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399a767417180db7/Data Science Course/Mathermatics for Data Science/"/>
    </mc:Choice>
  </mc:AlternateContent>
  <xr:revisionPtr revIDLastSave="5263" documentId="8_{E1FC7D8D-6725-45DD-94ED-E975AEABE839}" xr6:coauthVersionLast="47" xr6:coauthVersionMax="47" xr10:uidLastSave="{DA348861-BF62-47AF-8520-EE0F256E2BA5}"/>
  <bookViews>
    <workbookView xWindow="-51720" yWindow="-6930" windowWidth="51840" windowHeight="21120" xr2:uid="{EE939254-FCC7-42EE-BD5E-3DFDEF98B0BF}"/>
  </bookViews>
  <sheets>
    <sheet name="r1" sheetId="4" r:id="rId1"/>
    <sheet name="r2" sheetId="5" r:id="rId2"/>
    <sheet name="r3" sheetId="9" r:id="rId3"/>
    <sheet name="D(13) ranking" sheetId="8" r:id="rId4"/>
    <sheet name="D(16)ranking" sheetId="13" r:id="rId5"/>
    <sheet name="D(19) ranking" sheetId="11" r:id="rId6"/>
    <sheet name="D(22) ranking" sheetId="12" r:id="rId7"/>
    <sheet name="Comparison of r" sheetId="18" r:id="rId8"/>
    <sheet name="Data for D(m)" sheetId="15" r:id="rId9"/>
    <sheet name="D(m) matrix" sheetId="19" r:id="rId10"/>
    <sheet name="Data for play twice" sheetId="16" r:id="rId11"/>
    <sheet name="Name short to full" sheetId="17" r:id="rId12"/>
    <sheet name="Full data" sheetId="20" r:id="rId13"/>
    <sheet name="not in use" sheetId="3" r:id="rId14"/>
  </sheets>
  <definedNames>
    <definedName name="_xlnm._FilterDatabase" localSheetId="3" hidden="1">'D(13) ranking'!$D$2:$V$2</definedName>
    <definedName name="_xlnm._FilterDatabase" localSheetId="4" hidden="1">'D(16)ranking'!$D$2:$AB$2</definedName>
    <definedName name="_xlnm._FilterDatabase" localSheetId="5" hidden="1">'D(19) ranking'!$D$2:$V$2</definedName>
    <definedName name="_xlnm._FilterDatabase" localSheetId="6" hidden="1">'D(22) ranking'!$D$2:$V$2</definedName>
    <definedName name="_xlnm._FilterDatabase" localSheetId="9" hidden="1">#REF!</definedName>
    <definedName name="_xlnm._FilterDatabase" localSheetId="8" hidden="1">'Data for D(m)'!$A$1:$K$109</definedName>
    <definedName name="_xlnm._FilterDatabase" localSheetId="10" hidden="1">'Data for play twice'!$A$1:$O$109</definedName>
    <definedName name="_xlnm._FilterDatabase" localSheetId="12" hidden="1">'Full data'!$A$1:$O$199</definedName>
    <definedName name="_xlnm._FilterDatabase" localSheetId="13" hidden="1">#REF!</definedName>
    <definedName name="_xlnm._FilterDatabase" localSheetId="0" hidden="1">#REF!</definedName>
    <definedName name="_xlnm._FilterDatabase" localSheetId="1" hidden="1">#REF!</definedName>
    <definedName name="_xlnm._FilterDatabase" localSheetId="2" hidden="1">#REF!</definedName>
    <definedName name="_xlnm.Print_Area" localSheetId="3">'D(13) ranking'!$B$1:$V$36</definedName>
    <definedName name="_xlnm.Print_Area" localSheetId="4">'D(16)ranking'!$B$2:$V$36</definedName>
    <definedName name="_xlnm.Print_Area" localSheetId="5">'D(19) ranking'!$B$2:$V$37</definedName>
    <definedName name="_xlnm.Print_Area" localSheetId="6">'D(22) ranking'!$B$2:$V$37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7" i="18" l="1"/>
  <c r="N34" i="18" l="1"/>
  <c r="D37" i="18"/>
  <c r="D36" i="18"/>
  <c r="F35" i="18"/>
  <c r="D35" i="18"/>
  <c r="F34" i="18"/>
  <c r="E34" i="18"/>
  <c r="D34" i="18"/>
  <c r="E157" i="18"/>
  <c r="E158" i="18"/>
  <c r="E159" i="18"/>
  <c r="E160" i="18"/>
  <c r="E161" i="18"/>
  <c r="E162" i="18"/>
  <c r="E163" i="18"/>
  <c r="E164" i="18"/>
  <c r="E165" i="18"/>
  <c r="E166" i="18"/>
  <c r="E167" i="18"/>
  <c r="E168" i="18"/>
  <c r="E169" i="18"/>
  <c r="E170" i="18"/>
  <c r="E156" i="18"/>
  <c r="C157" i="18"/>
  <c r="D157" i="18"/>
  <c r="C158" i="18"/>
  <c r="D158" i="18"/>
  <c r="C159" i="18"/>
  <c r="D159" i="18"/>
  <c r="C160" i="18"/>
  <c r="D160" i="18"/>
  <c r="C161" i="18"/>
  <c r="D161" i="18"/>
  <c r="C162" i="18"/>
  <c r="D162" i="18"/>
  <c r="C163" i="18"/>
  <c r="D163" i="18"/>
  <c r="C164" i="18"/>
  <c r="D164" i="18"/>
  <c r="C165" i="18"/>
  <c r="D165" i="18"/>
  <c r="C166" i="18"/>
  <c r="D166" i="18"/>
  <c r="C167" i="18"/>
  <c r="D167" i="18"/>
  <c r="C168" i="18"/>
  <c r="D168" i="18"/>
  <c r="C169" i="18"/>
  <c r="D169" i="18"/>
  <c r="C170" i="18"/>
  <c r="D170" i="18"/>
  <c r="D156" i="18"/>
  <c r="C156" i="18"/>
  <c r="E135" i="18"/>
  <c r="E136" i="18"/>
  <c r="E137" i="18"/>
  <c r="E138" i="18"/>
  <c r="E139" i="18"/>
  <c r="E140" i="18"/>
  <c r="E141" i="18"/>
  <c r="E142" i="18"/>
  <c r="E143" i="18"/>
  <c r="E144" i="18"/>
  <c r="E145" i="18"/>
  <c r="E146" i="18"/>
  <c r="E147" i="18"/>
  <c r="E148" i="18"/>
  <c r="E134" i="18"/>
  <c r="C135" i="18"/>
  <c r="D135" i="18"/>
  <c r="C136" i="18"/>
  <c r="D136" i="18"/>
  <c r="C137" i="18"/>
  <c r="D137" i="18"/>
  <c r="C138" i="18"/>
  <c r="D138" i="18"/>
  <c r="C139" i="18"/>
  <c r="D139" i="18"/>
  <c r="C140" i="18"/>
  <c r="D140" i="18"/>
  <c r="C141" i="18"/>
  <c r="D141" i="18"/>
  <c r="C142" i="18"/>
  <c r="D142" i="18"/>
  <c r="C143" i="18"/>
  <c r="D143" i="18"/>
  <c r="C144" i="18"/>
  <c r="D144" i="18"/>
  <c r="C145" i="18"/>
  <c r="D145" i="18"/>
  <c r="C146" i="18"/>
  <c r="D146" i="18"/>
  <c r="C147" i="18"/>
  <c r="D147" i="18"/>
  <c r="C148" i="18"/>
  <c r="D148" i="18"/>
  <c r="D134" i="18"/>
  <c r="C134" i="18"/>
  <c r="E108" i="18"/>
  <c r="E109" i="18"/>
  <c r="E110" i="18"/>
  <c r="E111" i="18"/>
  <c r="E112" i="18"/>
  <c r="E113" i="18"/>
  <c r="E114" i="18"/>
  <c r="E115" i="18"/>
  <c r="E116" i="18"/>
  <c r="E117" i="18"/>
  <c r="E118" i="18"/>
  <c r="E119" i="18"/>
  <c r="E120" i="18"/>
  <c r="E121" i="18"/>
  <c r="E107" i="18"/>
  <c r="C108" i="18"/>
  <c r="D108" i="18"/>
  <c r="C109" i="18"/>
  <c r="D109" i="18"/>
  <c r="C110" i="18"/>
  <c r="D110" i="18"/>
  <c r="C111" i="18"/>
  <c r="D111" i="18"/>
  <c r="C112" i="18"/>
  <c r="D112" i="18"/>
  <c r="C113" i="18"/>
  <c r="D113" i="18"/>
  <c r="C114" i="18"/>
  <c r="D114" i="18"/>
  <c r="C115" i="18"/>
  <c r="D115" i="18"/>
  <c r="C116" i="18"/>
  <c r="D116" i="18"/>
  <c r="C117" i="18"/>
  <c r="D117" i="18"/>
  <c r="C118" i="18"/>
  <c r="D118" i="18"/>
  <c r="C119" i="18"/>
  <c r="D119" i="18"/>
  <c r="C120" i="18"/>
  <c r="D120" i="18"/>
  <c r="C121" i="18"/>
  <c r="D121" i="18"/>
  <c r="D107" i="18"/>
  <c r="C107" i="18"/>
  <c r="D85" i="18"/>
  <c r="D86" i="18"/>
  <c r="D87" i="18"/>
  <c r="D88" i="18"/>
  <c r="D89" i="18"/>
  <c r="D90" i="18"/>
  <c r="D91" i="18"/>
  <c r="D92" i="18"/>
  <c r="D93" i="18"/>
  <c r="D94" i="18"/>
  <c r="D95" i="18"/>
  <c r="D96" i="18"/>
  <c r="D97" i="18"/>
  <c r="D98" i="18"/>
  <c r="D84" i="18"/>
  <c r="E85" i="18"/>
  <c r="E86" i="18"/>
  <c r="E87" i="18"/>
  <c r="E88" i="18"/>
  <c r="E89" i="18"/>
  <c r="E90" i="18"/>
  <c r="E91" i="18"/>
  <c r="E92" i="18"/>
  <c r="E93" i="18"/>
  <c r="E94" i="18"/>
  <c r="E95" i="18"/>
  <c r="E96" i="18"/>
  <c r="E97" i="18"/>
  <c r="E98" i="18"/>
  <c r="E84" i="18"/>
  <c r="C34" i="18"/>
  <c r="AD17" i="18"/>
  <c r="Y17" i="18" a="1"/>
  <c r="Y17" i="18" s="1"/>
  <c r="R17" i="18" a="1"/>
  <c r="R17" i="18" s="1"/>
  <c r="K17" i="18" a="1"/>
  <c r="K17" i="18" s="1"/>
  <c r="H17" i="18"/>
  <c r="C17" i="18"/>
  <c r="C17" i="18" a="1"/>
  <c r="AD16" i="18"/>
  <c r="Y16" i="18" a="1"/>
  <c r="Y16" i="18" s="1"/>
  <c r="R16" i="18" a="1"/>
  <c r="R16" i="18" s="1"/>
  <c r="K16" i="18" a="1"/>
  <c r="K16" i="18" s="1"/>
  <c r="H16" i="18"/>
  <c r="C16" i="18" a="1"/>
  <c r="C16" i="18" s="1"/>
  <c r="AD15" i="18"/>
  <c r="Y15" i="18" a="1"/>
  <c r="Y15" i="18" s="1"/>
  <c r="R15" i="18" a="1"/>
  <c r="R15" i="18" s="1"/>
  <c r="K15" i="18" a="1"/>
  <c r="K15" i="18" s="1"/>
  <c r="H15" i="18"/>
  <c r="C15" i="18" a="1"/>
  <c r="C15" i="18" s="1"/>
  <c r="AD14" i="18"/>
  <c r="Y14" i="18" a="1"/>
  <c r="Y14" i="18" s="1"/>
  <c r="R14" i="18" a="1"/>
  <c r="R14" i="18" s="1"/>
  <c r="K14" i="18" a="1"/>
  <c r="K14" i="18" s="1"/>
  <c r="H14" i="18"/>
  <c r="C14" i="18" a="1"/>
  <c r="C14" i="18" s="1"/>
  <c r="AD13" i="18"/>
  <c r="Y13" i="18" a="1"/>
  <c r="Y13" i="18" s="1"/>
  <c r="R13" i="18" a="1"/>
  <c r="R13" i="18" s="1"/>
  <c r="K13" i="18" a="1"/>
  <c r="K13" i="18" s="1"/>
  <c r="H13" i="18"/>
  <c r="C13" i="18"/>
  <c r="C13" i="18" a="1"/>
  <c r="AD12" i="18"/>
  <c r="Y12" i="18" a="1"/>
  <c r="Y12" i="18" s="1"/>
  <c r="R12" i="18" a="1"/>
  <c r="R12" i="18" s="1"/>
  <c r="K12" i="18" a="1"/>
  <c r="K12" i="18" s="1"/>
  <c r="H12" i="18"/>
  <c r="C12" i="18" a="1"/>
  <c r="C12" i="18" s="1"/>
  <c r="AD11" i="18"/>
  <c r="Y11" i="18" a="1"/>
  <c r="Y11" i="18" s="1"/>
  <c r="R11" i="18" a="1"/>
  <c r="R11" i="18" s="1"/>
  <c r="K11" i="18" a="1"/>
  <c r="K11" i="18" s="1"/>
  <c r="H11" i="18"/>
  <c r="C11" i="18"/>
  <c r="C11" i="18" a="1"/>
  <c r="AD10" i="18"/>
  <c r="Y10" i="18" a="1"/>
  <c r="Y10" i="18" s="1"/>
  <c r="R10" i="18" a="1"/>
  <c r="R10" i="18" s="1"/>
  <c r="K10" i="18" a="1"/>
  <c r="K10" i="18" s="1"/>
  <c r="H10" i="18"/>
  <c r="C10" i="18" a="1"/>
  <c r="C10" i="18" s="1"/>
  <c r="AD9" i="18"/>
  <c r="Y9" i="18" a="1"/>
  <c r="Y9" i="18" s="1"/>
  <c r="R9" i="18" a="1"/>
  <c r="R9" i="18" s="1"/>
  <c r="K9" i="18" a="1"/>
  <c r="K9" i="18" s="1"/>
  <c r="H9" i="18"/>
  <c r="C9" i="18" a="1"/>
  <c r="C9" i="18" s="1"/>
  <c r="AD8" i="18"/>
  <c r="Y8" i="18" a="1"/>
  <c r="Y8" i="18" s="1"/>
  <c r="R8" i="18" a="1"/>
  <c r="R8" i="18" s="1"/>
  <c r="K8" i="18" a="1"/>
  <c r="K8" i="18" s="1"/>
  <c r="H8" i="18"/>
  <c r="C8" i="18" a="1"/>
  <c r="C8" i="18" s="1"/>
  <c r="AD7" i="18"/>
  <c r="Y7" i="18" a="1"/>
  <c r="Y7" i="18" s="1"/>
  <c r="R7" i="18" a="1"/>
  <c r="R7" i="18" s="1"/>
  <c r="K7" i="18" a="1"/>
  <c r="K7" i="18" s="1"/>
  <c r="C7" i="18" a="1"/>
  <c r="C7" i="18" s="1"/>
  <c r="AD6" i="18"/>
  <c r="Y6" i="18" a="1"/>
  <c r="Y6" i="18" s="1"/>
  <c r="R6" i="18" a="1"/>
  <c r="R6" i="18" s="1"/>
  <c r="K6" i="18" a="1"/>
  <c r="K6" i="18" s="1"/>
  <c r="H6" i="18"/>
  <c r="C6" i="18" a="1"/>
  <c r="C6" i="18" s="1"/>
  <c r="AD5" i="18"/>
  <c r="Y5" i="18"/>
  <c r="Y5" i="18" a="1"/>
  <c r="R5" i="18" a="1"/>
  <c r="R5" i="18" s="1"/>
  <c r="K5" i="18" a="1"/>
  <c r="K5" i="18" s="1"/>
  <c r="H5" i="18"/>
  <c r="C5" i="18" a="1"/>
  <c r="C5" i="18" s="1"/>
  <c r="AD4" i="18"/>
  <c r="Y4" i="18" a="1"/>
  <c r="Y4" i="18" s="1"/>
  <c r="R4" i="18"/>
  <c r="R4" i="18" a="1"/>
  <c r="K4" i="18" a="1"/>
  <c r="K4" i="18" s="1"/>
  <c r="H4" i="18"/>
  <c r="C4" i="18" a="1"/>
  <c r="C4" i="18" s="1"/>
  <c r="AD3" i="18"/>
  <c r="Y3" i="18"/>
  <c r="Y3" i="18" a="1"/>
  <c r="R3" i="18" a="1"/>
  <c r="R3" i="18" s="1"/>
  <c r="K3" i="18"/>
  <c r="K3" i="18" a="1"/>
  <c r="H3" i="18"/>
  <c r="C3" i="18" a="1"/>
  <c r="C3" i="18" s="1"/>
  <c r="CT67" i="9" l="1" a="1"/>
  <c r="CT67" i="9" s="1"/>
  <c r="CT46" i="9" a="1"/>
  <c r="CT46" i="9" s="1"/>
  <c r="CT25" i="9" a="1"/>
  <c r="CT25" i="9" s="1"/>
  <c r="CT4" i="9" a="1"/>
  <c r="CT4" i="9" s="1"/>
  <c r="Z67" i="5" a="1"/>
  <c r="Z67" i="5" s="1"/>
  <c r="AZ67" i="5" s="1" a="1"/>
  <c r="AZ67" i="5" s="1"/>
  <c r="BW67" i="5" s="1" a="1"/>
  <c r="BW67" i="5" s="1"/>
  <c r="Z46" i="5" a="1"/>
  <c r="Z46" i="5" s="1"/>
  <c r="AZ46" i="5" s="1" a="1"/>
  <c r="AZ46" i="5" s="1"/>
  <c r="BW46" i="5" s="1" a="1"/>
  <c r="BW46" i="5" s="1"/>
  <c r="AV46" i="5" l="1" a="1"/>
  <c r="AV46" i="5" s="1"/>
  <c r="AV67" i="5" a="1"/>
  <c r="AV67" i="5" s="1"/>
  <c r="Z25" i="5" l="1" a="1"/>
  <c r="Z25" i="5" s="1"/>
  <c r="Z4" i="5" a="1"/>
  <c r="Z4" i="5" s="1"/>
  <c r="AB156" i="4" a="1"/>
  <c r="AB156" i="4" s="1"/>
  <c r="D156" i="4" a="1"/>
  <c r="D156" i="4" s="1"/>
  <c r="AB134" i="4" a="1"/>
  <c r="AB134" i="4" s="1"/>
  <c r="D134" i="4" a="1"/>
  <c r="D134" i="4" s="1"/>
  <c r="AB112" i="4" a="1"/>
  <c r="AB112" i="4" s="1"/>
  <c r="D112" i="4" a="1"/>
  <c r="D112" i="4" s="1"/>
  <c r="AB91" i="4" a="1"/>
  <c r="AB91" i="4" s="1"/>
  <c r="D91" i="4" a="1"/>
  <c r="D91" i="4" s="1"/>
  <c r="AB67" i="4" a="1"/>
  <c r="AB67" i="4" s="1"/>
  <c r="AB46" i="4" a="1"/>
  <c r="AB46" i="4" s="1"/>
  <c r="AB25" i="4" a="1"/>
  <c r="AB25" i="4" s="1"/>
  <c r="AB4" i="4" a="1"/>
  <c r="AB4" i="4" s="1"/>
  <c r="F37" i="18"/>
  <c r="F36" i="18"/>
  <c r="N37" i="18"/>
  <c r="M37" i="18"/>
  <c r="N36" i="18"/>
  <c r="M36" i="18"/>
  <c r="N35" i="18"/>
  <c r="M34" i="18"/>
  <c r="C37" i="18"/>
  <c r="E36" i="18"/>
  <c r="C36" i="18"/>
  <c r="E35" i="18"/>
  <c r="C35" i="18"/>
  <c r="D68" i="9"/>
  <c r="E68" i="9"/>
  <c r="F68" i="9"/>
  <c r="G68" i="9"/>
  <c r="H68" i="9"/>
  <c r="I68" i="9"/>
  <c r="J68" i="9"/>
  <c r="K68" i="9"/>
  <c r="L68" i="9"/>
  <c r="M68" i="9"/>
  <c r="N68" i="9"/>
  <c r="O68" i="9"/>
  <c r="P68" i="9"/>
  <c r="Q68" i="9"/>
  <c r="R68" i="9"/>
  <c r="S68" i="9"/>
  <c r="T68" i="9"/>
  <c r="U68" i="9"/>
  <c r="D69" i="9"/>
  <c r="E69" i="9"/>
  <c r="F69" i="9"/>
  <c r="G69" i="9"/>
  <c r="H69" i="9"/>
  <c r="I69" i="9"/>
  <c r="J69" i="9"/>
  <c r="K69" i="9"/>
  <c r="L69" i="9"/>
  <c r="M69" i="9"/>
  <c r="N69" i="9"/>
  <c r="O69" i="9"/>
  <c r="P69" i="9"/>
  <c r="Q69" i="9"/>
  <c r="R69" i="9"/>
  <c r="S69" i="9"/>
  <c r="T69" i="9"/>
  <c r="U69" i="9"/>
  <c r="D70" i="9"/>
  <c r="E70" i="9"/>
  <c r="F70" i="9"/>
  <c r="G70" i="9"/>
  <c r="H70" i="9"/>
  <c r="I70" i="9"/>
  <c r="J70" i="9"/>
  <c r="K70" i="9"/>
  <c r="L70" i="9"/>
  <c r="M70" i="9"/>
  <c r="N70" i="9"/>
  <c r="O70" i="9"/>
  <c r="P70" i="9"/>
  <c r="Q70" i="9"/>
  <c r="R70" i="9"/>
  <c r="S70" i="9"/>
  <c r="T70" i="9"/>
  <c r="U70" i="9"/>
  <c r="D71" i="9"/>
  <c r="E71" i="9"/>
  <c r="F71" i="9"/>
  <c r="G71" i="9"/>
  <c r="H71" i="9"/>
  <c r="I71" i="9"/>
  <c r="J71" i="9"/>
  <c r="K71" i="9"/>
  <c r="L71" i="9"/>
  <c r="M71" i="9"/>
  <c r="N71" i="9"/>
  <c r="O71" i="9"/>
  <c r="P71" i="9"/>
  <c r="Q71" i="9"/>
  <c r="R71" i="9"/>
  <c r="S71" i="9"/>
  <c r="T71" i="9"/>
  <c r="U71" i="9"/>
  <c r="D72" i="9"/>
  <c r="E72" i="9"/>
  <c r="F72" i="9"/>
  <c r="G72" i="9"/>
  <c r="H72" i="9"/>
  <c r="I72" i="9"/>
  <c r="J72" i="9"/>
  <c r="K72" i="9"/>
  <c r="L72" i="9"/>
  <c r="M72" i="9"/>
  <c r="N72" i="9"/>
  <c r="O72" i="9"/>
  <c r="P72" i="9"/>
  <c r="Q72" i="9"/>
  <c r="R72" i="9"/>
  <c r="S72" i="9"/>
  <c r="T72" i="9"/>
  <c r="U72" i="9"/>
  <c r="D73" i="9"/>
  <c r="E73" i="9"/>
  <c r="F73" i="9"/>
  <c r="G73" i="9"/>
  <c r="H73" i="9"/>
  <c r="I73" i="9"/>
  <c r="J73" i="9"/>
  <c r="K73" i="9"/>
  <c r="L73" i="9"/>
  <c r="M73" i="9"/>
  <c r="N73" i="9"/>
  <c r="O73" i="9"/>
  <c r="P73" i="9"/>
  <c r="Q73" i="9"/>
  <c r="R73" i="9"/>
  <c r="S73" i="9"/>
  <c r="T73" i="9"/>
  <c r="U73" i="9"/>
  <c r="D74" i="9"/>
  <c r="E74" i="9"/>
  <c r="F74" i="9"/>
  <c r="G74" i="9"/>
  <c r="H74" i="9"/>
  <c r="I74" i="9"/>
  <c r="J74" i="9"/>
  <c r="K74" i="9"/>
  <c r="L74" i="9"/>
  <c r="M74" i="9"/>
  <c r="N74" i="9"/>
  <c r="O74" i="9"/>
  <c r="P74" i="9"/>
  <c r="Q74" i="9"/>
  <c r="R74" i="9"/>
  <c r="S74" i="9"/>
  <c r="T74" i="9"/>
  <c r="U74" i="9"/>
  <c r="D75" i="9"/>
  <c r="E75" i="9"/>
  <c r="F75" i="9"/>
  <c r="G75" i="9"/>
  <c r="H75" i="9"/>
  <c r="I75" i="9"/>
  <c r="J75" i="9"/>
  <c r="K75" i="9"/>
  <c r="L75" i="9"/>
  <c r="M75" i="9"/>
  <c r="N75" i="9"/>
  <c r="O75" i="9"/>
  <c r="P75" i="9"/>
  <c r="Q75" i="9"/>
  <c r="R75" i="9"/>
  <c r="S75" i="9"/>
  <c r="T75" i="9"/>
  <c r="U75" i="9"/>
  <c r="D76" i="9"/>
  <c r="E76" i="9"/>
  <c r="F76" i="9"/>
  <c r="G76" i="9"/>
  <c r="H76" i="9"/>
  <c r="I76" i="9"/>
  <c r="J76" i="9"/>
  <c r="K76" i="9"/>
  <c r="L76" i="9"/>
  <c r="M76" i="9"/>
  <c r="N76" i="9"/>
  <c r="O76" i="9"/>
  <c r="P76" i="9"/>
  <c r="Q76" i="9"/>
  <c r="R76" i="9"/>
  <c r="S76" i="9"/>
  <c r="T76" i="9"/>
  <c r="U76" i="9"/>
  <c r="D77" i="9"/>
  <c r="E77" i="9"/>
  <c r="F77" i="9"/>
  <c r="G77" i="9"/>
  <c r="H77" i="9"/>
  <c r="I77" i="9"/>
  <c r="J77" i="9"/>
  <c r="K77" i="9"/>
  <c r="L77" i="9"/>
  <c r="M77" i="9"/>
  <c r="N77" i="9"/>
  <c r="O77" i="9"/>
  <c r="P77" i="9"/>
  <c r="Q77" i="9"/>
  <c r="R77" i="9"/>
  <c r="S77" i="9"/>
  <c r="T77" i="9"/>
  <c r="U77" i="9"/>
  <c r="D78" i="9"/>
  <c r="E78" i="9"/>
  <c r="F78" i="9"/>
  <c r="G78" i="9"/>
  <c r="H78" i="9"/>
  <c r="I78" i="9"/>
  <c r="J78" i="9"/>
  <c r="K78" i="9"/>
  <c r="L78" i="9"/>
  <c r="M78" i="9"/>
  <c r="N78" i="9"/>
  <c r="O78" i="9"/>
  <c r="P78" i="9"/>
  <c r="Q78" i="9"/>
  <c r="R78" i="9"/>
  <c r="S78" i="9"/>
  <c r="T78" i="9"/>
  <c r="U78" i="9"/>
  <c r="D79" i="9"/>
  <c r="E79" i="9"/>
  <c r="F79" i="9"/>
  <c r="G79" i="9"/>
  <c r="H79" i="9"/>
  <c r="I79" i="9"/>
  <c r="J79" i="9"/>
  <c r="K79" i="9"/>
  <c r="L79" i="9"/>
  <c r="M79" i="9"/>
  <c r="N79" i="9"/>
  <c r="O79" i="9"/>
  <c r="P79" i="9"/>
  <c r="Q79" i="9"/>
  <c r="R79" i="9"/>
  <c r="S79" i="9"/>
  <c r="T79" i="9"/>
  <c r="U79" i="9"/>
  <c r="D80" i="9"/>
  <c r="E80" i="9"/>
  <c r="F80" i="9"/>
  <c r="G80" i="9"/>
  <c r="H80" i="9"/>
  <c r="I80" i="9"/>
  <c r="J80" i="9"/>
  <c r="K80" i="9"/>
  <c r="L80" i="9"/>
  <c r="M80" i="9"/>
  <c r="N80" i="9"/>
  <c r="O80" i="9"/>
  <c r="P80" i="9"/>
  <c r="Q80" i="9"/>
  <c r="R80" i="9"/>
  <c r="S80" i="9"/>
  <c r="T80" i="9"/>
  <c r="U80" i="9"/>
  <c r="D81" i="9"/>
  <c r="E81" i="9"/>
  <c r="F81" i="9"/>
  <c r="G81" i="9"/>
  <c r="H81" i="9"/>
  <c r="I81" i="9"/>
  <c r="J81" i="9"/>
  <c r="K81" i="9"/>
  <c r="L81" i="9"/>
  <c r="M81" i="9"/>
  <c r="N81" i="9"/>
  <c r="O81" i="9"/>
  <c r="P81" i="9"/>
  <c r="Q81" i="9"/>
  <c r="R81" i="9"/>
  <c r="S81" i="9"/>
  <c r="T81" i="9"/>
  <c r="U81" i="9"/>
  <c r="D82" i="9"/>
  <c r="E82" i="9"/>
  <c r="F82" i="9"/>
  <c r="G82" i="9"/>
  <c r="H82" i="9"/>
  <c r="I82" i="9"/>
  <c r="J82" i="9"/>
  <c r="K82" i="9"/>
  <c r="L82" i="9"/>
  <c r="M82" i="9"/>
  <c r="N82" i="9"/>
  <c r="O82" i="9"/>
  <c r="P82" i="9"/>
  <c r="Q82" i="9"/>
  <c r="R82" i="9"/>
  <c r="S82" i="9"/>
  <c r="T82" i="9"/>
  <c r="U82" i="9"/>
  <c r="D83" i="9"/>
  <c r="E83" i="9"/>
  <c r="F83" i="9"/>
  <c r="G83" i="9"/>
  <c r="H83" i="9"/>
  <c r="I83" i="9"/>
  <c r="J83" i="9"/>
  <c r="K83" i="9"/>
  <c r="L83" i="9"/>
  <c r="M83" i="9"/>
  <c r="N83" i="9"/>
  <c r="O83" i="9"/>
  <c r="P83" i="9"/>
  <c r="Q83" i="9"/>
  <c r="R83" i="9"/>
  <c r="S83" i="9"/>
  <c r="T83" i="9"/>
  <c r="U83" i="9"/>
  <c r="D84" i="9"/>
  <c r="E84" i="9"/>
  <c r="F84" i="9"/>
  <c r="G84" i="9"/>
  <c r="H84" i="9"/>
  <c r="I84" i="9"/>
  <c r="J84" i="9"/>
  <c r="K84" i="9"/>
  <c r="L84" i="9"/>
  <c r="M84" i="9"/>
  <c r="N84" i="9"/>
  <c r="O84" i="9"/>
  <c r="P84" i="9"/>
  <c r="Q84" i="9"/>
  <c r="R84" i="9"/>
  <c r="S84" i="9"/>
  <c r="T84" i="9"/>
  <c r="U84" i="9"/>
  <c r="E67" i="9"/>
  <c r="F67" i="9"/>
  <c r="G67" i="9"/>
  <c r="H67" i="9"/>
  <c r="I67" i="9"/>
  <c r="J67" i="9"/>
  <c r="K67" i="9"/>
  <c r="L67" i="9"/>
  <c r="M67" i="9"/>
  <c r="N67" i="9"/>
  <c r="O67" i="9"/>
  <c r="P67" i="9"/>
  <c r="Q67" i="9"/>
  <c r="R67" i="9"/>
  <c r="S67" i="9"/>
  <c r="T67" i="9"/>
  <c r="U67" i="9"/>
  <c r="D67" i="9"/>
  <c r="D47" i="9"/>
  <c r="E47" i="9"/>
  <c r="F47" i="9"/>
  <c r="G47" i="9"/>
  <c r="H47" i="9"/>
  <c r="I47" i="9"/>
  <c r="J47" i="9"/>
  <c r="K47" i="9"/>
  <c r="L47" i="9"/>
  <c r="M47" i="9"/>
  <c r="N47" i="9"/>
  <c r="O47" i="9"/>
  <c r="P47" i="9"/>
  <c r="Q47" i="9"/>
  <c r="R47" i="9"/>
  <c r="S47" i="9"/>
  <c r="T47" i="9"/>
  <c r="U47" i="9"/>
  <c r="D48" i="9"/>
  <c r="E48" i="9"/>
  <c r="F48" i="9"/>
  <c r="G48" i="9"/>
  <c r="H48" i="9"/>
  <c r="I48" i="9"/>
  <c r="J48" i="9"/>
  <c r="K48" i="9"/>
  <c r="L48" i="9"/>
  <c r="M48" i="9"/>
  <c r="N48" i="9"/>
  <c r="O48" i="9"/>
  <c r="P48" i="9"/>
  <c r="Q48" i="9"/>
  <c r="R48" i="9"/>
  <c r="S48" i="9"/>
  <c r="T48" i="9"/>
  <c r="U48" i="9"/>
  <c r="D49" i="9"/>
  <c r="E49" i="9"/>
  <c r="F49" i="9"/>
  <c r="G49" i="9"/>
  <c r="H49" i="9"/>
  <c r="I49" i="9"/>
  <c r="J49" i="9"/>
  <c r="K49" i="9"/>
  <c r="L49" i="9"/>
  <c r="M49" i="9"/>
  <c r="N49" i="9"/>
  <c r="O49" i="9"/>
  <c r="P49" i="9"/>
  <c r="Q49" i="9"/>
  <c r="R49" i="9"/>
  <c r="S49" i="9"/>
  <c r="T49" i="9"/>
  <c r="U49" i="9"/>
  <c r="D50" i="9"/>
  <c r="E50" i="9"/>
  <c r="F50" i="9"/>
  <c r="G50" i="9"/>
  <c r="H50" i="9"/>
  <c r="I50" i="9"/>
  <c r="J50" i="9"/>
  <c r="K50" i="9"/>
  <c r="L50" i="9"/>
  <c r="M50" i="9"/>
  <c r="N50" i="9"/>
  <c r="O50" i="9"/>
  <c r="P50" i="9"/>
  <c r="Q50" i="9"/>
  <c r="R50" i="9"/>
  <c r="S50" i="9"/>
  <c r="T50" i="9"/>
  <c r="U50" i="9"/>
  <c r="D51" i="9"/>
  <c r="E51" i="9"/>
  <c r="F51" i="9"/>
  <c r="G51" i="9"/>
  <c r="H51" i="9"/>
  <c r="I51" i="9"/>
  <c r="J51" i="9"/>
  <c r="K51" i="9"/>
  <c r="L51" i="9"/>
  <c r="M51" i="9"/>
  <c r="N51" i="9"/>
  <c r="O51" i="9"/>
  <c r="P51" i="9"/>
  <c r="Q51" i="9"/>
  <c r="R51" i="9"/>
  <c r="S51" i="9"/>
  <c r="T51" i="9"/>
  <c r="U51" i="9"/>
  <c r="D52" i="9"/>
  <c r="E52" i="9"/>
  <c r="F52" i="9"/>
  <c r="G52" i="9"/>
  <c r="H52" i="9"/>
  <c r="I52" i="9"/>
  <c r="J52" i="9"/>
  <c r="K52" i="9"/>
  <c r="L52" i="9"/>
  <c r="M52" i="9"/>
  <c r="N52" i="9"/>
  <c r="O52" i="9"/>
  <c r="P52" i="9"/>
  <c r="Q52" i="9"/>
  <c r="R52" i="9"/>
  <c r="S52" i="9"/>
  <c r="T52" i="9"/>
  <c r="U52" i="9"/>
  <c r="D53" i="9"/>
  <c r="E53" i="9"/>
  <c r="F53" i="9"/>
  <c r="G53" i="9"/>
  <c r="H53" i="9"/>
  <c r="I53" i="9"/>
  <c r="J53" i="9"/>
  <c r="K53" i="9"/>
  <c r="L53" i="9"/>
  <c r="M53" i="9"/>
  <c r="N53" i="9"/>
  <c r="O53" i="9"/>
  <c r="P53" i="9"/>
  <c r="Q53" i="9"/>
  <c r="R53" i="9"/>
  <c r="S53" i="9"/>
  <c r="T53" i="9"/>
  <c r="U53" i="9"/>
  <c r="D54" i="9"/>
  <c r="E54" i="9"/>
  <c r="F54" i="9"/>
  <c r="G54" i="9"/>
  <c r="H54" i="9"/>
  <c r="I54" i="9"/>
  <c r="J54" i="9"/>
  <c r="K54" i="9"/>
  <c r="L54" i="9"/>
  <c r="M54" i="9"/>
  <c r="N54" i="9"/>
  <c r="O54" i="9"/>
  <c r="P54" i="9"/>
  <c r="Q54" i="9"/>
  <c r="R54" i="9"/>
  <c r="S54" i="9"/>
  <c r="T54" i="9"/>
  <c r="U54" i="9"/>
  <c r="D55" i="9"/>
  <c r="E55" i="9"/>
  <c r="F55" i="9"/>
  <c r="G55" i="9"/>
  <c r="H55" i="9"/>
  <c r="I55" i="9"/>
  <c r="J55" i="9"/>
  <c r="K55" i="9"/>
  <c r="L55" i="9"/>
  <c r="M55" i="9"/>
  <c r="N55" i="9"/>
  <c r="O55" i="9"/>
  <c r="P55" i="9"/>
  <c r="Q55" i="9"/>
  <c r="R55" i="9"/>
  <c r="S55" i="9"/>
  <c r="T55" i="9"/>
  <c r="U55" i="9"/>
  <c r="D56" i="9"/>
  <c r="E56" i="9"/>
  <c r="F56" i="9"/>
  <c r="G56" i="9"/>
  <c r="H56" i="9"/>
  <c r="I56" i="9"/>
  <c r="J56" i="9"/>
  <c r="K56" i="9"/>
  <c r="L56" i="9"/>
  <c r="M56" i="9"/>
  <c r="N56" i="9"/>
  <c r="O56" i="9"/>
  <c r="P56" i="9"/>
  <c r="Q56" i="9"/>
  <c r="R56" i="9"/>
  <c r="S56" i="9"/>
  <c r="T56" i="9"/>
  <c r="U56" i="9"/>
  <c r="D57" i="9"/>
  <c r="E57" i="9"/>
  <c r="F57" i="9"/>
  <c r="G57" i="9"/>
  <c r="H57" i="9"/>
  <c r="I57" i="9"/>
  <c r="J57" i="9"/>
  <c r="K57" i="9"/>
  <c r="L57" i="9"/>
  <c r="M57" i="9"/>
  <c r="N57" i="9"/>
  <c r="O57" i="9"/>
  <c r="P57" i="9"/>
  <c r="Q57" i="9"/>
  <c r="R57" i="9"/>
  <c r="S57" i="9"/>
  <c r="T57" i="9"/>
  <c r="U57" i="9"/>
  <c r="D58" i="9"/>
  <c r="E58" i="9"/>
  <c r="F58" i="9"/>
  <c r="G58" i="9"/>
  <c r="H58" i="9"/>
  <c r="I58" i="9"/>
  <c r="J58" i="9"/>
  <c r="K58" i="9"/>
  <c r="L58" i="9"/>
  <c r="M58" i="9"/>
  <c r="N58" i="9"/>
  <c r="O58" i="9"/>
  <c r="P58" i="9"/>
  <c r="Q58" i="9"/>
  <c r="R58" i="9"/>
  <c r="S58" i="9"/>
  <c r="T58" i="9"/>
  <c r="U58" i="9"/>
  <c r="D59" i="9"/>
  <c r="E59" i="9"/>
  <c r="F59" i="9"/>
  <c r="G59" i="9"/>
  <c r="H59" i="9"/>
  <c r="I59" i="9"/>
  <c r="J59" i="9"/>
  <c r="K59" i="9"/>
  <c r="L59" i="9"/>
  <c r="M59" i="9"/>
  <c r="N59" i="9"/>
  <c r="O59" i="9"/>
  <c r="P59" i="9"/>
  <c r="Q59" i="9"/>
  <c r="R59" i="9"/>
  <c r="S59" i="9"/>
  <c r="T59" i="9"/>
  <c r="U59" i="9"/>
  <c r="D60" i="9"/>
  <c r="E60" i="9"/>
  <c r="F60" i="9"/>
  <c r="G60" i="9"/>
  <c r="H60" i="9"/>
  <c r="I60" i="9"/>
  <c r="J60" i="9"/>
  <c r="K60" i="9"/>
  <c r="L60" i="9"/>
  <c r="M60" i="9"/>
  <c r="N60" i="9"/>
  <c r="O60" i="9"/>
  <c r="P60" i="9"/>
  <c r="Q60" i="9"/>
  <c r="R60" i="9"/>
  <c r="S60" i="9"/>
  <c r="T60" i="9"/>
  <c r="U60" i="9"/>
  <c r="D61" i="9"/>
  <c r="E61" i="9"/>
  <c r="F61" i="9"/>
  <c r="G61" i="9"/>
  <c r="H61" i="9"/>
  <c r="I61" i="9"/>
  <c r="J61" i="9"/>
  <c r="K61" i="9"/>
  <c r="L61" i="9"/>
  <c r="M61" i="9"/>
  <c r="N61" i="9"/>
  <c r="O61" i="9"/>
  <c r="P61" i="9"/>
  <c r="Q61" i="9"/>
  <c r="R61" i="9"/>
  <c r="S61" i="9"/>
  <c r="T61" i="9"/>
  <c r="U61" i="9"/>
  <c r="D62" i="9"/>
  <c r="E62" i="9"/>
  <c r="F62" i="9"/>
  <c r="G62" i="9"/>
  <c r="H62" i="9"/>
  <c r="I62" i="9"/>
  <c r="J62" i="9"/>
  <c r="K62" i="9"/>
  <c r="L62" i="9"/>
  <c r="M62" i="9"/>
  <c r="N62" i="9"/>
  <c r="O62" i="9"/>
  <c r="P62" i="9"/>
  <c r="Q62" i="9"/>
  <c r="R62" i="9"/>
  <c r="S62" i="9"/>
  <c r="T62" i="9"/>
  <c r="U62" i="9"/>
  <c r="D63" i="9"/>
  <c r="E63" i="9"/>
  <c r="F63" i="9"/>
  <c r="G63" i="9"/>
  <c r="H63" i="9"/>
  <c r="I63" i="9"/>
  <c r="J63" i="9"/>
  <c r="K63" i="9"/>
  <c r="L63" i="9"/>
  <c r="M63" i="9"/>
  <c r="N63" i="9"/>
  <c r="O63" i="9"/>
  <c r="P63" i="9"/>
  <c r="Q63" i="9"/>
  <c r="R63" i="9"/>
  <c r="S63" i="9"/>
  <c r="T63" i="9"/>
  <c r="U63" i="9"/>
  <c r="E46" i="9"/>
  <c r="F46" i="9"/>
  <c r="G46" i="9"/>
  <c r="H46" i="9"/>
  <c r="I46" i="9"/>
  <c r="J46" i="9"/>
  <c r="K46" i="9"/>
  <c r="L46" i="9"/>
  <c r="M46" i="9"/>
  <c r="N46" i="9"/>
  <c r="O46" i="9"/>
  <c r="P46" i="9"/>
  <c r="Q46" i="9"/>
  <c r="R46" i="9"/>
  <c r="S46" i="9"/>
  <c r="T46" i="9"/>
  <c r="U46" i="9"/>
  <c r="D46" i="9"/>
  <c r="D26" i="9"/>
  <c r="E26" i="9"/>
  <c r="F26" i="9"/>
  <c r="G26" i="9"/>
  <c r="H26" i="9"/>
  <c r="I26" i="9"/>
  <c r="J26" i="9"/>
  <c r="K26" i="9"/>
  <c r="L26" i="9"/>
  <c r="M26" i="9"/>
  <c r="N26" i="9"/>
  <c r="O26" i="9"/>
  <c r="P26" i="9"/>
  <c r="Q26" i="9"/>
  <c r="R26" i="9"/>
  <c r="S26" i="9"/>
  <c r="T26" i="9"/>
  <c r="U26" i="9"/>
  <c r="D27" i="9"/>
  <c r="E27" i="9"/>
  <c r="F27" i="9"/>
  <c r="G27" i="9"/>
  <c r="H27" i="9"/>
  <c r="I27" i="9"/>
  <c r="J27" i="9"/>
  <c r="K27" i="9"/>
  <c r="L27" i="9"/>
  <c r="M27" i="9"/>
  <c r="N27" i="9"/>
  <c r="O27" i="9"/>
  <c r="P27" i="9"/>
  <c r="Q27" i="9"/>
  <c r="R27" i="9"/>
  <c r="S27" i="9"/>
  <c r="T27" i="9"/>
  <c r="U27" i="9"/>
  <c r="D28" i="9"/>
  <c r="E28" i="9"/>
  <c r="F28" i="9"/>
  <c r="G28" i="9"/>
  <c r="H28" i="9"/>
  <c r="I28" i="9"/>
  <c r="J28" i="9"/>
  <c r="K28" i="9"/>
  <c r="L28" i="9"/>
  <c r="M28" i="9"/>
  <c r="N28" i="9"/>
  <c r="O28" i="9"/>
  <c r="P28" i="9"/>
  <c r="Q28" i="9"/>
  <c r="R28" i="9"/>
  <c r="S28" i="9"/>
  <c r="T28" i="9"/>
  <c r="U28" i="9"/>
  <c r="D29" i="9"/>
  <c r="E29" i="9"/>
  <c r="F29" i="9"/>
  <c r="G29" i="9"/>
  <c r="H29" i="9"/>
  <c r="I29" i="9"/>
  <c r="J29" i="9"/>
  <c r="K29" i="9"/>
  <c r="L29" i="9"/>
  <c r="M29" i="9"/>
  <c r="N29" i="9"/>
  <c r="O29" i="9"/>
  <c r="P29" i="9"/>
  <c r="Q29" i="9"/>
  <c r="R29" i="9"/>
  <c r="S29" i="9"/>
  <c r="T29" i="9"/>
  <c r="U29" i="9"/>
  <c r="D30" i="9"/>
  <c r="E30" i="9"/>
  <c r="F30" i="9"/>
  <c r="G30" i="9"/>
  <c r="H30" i="9"/>
  <c r="I30" i="9"/>
  <c r="J30" i="9"/>
  <c r="K30" i="9"/>
  <c r="L30" i="9"/>
  <c r="M30" i="9"/>
  <c r="N30" i="9"/>
  <c r="O30" i="9"/>
  <c r="P30" i="9"/>
  <c r="Q30" i="9"/>
  <c r="R30" i="9"/>
  <c r="S30" i="9"/>
  <c r="T30" i="9"/>
  <c r="U30" i="9"/>
  <c r="D31" i="9"/>
  <c r="E31" i="9"/>
  <c r="F31" i="9"/>
  <c r="G31" i="9"/>
  <c r="H31" i="9"/>
  <c r="I31" i="9"/>
  <c r="J31" i="9"/>
  <c r="K31" i="9"/>
  <c r="L31" i="9"/>
  <c r="M31" i="9"/>
  <c r="N31" i="9"/>
  <c r="O31" i="9"/>
  <c r="P31" i="9"/>
  <c r="Q31" i="9"/>
  <c r="R31" i="9"/>
  <c r="S31" i="9"/>
  <c r="T31" i="9"/>
  <c r="U31" i="9"/>
  <c r="D32" i="9"/>
  <c r="E32" i="9"/>
  <c r="F32" i="9"/>
  <c r="G32" i="9"/>
  <c r="H32" i="9"/>
  <c r="I32" i="9"/>
  <c r="J32" i="9"/>
  <c r="K32" i="9"/>
  <c r="L32" i="9"/>
  <c r="M32" i="9"/>
  <c r="N32" i="9"/>
  <c r="O32" i="9"/>
  <c r="P32" i="9"/>
  <c r="Q32" i="9"/>
  <c r="R32" i="9"/>
  <c r="S32" i="9"/>
  <c r="T32" i="9"/>
  <c r="U32" i="9"/>
  <c r="D33" i="9"/>
  <c r="E33" i="9"/>
  <c r="F33" i="9"/>
  <c r="G33" i="9"/>
  <c r="H33" i="9"/>
  <c r="I33" i="9"/>
  <c r="J33" i="9"/>
  <c r="K33" i="9"/>
  <c r="L33" i="9"/>
  <c r="M33" i="9"/>
  <c r="N33" i="9"/>
  <c r="O33" i="9"/>
  <c r="P33" i="9"/>
  <c r="Q33" i="9"/>
  <c r="R33" i="9"/>
  <c r="S33" i="9"/>
  <c r="T33" i="9"/>
  <c r="U33" i="9"/>
  <c r="D34" i="9"/>
  <c r="E34" i="9"/>
  <c r="F34" i="9"/>
  <c r="G34" i="9"/>
  <c r="H34" i="9"/>
  <c r="I34" i="9"/>
  <c r="J34" i="9"/>
  <c r="K34" i="9"/>
  <c r="L34" i="9"/>
  <c r="M34" i="9"/>
  <c r="N34" i="9"/>
  <c r="O34" i="9"/>
  <c r="P34" i="9"/>
  <c r="Q34" i="9"/>
  <c r="R34" i="9"/>
  <c r="S34" i="9"/>
  <c r="T34" i="9"/>
  <c r="U34" i="9"/>
  <c r="D35" i="9"/>
  <c r="E35" i="9"/>
  <c r="F35" i="9"/>
  <c r="G35" i="9"/>
  <c r="H35" i="9"/>
  <c r="I35" i="9"/>
  <c r="J35" i="9"/>
  <c r="K35" i="9"/>
  <c r="L35" i="9"/>
  <c r="M35" i="9"/>
  <c r="N35" i="9"/>
  <c r="O35" i="9"/>
  <c r="P35" i="9"/>
  <c r="Q35" i="9"/>
  <c r="R35" i="9"/>
  <c r="S35" i="9"/>
  <c r="T35" i="9"/>
  <c r="U35" i="9"/>
  <c r="D36" i="9"/>
  <c r="E36" i="9"/>
  <c r="F36" i="9"/>
  <c r="G36" i="9"/>
  <c r="H36" i="9"/>
  <c r="I36" i="9"/>
  <c r="J36" i="9"/>
  <c r="K36" i="9"/>
  <c r="L36" i="9"/>
  <c r="M36" i="9"/>
  <c r="N36" i="9"/>
  <c r="O36" i="9"/>
  <c r="P36" i="9"/>
  <c r="Q36" i="9"/>
  <c r="R36" i="9"/>
  <c r="S36" i="9"/>
  <c r="T36" i="9"/>
  <c r="U36" i="9"/>
  <c r="D37" i="9"/>
  <c r="E37" i="9"/>
  <c r="F37" i="9"/>
  <c r="G37" i="9"/>
  <c r="H37" i="9"/>
  <c r="I37" i="9"/>
  <c r="J37" i="9"/>
  <c r="K37" i="9"/>
  <c r="L37" i="9"/>
  <c r="M37" i="9"/>
  <c r="N37" i="9"/>
  <c r="O37" i="9"/>
  <c r="P37" i="9"/>
  <c r="Q37" i="9"/>
  <c r="R37" i="9"/>
  <c r="S37" i="9"/>
  <c r="T37" i="9"/>
  <c r="U37" i="9"/>
  <c r="D38" i="9"/>
  <c r="E38" i="9"/>
  <c r="F38" i="9"/>
  <c r="G38" i="9"/>
  <c r="H38" i="9"/>
  <c r="I38" i="9"/>
  <c r="J38" i="9"/>
  <c r="K38" i="9"/>
  <c r="L38" i="9"/>
  <c r="M38" i="9"/>
  <c r="N38" i="9"/>
  <c r="O38" i="9"/>
  <c r="P38" i="9"/>
  <c r="Q38" i="9"/>
  <c r="R38" i="9"/>
  <c r="S38" i="9"/>
  <c r="T38" i="9"/>
  <c r="U38" i="9"/>
  <c r="D39" i="9"/>
  <c r="E39" i="9"/>
  <c r="F39" i="9"/>
  <c r="G39" i="9"/>
  <c r="H39" i="9"/>
  <c r="I39" i="9"/>
  <c r="J39" i="9"/>
  <c r="K39" i="9"/>
  <c r="L39" i="9"/>
  <c r="M39" i="9"/>
  <c r="N39" i="9"/>
  <c r="O39" i="9"/>
  <c r="P39" i="9"/>
  <c r="Q39" i="9"/>
  <c r="R39" i="9"/>
  <c r="S39" i="9"/>
  <c r="T39" i="9"/>
  <c r="U39" i="9"/>
  <c r="D40" i="9"/>
  <c r="E40" i="9"/>
  <c r="F40" i="9"/>
  <c r="G40" i="9"/>
  <c r="H40" i="9"/>
  <c r="I40" i="9"/>
  <c r="J40" i="9"/>
  <c r="K40" i="9"/>
  <c r="L40" i="9"/>
  <c r="M40" i="9"/>
  <c r="N40" i="9"/>
  <c r="O40" i="9"/>
  <c r="P40" i="9"/>
  <c r="Q40" i="9"/>
  <c r="R40" i="9"/>
  <c r="S40" i="9"/>
  <c r="T40" i="9"/>
  <c r="U40" i="9"/>
  <c r="D41" i="9"/>
  <c r="E41" i="9"/>
  <c r="F41" i="9"/>
  <c r="G41" i="9"/>
  <c r="H41" i="9"/>
  <c r="I41" i="9"/>
  <c r="J41" i="9"/>
  <c r="K41" i="9"/>
  <c r="L41" i="9"/>
  <c r="M41" i="9"/>
  <c r="N41" i="9"/>
  <c r="O41" i="9"/>
  <c r="P41" i="9"/>
  <c r="Q41" i="9"/>
  <c r="R41" i="9"/>
  <c r="S41" i="9"/>
  <c r="T41" i="9"/>
  <c r="U41" i="9"/>
  <c r="D42" i="9"/>
  <c r="E42" i="9"/>
  <c r="F42" i="9"/>
  <c r="G42" i="9"/>
  <c r="H42" i="9"/>
  <c r="I42" i="9"/>
  <c r="J42" i="9"/>
  <c r="K42" i="9"/>
  <c r="L42" i="9"/>
  <c r="M42" i="9"/>
  <c r="N42" i="9"/>
  <c r="O42" i="9"/>
  <c r="P42" i="9"/>
  <c r="Q42" i="9"/>
  <c r="R42" i="9"/>
  <c r="S42" i="9"/>
  <c r="T42" i="9"/>
  <c r="U42" i="9"/>
  <c r="E25" i="9"/>
  <c r="F25" i="9"/>
  <c r="G25" i="9"/>
  <c r="H25" i="9"/>
  <c r="I25" i="9"/>
  <c r="J25" i="9"/>
  <c r="K25" i="9"/>
  <c r="L25" i="9"/>
  <c r="M25" i="9"/>
  <c r="N25" i="9"/>
  <c r="O25" i="9"/>
  <c r="P25" i="9"/>
  <c r="Q25" i="9"/>
  <c r="R25" i="9"/>
  <c r="S25" i="9"/>
  <c r="T25" i="9"/>
  <c r="U25" i="9"/>
  <c r="D25" i="9"/>
  <c r="D5" i="9"/>
  <c r="E5" i="9"/>
  <c r="F5" i="9"/>
  <c r="G5" i="9"/>
  <c r="H5" i="9"/>
  <c r="I5" i="9"/>
  <c r="J5" i="9"/>
  <c r="K5" i="9"/>
  <c r="L5" i="9"/>
  <c r="M5" i="9"/>
  <c r="N5" i="9"/>
  <c r="O5" i="9"/>
  <c r="P5" i="9"/>
  <c r="Q5" i="9"/>
  <c r="R5" i="9"/>
  <c r="S5" i="9"/>
  <c r="T5" i="9"/>
  <c r="U5" i="9"/>
  <c r="D6" i="9"/>
  <c r="E6" i="9"/>
  <c r="F6" i="9"/>
  <c r="G6" i="9"/>
  <c r="H6" i="9"/>
  <c r="I6" i="9"/>
  <c r="J6" i="9"/>
  <c r="K6" i="9"/>
  <c r="L6" i="9"/>
  <c r="M6" i="9"/>
  <c r="N6" i="9"/>
  <c r="O6" i="9"/>
  <c r="P6" i="9"/>
  <c r="Q6" i="9"/>
  <c r="R6" i="9"/>
  <c r="S6" i="9"/>
  <c r="T6" i="9"/>
  <c r="U6" i="9"/>
  <c r="D7" i="9"/>
  <c r="E7" i="9"/>
  <c r="F7" i="9"/>
  <c r="G7" i="9"/>
  <c r="H7" i="9"/>
  <c r="I7" i="9"/>
  <c r="J7" i="9"/>
  <c r="K7" i="9"/>
  <c r="L7" i="9"/>
  <c r="M7" i="9"/>
  <c r="N7" i="9"/>
  <c r="O7" i="9"/>
  <c r="P7" i="9"/>
  <c r="Q7" i="9"/>
  <c r="R7" i="9"/>
  <c r="S7" i="9"/>
  <c r="T7" i="9"/>
  <c r="U7" i="9"/>
  <c r="D8" i="9"/>
  <c r="E8" i="9"/>
  <c r="F8" i="9"/>
  <c r="G8" i="9"/>
  <c r="H8" i="9"/>
  <c r="I8" i="9"/>
  <c r="J8" i="9"/>
  <c r="K8" i="9"/>
  <c r="L8" i="9"/>
  <c r="M8" i="9"/>
  <c r="N8" i="9"/>
  <c r="O8" i="9"/>
  <c r="P8" i="9"/>
  <c r="Q8" i="9"/>
  <c r="R8" i="9"/>
  <c r="S8" i="9"/>
  <c r="T8" i="9"/>
  <c r="U8" i="9"/>
  <c r="D9" i="9"/>
  <c r="E9" i="9"/>
  <c r="F9" i="9"/>
  <c r="G9" i="9"/>
  <c r="H9" i="9"/>
  <c r="I9" i="9"/>
  <c r="J9" i="9"/>
  <c r="K9" i="9"/>
  <c r="L9" i="9"/>
  <c r="M9" i="9"/>
  <c r="N9" i="9"/>
  <c r="O9" i="9"/>
  <c r="P9" i="9"/>
  <c r="Q9" i="9"/>
  <c r="R9" i="9"/>
  <c r="S9" i="9"/>
  <c r="T9" i="9"/>
  <c r="U9" i="9"/>
  <c r="D10" i="9"/>
  <c r="E10" i="9"/>
  <c r="F10" i="9"/>
  <c r="G10" i="9"/>
  <c r="H10" i="9"/>
  <c r="I10" i="9"/>
  <c r="J10" i="9"/>
  <c r="K10" i="9"/>
  <c r="L10" i="9"/>
  <c r="M10" i="9"/>
  <c r="N10" i="9"/>
  <c r="O10" i="9"/>
  <c r="P10" i="9"/>
  <c r="Q10" i="9"/>
  <c r="R10" i="9"/>
  <c r="S10" i="9"/>
  <c r="T10" i="9"/>
  <c r="U10" i="9"/>
  <c r="D11" i="9"/>
  <c r="E11" i="9"/>
  <c r="F11" i="9"/>
  <c r="G11" i="9"/>
  <c r="H11" i="9"/>
  <c r="I11" i="9"/>
  <c r="J11" i="9"/>
  <c r="K11" i="9"/>
  <c r="L11" i="9"/>
  <c r="M11" i="9"/>
  <c r="N11" i="9"/>
  <c r="O11" i="9"/>
  <c r="P11" i="9"/>
  <c r="Q11" i="9"/>
  <c r="R11" i="9"/>
  <c r="S11" i="9"/>
  <c r="T11" i="9"/>
  <c r="U11" i="9"/>
  <c r="D12" i="9"/>
  <c r="E12" i="9"/>
  <c r="F12" i="9"/>
  <c r="G12" i="9"/>
  <c r="H12" i="9"/>
  <c r="I12" i="9"/>
  <c r="J12" i="9"/>
  <c r="K12" i="9"/>
  <c r="L12" i="9"/>
  <c r="M12" i="9"/>
  <c r="N12" i="9"/>
  <c r="O12" i="9"/>
  <c r="P12" i="9"/>
  <c r="Q12" i="9"/>
  <c r="R12" i="9"/>
  <c r="S12" i="9"/>
  <c r="T12" i="9"/>
  <c r="U12" i="9"/>
  <c r="D13" i="9"/>
  <c r="E13" i="9"/>
  <c r="F13" i="9"/>
  <c r="G13" i="9"/>
  <c r="H13" i="9"/>
  <c r="I13" i="9"/>
  <c r="J13" i="9"/>
  <c r="K13" i="9"/>
  <c r="L13" i="9"/>
  <c r="M13" i="9"/>
  <c r="N13" i="9"/>
  <c r="O13" i="9"/>
  <c r="P13" i="9"/>
  <c r="Q13" i="9"/>
  <c r="R13" i="9"/>
  <c r="S13" i="9"/>
  <c r="T13" i="9"/>
  <c r="U13" i="9"/>
  <c r="D14" i="9"/>
  <c r="E14" i="9"/>
  <c r="F14" i="9"/>
  <c r="G14" i="9"/>
  <c r="H14" i="9"/>
  <c r="I14" i="9"/>
  <c r="J14" i="9"/>
  <c r="K14" i="9"/>
  <c r="L14" i="9"/>
  <c r="M14" i="9"/>
  <c r="N14" i="9"/>
  <c r="O14" i="9"/>
  <c r="P14" i="9"/>
  <c r="Q14" i="9"/>
  <c r="R14" i="9"/>
  <c r="S14" i="9"/>
  <c r="T14" i="9"/>
  <c r="U14" i="9"/>
  <c r="D15" i="9"/>
  <c r="E15" i="9"/>
  <c r="F15" i="9"/>
  <c r="G15" i="9"/>
  <c r="H15" i="9"/>
  <c r="I15" i="9"/>
  <c r="J15" i="9"/>
  <c r="K15" i="9"/>
  <c r="L15" i="9"/>
  <c r="M15" i="9"/>
  <c r="N15" i="9"/>
  <c r="O15" i="9"/>
  <c r="P15" i="9"/>
  <c r="Q15" i="9"/>
  <c r="R15" i="9"/>
  <c r="S15" i="9"/>
  <c r="T15" i="9"/>
  <c r="U15" i="9"/>
  <c r="D16" i="9"/>
  <c r="E16" i="9"/>
  <c r="F16" i="9"/>
  <c r="G16" i="9"/>
  <c r="H16" i="9"/>
  <c r="I16" i="9"/>
  <c r="J16" i="9"/>
  <c r="K16" i="9"/>
  <c r="L16" i="9"/>
  <c r="M16" i="9"/>
  <c r="N16" i="9"/>
  <c r="O16" i="9"/>
  <c r="P16" i="9"/>
  <c r="Q16" i="9"/>
  <c r="R16" i="9"/>
  <c r="S16" i="9"/>
  <c r="T16" i="9"/>
  <c r="U16" i="9"/>
  <c r="D17" i="9"/>
  <c r="E17" i="9"/>
  <c r="F17" i="9"/>
  <c r="G17" i="9"/>
  <c r="H17" i="9"/>
  <c r="I17" i="9"/>
  <c r="J17" i="9"/>
  <c r="K17" i="9"/>
  <c r="L17" i="9"/>
  <c r="M17" i="9"/>
  <c r="N17" i="9"/>
  <c r="O17" i="9"/>
  <c r="P17" i="9"/>
  <c r="Q17" i="9"/>
  <c r="R17" i="9"/>
  <c r="S17" i="9"/>
  <c r="T17" i="9"/>
  <c r="U17" i="9"/>
  <c r="D18" i="9"/>
  <c r="E18" i="9"/>
  <c r="F18" i="9"/>
  <c r="G18" i="9"/>
  <c r="H18" i="9"/>
  <c r="I18" i="9"/>
  <c r="J18" i="9"/>
  <c r="K18" i="9"/>
  <c r="L18" i="9"/>
  <c r="M18" i="9"/>
  <c r="N18" i="9"/>
  <c r="O18" i="9"/>
  <c r="P18" i="9"/>
  <c r="Q18" i="9"/>
  <c r="R18" i="9"/>
  <c r="S18" i="9"/>
  <c r="T18" i="9"/>
  <c r="U18" i="9"/>
  <c r="D19" i="9"/>
  <c r="E19" i="9"/>
  <c r="F19" i="9"/>
  <c r="G19" i="9"/>
  <c r="H19" i="9"/>
  <c r="I19" i="9"/>
  <c r="J19" i="9"/>
  <c r="K19" i="9"/>
  <c r="L19" i="9"/>
  <c r="M19" i="9"/>
  <c r="N19" i="9"/>
  <c r="O19" i="9"/>
  <c r="P19" i="9"/>
  <c r="Q19" i="9"/>
  <c r="R19" i="9"/>
  <c r="S19" i="9"/>
  <c r="T19" i="9"/>
  <c r="U19" i="9"/>
  <c r="D20" i="9"/>
  <c r="E20" i="9"/>
  <c r="F20" i="9"/>
  <c r="G20" i="9"/>
  <c r="H20" i="9"/>
  <c r="I20" i="9"/>
  <c r="J20" i="9"/>
  <c r="K20" i="9"/>
  <c r="L20" i="9"/>
  <c r="M20" i="9"/>
  <c r="N20" i="9"/>
  <c r="O20" i="9"/>
  <c r="P20" i="9"/>
  <c r="Q20" i="9"/>
  <c r="R20" i="9"/>
  <c r="S20" i="9"/>
  <c r="T20" i="9"/>
  <c r="U20" i="9"/>
  <c r="D21" i="9"/>
  <c r="E21" i="9"/>
  <c r="F21" i="9"/>
  <c r="G21" i="9"/>
  <c r="H21" i="9"/>
  <c r="I21" i="9"/>
  <c r="J21" i="9"/>
  <c r="K21" i="9"/>
  <c r="L21" i="9"/>
  <c r="M21" i="9"/>
  <c r="N21" i="9"/>
  <c r="O21" i="9"/>
  <c r="P21" i="9"/>
  <c r="Q21" i="9"/>
  <c r="R21" i="9"/>
  <c r="S21" i="9"/>
  <c r="T21" i="9"/>
  <c r="U21" i="9"/>
  <c r="E4" i="9"/>
  <c r="F4" i="9"/>
  <c r="G4" i="9"/>
  <c r="H4" i="9"/>
  <c r="I4" i="9"/>
  <c r="J4" i="9"/>
  <c r="K4" i="9"/>
  <c r="L4" i="9"/>
  <c r="M4" i="9"/>
  <c r="N4" i="9"/>
  <c r="O4" i="9"/>
  <c r="P4" i="9"/>
  <c r="Q4" i="9"/>
  <c r="R4" i="9"/>
  <c r="S4" i="9"/>
  <c r="T4" i="9"/>
  <c r="U4" i="9"/>
  <c r="D4" i="9"/>
  <c r="J190" i="15"/>
  <c r="L190" i="15" s="1"/>
  <c r="H190" i="15"/>
  <c r="G190" i="15"/>
  <c r="D190" i="15"/>
  <c r="F190" i="15" s="1"/>
  <c r="J189" i="15"/>
  <c r="K189" i="15" s="1"/>
  <c r="H189" i="15"/>
  <c r="G189" i="15"/>
  <c r="D189" i="15"/>
  <c r="F189" i="15" s="1"/>
  <c r="J188" i="15"/>
  <c r="L188" i="15" s="1"/>
  <c r="H188" i="15"/>
  <c r="K188" i="15" s="1"/>
  <c r="G188" i="15"/>
  <c r="D188" i="15"/>
  <c r="F188" i="15" s="1"/>
  <c r="J187" i="15"/>
  <c r="L187" i="15" s="1"/>
  <c r="H187" i="15"/>
  <c r="G187" i="15"/>
  <c r="D187" i="15"/>
  <c r="F187" i="15" s="1"/>
  <c r="J186" i="15"/>
  <c r="L186" i="15" s="1"/>
  <c r="H186" i="15"/>
  <c r="G186" i="15"/>
  <c r="D186" i="15"/>
  <c r="F186" i="15" s="1"/>
  <c r="J185" i="15"/>
  <c r="L185" i="15" s="1"/>
  <c r="H185" i="15"/>
  <c r="K185" i="15" s="1"/>
  <c r="G185" i="15"/>
  <c r="D185" i="15"/>
  <c r="F185" i="15" s="1"/>
  <c r="J184" i="15"/>
  <c r="L184" i="15" s="1"/>
  <c r="H184" i="15"/>
  <c r="G184" i="15"/>
  <c r="D184" i="15"/>
  <c r="F184" i="15" s="1"/>
  <c r="L183" i="15"/>
  <c r="K183" i="15"/>
  <c r="N183" i="15" s="1"/>
  <c r="J183" i="15"/>
  <c r="H183" i="15"/>
  <c r="G183" i="15"/>
  <c r="F183" i="15"/>
  <c r="D183" i="15"/>
  <c r="J182" i="15"/>
  <c r="L182" i="15" s="1"/>
  <c r="H182" i="15"/>
  <c r="K182" i="15" s="1"/>
  <c r="G182" i="15"/>
  <c r="F182" i="15"/>
  <c r="D182" i="15"/>
  <c r="K181" i="15"/>
  <c r="J181" i="15"/>
  <c r="H181" i="15"/>
  <c r="L181" i="15" s="1"/>
  <c r="G181" i="15"/>
  <c r="F181" i="15"/>
  <c r="D181" i="15"/>
  <c r="L180" i="15"/>
  <c r="K180" i="15"/>
  <c r="J180" i="15"/>
  <c r="H180" i="15"/>
  <c r="G180" i="15"/>
  <c r="F180" i="15"/>
  <c r="D180" i="15"/>
  <c r="K179" i="15"/>
  <c r="J179" i="15"/>
  <c r="L179" i="15" s="1"/>
  <c r="H179" i="15"/>
  <c r="G179" i="15"/>
  <c r="F179" i="15"/>
  <c r="D179" i="15"/>
  <c r="K178" i="15"/>
  <c r="J178" i="15"/>
  <c r="H178" i="15"/>
  <c r="L178" i="15" s="1"/>
  <c r="G178" i="15"/>
  <c r="F178" i="15"/>
  <c r="D178" i="15"/>
  <c r="L177" i="15"/>
  <c r="K177" i="15"/>
  <c r="J177" i="15"/>
  <c r="H177" i="15"/>
  <c r="G177" i="15"/>
  <c r="F177" i="15"/>
  <c r="D177" i="15"/>
  <c r="K176" i="15"/>
  <c r="J176" i="15"/>
  <c r="L176" i="15" s="1"/>
  <c r="H176" i="15"/>
  <c r="G176" i="15"/>
  <c r="F176" i="15"/>
  <c r="D176" i="15"/>
  <c r="K175" i="15"/>
  <c r="J175" i="15"/>
  <c r="H175" i="15"/>
  <c r="L175" i="15" s="1"/>
  <c r="G175" i="15"/>
  <c r="F175" i="15"/>
  <c r="D175" i="15"/>
  <c r="L174" i="15"/>
  <c r="K174" i="15"/>
  <c r="J174" i="15"/>
  <c r="H174" i="15"/>
  <c r="G174" i="15"/>
  <c r="F174" i="15"/>
  <c r="D174" i="15"/>
  <c r="J173" i="15"/>
  <c r="H173" i="15"/>
  <c r="L173" i="15" s="1"/>
  <c r="G173" i="15"/>
  <c r="D173" i="15"/>
  <c r="F173" i="15" s="1"/>
  <c r="L172" i="15"/>
  <c r="J172" i="15"/>
  <c r="H172" i="15"/>
  <c r="K172" i="15" s="1"/>
  <c r="G172" i="15"/>
  <c r="D172" i="15"/>
  <c r="F172" i="15" s="1"/>
  <c r="L171" i="15"/>
  <c r="J171" i="15"/>
  <c r="H171" i="15"/>
  <c r="K171" i="15" s="1"/>
  <c r="G171" i="15"/>
  <c r="D171" i="15"/>
  <c r="F171" i="15" s="1"/>
  <c r="J170" i="15"/>
  <c r="H170" i="15"/>
  <c r="L170" i="15" s="1"/>
  <c r="G170" i="15"/>
  <c r="D170" i="15"/>
  <c r="F170" i="15" s="1"/>
  <c r="J169" i="15"/>
  <c r="L169" i="15" s="1"/>
  <c r="H169" i="15"/>
  <c r="K169" i="15" s="1"/>
  <c r="N169" i="15" s="1"/>
  <c r="G169" i="15"/>
  <c r="D169" i="15"/>
  <c r="F169" i="15" s="1"/>
  <c r="J168" i="15"/>
  <c r="L168" i="15" s="1"/>
  <c r="H168" i="15"/>
  <c r="K168" i="15" s="1"/>
  <c r="G168" i="15"/>
  <c r="F168" i="15"/>
  <c r="D168" i="15"/>
  <c r="J167" i="15"/>
  <c r="L167" i="15" s="1"/>
  <c r="H167" i="15"/>
  <c r="K167" i="15" s="1"/>
  <c r="G167" i="15"/>
  <c r="D167" i="15"/>
  <c r="F167" i="15" s="1"/>
  <c r="J166" i="15"/>
  <c r="L166" i="15" s="1"/>
  <c r="H166" i="15"/>
  <c r="K166" i="15" s="1"/>
  <c r="G166" i="15"/>
  <c r="D166" i="15"/>
  <c r="F166" i="15" s="1"/>
  <c r="J165" i="15"/>
  <c r="L165" i="15" s="1"/>
  <c r="H165" i="15"/>
  <c r="K165" i="15" s="1"/>
  <c r="G165" i="15"/>
  <c r="F165" i="15"/>
  <c r="D165" i="15"/>
  <c r="J164" i="15"/>
  <c r="K164" i="15" s="1"/>
  <c r="N164" i="15" s="1"/>
  <c r="H164" i="15"/>
  <c r="G164" i="15"/>
  <c r="D164" i="15"/>
  <c r="F164" i="15" s="1"/>
  <c r="J163" i="15"/>
  <c r="L163" i="15" s="1"/>
  <c r="H163" i="15"/>
  <c r="K163" i="15" s="1"/>
  <c r="G163" i="15"/>
  <c r="D163" i="15"/>
  <c r="F163" i="15" s="1"/>
  <c r="J162" i="15"/>
  <c r="L162" i="15" s="1"/>
  <c r="H162" i="15"/>
  <c r="G162" i="15"/>
  <c r="D162" i="15"/>
  <c r="F162" i="15" s="1"/>
  <c r="J161" i="15"/>
  <c r="L161" i="15" s="1"/>
  <c r="H161" i="15"/>
  <c r="G161" i="15"/>
  <c r="D161" i="15"/>
  <c r="F161" i="15" s="1"/>
  <c r="J160" i="15"/>
  <c r="L160" i="15" s="1"/>
  <c r="H160" i="15"/>
  <c r="K160" i="15" s="1"/>
  <c r="G160" i="15"/>
  <c r="D160" i="15"/>
  <c r="F160" i="15" s="1"/>
  <c r="J159" i="15"/>
  <c r="L159" i="15" s="1"/>
  <c r="H159" i="15"/>
  <c r="G159" i="15"/>
  <c r="D159" i="15"/>
  <c r="F159" i="15" s="1"/>
  <c r="J158" i="15"/>
  <c r="K158" i="15" s="1"/>
  <c r="H158" i="15"/>
  <c r="G158" i="15"/>
  <c r="D158" i="15"/>
  <c r="F158" i="15" s="1"/>
  <c r="J157" i="15"/>
  <c r="L157" i="15" s="1"/>
  <c r="H157" i="15"/>
  <c r="K157" i="15" s="1"/>
  <c r="G157" i="15"/>
  <c r="D157" i="15"/>
  <c r="F157" i="15" s="1"/>
  <c r="J156" i="15"/>
  <c r="L156" i="15" s="1"/>
  <c r="H156" i="15"/>
  <c r="G156" i="15"/>
  <c r="D156" i="15"/>
  <c r="F156" i="15" s="1"/>
  <c r="J155" i="15"/>
  <c r="K155" i="15" s="1"/>
  <c r="H155" i="15"/>
  <c r="G155" i="15"/>
  <c r="D155" i="15"/>
  <c r="F155" i="15" s="1"/>
  <c r="K154" i="15"/>
  <c r="N154" i="15" s="1"/>
  <c r="J154" i="15"/>
  <c r="L154" i="15" s="1"/>
  <c r="H154" i="15"/>
  <c r="G154" i="15"/>
  <c r="F154" i="15"/>
  <c r="D154" i="15"/>
  <c r="K153" i="15"/>
  <c r="J153" i="15"/>
  <c r="H153" i="15"/>
  <c r="L153" i="15" s="1"/>
  <c r="G153" i="15"/>
  <c r="F153" i="15"/>
  <c r="D153" i="15"/>
  <c r="L152" i="15"/>
  <c r="J152" i="15"/>
  <c r="H152" i="15"/>
  <c r="K152" i="15" s="1"/>
  <c r="N152" i="15" s="1"/>
  <c r="G152" i="15"/>
  <c r="D152" i="15"/>
  <c r="F152" i="15" s="1"/>
  <c r="J151" i="15"/>
  <c r="H151" i="15"/>
  <c r="L151" i="15" s="1"/>
  <c r="G151" i="15"/>
  <c r="D151" i="15"/>
  <c r="F151" i="15" s="1"/>
  <c r="O151" i="15" s="1"/>
  <c r="L150" i="15"/>
  <c r="J150" i="15"/>
  <c r="H150" i="15"/>
  <c r="K150" i="15" s="1"/>
  <c r="G150" i="15"/>
  <c r="F150" i="15"/>
  <c r="D150" i="15"/>
  <c r="L149" i="15"/>
  <c r="J149" i="15"/>
  <c r="H149" i="15"/>
  <c r="K149" i="15" s="1"/>
  <c r="G149" i="15"/>
  <c r="D149" i="15"/>
  <c r="F149" i="15" s="1"/>
  <c r="J148" i="15"/>
  <c r="H148" i="15"/>
  <c r="L148" i="15" s="1"/>
  <c r="G148" i="15"/>
  <c r="D148" i="15"/>
  <c r="F148" i="15" s="1"/>
  <c r="L147" i="15"/>
  <c r="J147" i="15"/>
  <c r="H147" i="15"/>
  <c r="K147" i="15" s="1"/>
  <c r="G147" i="15"/>
  <c r="F147" i="15"/>
  <c r="D147" i="15"/>
  <c r="L146" i="15"/>
  <c r="J146" i="15"/>
  <c r="H146" i="15"/>
  <c r="K146" i="15" s="1"/>
  <c r="G146" i="15"/>
  <c r="D146" i="15"/>
  <c r="F146" i="15" s="1"/>
  <c r="J145" i="15"/>
  <c r="L145" i="15" s="1"/>
  <c r="H145" i="15"/>
  <c r="K145" i="15" s="1"/>
  <c r="N145" i="15" s="1"/>
  <c r="G145" i="15"/>
  <c r="D145" i="15"/>
  <c r="F145" i="15" s="1"/>
  <c r="J144" i="15"/>
  <c r="L144" i="15" s="1"/>
  <c r="H144" i="15"/>
  <c r="K144" i="15" s="1"/>
  <c r="G144" i="15"/>
  <c r="D144" i="15"/>
  <c r="F144" i="15" s="1"/>
  <c r="J143" i="15"/>
  <c r="L143" i="15" s="1"/>
  <c r="H143" i="15"/>
  <c r="K143" i="15" s="1"/>
  <c r="G143" i="15"/>
  <c r="F143" i="15"/>
  <c r="D143" i="15"/>
  <c r="J142" i="15"/>
  <c r="L142" i="15" s="1"/>
  <c r="H142" i="15"/>
  <c r="K142" i="15" s="1"/>
  <c r="G142" i="15"/>
  <c r="D142" i="15"/>
  <c r="F142" i="15" s="1"/>
  <c r="J141" i="15"/>
  <c r="L141" i="15" s="1"/>
  <c r="H141" i="15"/>
  <c r="K141" i="15" s="1"/>
  <c r="G141" i="15"/>
  <c r="D141" i="15"/>
  <c r="F141" i="15" s="1"/>
  <c r="J140" i="15"/>
  <c r="L140" i="15" s="1"/>
  <c r="H140" i="15"/>
  <c r="K140" i="15" s="1"/>
  <c r="G140" i="15"/>
  <c r="F140" i="15"/>
  <c r="D140" i="15"/>
  <c r="J139" i="15"/>
  <c r="L139" i="15" s="1"/>
  <c r="H139" i="15"/>
  <c r="K139" i="15" s="1"/>
  <c r="G139" i="15"/>
  <c r="D139" i="15"/>
  <c r="F139" i="15" s="1"/>
  <c r="J138" i="15"/>
  <c r="L138" i="15" s="1"/>
  <c r="H138" i="15"/>
  <c r="K138" i="15" s="1"/>
  <c r="G138" i="15"/>
  <c r="D138" i="15"/>
  <c r="F138" i="15" s="1"/>
  <c r="O138" i="15" s="1"/>
  <c r="J137" i="15"/>
  <c r="L137" i="15" s="1"/>
  <c r="H137" i="15"/>
  <c r="K137" i="15" s="1"/>
  <c r="G137" i="15"/>
  <c r="F137" i="15"/>
  <c r="D137" i="15"/>
  <c r="J136" i="15"/>
  <c r="L136" i="15" s="1"/>
  <c r="H136" i="15"/>
  <c r="K136" i="15" s="1"/>
  <c r="G136" i="15"/>
  <c r="D136" i="15"/>
  <c r="F136" i="15" s="1"/>
  <c r="J135" i="15"/>
  <c r="L135" i="15" s="1"/>
  <c r="H135" i="15"/>
  <c r="K135" i="15" s="1"/>
  <c r="G135" i="15"/>
  <c r="D135" i="15"/>
  <c r="F135" i="15" s="1"/>
  <c r="J134" i="15"/>
  <c r="L134" i="15" s="1"/>
  <c r="H134" i="15"/>
  <c r="G134" i="15"/>
  <c r="D134" i="15"/>
  <c r="F134" i="15" s="1"/>
  <c r="J133" i="15"/>
  <c r="K133" i="15" s="1"/>
  <c r="H133" i="15"/>
  <c r="G133" i="15"/>
  <c r="D133" i="15"/>
  <c r="F133" i="15" s="1"/>
  <c r="J132" i="15"/>
  <c r="L132" i="15" s="1"/>
  <c r="H132" i="15"/>
  <c r="K132" i="15" s="1"/>
  <c r="G132" i="15"/>
  <c r="D132" i="15"/>
  <c r="F132" i="15" s="1"/>
  <c r="J131" i="15"/>
  <c r="L131" i="15" s="1"/>
  <c r="H131" i="15"/>
  <c r="G131" i="15"/>
  <c r="D131" i="15"/>
  <c r="F131" i="15" s="1"/>
  <c r="J130" i="15"/>
  <c r="K130" i="15" s="1"/>
  <c r="H130" i="15"/>
  <c r="G130" i="15"/>
  <c r="D130" i="15"/>
  <c r="F130" i="15" s="1"/>
  <c r="K129" i="15"/>
  <c r="N129" i="15" s="1"/>
  <c r="J129" i="15"/>
  <c r="L129" i="15" s="1"/>
  <c r="H129" i="15"/>
  <c r="G129" i="15"/>
  <c r="F129" i="15"/>
  <c r="D129" i="15"/>
  <c r="K128" i="15"/>
  <c r="J128" i="15"/>
  <c r="H128" i="15"/>
  <c r="L128" i="15" s="1"/>
  <c r="G128" i="15"/>
  <c r="F128" i="15"/>
  <c r="D128" i="15"/>
  <c r="L127" i="15"/>
  <c r="J127" i="15"/>
  <c r="H127" i="15"/>
  <c r="K127" i="15" s="1"/>
  <c r="N127" i="15" s="1"/>
  <c r="G127" i="15"/>
  <c r="D127" i="15"/>
  <c r="F127" i="15" s="1"/>
  <c r="J126" i="15"/>
  <c r="K126" i="15" s="1"/>
  <c r="M126" i="15" s="1"/>
  <c r="N126" i="15" s="1"/>
  <c r="H126" i="15"/>
  <c r="G126" i="15"/>
  <c r="D126" i="15"/>
  <c r="F126" i="15" s="1"/>
  <c r="J125" i="15"/>
  <c r="L125" i="15" s="1"/>
  <c r="H125" i="15"/>
  <c r="K125" i="15" s="1"/>
  <c r="G125" i="15"/>
  <c r="D125" i="15"/>
  <c r="F125" i="15" s="1"/>
  <c r="J124" i="15"/>
  <c r="L124" i="15" s="1"/>
  <c r="H124" i="15"/>
  <c r="G124" i="15"/>
  <c r="D124" i="15"/>
  <c r="F124" i="15" s="1"/>
  <c r="J123" i="15"/>
  <c r="K123" i="15" s="1"/>
  <c r="H123" i="15"/>
  <c r="G123" i="15"/>
  <c r="D123" i="15"/>
  <c r="F123" i="15" s="1"/>
  <c r="J122" i="15"/>
  <c r="L122" i="15" s="1"/>
  <c r="H122" i="15"/>
  <c r="K122" i="15" s="1"/>
  <c r="G122" i="15"/>
  <c r="D122" i="15"/>
  <c r="F122" i="15" s="1"/>
  <c r="J121" i="15"/>
  <c r="L121" i="15" s="1"/>
  <c r="H121" i="15"/>
  <c r="G121" i="15"/>
  <c r="D121" i="15"/>
  <c r="F121" i="15" s="1"/>
  <c r="J120" i="15"/>
  <c r="K120" i="15" s="1"/>
  <c r="H120" i="15"/>
  <c r="G120" i="15"/>
  <c r="D120" i="15"/>
  <c r="F120" i="15" s="1"/>
  <c r="J119" i="15"/>
  <c r="L119" i="15" s="1"/>
  <c r="H119" i="15"/>
  <c r="K119" i="15" s="1"/>
  <c r="G119" i="15"/>
  <c r="D119" i="15"/>
  <c r="F119" i="15" s="1"/>
  <c r="J118" i="15"/>
  <c r="L118" i="15" s="1"/>
  <c r="H118" i="15"/>
  <c r="G118" i="15"/>
  <c r="D118" i="15"/>
  <c r="F118" i="15" s="1"/>
  <c r="J117" i="15"/>
  <c r="K117" i="15" s="1"/>
  <c r="H117" i="15"/>
  <c r="G117" i="15"/>
  <c r="D117" i="15"/>
  <c r="F117" i="15" s="1"/>
  <c r="J116" i="15"/>
  <c r="L116" i="15" s="1"/>
  <c r="H116" i="15"/>
  <c r="K116" i="15" s="1"/>
  <c r="G116" i="15"/>
  <c r="D116" i="15"/>
  <c r="F116" i="15" s="1"/>
  <c r="J115" i="15"/>
  <c r="L115" i="15" s="1"/>
  <c r="H115" i="15"/>
  <c r="G115" i="15"/>
  <c r="D115" i="15"/>
  <c r="F115" i="15" s="1"/>
  <c r="J114" i="15"/>
  <c r="K114" i="15" s="1"/>
  <c r="H114" i="15"/>
  <c r="G114" i="15"/>
  <c r="D114" i="15"/>
  <c r="F114" i="15" s="1"/>
  <c r="J113" i="15"/>
  <c r="L113" i="15" s="1"/>
  <c r="H113" i="15"/>
  <c r="K113" i="15" s="1"/>
  <c r="G113" i="15"/>
  <c r="D113" i="15"/>
  <c r="F113" i="15" s="1"/>
  <c r="K112" i="15"/>
  <c r="N112" i="15" s="1"/>
  <c r="J112" i="15"/>
  <c r="H112" i="15"/>
  <c r="L112" i="15" s="1"/>
  <c r="G112" i="15"/>
  <c r="F112" i="15"/>
  <c r="D112" i="15"/>
  <c r="L111" i="15"/>
  <c r="K111" i="15"/>
  <c r="J111" i="15"/>
  <c r="H111" i="15"/>
  <c r="G111" i="15"/>
  <c r="F111" i="15"/>
  <c r="D111" i="15"/>
  <c r="K110" i="15"/>
  <c r="J110" i="15"/>
  <c r="L110" i="15" s="1"/>
  <c r="H110" i="15"/>
  <c r="G110" i="15"/>
  <c r="F110" i="15"/>
  <c r="D110" i="15"/>
  <c r="J190" i="16"/>
  <c r="H190" i="16"/>
  <c r="L190" i="16" s="1"/>
  <c r="G190" i="16"/>
  <c r="D190" i="16"/>
  <c r="F190" i="16" s="1"/>
  <c r="J189" i="16"/>
  <c r="L189" i="16" s="1"/>
  <c r="H189" i="16"/>
  <c r="G189" i="16"/>
  <c r="F189" i="16"/>
  <c r="D189" i="16"/>
  <c r="J188" i="16"/>
  <c r="L188" i="16" s="1"/>
  <c r="H188" i="16"/>
  <c r="K188" i="16" s="1"/>
  <c r="G188" i="16"/>
  <c r="F188" i="16"/>
  <c r="D188" i="16"/>
  <c r="J187" i="16"/>
  <c r="H187" i="16"/>
  <c r="L187" i="16" s="1"/>
  <c r="G187" i="16"/>
  <c r="D187" i="16"/>
  <c r="F187" i="16" s="1"/>
  <c r="K186" i="16"/>
  <c r="J186" i="16"/>
  <c r="L186" i="16" s="1"/>
  <c r="H186" i="16"/>
  <c r="G186" i="16"/>
  <c r="F186" i="16"/>
  <c r="D186" i="16"/>
  <c r="J185" i="16"/>
  <c r="H185" i="16"/>
  <c r="K185" i="16" s="1"/>
  <c r="G185" i="16"/>
  <c r="D185" i="16"/>
  <c r="F185" i="16" s="1"/>
  <c r="J184" i="16"/>
  <c r="H184" i="16"/>
  <c r="L184" i="16" s="1"/>
  <c r="G184" i="16"/>
  <c r="D184" i="16"/>
  <c r="F184" i="16" s="1"/>
  <c r="N183" i="16"/>
  <c r="L183" i="16"/>
  <c r="K183" i="16"/>
  <c r="J183" i="16"/>
  <c r="H183" i="16"/>
  <c r="G183" i="16"/>
  <c r="D183" i="16"/>
  <c r="F183" i="16" s="1"/>
  <c r="J182" i="16"/>
  <c r="H182" i="16"/>
  <c r="K182" i="16" s="1"/>
  <c r="G182" i="16"/>
  <c r="F182" i="16"/>
  <c r="D182" i="16"/>
  <c r="J181" i="16"/>
  <c r="L181" i="16" s="1"/>
  <c r="H181" i="16"/>
  <c r="K181" i="16" s="1"/>
  <c r="G181" i="16"/>
  <c r="D181" i="16"/>
  <c r="F181" i="16" s="1"/>
  <c r="L180" i="16"/>
  <c r="K180" i="16"/>
  <c r="J180" i="16"/>
  <c r="H180" i="16"/>
  <c r="G180" i="16"/>
  <c r="D180" i="16"/>
  <c r="F180" i="16" s="1"/>
  <c r="J179" i="16"/>
  <c r="H179" i="16"/>
  <c r="K179" i="16" s="1"/>
  <c r="G179" i="16"/>
  <c r="F179" i="16"/>
  <c r="D179" i="16"/>
  <c r="J178" i="16"/>
  <c r="L178" i="16" s="1"/>
  <c r="H178" i="16"/>
  <c r="K178" i="16" s="1"/>
  <c r="G178" i="16"/>
  <c r="D178" i="16"/>
  <c r="F178" i="16" s="1"/>
  <c r="L177" i="16"/>
  <c r="K177" i="16"/>
  <c r="J177" i="16"/>
  <c r="H177" i="16"/>
  <c r="G177" i="16"/>
  <c r="D177" i="16"/>
  <c r="F177" i="16" s="1"/>
  <c r="J176" i="16"/>
  <c r="H176" i="16"/>
  <c r="K176" i="16" s="1"/>
  <c r="G176" i="16"/>
  <c r="F176" i="16"/>
  <c r="D176" i="16"/>
  <c r="J175" i="16"/>
  <c r="L175" i="16" s="1"/>
  <c r="H175" i="16"/>
  <c r="K175" i="16" s="1"/>
  <c r="G175" i="16"/>
  <c r="D175" i="16"/>
  <c r="F175" i="16" s="1"/>
  <c r="L174" i="16"/>
  <c r="K174" i="16"/>
  <c r="J174" i="16"/>
  <c r="H174" i="16"/>
  <c r="G174" i="16"/>
  <c r="D174" i="16"/>
  <c r="F174" i="16" s="1"/>
  <c r="J173" i="16"/>
  <c r="L173" i="16" s="1"/>
  <c r="H173" i="16"/>
  <c r="K173" i="16" s="1"/>
  <c r="N173" i="16" s="1"/>
  <c r="G173" i="16"/>
  <c r="D173" i="16"/>
  <c r="F173" i="16" s="1"/>
  <c r="J172" i="16"/>
  <c r="L172" i="16" s="1"/>
  <c r="H172" i="16"/>
  <c r="K172" i="16" s="1"/>
  <c r="G172" i="16"/>
  <c r="D172" i="16"/>
  <c r="F172" i="16" s="1"/>
  <c r="L171" i="16"/>
  <c r="J171" i="16"/>
  <c r="H171" i="16"/>
  <c r="K171" i="16" s="1"/>
  <c r="G171" i="16"/>
  <c r="D171" i="16"/>
  <c r="F171" i="16" s="1"/>
  <c r="J170" i="16"/>
  <c r="L170" i="16" s="1"/>
  <c r="H170" i="16"/>
  <c r="G170" i="16"/>
  <c r="D170" i="16"/>
  <c r="F170" i="16" s="1"/>
  <c r="J169" i="16"/>
  <c r="L169" i="16" s="1"/>
  <c r="H169" i="16"/>
  <c r="K169" i="16" s="1"/>
  <c r="N169" i="16" s="1"/>
  <c r="G169" i="16"/>
  <c r="D169" i="16"/>
  <c r="F169" i="16" s="1"/>
  <c r="K168" i="16"/>
  <c r="J168" i="16"/>
  <c r="L168" i="16" s="1"/>
  <c r="H168" i="16"/>
  <c r="G168" i="16"/>
  <c r="D168" i="16"/>
  <c r="F168" i="16" s="1"/>
  <c r="J167" i="16"/>
  <c r="L167" i="16" s="1"/>
  <c r="H167" i="16"/>
  <c r="K167" i="16" s="1"/>
  <c r="G167" i="16"/>
  <c r="F167" i="16"/>
  <c r="D167" i="16"/>
  <c r="J166" i="16"/>
  <c r="L166" i="16" s="1"/>
  <c r="H166" i="16"/>
  <c r="K166" i="16" s="1"/>
  <c r="G166" i="16"/>
  <c r="D166" i="16"/>
  <c r="F166" i="16" s="1"/>
  <c r="K165" i="16"/>
  <c r="J165" i="16"/>
  <c r="L165" i="16" s="1"/>
  <c r="H165" i="16"/>
  <c r="G165" i="16"/>
  <c r="D165" i="16"/>
  <c r="F165" i="16" s="1"/>
  <c r="J164" i="16"/>
  <c r="L164" i="16" s="1"/>
  <c r="H164" i="16"/>
  <c r="G164" i="16"/>
  <c r="F164" i="16"/>
  <c r="D164" i="16"/>
  <c r="J163" i="16"/>
  <c r="H163" i="16"/>
  <c r="K163" i="16" s="1"/>
  <c r="G163" i="16"/>
  <c r="F163" i="16"/>
  <c r="D163" i="16"/>
  <c r="J162" i="16"/>
  <c r="H162" i="16"/>
  <c r="L162" i="16" s="1"/>
  <c r="G162" i="16"/>
  <c r="D162" i="16"/>
  <c r="F162" i="16" s="1"/>
  <c r="J161" i="16"/>
  <c r="K161" i="16" s="1"/>
  <c r="H161" i="16"/>
  <c r="G161" i="16"/>
  <c r="F161" i="16"/>
  <c r="D161" i="16"/>
  <c r="J160" i="16"/>
  <c r="H160" i="16"/>
  <c r="K160" i="16" s="1"/>
  <c r="G160" i="16"/>
  <c r="D160" i="16"/>
  <c r="F160" i="16" s="1"/>
  <c r="J159" i="16"/>
  <c r="H159" i="16"/>
  <c r="L159" i="16" s="1"/>
  <c r="G159" i="16"/>
  <c r="D159" i="16"/>
  <c r="F159" i="16" s="1"/>
  <c r="L158" i="16"/>
  <c r="K158" i="16"/>
  <c r="J158" i="16"/>
  <c r="H158" i="16"/>
  <c r="G158" i="16"/>
  <c r="F158" i="16"/>
  <c r="D158" i="16"/>
  <c r="J157" i="16"/>
  <c r="H157" i="16"/>
  <c r="K157" i="16" s="1"/>
  <c r="G157" i="16"/>
  <c r="F157" i="16"/>
  <c r="D157" i="16"/>
  <c r="J156" i="16"/>
  <c r="H156" i="16"/>
  <c r="L156" i="16" s="1"/>
  <c r="G156" i="16"/>
  <c r="D156" i="16"/>
  <c r="F156" i="16" s="1"/>
  <c r="J155" i="16"/>
  <c r="L155" i="16" s="1"/>
  <c r="H155" i="16"/>
  <c r="G155" i="16"/>
  <c r="F155" i="16"/>
  <c r="D155" i="16"/>
  <c r="J154" i="16"/>
  <c r="L154" i="16" s="1"/>
  <c r="H154" i="16"/>
  <c r="G154" i="16"/>
  <c r="F154" i="16"/>
  <c r="D154" i="16"/>
  <c r="J153" i="16"/>
  <c r="L153" i="16" s="1"/>
  <c r="H153" i="16"/>
  <c r="K153" i="16" s="1"/>
  <c r="G153" i="16"/>
  <c r="D153" i="16"/>
  <c r="F153" i="16" s="1"/>
  <c r="N152" i="16"/>
  <c r="L152" i="16"/>
  <c r="J152" i="16"/>
  <c r="H152" i="16"/>
  <c r="K152" i="16" s="1"/>
  <c r="G152" i="16"/>
  <c r="D152" i="16"/>
  <c r="F152" i="16" s="1"/>
  <c r="K151" i="16"/>
  <c r="J151" i="16"/>
  <c r="H151" i="16"/>
  <c r="G151" i="16"/>
  <c r="D151" i="16"/>
  <c r="F151" i="16" s="1"/>
  <c r="J150" i="16"/>
  <c r="L150" i="16" s="1"/>
  <c r="H150" i="16"/>
  <c r="K150" i="16" s="1"/>
  <c r="G150" i="16"/>
  <c r="F150" i="16"/>
  <c r="D150" i="16"/>
  <c r="L149" i="16"/>
  <c r="J149" i="16"/>
  <c r="H149" i="16"/>
  <c r="K149" i="16" s="1"/>
  <c r="G149" i="16"/>
  <c r="D149" i="16"/>
  <c r="F149" i="16" s="1"/>
  <c r="J148" i="16"/>
  <c r="K148" i="16" s="1"/>
  <c r="H148" i="16"/>
  <c r="G148" i="16"/>
  <c r="D148" i="16"/>
  <c r="F148" i="16" s="1"/>
  <c r="J147" i="16"/>
  <c r="L147" i="16" s="1"/>
  <c r="H147" i="16"/>
  <c r="K147" i="16" s="1"/>
  <c r="G147" i="16"/>
  <c r="D147" i="16"/>
  <c r="F147" i="16" s="1"/>
  <c r="L146" i="16"/>
  <c r="J146" i="16"/>
  <c r="H146" i="16"/>
  <c r="K146" i="16" s="1"/>
  <c r="G146" i="16"/>
  <c r="D146" i="16"/>
  <c r="F146" i="16" s="1"/>
  <c r="J145" i="16"/>
  <c r="L145" i="16" s="1"/>
  <c r="H145" i="16"/>
  <c r="G145" i="16"/>
  <c r="F145" i="16"/>
  <c r="D145" i="16"/>
  <c r="J144" i="16"/>
  <c r="H144" i="16"/>
  <c r="K144" i="16" s="1"/>
  <c r="G144" i="16"/>
  <c r="F144" i="16"/>
  <c r="D144" i="16"/>
  <c r="K143" i="16"/>
  <c r="J143" i="16"/>
  <c r="L143" i="16" s="1"/>
  <c r="H143" i="16"/>
  <c r="G143" i="16"/>
  <c r="D143" i="16"/>
  <c r="F143" i="16" s="1"/>
  <c r="L142" i="16"/>
  <c r="K142" i="16"/>
  <c r="J142" i="16"/>
  <c r="H142" i="16"/>
  <c r="G142" i="16"/>
  <c r="F142" i="16"/>
  <c r="D142" i="16"/>
  <c r="J141" i="16"/>
  <c r="L141" i="16" s="1"/>
  <c r="H141" i="16"/>
  <c r="K141" i="16" s="1"/>
  <c r="G141" i="16"/>
  <c r="D141" i="16"/>
  <c r="F141" i="16" s="1"/>
  <c r="K140" i="16"/>
  <c r="J140" i="16"/>
  <c r="L140" i="16" s="1"/>
  <c r="H140" i="16"/>
  <c r="G140" i="16"/>
  <c r="D140" i="16"/>
  <c r="F140" i="16" s="1"/>
  <c r="J139" i="16"/>
  <c r="H139" i="16"/>
  <c r="L139" i="16" s="1"/>
  <c r="G139" i="16"/>
  <c r="F139" i="16"/>
  <c r="D139" i="16"/>
  <c r="J138" i="16"/>
  <c r="H138" i="16"/>
  <c r="K138" i="16" s="1"/>
  <c r="G138" i="16"/>
  <c r="D138" i="16"/>
  <c r="F138" i="16" s="1"/>
  <c r="K137" i="16"/>
  <c r="J137" i="16"/>
  <c r="L137" i="16" s="1"/>
  <c r="H137" i="16"/>
  <c r="G137" i="16"/>
  <c r="D137" i="16"/>
  <c r="F137" i="16" s="1"/>
  <c r="L136" i="16"/>
  <c r="K136" i="16"/>
  <c r="J136" i="16"/>
  <c r="H136" i="16"/>
  <c r="G136" i="16"/>
  <c r="F136" i="16"/>
  <c r="D136" i="16"/>
  <c r="J135" i="16"/>
  <c r="H135" i="16"/>
  <c r="K135" i="16" s="1"/>
  <c r="G135" i="16"/>
  <c r="D135" i="16"/>
  <c r="F135" i="16" s="1"/>
  <c r="J134" i="16"/>
  <c r="H134" i="16"/>
  <c r="L134" i="16" s="1"/>
  <c r="G134" i="16"/>
  <c r="D134" i="16"/>
  <c r="F134" i="16" s="1"/>
  <c r="J133" i="16"/>
  <c r="L133" i="16" s="1"/>
  <c r="H133" i="16"/>
  <c r="G133" i="16"/>
  <c r="F133" i="16"/>
  <c r="D133" i="16"/>
  <c r="J132" i="16"/>
  <c r="L132" i="16" s="1"/>
  <c r="H132" i="16"/>
  <c r="G132" i="16"/>
  <c r="D132" i="16"/>
  <c r="F132" i="16" s="1"/>
  <c r="J131" i="16"/>
  <c r="H131" i="16"/>
  <c r="L131" i="16" s="1"/>
  <c r="G131" i="16"/>
  <c r="D131" i="16"/>
  <c r="F131" i="16" s="1"/>
  <c r="L130" i="16"/>
  <c r="J130" i="16"/>
  <c r="K130" i="16" s="1"/>
  <c r="H130" i="16"/>
  <c r="G130" i="16"/>
  <c r="F130" i="16"/>
  <c r="D130" i="16"/>
  <c r="J129" i="16"/>
  <c r="H129" i="16"/>
  <c r="K129" i="16" s="1"/>
  <c r="N129" i="16" s="1"/>
  <c r="G129" i="16"/>
  <c r="F129" i="16"/>
  <c r="D129" i="16"/>
  <c r="J128" i="16"/>
  <c r="L128" i="16" s="1"/>
  <c r="H128" i="16"/>
  <c r="K128" i="16" s="1"/>
  <c r="G128" i="16"/>
  <c r="D128" i="16"/>
  <c r="F128" i="16" s="1"/>
  <c r="L127" i="16"/>
  <c r="J127" i="16"/>
  <c r="H127" i="16"/>
  <c r="K127" i="16" s="1"/>
  <c r="N127" i="16" s="1"/>
  <c r="G127" i="16"/>
  <c r="D127" i="16"/>
  <c r="F127" i="16" s="1"/>
  <c r="J126" i="16"/>
  <c r="L126" i="16" s="1"/>
  <c r="H126" i="16"/>
  <c r="G126" i="16"/>
  <c r="F126" i="16"/>
  <c r="D126" i="16"/>
  <c r="J125" i="16"/>
  <c r="H125" i="16"/>
  <c r="K125" i="16" s="1"/>
  <c r="G125" i="16"/>
  <c r="D125" i="16"/>
  <c r="F125" i="16" s="1"/>
  <c r="J124" i="16"/>
  <c r="H124" i="16"/>
  <c r="L124" i="16" s="1"/>
  <c r="G124" i="16"/>
  <c r="D124" i="16"/>
  <c r="F124" i="16" s="1"/>
  <c r="J123" i="16"/>
  <c r="K123" i="16" s="1"/>
  <c r="H123" i="16"/>
  <c r="G123" i="16"/>
  <c r="F123" i="16"/>
  <c r="D123" i="16"/>
  <c r="J122" i="16"/>
  <c r="L122" i="16" s="1"/>
  <c r="H122" i="16"/>
  <c r="G122" i="16"/>
  <c r="F122" i="16"/>
  <c r="D122" i="16"/>
  <c r="J121" i="16"/>
  <c r="H121" i="16"/>
  <c r="L121" i="16" s="1"/>
  <c r="G121" i="16"/>
  <c r="D121" i="16"/>
  <c r="F121" i="16" s="1"/>
  <c r="L120" i="16"/>
  <c r="K120" i="16"/>
  <c r="J120" i="16"/>
  <c r="H120" i="16"/>
  <c r="G120" i="16"/>
  <c r="F120" i="16"/>
  <c r="D120" i="16"/>
  <c r="J119" i="16"/>
  <c r="H119" i="16"/>
  <c r="K119" i="16" s="1"/>
  <c r="G119" i="16"/>
  <c r="D119" i="16"/>
  <c r="F119" i="16" s="1"/>
  <c r="O119" i="16" s="1"/>
  <c r="J118" i="16"/>
  <c r="H118" i="16"/>
  <c r="L118" i="16" s="1"/>
  <c r="G118" i="16"/>
  <c r="D118" i="16"/>
  <c r="F118" i="16" s="1"/>
  <c r="L117" i="16"/>
  <c r="J117" i="16"/>
  <c r="K117" i="16" s="1"/>
  <c r="H117" i="16"/>
  <c r="G117" i="16"/>
  <c r="F117" i="16"/>
  <c r="D117" i="16"/>
  <c r="J116" i="16"/>
  <c r="H116" i="16"/>
  <c r="K116" i="16" s="1"/>
  <c r="G116" i="16"/>
  <c r="D116" i="16"/>
  <c r="F116" i="16" s="1"/>
  <c r="J115" i="16"/>
  <c r="H115" i="16"/>
  <c r="L115" i="16" s="1"/>
  <c r="G115" i="16"/>
  <c r="D115" i="16"/>
  <c r="F115" i="16" s="1"/>
  <c r="L114" i="16"/>
  <c r="K114" i="16"/>
  <c r="J114" i="16"/>
  <c r="H114" i="16"/>
  <c r="G114" i="16"/>
  <c r="F114" i="16"/>
  <c r="D114" i="16"/>
  <c r="J113" i="16"/>
  <c r="L113" i="16" s="1"/>
  <c r="H113" i="16"/>
  <c r="G113" i="16"/>
  <c r="D113" i="16"/>
  <c r="F113" i="16" s="1"/>
  <c r="J112" i="16"/>
  <c r="L112" i="16" s="1"/>
  <c r="H112" i="16"/>
  <c r="K112" i="16" s="1"/>
  <c r="N112" i="16" s="1"/>
  <c r="G112" i="16"/>
  <c r="F112" i="16"/>
  <c r="D112" i="16"/>
  <c r="L111" i="16"/>
  <c r="K111" i="16"/>
  <c r="J111" i="16"/>
  <c r="H111" i="16"/>
  <c r="G111" i="16"/>
  <c r="D111" i="16"/>
  <c r="F111" i="16" s="1"/>
  <c r="J110" i="16"/>
  <c r="L110" i="16" s="1"/>
  <c r="H110" i="16"/>
  <c r="G110" i="16"/>
  <c r="F110" i="16"/>
  <c r="D110" i="16"/>
  <c r="C2" i="19"/>
  <c r="J199" i="20"/>
  <c r="H199" i="20"/>
  <c r="K199" i="20" s="1"/>
  <c r="G199" i="20"/>
  <c r="D199" i="20"/>
  <c r="F199" i="20" s="1"/>
  <c r="J198" i="20"/>
  <c r="H198" i="20"/>
  <c r="L198" i="20" s="1"/>
  <c r="G198" i="20"/>
  <c r="D198" i="20"/>
  <c r="F198" i="20" s="1"/>
  <c r="J197" i="20"/>
  <c r="H197" i="20"/>
  <c r="G197" i="20"/>
  <c r="F197" i="20"/>
  <c r="D197" i="20"/>
  <c r="J196" i="20"/>
  <c r="H196" i="20"/>
  <c r="K196" i="20" s="1"/>
  <c r="G196" i="20"/>
  <c r="D196" i="20"/>
  <c r="F196" i="20" s="1"/>
  <c r="J195" i="20"/>
  <c r="H195" i="20"/>
  <c r="L195" i="20" s="1"/>
  <c r="G195" i="20"/>
  <c r="D195" i="20"/>
  <c r="F195" i="20" s="1"/>
  <c r="J194" i="20"/>
  <c r="H194" i="20"/>
  <c r="G194" i="20"/>
  <c r="D194" i="20"/>
  <c r="F194" i="20" s="1"/>
  <c r="J193" i="20"/>
  <c r="L193" i="20" s="1"/>
  <c r="H193" i="20"/>
  <c r="G193" i="20"/>
  <c r="D193" i="20"/>
  <c r="F193" i="20" s="1"/>
  <c r="J192" i="20"/>
  <c r="H192" i="20"/>
  <c r="G192" i="20"/>
  <c r="D192" i="20"/>
  <c r="F192" i="20" s="1"/>
  <c r="J191" i="20"/>
  <c r="H191" i="20"/>
  <c r="G191" i="20"/>
  <c r="D191" i="20"/>
  <c r="F191" i="20" s="1"/>
  <c r="J190" i="20"/>
  <c r="L190" i="20" s="1"/>
  <c r="H190" i="20"/>
  <c r="G190" i="20"/>
  <c r="D190" i="20"/>
  <c r="F190" i="20" s="1"/>
  <c r="J189" i="20"/>
  <c r="L189" i="20" s="1"/>
  <c r="H189" i="20"/>
  <c r="G189" i="20"/>
  <c r="D189" i="20"/>
  <c r="F189" i="20" s="1"/>
  <c r="J188" i="20"/>
  <c r="H188" i="20"/>
  <c r="G188" i="20"/>
  <c r="D188" i="20"/>
  <c r="F188" i="20" s="1"/>
  <c r="J187" i="20"/>
  <c r="L187" i="20" s="1"/>
  <c r="H187" i="20"/>
  <c r="G187" i="20"/>
  <c r="D187" i="20"/>
  <c r="F187" i="20" s="1"/>
  <c r="J186" i="20"/>
  <c r="L186" i="20" s="1"/>
  <c r="H186" i="20"/>
  <c r="G186" i="20"/>
  <c r="D186" i="20"/>
  <c r="F186" i="20" s="1"/>
  <c r="J185" i="20"/>
  <c r="H185" i="20"/>
  <c r="G185" i="20"/>
  <c r="D185" i="20"/>
  <c r="F185" i="20" s="1"/>
  <c r="J184" i="20"/>
  <c r="L184" i="20" s="1"/>
  <c r="H184" i="20"/>
  <c r="G184" i="20"/>
  <c r="D184" i="20"/>
  <c r="F184" i="20" s="1"/>
  <c r="K183" i="20"/>
  <c r="J183" i="20"/>
  <c r="H183" i="20"/>
  <c r="G183" i="20"/>
  <c r="D183" i="20"/>
  <c r="F183" i="20" s="1"/>
  <c r="L182" i="20"/>
  <c r="J182" i="20"/>
  <c r="H182" i="20"/>
  <c r="K182" i="20" s="1"/>
  <c r="G182" i="20"/>
  <c r="D182" i="20"/>
  <c r="F182" i="20" s="1"/>
  <c r="J181" i="20"/>
  <c r="L181" i="20" s="1"/>
  <c r="H181" i="20"/>
  <c r="G181" i="20"/>
  <c r="F181" i="20"/>
  <c r="D181" i="20"/>
  <c r="K180" i="20"/>
  <c r="J180" i="20"/>
  <c r="L180" i="20" s="1"/>
  <c r="H180" i="20"/>
  <c r="G180" i="20"/>
  <c r="D180" i="20"/>
  <c r="F180" i="20" s="1"/>
  <c r="J179" i="20"/>
  <c r="K179" i="20" s="1"/>
  <c r="H179" i="20"/>
  <c r="G179" i="20"/>
  <c r="F179" i="20"/>
  <c r="D179" i="20"/>
  <c r="J178" i="20"/>
  <c r="L178" i="20" s="1"/>
  <c r="H178" i="20"/>
  <c r="G178" i="20"/>
  <c r="F178" i="20"/>
  <c r="D178" i="20"/>
  <c r="J177" i="20"/>
  <c r="H177" i="20"/>
  <c r="K177" i="20" s="1"/>
  <c r="G177" i="20"/>
  <c r="D177" i="20"/>
  <c r="F177" i="20" s="1"/>
  <c r="L176" i="20"/>
  <c r="K176" i="20"/>
  <c r="J176" i="20"/>
  <c r="H176" i="20"/>
  <c r="G176" i="20"/>
  <c r="F176" i="20"/>
  <c r="D176" i="20"/>
  <c r="J175" i="20"/>
  <c r="H175" i="20"/>
  <c r="G175" i="20"/>
  <c r="D175" i="20"/>
  <c r="F175" i="20" s="1"/>
  <c r="K174" i="20"/>
  <c r="J174" i="20"/>
  <c r="L174" i="20" s="1"/>
  <c r="H174" i="20"/>
  <c r="G174" i="20"/>
  <c r="D174" i="20"/>
  <c r="F174" i="20" s="1"/>
  <c r="J173" i="20"/>
  <c r="L173" i="20" s="1"/>
  <c r="H173" i="20"/>
  <c r="K173" i="20" s="1"/>
  <c r="G173" i="20"/>
  <c r="D173" i="20"/>
  <c r="F173" i="20" s="1"/>
  <c r="J172" i="20"/>
  <c r="H172" i="20"/>
  <c r="G172" i="20"/>
  <c r="D172" i="20"/>
  <c r="F172" i="20" s="1"/>
  <c r="J171" i="20"/>
  <c r="H171" i="20"/>
  <c r="L171" i="20" s="1"/>
  <c r="G171" i="20"/>
  <c r="F171" i="20"/>
  <c r="D171" i="20"/>
  <c r="K170" i="20"/>
  <c r="J170" i="20"/>
  <c r="L170" i="20" s="1"/>
  <c r="H170" i="20"/>
  <c r="G170" i="20"/>
  <c r="D170" i="20"/>
  <c r="F170" i="20" s="1"/>
  <c r="J169" i="20"/>
  <c r="H169" i="20"/>
  <c r="K169" i="20" s="1"/>
  <c r="G169" i="20"/>
  <c r="F169" i="20"/>
  <c r="D169" i="20"/>
  <c r="J168" i="20"/>
  <c r="H168" i="20"/>
  <c r="K168" i="20" s="1"/>
  <c r="G168" i="20"/>
  <c r="D168" i="20"/>
  <c r="F168" i="20" s="1"/>
  <c r="J167" i="20"/>
  <c r="H167" i="20"/>
  <c r="G167" i="20"/>
  <c r="D167" i="20"/>
  <c r="F167" i="20" s="1"/>
  <c r="J166" i="20"/>
  <c r="H166" i="20"/>
  <c r="G166" i="20"/>
  <c r="D166" i="20"/>
  <c r="F166" i="20" s="1"/>
  <c r="J165" i="20"/>
  <c r="L165" i="20" s="1"/>
  <c r="H165" i="20"/>
  <c r="G165" i="20"/>
  <c r="D165" i="20"/>
  <c r="F165" i="20" s="1"/>
  <c r="J164" i="20"/>
  <c r="H164" i="20"/>
  <c r="K164" i="20" s="1"/>
  <c r="G164" i="20"/>
  <c r="D164" i="20"/>
  <c r="F164" i="20" s="1"/>
  <c r="J163" i="20"/>
  <c r="L163" i="20" s="1"/>
  <c r="H163" i="20"/>
  <c r="G163" i="20"/>
  <c r="D163" i="20"/>
  <c r="F163" i="20" s="1"/>
  <c r="J162" i="20"/>
  <c r="L162" i="20" s="1"/>
  <c r="H162" i="20"/>
  <c r="G162" i="20"/>
  <c r="D162" i="20"/>
  <c r="F162" i="20" s="1"/>
  <c r="J161" i="20"/>
  <c r="L161" i="20" s="1"/>
  <c r="H161" i="20"/>
  <c r="G161" i="20"/>
  <c r="D161" i="20"/>
  <c r="F161" i="20" s="1"/>
  <c r="J160" i="20"/>
  <c r="L160" i="20" s="1"/>
  <c r="H160" i="20"/>
  <c r="G160" i="20"/>
  <c r="D160" i="20"/>
  <c r="F160" i="20" s="1"/>
  <c r="J159" i="20"/>
  <c r="L159" i="20" s="1"/>
  <c r="H159" i="20"/>
  <c r="G159" i="20"/>
  <c r="D159" i="20"/>
  <c r="F159" i="20" s="1"/>
  <c r="J158" i="20"/>
  <c r="H158" i="20"/>
  <c r="K158" i="20" s="1"/>
  <c r="G158" i="20"/>
  <c r="D158" i="20"/>
  <c r="F158" i="20" s="1"/>
  <c r="J157" i="20"/>
  <c r="H157" i="20"/>
  <c r="G157" i="20"/>
  <c r="D157" i="20"/>
  <c r="F157" i="20" s="1"/>
  <c r="J156" i="20"/>
  <c r="L156" i="20" s="1"/>
  <c r="H156" i="20"/>
  <c r="G156" i="20"/>
  <c r="F156" i="20"/>
  <c r="D156" i="20"/>
  <c r="J155" i="20"/>
  <c r="H155" i="20"/>
  <c r="K155" i="20" s="1"/>
  <c r="G155" i="20"/>
  <c r="D155" i="20"/>
  <c r="F155" i="20" s="1"/>
  <c r="K154" i="20"/>
  <c r="J154" i="20"/>
  <c r="L154" i="20" s="1"/>
  <c r="H154" i="20"/>
  <c r="G154" i="20"/>
  <c r="D154" i="20"/>
  <c r="F154" i="20" s="1"/>
  <c r="J153" i="20"/>
  <c r="H153" i="20"/>
  <c r="G153" i="20"/>
  <c r="F153" i="20"/>
  <c r="D153" i="20"/>
  <c r="J152" i="20"/>
  <c r="H152" i="20"/>
  <c r="L152" i="20" s="1"/>
  <c r="G152" i="20"/>
  <c r="F152" i="20"/>
  <c r="D152" i="20"/>
  <c r="K151" i="20"/>
  <c r="J151" i="20"/>
  <c r="L151" i="20" s="1"/>
  <c r="H151" i="20"/>
  <c r="G151" i="20"/>
  <c r="F151" i="20"/>
  <c r="D151" i="20"/>
  <c r="J150" i="20"/>
  <c r="H150" i="20"/>
  <c r="G150" i="20"/>
  <c r="F150" i="20"/>
  <c r="D150" i="20"/>
  <c r="J149" i="20"/>
  <c r="H149" i="20"/>
  <c r="L149" i="20" s="1"/>
  <c r="G149" i="20"/>
  <c r="D149" i="20"/>
  <c r="F149" i="20" s="1"/>
  <c r="L148" i="20"/>
  <c r="J148" i="20"/>
  <c r="H148" i="20"/>
  <c r="K148" i="20" s="1"/>
  <c r="G148" i="20"/>
  <c r="F148" i="20"/>
  <c r="D148" i="20"/>
  <c r="J147" i="20"/>
  <c r="H147" i="20"/>
  <c r="G147" i="20"/>
  <c r="D147" i="20"/>
  <c r="F147" i="20" s="1"/>
  <c r="J146" i="20"/>
  <c r="H146" i="20"/>
  <c r="G146" i="20"/>
  <c r="F146" i="20"/>
  <c r="D146" i="20"/>
  <c r="J145" i="20"/>
  <c r="H145" i="20"/>
  <c r="G145" i="20"/>
  <c r="D145" i="20"/>
  <c r="F145" i="20" s="1"/>
  <c r="J144" i="20"/>
  <c r="H144" i="20"/>
  <c r="K144" i="20" s="1"/>
  <c r="G144" i="20"/>
  <c r="F144" i="20"/>
  <c r="D144" i="20"/>
  <c r="J143" i="20"/>
  <c r="H143" i="20"/>
  <c r="K143" i="20" s="1"/>
  <c r="G143" i="20"/>
  <c r="D143" i="20"/>
  <c r="F143" i="20" s="1"/>
  <c r="J142" i="20"/>
  <c r="H142" i="20"/>
  <c r="G142" i="20"/>
  <c r="D142" i="20"/>
  <c r="F142" i="20" s="1"/>
  <c r="J141" i="20"/>
  <c r="H141" i="20"/>
  <c r="G141" i="20"/>
  <c r="D141" i="20"/>
  <c r="F141" i="20" s="1"/>
  <c r="J140" i="20"/>
  <c r="L140" i="20" s="1"/>
  <c r="H140" i="20"/>
  <c r="G140" i="20"/>
  <c r="D140" i="20"/>
  <c r="F140" i="20" s="1"/>
  <c r="J139" i="20"/>
  <c r="H139" i="20"/>
  <c r="L139" i="20" s="1"/>
  <c r="G139" i="20"/>
  <c r="D139" i="20"/>
  <c r="F139" i="20" s="1"/>
  <c r="J138" i="20"/>
  <c r="H138" i="20"/>
  <c r="G138" i="20"/>
  <c r="D138" i="20"/>
  <c r="F138" i="20" s="1"/>
  <c r="J137" i="20"/>
  <c r="L137" i="20" s="1"/>
  <c r="H137" i="20"/>
  <c r="G137" i="20"/>
  <c r="D137" i="20"/>
  <c r="F137" i="20" s="1"/>
  <c r="J136" i="20"/>
  <c r="H136" i="20"/>
  <c r="G136" i="20"/>
  <c r="D136" i="20"/>
  <c r="F136" i="20" s="1"/>
  <c r="J135" i="20"/>
  <c r="L135" i="20" s="1"/>
  <c r="H135" i="20"/>
  <c r="G135" i="20"/>
  <c r="F135" i="20"/>
  <c r="D135" i="20"/>
  <c r="J134" i="20"/>
  <c r="L134" i="20" s="1"/>
  <c r="H134" i="20"/>
  <c r="G134" i="20"/>
  <c r="F134" i="20"/>
  <c r="D134" i="20"/>
  <c r="J133" i="20"/>
  <c r="H133" i="20"/>
  <c r="K133" i="20" s="1"/>
  <c r="G133" i="20"/>
  <c r="D133" i="20"/>
  <c r="F133" i="20" s="1"/>
  <c r="J132" i="20"/>
  <c r="H132" i="20"/>
  <c r="G132" i="20"/>
  <c r="D132" i="20"/>
  <c r="F132" i="20" s="1"/>
  <c r="J131" i="20"/>
  <c r="L131" i="20" s="1"/>
  <c r="H131" i="20"/>
  <c r="G131" i="20"/>
  <c r="D131" i="20"/>
  <c r="F131" i="20" s="1"/>
  <c r="J130" i="20"/>
  <c r="H130" i="20"/>
  <c r="K130" i="20" s="1"/>
  <c r="G130" i="20"/>
  <c r="D130" i="20"/>
  <c r="F130" i="20" s="1"/>
  <c r="L129" i="20"/>
  <c r="K129" i="20"/>
  <c r="J129" i="20"/>
  <c r="H129" i="20"/>
  <c r="G129" i="20"/>
  <c r="F129" i="20"/>
  <c r="D129" i="20"/>
  <c r="J128" i="20"/>
  <c r="H128" i="20"/>
  <c r="G128" i="20"/>
  <c r="D128" i="20"/>
  <c r="F128" i="20" s="1"/>
  <c r="J127" i="20"/>
  <c r="H127" i="20"/>
  <c r="G127" i="20"/>
  <c r="F127" i="20"/>
  <c r="D127" i="20"/>
  <c r="J126" i="20"/>
  <c r="L126" i="20" s="1"/>
  <c r="H126" i="20"/>
  <c r="G126" i="20"/>
  <c r="D126" i="20"/>
  <c r="F126" i="20" s="1"/>
  <c r="J125" i="20"/>
  <c r="L125" i="20" s="1"/>
  <c r="H125" i="20"/>
  <c r="G125" i="20"/>
  <c r="D125" i="20"/>
  <c r="F125" i="20" s="1"/>
  <c r="J124" i="20"/>
  <c r="L124" i="20" s="1"/>
  <c r="H124" i="20"/>
  <c r="G124" i="20"/>
  <c r="D124" i="20"/>
  <c r="F124" i="20" s="1"/>
  <c r="J123" i="20"/>
  <c r="H123" i="20"/>
  <c r="K123" i="20" s="1"/>
  <c r="G123" i="20"/>
  <c r="D123" i="20"/>
  <c r="F123" i="20" s="1"/>
  <c r="J122" i="20"/>
  <c r="H122" i="20"/>
  <c r="G122" i="20"/>
  <c r="D122" i="20"/>
  <c r="F122" i="20" s="1"/>
  <c r="J121" i="20"/>
  <c r="L121" i="20" s="1"/>
  <c r="H121" i="20"/>
  <c r="G121" i="20"/>
  <c r="F121" i="20"/>
  <c r="D121" i="20"/>
  <c r="J120" i="20"/>
  <c r="H120" i="20"/>
  <c r="K120" i="20" s="1"/>
  <c r="G120" i="20"/>
  <c r="D120" i="20"/>
  <c r="F120" i="20" s="1"/>
  <c r="J119" i="20"/>
  <c r="H119" i="20"/>
  <c r="G119" i="20"/>
  <c r="D119" i="20"/>
  <c r="F119" i="20" s="1"/>
  <c r="J118" i="20"/>
  <c r="L118" i="20" s="1"/>
  <c r="H118" i="20"/>
  <c r="G118" i="20"/>
  <c r="D118" i="20"/>
  <c r="F118" i="20" s="1"/>
  <c r="J117" i="20"/>
  <c r="H117" i="20"/>
  <c r="K117" i="20" s="1"/>
  <c r="G117" i="20"/>
  <c r="D117" i="20"/>
  <c r="F117" i="20" s="1"/>
  <c r="J116" i="20"/>
  <c r="H116" i="20"/>
  <c r="G116" i="20"/>
  <c r="D116" i="20"/>
  <c r="F116" i="20" s="1"/>
  <c r="J115" i="20"/>
  <c r="L115" i="20" s="1"/>
  <c r="H115" i="20"/>
  <c r="G115" i="20"/>
  <c r="D115" i="20"/>
  <c r="F115" i="20" s="1"/>
  <c r="J114" i="20"/>
  <c r="H114" i="20"/>
  <c r="K114" i="20" s="1"/>
  <c r="G114" i="20"/>
  <c r="D114" i="20"/>
  <c r="F114" i="20" s="1"/>
  <c r="J113" i="20"/>
  <c r="L113" i="20" s="1"/>
  <c r="H113" i="20"/>
  <c r="K113" i="20" s="1"/>
  <c r="G113" i="20"/>
  <c r="D113" i="20"/>
  <c r="F113" i="20" s="1"/>
  <c r="J112" i="20"/>
  <c r="H112" i="20"/>
  <c r="G112" i="20"/>
  <c r="D112" i="20"/>
  <c r="F112" i="20" s="1"/>
  <c r="K111" i="20"/>
  <c r="J111" i="20"/>
  <c r="H111" i="20"/>
  <c r="G111" i="20"/>
  <c r="D111" i="20"/>
  <c r="F111" i="20" s="1"/>
  <c r="L110" i="20"/>
  <c r="J110" i="20"/>
  <c r="H110" i="20"/>
  <c r="K110" i="20" s="1"/>
  <c r="G110" i="20"/>
  <c r="D110" i="20"/>
  <c r="F110" i="20" s="1"/>
  <c r="J109" i="20"/>
  <c r="H109" i="20"/>
  <c r="G109" i="20"/>
  <c r="F109" i="20"/>
  <c r="D109" i="20"/>
  <c r="K108" i="20"/>
  <c r="J108" i="20"/>
  <c r="L108" i="20" s="1"/>
  <c r="H108" i="20"/>
  <c r="G108" i="20"/>
  <c r="D108" i="20"/>
  <c r="F108" i="20" s="1"/>
  <c r="J107" i="20"/>
  <c r="K107" i="20" s="1"/>
  <c r="H107" i="20"/>
  <c r="G107" i="20"/>
  <c r="F107" i="20"/>
  <c r="D107" i="20"/>
  <c r="J106" i="20"/>
  <c r="H106" i="20"/>
  <c r="G106" i="20"/>
  <c r="F106" i="20"/>
  <c r="D106" i="20"/>
  <c r="J105" i="20"/>
  <c r="L105" i="20" s="1"/>
  <c r="N183" i="20" s="1"/>
  <c r="H105" i="20"/>
  <c r="K105" i="20" s="1"/>
  <c r="G105" i="20"/>
  <c r="D105" i="20"/>
  <c r="F105" i="20" s="1"/>
  <c r="L104" i="20"/>
  <c r="K104" i="20"/>
  <c r="J104" i="20"/>
  <c r="H104" i="20"/>
  <c r="G104" i="20"/>
  <c r="D104" i="20"/>
  <c r="F104" i="20" s="1"/>
  <c r="J103" i="20"/>
  <c r="H103" i="20"/>
  <c r="G103" i="20"/>
  <c r="D103" i="20"/>
  <c r="F103" i="20" s="1"/>
  <c r="L102" i="20"/>
  <c r="J102" i="20"/>
  <c r="H102" i="20"/>
  <c r="G102" i="20"/>
  <c r="F102" i="20"/>
  <c r="D102" i="20"/>
  <c r="J101" i="20"/>
  <c r="L101" i="20" s="1"/>
  <c r="H101" i="20"/>
  <c r="G101" i="20"/>
  <c r="F101" i="20"/>
  <c r="D101" i="20"/>
  <c r="J100" i="20"/>
  <c r="H100" i="20"/>
  <c r="G100" i="20"/>
  <c r="F100" i="20"/>
  <c r="D100" i="20"/>
  <c r="J99" i="20"/>
  <c r="L99" i="20" s="1"/>
  <c r="H99" i="20"/>
  <c r="K99" i="20" s="1"/>
  <c r="G99" i="20"/>
  <c r="D99" i="20"/>
  <c r="F99" i="20" s="1"/>
  <c r="L98" i="20"/>
  <c r="K98" i="20"/>
  <c r="J98" i="20"/>
  <c r="H98" i="20"/>
  <c r="G98" i="20"/>
  <c r="D98" i="20"/>
  <c r="F98" i="20" s="1"/>
  <c r="J97" i="20"/>
  <c r="K97" i="20" s="1"/>
  <c r="H97" i="20"/>
  <c r="G97" i="20"/>
  <c r="F97" i="20"/>
  <c r="D97" i="20"/>
  <c r="L96" i="20"/>
  <c r="J96" i="20"/>
  <c r="H96" i="20"/>
  <c r="G96" i="20"/>
  <c r="D96" i="20"/>
  <c r="F96" i="20" s="1"/>
  <c r="L95" i="20"/>
  <c r="K95" i="20"/>
  <c r="J95" i="20"/>
  <c r="H95" i="20"/>
  <c r="G95" i="20"/>
  <c r="F95" i="20"/>
  <c r="D95" i="20"/>
  <c r="J94" i="20"/>
  <c r="H94" i="20"/>
  <c r="L94" i="20" s="1"/>
  <c r="G94" i="20"/>
  <c r="D94" i="20"/>
  <c r="F94" i="20" s="1"/>
  <c r="L93" i="20"/>
  <c r="J93" i="20"/>
  <c r="H93" i="20"/>
  <c r="G93" i="20"/>
  <c r="F93" i="20"/>
  <c r="D93" i="20"/>
  <c r="J92" i="20"/>
  <c r="H92" i="20"/>
  <c r="G92" i="20"/>
  <c r="D92" i="20"/>
  <c r="F92" i="20" s="1"/>
  <c r="J91" i="20"/>
  <c r="H91" i="20"/>
  <c r="K91" i="20" s="1"/>
  <c r="G91" i="20"/>
  <c r="F91" i="20"/>
  <c r="D91" i="20"/>
  <c r="J90" i="20"/>
  <c r="L90" i="20" s="1"/>
  <c r="H90" i="20"/>
  <c r="G90" i="20"/>
  <c r="D90" i="20"/>
  <c r="F90" i="20" s="1"/>
  <c r="J89" i="20"/>
  <c r="H89" i="20"/>
  <c r="L89" i="20" s="1"/>
  <c r="G89" i="20"/>
  <c r="D89" i="20"/>
  <c r="F89" i="20" s="1"/>
  <c r="J88" i="20"/>
  <c r="H88" i="20"/>
  <c r="K88" i="20" s="1"/>
  <c r="G88" i="20"/>
  <c r="D88" i="20"/>
  <c r="F88" i="20" s="1"/>
  <c r="J87" i="20"/>
  <c r="L87" i="20" s="1"/>
  <c r="H87" i="20"/>
  <c r="G87" i="20"/>
  <c r="D87" i="20"/>
  <c r="F87" i="20" s="1"/>
  <c r="J86" i="20"/>
  <c r="L86" i="20" s="1"/>
  <c r="H86" i="20"/>
  <c r="G86" i="20"/>
  <c r="D86" i="20"/>
  <c r="F86" i="20" s="1"/>
  <c r="J85" i="20"/>
  <c r="L85" i="20" s="1"/>
  <c r="H85" i="20"/>
  <c r="G85" i="20"/>
  <c r="D85" i="20"/>
  <c r="F85" i="20" s="1"/>
  <c r="J84" i="20"/>
  <c r="H84" i="20"/>
  <c r="G84" i="20"/>
  <c r="D84" i="20"/>
  <c r="F84" i="20" s="1"/>
  <c r="J83" i="20"/>
  <c r="L83" i="20" s="1"/>
  <c r="H83" i="20"/>
  <c r="G83" i="20"/>
  <c r="D83" i="20"/>
  <c r="F83" i="20" s="1"/>
  <c r="K82" i="20"/>
  <c r="J82" i="20"/>
  <c r="L82" i="20" s="1"/>
  <c r="H82" i="20"/>
  <c r="G82" i="20"/>
  <c r="D82" i="20"/>
  <c r="F82" i="20" s="1"/>
  <c r="J81" i="20"/>
  <c r="H81" i="20"/>
  <c r="G81" i="20"/>
  <c r="F81" i="20"/>
  <c r="D81" i="20"/>
  <c r="J80" i="20"/>
  <c r="H80" i="20"/>
  <c r="K80" i="20" s="1"/>
  <c r="G80" i="20"/>
  <c r="D80" i="20"/>
  <c r="F80" i="20" s="1"/>
  <c r="J79" i="20"/>
  <c r="H79" i="20"/>
  <c r="G79" i="20"/>
  <c r="D79" i="20"/>
  <c r="F79" i="20" s="1"/>
  <c r="J78" i="20"/>
  <c r="L78" i="20" s="1"/>
  <c r="H78" i="20"/>
  <c r="G78" i="20"/>
  <c r="D78" i="20"/>
  <c r="F78" i="20" s="1"/>
  <c r="J77" i="20"/>
  <c r="H77" i="20"/>
  <c r="K77" i="20" s="1"/>
  <c r="G77" i="20"/>
  <c r="D77" i="20"/>
  <c r="F77" i="20" s="1"/>
  <c r="J76" i="20"/>
  <c r="L76" i="20" s="1"/>
  <c r="H76" i="20"/>
  <c r="G76" i="20"/>
  <c r="D76" i="20"/>
  <c r="F76" i="20" s="1"/>
  <c r="J75" i="20"/>
  <c r="H75" i="20"/>
  <c r="G75" i="20"/>
  <c r="D75" i="20"/>
  <c r="F75" i="20" s="1"/>
  <c r="K74" i="20"/>
  <c r="J74" i="20"/>
  <c r="L74" i="20" s="1"/>
  <c r="H74" i="20"/>
  <c r="G74" i="20"/>
  <c r="D74" i="20"/>
  <c r="F74" i="20" s="1"/>
  <c r="L73" i="20"/>
  <c r="J73" i="20"/>
  <c r="H73" i="20"/>
  <c r="K73" i="20" s="1"/>
  <c r="G73" i="20"/>
  <c r="D73" i="20"/>
  <c r="F73" i="20" s="1"/>
  <c r="J72" i="20"/>
  <c r="H72" i="20"/>
  <c r="G72" i="20"/>
  <c r="F72" i="20"/>
  <c r="D72" i="20"/>
  <c r="L71" i="20"/>
  <c r="J71" i="20"/>
  <c r="H71" i="20"/>
  <c r="G71" i="20"/>
  <c r="D71" i="20"/>
  <c r="F71" i="20" s="1"/>
  <c r="J70" i="20"/>
  <c r="H70" i="20"/>
  <c r="L70" i="20" s="1"/>
  <c r="G70" i="20"/>
  <c r="D70" i="20"/>
  <c r="F70" i="20" s="1"/>
  <c r="J69" i="20"/>
  <c r="L69" i="20" s="1"/>
  <c r="H69" i="20"/>
  <c r="G69" i="20"/>
  <c r="F69" i="20"/>
  <c r="D69" i="20"/>
  <c r="J68" i="20"/>
  <c r="L68" i="20" s="1"/>
  <c r="H68" i="20"/>
  <c r="G68" i="20"/>
  <c r="D68" i="20"/>
  <c r="F68" i="20" s="1"/>
  <c r="J67" i="20"/>
  <c r="H67" i="20"/>
  <c r="G67" i="20"/>
  <c r="D67" i="20"/>
  <c r="F67" i="20" s="1"/>
  <c r="J66" i="20"/>
  <c r="L66" i="20" s="1"/>
  <c r="H66" i="20"/>
  <c r="G66" i="20"/>
  <c r="D66" i="20"/>
  <c r="F66" i="20" s="1"/>
  <c r="J65" i="20"/>
  <c r="H65" i="20"/>
  <c r="K65" i="20" s="1"/>
  <c r="G65" i="20"/>
  <c r="D65" i="20"/>
  <c r="F65" i="20" s="1"/>
  <c r="J64" i="20"/>
  <c r="H64" i="20"/>
  <c r="G64" i="20"/>
  <c r="D64" i="20"/>
  <c r="F64" i="20" s="1"/>
  <c r="J63" i="20"/>
  <c r="L63" i="20" s="1"/>
  <c r="H63" i="20"/>
  <c r="G63" i="20"/>
  <c r="F63" i="20"/>
  <c r="D63" i="20"/>
  <c r="J62" i="20"/>
  <c r="H62" i="20"/>
  <c r="K62" i="20" s="1"/>
  <c r="G62" i="20"/>
  <c r="D62" i="20"/>
  <c r="F62" i="20" s="1"/>
  <c r="J61" i="20"/>
  <c r="H61" i="20"/>
  <c r="L61" i="20" s="1"/>
  <c r="G61" i="20"/>
  <c r="D61" i="20"/>
  <c r="F61" i="20" s="1"/>
  <c r="J60" i="20"/>
  <c r="L60" i="20" s="1"/>
  <c r="H60" i="20"/>
  <c r="G60" i="20"/>
  <c r="D60" i="20"/>
  <c r="F60" i="20" s="1"/>
  <c r="J59" i="20"/>
  <c r="H59" i="20"/>
  <c r="K59" i="20" s="1"/>
  <c r="G59" i="20"/>
  <c r="D59" i="20"/>
  <c r="F59" i="20" s="1"/>
  <c r="J58" i="20"/>
  <c r="H58" i="20"/>
  <c r="G58" i="20"/>
  <c r="D58" i="20"/>
  <c r="F58" i="20" s="1"/>
  <c r="J57" i="20"/>
  <c r="H57" i="20"/>
  <c r="G57" i="20"/>
  <c r="D57" i="20"/>
  <c r="F57" i="20" s="1"/>
  <c r="J56" i="20"/>
  <c r="H56" i="20"/>
  <c r="G56" i="20"/>
  <c r="D56" i="20"/>
  <c r="F56" i="20" s="1"/>
  <c r="J55" i="20"/>
  <c r="L55" i="20" s="1"/>
  <c r="H55" i="20"/>
  <c r="G55" i="20"/>
  <c r="D55" i="20"/>
  <c r="F55" i="20" s="1"/>
  <c r="K54" i="20"/>
  <c r="J54" i="20"/>
  <c r="H54" i="20"/>
  <c r="G54" i="20"/>
  <c r="D54" i="20"/>
  <c r="F54" i="20" s="1"/>
  <c r="J53" i="20"/>
  <c r="H53" i="20"/>
  <c r="G53" i="20"/>
  <c r="D53" i="20"/>
  <c r="F53" i="20" s="1"/>
  <c r="J52" i="20"/>
  <c r="L52" i="20" s="1"/>
  <c r="H52" i="20"/>
  <c r="G52" i="20"/>
  <c r="D52" i="20"/>
  <c r="F52" i="20" s="1"/>
  <c r="J51" i="20"/>
  <c r="H51" i="20"/>
  <c r="K51" i="20" s="1"/>
  <c r="G51" i="20"/>
  <c r="D51" i="20"/>
  <c r="F51" i="20" s="1"/>
  <c r="J50" i="20"/>
  <c r="H50" i="20"/>
  <c r="K50" i="20" s="1"/>
  <c r="G50" i="20"/>
  <c r="D50" i="20"/>
  <c r="F50" i="20" s="1"/>
  <c r="J49" i="20"/>
  <c r="L49" i="20" s="1"/>
  <c r="H49" i="20"/>
  <c r="G49" i="20"/>
  <c r="D49" i="20"/>
  <c r="F49" i="20" s="1"/>
  <c r="J48" i="20"/>
  <c r="H48" i="20"/>
  <c r="G48" i="20"/>
  <c r="D48" i="20"/>
  <c r="F48" i="20" s="1"/>
  <c r="J47" i="20"/>
  <c r="H47" i="20"/>
  <c r="G47" i="20"/>
  <c r="F47" i="20"/>
  <c r="D47" i="20"/>
  <c r="J46" i="20"/>
  <c r="L46" i="20" s="1"/>
  <c r="H46" i="20"/>
  <c r="K46" i="20" s="1"/>
  <c r="G46" i="20"/>
  <c r="D46" i="20"/>
  <c r="F46" i="20" s="1"/>
  <c r="L45" i="20"/>
  <c r="J45" i="20"/>
  <c r="H45" i="20"/>
  <c r="K45" i="20" s="1"/>
  <c r="G45" i="20"/>
  <c r="F45" i="20"/>
  <c r="D45" i="20"/>
  <c r="J44" i="20"/>
  <c r="H44" i="20"/>
  <c r="G44" i="20"/>
  <c r="D44" i="20"/>
  <c r="F44" i="20" s="1"/>
  <c r="K43" i="20"/>
  <c r="J43" i="20"/>
  <c r="L43" i="20" s="1"/>
  <c r="H43" i="20"/>
  <c r="G43" i="20"/>
  <c r="D43" i="20"/>
  <c r="F43" i="20" s="1"/>
  <c r="L42" i="20"/>
  <c r="J42" i="20"/>
  <c r="H42" i="20"/>
  <c r="K42" i="20" s="1"/>
  <c r="G42" i="20"/>
  <c r="D42" i="20"/>
  <c r="F42" i="20" s="1"/>
  <c r="J41" i="20"/>
  <c r="H41" i="20"/>
  <c r="G41" i="20"/>
  <c r="F41" i="20"/>
  <c r="D41" i="20"/>
  <c r="K40" i="20"/>
  <c r="J40" i="20"/>
  <c r="L40" i="20" s="1"/>
  <c r="H40" i="20"/>
  <c r="G40" i="20"/>
  <c r="D40" i="20"/>
  <c r="F40" i="20" s="1"/>
  <c r="J39" i="20"/>
  <c r="L39" i="20" s="1"/>
  <c r="H39" i="20"/>
  <c r="G39" i="20"/>
  <c r="F39" i="20"/>
  <c r="D39" i="20"/>
  <c r="K38" i="20"/>
  <c r="J38" i="20"/>
  <c r="H38" i="20"/>
  <c r="G38" i="20"/>
  <c r="D38" i="20"/>
  <c r="F38" i="20" s="1"/>
  <c r="J37" i="20"/>
  <c r="L37" i="20" s="1"/>
  <c r="H37" i="20"/>
  <c r="G37" i="20"/>
  <c r="F37" i="20"/>
  <c r="D37" i="20"/>
  <c r="L36" i="20"/>
  <c r="J36" i="20"/>
  <c r="H36" i="20"/>
  <c r="K36" i="20" s="1"/>
  <c r="G36" i="20"/>
  <c r="D36" i="20"/>
  <c r="F36" i="20" s="1"/>
  <c r="K35" i="20"/>
  <c r="J35" i="20"/>
  <c r="H35" i="20"/>
  <c r="G35" i="20"/>
  <c r="F35" i="20"/>
  <c r="D35" i="20"/>
  <c r="J34" i="20"/>
  <c r="H34" i="20"/>
  <c r="K34" i="20" s="1"/>
  <c r="G34" i="20"/>
  <c r="D34" i="20"/>
  <c r="F34" i="20" s="1"/>
  <c r="L33" i="20"/>
  <c r="J33" i="20"/>
  <c r="H33" i="20"/>
  <c r="K33" i="20" s="1"/>
  <c r="G33" i="20"/>
  <c r="F33" i="20"/>
  <c r="D33" i="20"/>
  <c r="J32" i="20"/>
  <c r="H32" i="20"/>
  <c r="G32" i="20"/>
  <c r="D32" i="20"/>
  <c r="F32" i="20" s="1"/>
  <c r="J31" i="20"/>
  <c r="H31" i="20"/>
  <c r="K31" i="20" s="1"/>
  <c r="G31" i="20"/>
  <c r="F31" i="20"/>
  <c r="D31" i="20"/>
  <c r="K30" i="20"/>
  <c r="J30" i="20"/>
  <c r="L30" i="20" s="1"/>
  <c r="H30" i="20"/>
  <c r="G30" i="20"/>
  <c r="F30" i="20"/>
  <c r="D30" i="20"/>
  <c r="J29" i="20"/>
  <c r="H29" i="20"/>
  <c r="G29" i="20"/>
  <c r="F29" i="20"/>
  <c r="D29" i="20"/>
  <c r="L28" i="20"/>
  <c r="J28" i="20"/>
  <c r="H28" i="20"/>
  <c r="K28" i="20" s="1"/>
  <c r="G28" i="20"/>
  <c r="F28" i="20"/>
  <c r="D28" i="20"/>
  <c r="K27" i="20"/>
  <c r="J27" i="20"/>
  <c r="L27" i="20" s="1"/>
  <c r="H27" i="20"/>
  <c r="G27" i="20"/>
  <c r="D27" i="20"/>
  <c r="F27" i="20" s="1"/>
  <c r="J26" i="20"/>
  <c r="H26" i="20"/>
  <c r="L26" i="20" s="1"/>
  <c r="G26" i="20"/>
  <c r="F26" i="20"/>
  <c r="D26" i="20"/>
  <c r="L25" i="20"/>
  <c r="J25" i="20"/>
  <c r="H25" i="20"/>
  <c r="G25" i="20"/>
  <c r="D25" i="20"/>
  <c r="F25" i="20" s="1"/>
  <c r="J24" i="20"/>
  <c r="L24" i="20" s="1"/>
  <c r="H24" i="20"/>
  <c r="K24" i="20" s="1"/>
  <c r="G24" i="20"/>
  <c r="D24" i="20"/>
  <c r="F24" i="20" s="1"/>
  <c r="J23" i="20"/>
  <c r="L23" i="20" s="1"/>
  <c r="H23" i="20"/>
  <c r="G23" i="20"/>
  <c r="D23" i="20"/>
  <c r="F23" i="20" s="1"/>
  <c r="J22" i="20"/>
  <c r="H22" i="20"/>
  <c r="K22" i="20" s="1"/>
  <c r="G22" i="20"/>
  <c r="D22" i="20"/>
  <c r="F22" i="20" s="1"/>
  <c r="J21" i="20"/>
  <c r="H21" i="20"/>
  <c r="G21" i="20"/>
  <c r="D21" i="20"/>
  <c r="F21" i="20" s="1"/>
  <c r="L20" i="20"/>
  <c r="J20" i="20"/>
  <c r="H20" i="20"/>
  <c r="G20" i="20"/>
  <c r="D20" i="20"/>
  <c r="F20" i="20" s="1"/>
  <c r="J19" i="20"/>
  <c r="H19" i="20"/>
  <c r="K19" i="20" s="1"/>
  <c r="G19" i="20"/>
  <c r="D19" i="20"/>
  <c r="F19" i="20" s="1"/>
  <c r="J18" i="20"/>
  <c r="H18" i="20"/>
  <c r="G18" i="20"/>
  <c r="D18" i="20"/>
  <c r="F18" i="20" s="1"/>
  <c r="J17" i="20"/>
  <c r="L17" i="20" s="1"/>
  <c r="H17" i="20"/>
  <c r="G17" i="20"/>
  <c r="D17" i="20"/>
  <c r="F17" i="20" s="1"/>
  <c r="J16" i="20"/>
  <c r="L16" i="20" s="1"/>
  <c r="H16" i="20"/>
  <c r="G16" i="20"/>
  <c r="D16" i="20"/>
  <c r="F16" i="20" s="1"/>
  <c r="J15" i="20"/>
  <c r="H15" i="20"/>
  <c r="G15" i="20"/>
  <c r="D15" i="20"/>
  <c r="F15" i="20" s="1"/>
  <c r="J14" i="20"/>
  <c r="K14" i="20" s="1"/>
  <c r="M14" i="20" s="1"/>
  <c r="N14" i="20" s="1"/>
  <c r="H14" i="20"/>
  <c r="G14" i="20"/>
  <c r="F14" i="20"/>
  <c r="D14" i="20"/>
  <c r="J13" i="20"/>
  <c r="H13" i="20"/>
  <c r="G13" i="20"/>
  <c r="F13" i="20"/>
  <c r="D13" i="20"/>
  <c r="J12" i="20"/>
  <c r="H12" i="20"/>
  <c r="K12" i="20" s="1"/>
  <c r="G12" i="20"/>
  <c r="D12" i="20"/>
  <c r="F12" i="20" s="1"/>
  <c r="L11" i="20"/>
  <c r="K11" i="20"/>
  <c r="J11" i="20"/>
  <c r="H11" i="20"/>
  <c r="G11" i="20"/>
  <c r="F11" i="20"/>
  <c r="D11" i="20"/>
  <c r="J10" i="20"/>
  <c r="H10" i="20"/>
  <c r="G10" i="20"/>
  <c r="F10" i="20"/>
  <c r="D10" i="20"/>
  <c r="K9" i="20"/>
  <c r="J9" i="20"/>
  <c r="L9" i="20" s="1"/>
  <c r="H9" i="20"/>
  <c r="G9" i="20"/>
  <c r="D9" i="20"/>
  <c r="F9" i="20" s="1"/>
  <c r="J8" i="20"/>
  <c r="H8" i="20"/>
  <c r="L8" i="20" s="1"/>
  <c r="G8" i="20"/>
  <c r="F8" i="20"/>
  <c r="D8" i="20"/>
  <c r="J7" i="20"/>
  <c r="H7" i="20"/>
  <c r="G7" i="20"/>
  <c r="F7" i="20"/>
  <c r="D7" i="20"/>
  <c r="K6" i="20"/>
  <c r="J6" i="20"/>
  <c r="H6" i="20"/>
  <c r="G6" i="20"/>
  <c r="D6" i="20"/>
  <c r="F6" i="20" s="1"/>
  <c r="J5" i="20"/>
  <c r="L5" i="20" s="1"/>
  <c r="H5" i="20"/>
  <c r="K5" i="20" s="1"/>
  <c r="G5" i="20"/>
  <c r="F5" i="20"/>
  <c r="D5" i="20"/>
  <c r="J4" i="20"/>
  <c r="H4" i="20"/>
  <c r="G4" i="20"/>
  <c r="D4" i="20"/>
  <c r="F4" i="20" s="1"/>
  <c r="J3" i="20"/>
  <c r="H3" i="20"/>
  <c r="K3" i="20" s="1"/>
  <c r="G3" i="20"/>
  <c r="D3" i="20"/>
  <c r="F3" i="20" s="1"/>
  <c r="J2" i="20"/>
  <c r="L2" i="20" s="1"/>
  <c r="H2" i="20"/>
  <c r="K2" i="20" s="1"/>
  <c r="G2" i="20"/>
  <c r="D2" i="20"/>
  <c r="F2" i="20" s="1"/>
  <c r="W3" i="19"/>
  <c r="B20" i="12"/>
  <c r="B19" i="12"/>
  <c r="B18" i="12"/>
  <c r="B17" i="12"/>
  <c r="B16" i="12"/>
  <c r="B15" i="12"/>
  <c r="B14" i="12"/>
  <c r="B13" i="12"/>
  <c r="B12" i="12"/>
  <c r="B11" i="12"/>
  <c r="B10" i="12"/>
  <c r="B9" i="12"/>
  <c r="B8" i="12"/>
  <c r="B7" i="12"/>
  <c r="B6" i="12"/>
  <c r="B5" i="12"/>
  <c r="B4" i="12"/>
  <c r="B3" i="12"/>
  <c r="B20" i="11"/>
  <c r="B19" i="11"/>
  <c r="B18" i="11"/>
  <c r="B17" i="11"/>
  <c r="B16" i="11"/>
  <c r="B15" i="11"/>
  <c r="B14" i="11"/>
  <c r="B13" i="11"/>
  <c r="B12" i="11"/>
  <c r="B11" i="11"/>
  <c r="B10" i="11"/>
  <c r="B9" i="11"/>
  <c r="B8" i="11"/>
  <c r="B7" i="11"/>
  <c r="B6" i="11"/>
  <c r="B5" i="11"/>
  <c r="B4" i="11"/>
  <c r="B3" i="11"/>
  <c r="B20" i="13"/>
  <c r="B19" i="13"/>
  <c r="B18" i="13"/>
  <c r="B17" i="13"/>
  <c r="B16" i="13"/>
  <c r="B15" i="13"/>
  <c r="B14" i="13"/>
  <c r="B13" i="13"/>
  <c r="B12" i="13"/>
  <c r="B11" i="13"/>
  <c r="B10" i="13"/>
  <c r="B9" i="13"/>
  <c r="B8" i="13"/>
  <c r="B7" i="13"/>
  <c r="B6" i="13"/>
  <c r="B5" i="13"/>
  <c r="B4" i="13"/>
  <c r="B3" i="13"/>
  <c r="D2" i="16"/>
  <c r="F2" i="16" s="1"/>
  <c r="G2" i="16"/>
  <c r="H2" i="16"/>
  <c r="J2" i="16"/>
  <c r="D3" i="16"/>
  <c r="F3" i="16" s="1"/>
  <c r="G3" i="16"/>
  <c r="H3" i="16"/>
  <c r="J3" i="16"/>
  <c r="D4" i="16"/>
  <c r="F4" i="16" s="1"/>
  <c r="G4" i="16"/>
  <c r="H4" i="16"/>
  <c r="J4" i="16"/>
  <c r="D5" i="16"/>
  <c r="F5" i="16" s="1"/>
  <c r="G5" i="16"/>
  <c r="H5" i="16"/>
  <c r="J5" i="16"/>
  <c r="D6" i="16"/>
  <c r="F6" i="16" s="1"/>
  <c r="G6" i="16"/>
  <c r="H6" i="16"/>
  <c r="J6" i="16"/>
  <c r="D7" i="16"/>
  <c r="F7" i="16" s="1"/>
  <c r="G7" i="16"/>
  <c r="H7" i="16"/>
  <c r="J7" i="16"/>
  <c r="D8" i="16"/>
  <c r="F8" i="16" s="1"/>
  <c r="G8" i="16"/>
  <c r="H8" i="16"/>
  <c r="J8" i="16"/>
  <c r="D9" i="16"/>
  <c r="F9" i="16" s="1"/>
  <c r="G9" i="16"/>
  <c r="H9" i="16"/>
  <c r="J9" i="16"/>
  <c r="D10" i="16"/>
  <c r="F10" i="16" s="1"/>
  <c r="G10" i="16"/>
  <c r="H10" i="16"/>
  <c r="J10" i="16"/>
  <c r="D11" i="16"/>
  <c r="F11" i="16" s="1"/>
  <c r="G11" i="16"/>
  <c r="H11" i="16"/>
  <c r="J11" i="16"/>
  <c r="D12" i="16"/>
  <c r="F12" i="16" s="1"/>
  <c r="G12" i="16"/>
  <c r="H12" i="16"/>
  <c r="J12" i="16"/>
  <c r="D13" i="16"/>
  <c r="F13" i="16" s="1"/>
  <c r="G13" i="16"/>
  <c r="H13" i="16"/>
  <c r="J13" i="16"/>
  <c r="D14" i="16"/>
  <c r="F14" i="16" s="1"/>
  <c r="G14" i="16"/>
  <c r="H14" i="16"/>
  <c r="J14" i="16"/>
  <c r="D15" i="16"/>
  <c r="F15" i="16" s="1"/>
  <c r="G15" i="16"/>
  <c r="H15" i="16"/>
  <c r="J15" i="16"/>
  <c r="D16" i="16"/>
  <c r="F16" i="16" s="1"/>
  <c r="G16" i="16"/>
  <c r="H16" i="16"/>
  <c r="J16" i="16"/>
  <c r="D17" i="16"/>
  <c r="F17" i="16" s="1"/>
  <c r="G17" i="16"/>
  <c r="H17" i="16"/>
  <c r="J17" i="16"/>
  <c r="D18" i="16"/>
  <c r="F18" i="16" s="1"/>
  <c r="G18" i="16"/>
  <c r="H18" i="16"/>
  <c r="J18" i="16"/>
  <c r="D19" i="16"/>
  <c r="F19" i="16" s="1"/>
  <c r="G19" i="16"/>
  <c r="H19" i="16"/>
  <c r="J19" i="16"/>
  <c r="D20" i="16"/>
  <c r="F20" i="16" s="1"/>
  <c r="G20" i="16"/>
  <c r="H20" i="16"/>
  <c r="J20" i="16"/>
  <c r="D21" i="16"/>
  <c r="F21" i="16" s="1"/>
  <c r="G21" i="16"/>
  <c r="H21" i="16"/>
  <c r="J21" i="16"/>
  <c r="D22" i="16"/>
  <c r="F22" i="16" s="1"/>
  <c r="G22" i="16"/>
  <c r="H22" i="16"/>
  <c r="J22" i="16"/>
  <c r="D23" i="16"/>
  <c r="F23" i="16" s="1"/>
  <c r="G23" i="16"/>
  <c r="H23" i="16"/>
  <c r="J23" i="16"/>
  <c r="D24" i="16"/>
  <c r="F24" i="16" s="1"/>
  <c r="G24" i="16"/>
  <c r="H24" i="16"/>
  <c r="J24" i="16"/>
  <c r="D25" i="16"/>
  <c r="F25" i="16" s="1"/>
  <c r="G25" i="16"/>
  <c r="H25" i="16"/>
  <c r="J25" i="16"/>
  <c r="D26" i="16"/>
  <c r="F26" i="16" s="1"/>
  <c r="G26" i="16"/>
  <c r="H26" i="16"/>
  <c r="J26" i="16"/>
  <c r="D27" i="16"/>
  <c r="F27" i="16" s="1"/>
  <c r="G27" i="16"/>
  <c r="H27" i="16"/>
  <c r="J27" i="16"/>
  <c r="D28" i="16"/>
  <c r="F28" i="16" s="1"/>
  <c r="G28" i="16"/>
  <c r="H28" i="16"/>
  <c r="J28" i="16"/>
  <c r="D29" i="16"/>
  <c r="F29" i="16" s="1"/>
  <c r="G29" i="16"/>
  <c r="H29" i="16"/>
  <c r="J29" i="16"/>
  <c r="D30" i="16"/>
  <c r="F30" i="16" s="1"/>
  <c r="G30" i="16"/>
  <c r="H30" i="16"/>
  <c r="J30" i="16"/>
  <c r="D31" i="16"/>
  <c r="F31" i="16" s="1"/>
  <c r="G31" i="16"/>
  <c r="H31" i="16"/>
  <c r="J31" i="16"/>
  <c r="D32" i="16"/>
  <c r="F32" i="16" s="1"/>
  <c r="G32" i="16"/>
  <c r="H32" i="16"/>
  <c r="J32" i="16"/>
  <c r="D33" i="16"/>
  <c r="F33" i="16" s="1"/>
  <c r="G33" i="16"/>
  <c r="H33" i="16"/>
  <c r="J33" i="16"/>
  <c r="D34" i="16"/>
  <c r="F34" i="16" s="1"/>
  <c r="G34" i="16"/>
  <c r="H34" i="16"/>
  <c r="J34" i="16"/>
  <c r="D35" i="16"/>
  <c r="F35" i="16" s="1"/>
  <c r="G35" i="16"/>
  <c r="H35" i="16"/>
  <c r="J35" i="16"/>
  <c r="D36" i="16"/>
  <c r="F36" i="16" s="1"/>
  <c r="G36" i="16"/>
  <c r="H36" i="16"/>
  <c r="J36" i="16"/>
  <c r="D37" i="16"/>
  <c r="F37" i="16" s="1"/>
  <c r="G37" i="16"/>
  <c r="H37" i="16"/>
  <c r="J37" i="16"/>
  <c r="D38" i="16"/>
  <c r="F38" i="16" s="1"/>
  <c r="G38" i="16"/>
  <c r="H38" i="16"/>
  <c r="J38" i="16"/>
  <c r="D39" i="16"/>
  <c r="F39" i="16" s="1"/>
  <c r="G39" i="16"/>
  <c r="H39" i="16"/>
  <c r="J39" i="16"/>
  <c r="D40" i="16"/>
  <c r="F40" i="16" s="1"/>
  <c r="G40" i="16"/>
  <c r="H40" i="16"/>
  <c r="J40" i="16"/>
  <c r="D41" i="16"/>
  <c r="F41" i="16" s="1"/>
  <c r="G41" i="16"/>
  <c r="H41" i="16"/>
  <c r="J41" i="16"/>
  <c r="D42" i="16"/>
  <c r="F42" i="16" s="1"/>
  <c r="G42" i="16"/>
  <c r="H42" i="16"/>
  <c r="J42" i="16"/>
  <c r="D43" i="16"/>
  <c r="F43" i="16" s="1"/>
  <c r="G43" i="16"/>
  <c r="H43" i="16"/>
  <c r="J43" i="16"/>
  <c r="D44" i="16"/>
  <c r="F44" i="16" s="1"/>
  <c r="G44" i="16"/>
  <c r="H44" i="16"/>
  <c r="J44" i="16"/>
  <c r="D45" i="16"/>
  <c r="F45" i="16" s="1"/>
  <c r="G45" i="16"/>
  <c r="H45" i="16"/>
  <c r="J45" i="16"/>
  <c r="D46" i="16"/>
  <c r="F46" i="16" s="1"/>
  <c r="G46" i="16"/>
  <c r="H46" i="16"/>
  <c r="J46" i="16"/>
  <c r="D47" i="16"/>
  <c r="F47" i="16" s="1"/>
  <c r="G47" i="16"/>
  <c r="H47" i="16"/>
  <c r="J47" i="16"/>
  <c r="D48" i="16"/>
  <c r="F48" i="16" s="1"/>
  <c r="G48" i="16"/>
  <c r="H48" i="16"/>
  <c r="J48" i="16"/>
  <c r="D49" i="16"/>
  <c r="F49" i="16" s="1"/>
  <c r="G49" i="16"/>
  <c r="H49" i="16"/>
  <c r="J49" i="16"/>
  <c r="D50" i="16"/>
  <c r="F50" i="16" s="1"/>
  <c r="G50" i="16"/>
  <c r="H50" i="16"/>
  <c r="J50" i="16"/>
  <c r="D51" i="16"/>
  <c r="F51" i="16" s="1"/>
  <c r="G51" i="16"/>
  <c r="H51" i="16"/>
  <c r="J51" i="16"/>
  <c r="D52" i="16"/>
  <c r="F52" i="16" s="1"/>
  <c r="G52" i="16"/>
  <c r="H52" i="16"/>
  <c r="J52" i="16"/>
  <c r="D53" i="16"/>
  <c r="F53" i="16" s="1"/>
  <c r="G53" i="16"/>
  <c r="H53" i="16"/>
  <c r="J53" i="16"/>
  <c r="D54" i="16"/>
  <c r="F54" i="16" s="1"/>
  <c r="G54" i="16"/>
  <c r="H54" i="16"/>
  <c r="J54" i="16"/>
  <c r="D55" i="16"/>
  <c r="F55" i="16" s="1"/>
  <c r="G55" i="16"/>
  <c r="H55" i="16"/>
  <c r="J55" i="16"/>
  <c r="D56" i="16"/>
  <c r="F56" i="16" s="1"/>
  <c r="G56" i="16"/>
  <c r="H56" i="16"/>
  <c r="J56" i="16"/>
  <c r="D57" i="16"/>
  <c r="F57" i="16" s="1"/>
  <c r="G57" i="16"/>
  <c r="H57" i="16"/>
  <c r="J57" i="16"/>
  <c r="D58" i="16"/>
  <c r="F58" i="16" s="1"/>
  <c r="G58" i="16"/>
  <c r="H58" i="16"/>
  <c r="J58" i="16"/>
  <c r="D59" i="16"/>
  <c r="F59" i="16" s="1"/>
  <c r="G59" i="16"/>
  <c r="H59" i="16"/>
  <c r="J59" i="16"/>
  <c r="D60" i="16"/>
  <c r="F60" i="16" s="1"/>
  <c r="G60" i="16"/>
  <c r="H60" i="16"/>
  <c r="J60" i="16"/>
  <c r="D61" i="16"/>
  <c r="F61" i="16" s="1"/>
  <c r="G61" i="16"/>
  <c r="H61" i="16"/>
  <c r="J61" i="16"/>
  <c r="D62" i="16"/>
  <c r="F62" i="16" s="1"/>
  <c r="G62" i="16"/>
  <c r="H62" i="16"/>
  <c r="J62" i="16"/>
  <c r="D63" i="16"/>
  <c r="F63" i="16" s="1"/>
  <c r="G63" i="16"/>
  <c r="H63" i="16"/>
  <c r="J63" i="16"/>
  <c r="D64" i="16"/>
  <c r="F64" i="16" s="1"/>
  <c r="G64" i="16"/>
  <c r="H64" i="16"/>
  <c r="J64" i="16"/>
  <c r="D65" i="16"/>
  <c r="F65" i="16" s="1"/>
  <c r="G65" i="16"/>
  <c r="H65" i="16"/>
  <c r="J65" i="16"/>
  <c r="D66" i="16"/>
  <c r="F66" i="16" s="1"/>
  <c r="G66" i="16"/>
  <c r="H66" i="16"/>
  <c r="J66" i="16"/>
  <c r="D67" i="16"/>
  <c r="F67" i="16" s="1"/>
  <c r="G67" i="16"/>
  <c r="H67" i="16"/>
  <c r="J67" i="16"/>
  <c r="D68" i="16"/>
  <c r="F68" i="16" s="1"/>
  <c r="G68" i="16"/>
  <c r="H68" i="16"/>
  <c r="J68" i="16"/>
  <c r="D69" i="16"/>
  <c r="F69" i="16" s="1"/>
  <c r="G69" i="16"/>
  <c r="H69" i="16"/>
  <c r="J69" i="16"/>
  <c r="D70" i="16"/>
  <c r="F70" i="16" s="1"/>
  <c r="G70" i="16"/>
  <c r="H70" i="16"/>
  <c r="J70" i="16"/>
  <c r="D71" i="16"/>
  <c r="F71" i="16" s="1"/>
  <c r="G71" i="16"/>
  <c r="H71" i="16"/>
  <c r="J71" i="16"/>
  <c r="D72" i="16"/>
  <c r="F72" i="16" s="1"/>
  <c r="G72" i="16"/>
  <c r="H72" i="16"/>
  <c r="J72" i="16"/>
  <c r="D73" i="16"/>
  <c r="F73" i="16" s="1"/>
  <c r="G73" i="16"/>
  <c r="H73" i="16"/>
  <c r="J73" i="16"/>
  <c r="D74" i="16"/>
  <c r="F74" i="16" s="1"/>
  <c r="G74" i="16"/>
  <c r="H74" i="16"/>
  <c r="J74" i="16"/>
  <c r="D75" i="16"/>
  <c r="F75" i="16" s="1"/>
  <c r="G75" i="16"/>
  <c r="H75" i="16"/>
  <c r="J75" i="16"/>
  <c r="D76" i="16"/>
  <c r="F76" i="16" s="1"/>
  <c r="G76" i="16"/>
  <c r="H76" i="16"/>
  <c r="J76" i="16"/>
  <c r="D77" i="16"/>
  <c r="F77" i="16" s="1"/>
  <c r="G77" i="16"/>
  <c r="H77" i="16"/>
  <c r="J77" i="16"/>
  <c r="D78" i="16"/>
  <c r="F78" i="16" s="1"/>
  <c r="G78" i="16"/>
  <c r="H78" i="16"/>
  <c r="J78" i="16"/>
  <c r="D79" i="16"/>
  <c r="F79" i="16" s="1"/>
  <c r="G79" i="16"/>
  <c r="H79" i="16"/>
  <c r="J79" i="16"/>
  <c r="D80" i="16"/>
  <c r="F80" i="16" s="1"/>
  <c r="G80" i="16"/>
  <c r="H80" i="16"/>
  <c r="J80" i="16"/>
  <c r="D81" i="16"/>
  <c r="F81" i="16" s="1"/>
  <c r="G81" i="16"/>
  <c r="H81" i="16"/>
  <c r="J81" i="16"/>
  <c r="D82" i="16"/>
  <c r="F82" i="16" s="1"/>
  <c r="G82" i="16"/>
  <c r="H82" i="16"/>
  <c r="J82" i="16"/>
  <c r="D83" i="16"/>
  <c r="F83" i="16" s="1"/>
  <c r="G83" i="16"/>
  <c r="H83" i="16"/>
  <c r="J83" i="16"/>
  <c r="D84" i="16"/>
  <c r="F84" i="16" s="1"/>
  <c r="G84" i="16"/>
  <c r="H84" i="16"/>
  <c r="J84" i="16"/>
  <c r="D85" i="16"/>
  <c r="F85" i="16" s="1"/>
  <c r="G85" i="16"/>
  <c r="H85" i="16"/>
  <c r="J85" i="16"/>
  <c r="D86" i="16"/>
  <c r="F86" i="16" s="1"/>
  <c r="G86" i="16"/>
  <c r="H86" i="16"/>
  <c r="J86" i="16"/>
  <c r="D87" i="16"/>
  <c r="F87" i="16" s="1"/>
  <c r="G87" i="16"/>
  <c r="H87" i="16"/>
  <c r="J87" i="16"/>
  <c r="D88" i="16"/>
  <c r="F88" i="16" s="1"/>
  <c r="G88" i="16"/>
  <c r="H88" i="16"/>
  <c r="J88" i="16"/>
  <c r="D89" i="16"/>
  <c r="F89" i="16" s="1"/>
  <c r="G89" i="16"/>
  <c r="H89" i="16"/>
  <c r="J89" i="16"/>
  <c r="D90" i="16"/>
  <c r="F90" i="16" s="1"/>
  <c r="G90" i="16"/>
  <c r="H90" i="16"/>
  <c r="J90" i="16"/>
  <c r="D91" i="16"/>
  <c r="F91" i="16" s="1"/>
  <c r="G91" i="16"/>
  <c r="H91" i="16"/>
  <c r="J91" i="16"/>
  <c r="D92" i="16"/>
  <c r="F92" i="16" s="1"/>
  <c r="G92" i="16"/>
  <c r="H92" i="16"/>
  <c r="J92" i="16"/>
  <c r="D93" i="16"/>
  <c r="F93" i="16" s="1"/>
  <c r="G93" i="16"/>
  <c r="H93" i="16"/>
  <c r="J93" i="16"/>
  <c r="D94" i="16"/>
  <c r="F94" i="16" s="1"/>
  <c r="G94" i="16"/>
  <c r="H94" i="16"/>
  <c r="J94" i="16"/>
  <c r="D95" i="16"/>
  <c r="F95" i="16" s="1"/>
  <c r="G95" i="16"/>
  <c r="H95" i="16"/>
  <c r="J95" i="16"/>
  <c r="D96" i="16"/>
  <c r="F96" i="16" s="1"/>
  <c r="G96" i="16"/>
  <c r="H96" i="16"/>
  <c r="J96" i="16"/>
  <c r="D97" i="16"/>
  <c r="F97" i="16" s="1"/>
  <c r="G97" i="16"/>
  <c r="H97" i="16"/>
  <c r="J97" i="16"/>
  <c r="D98" i="16"/>
  <c r="F98" i="16" s="1"/>
  <c r="G98" i="16"/>
  <c r="H98" i="16"/>
  <c r="J98" i="16"/>
  <c r="D99" i="16"/>
  <c r="F99" i="16" s="1"/>
  <c r="G99" i="16"/>
  <c r="H99" i="16"/>
  <c r="J99" i="16"/>
  <c r="D100" i="16"/>
  <c r="F100" i="16" s="1"/>
  <c r="G100" i="16"/>
  <c r="H100" i="16"/>
  <c r="J100" i="16"/>
  <c r="D101" i="16"/>
  <c r="F101" i="16" s="1"/>
  <c r="G101" i="16"/>
  <c r="H101" i="16"/>
  <c r="J101" i="16"/>
  <c r="D102" i="16"/>
  <c r="F102" i="16" s="1"/>
  <c r="G102" i="16"/>
  <c r="H102" i="16"/>
  <c r="J102" i="16"/>
  <c r="D103" i="16"/>
  <c r="F103" i="16" s="1"/>
  <c r="G103" i="16"/>
  <c r="H103" i="16"/>
  <c r="J103" i="16"/>
  <c r="D104" i="16"/>
  <c r="F104" i="16" s="1"/>
  <c r="G104" i="16"/>
  <c r="H104" i="16"/>
  <c r="J104" i="16"/>
  <c r="D105" i="16"/>
  <c r="F105" i="16" s="1"/>
  <c r="G105" i="16"/>
  <c r="H105" i="16"/>
  <c r="J105" i="16"/>
  <c r="D106" i="16"/>
  <c r="F106" i="16" s="1"/>
  <c r="G106" i="16"/>
  <c r="H106" i="16"/>
  <c r="J106" i="16"/>
  <c r="D107" i="16"/>
  <c r="F107" i="16" s="1"/>
  <c r="G107" i="16"/>
  <c r="H107" i="16"/>
  <c r="J107" i="16"/>
  <c r="D108" i="16"/>
  <c r="F108" i="16" s="1"/>
  <c r="G108" i="16"/>
  <c r="H108" i="16"/>
  <c r="J108" i="16"/>
  <c r="D109" i="16"/>
  <c r="F109" i="16" s="1"/>
  <c r="G109" i="16"/>
  <c r="H109" i="16"/>
  <c r="J109" i="16"/>
  <c r="I2" i="15"/>
  <c r="J2" i="15"/>
  <c r="I3" i="15"/>
  <c r="J3" i="15"/>
  <c r="I4" i="15"/>
  <c r="J4" i="15"/>
  <c r="I5" i="15"/>
  <c r="J5" i="15"/>
  <c r="I6" i="15"/>
  <c r="J6" i="15"/>
  <c r="I7" i="15"/>
  <c r="J7" i="15"/>
  <c r="I8" i="15"/>
  <c r="J8" i="15"/>
  <c r="I9" i="15"/>
  <c r="J9" i="15"/>
  <c r="I10" i="15"/>
  <c r="J10" i="15"/>
  <c r="B4" i="8"/>
  <c r="B5" i="8"/>
  <c r="B6" i="8"/>
  <c r="B7" i="8"/>
  <c r="B8" i="8"/>
  <c r="B9" i="8"/>
  <c r="B10" i="8"/>
  <c r="B11" i="8"/>
  <c r="B12" i="8"/>
  <c r="B13" i="8"/>
  <c r="B14" i="8"/>
  <c r="B15" i="8"/>
  <c r="B16" i="8"/>
  <c r="B17" i="8"/>
  <c r="B18" i="8"/>
  <c r="B19" i="8"/>
  <c r="B20" i="8"/>
  <c r="B3" i="8"/>
  <c r="J106" i="5"/>
  <c r="G15" i="8" s="1"/>
  <c r="J105" i="5"/>
  <c r="G13" i="8" s="1"/>
  <c r="H182" i="4"/>
  <c r="F7" i="13" s="1"/>
  <c r="W3" i="3"/>
  <c r="Z4" i="9" l="1" a="1"/>
  <c r="Z4" i="9" s="1"/>
  <c r="AV4" i="9" s="1" a="1"/>
  <c r="AV4" i="9" s="1"/>
  <c r="Z25" i="9" a="1"/>
  <c r="Z25" i="9" s="1"/>
  <c r="AV25" i="9" s="1" a="1"/>
  <c r="AV25" i="9" s="1"/>
  <c r="Z46" i="9" a="1"/>
  <c r="Z46" i="9" s="1"/>
  <c r="AV46" i="9" s="1" a="1"/>
  <c r="AV46" i="9" s="1"/>
  <c r="Z67" i="9" a="1"/>
  <c r="Z67" i="9" s="1"/>
  <c r="AV67" i="9" s="1" a="1"/>
  <c r="AV67" i="9" s="1"/>
  <c r="AZ25" i="5" a="1"/>
  <c r="AZ25" i="5" s="1"/>
  <c r="BW25" i="5" s="1" a="1"/>
  <c r="BW25" i="5" s="1"/>
  <c r="AV25" i="5" a="1"/>
  <c r="AV25" i="5" s="1"/>
  <c r="AZ4" i="5" a="1"/>
  <c r="AZ4" i="5" s="1"/>
  <c r="BW4" i="5" s="1" a="1"/>
  <c r="BW4" i="5" s="1"/>
  <c r="AV4" i="5" a="1"/>
  <c r="AV4" i="5" s="1"/>
  <c r="D94" i="5" s="1"/>
  <c r="G3" i="12" s="1"/>
  <c r="H105" i="5"/>
  <c r="G14" i="13" s="1"/>
  <c r="D103" i="5"/>
  <c r="H104" i="5"/>
  <c r="G10" i="13" s="1"/>
  <c r="F195" i="4"/>
  <c r="F17" i="11" s="1"/>
  <c r="F180" i="4"/>
  <c r="F3" i="11" s="1"/>
  <c r="H193" i="4"/>
  <c r="F16" i="13" s="1"/>
  <c r="H183" i="4"/>
  <c r="F5" i="13" s="1"/>
  <c r="J191" i="4"/>
  <c r="F13" i="8" s="1"/>
  <c r="K13" i="8" s="1"/>
  <c r="J193" i="4"/>
  <c r="F16" i="8" s="1"/>
  <c r="J102" i="5"/>
  <c r="G11" i="8" s="1"/>
  <c r="J100" i="5"/>
  <c r="G12" i="8" s="1"/>
  <c r="H103" i="5"/>
  <c r="G11" i="13" s="1"/>
  <c r="F95" i="5"/>
  <c r="G4" i="12" s="1"/>
  <c r="F99" i="5"/>
  <c r="F106" i="5"/>
  <c r="G15" i="11" s="1"/>
  <c r="D101" i="5"/>
  <c r="J108" i="5"/>
  <c r="G19" i="8" s="1"/>
  <c r="O156" i="15"/>
  <c r="O111" i="15"/>
  <c r="O140" i="15"/>
  <c r="O113" i="15"/>
  <c r="O137" i="15"/>
  <c r="O116" i="15"/>
  <c r="O119" i="15"/>
  <c r="O122" i="15"/>
  <c r="O125" i="15"/>
  <c r="O144" i="15"/>
  <c r="O179" i="15"/>
  <c r="O183" i="15"/>
  <c r="O130" i="15"/>
  <c r="O133" i="15"/>
  <c r="O136" i="15"/>
  <c r="O171" i="15"/>
  <c r="O181" i="15"/>
  <c r="O175" i="15"/>
  <c r="O186" i="15"/>
  <c r="O142" i="15"/>
  <c r="O157" i="15"/>
  <c r="O160" i="15"/>
  <c r="O163" i="15"/>
  <c r="O123" i="15"/>
  <c r="O185" i="15"/>
  <c r="O149" i="15"/>
  <c r="O162" i="15"/>
  <c r="O139" i="15"/>
  <c r="O147" i="15"/>
  <c r="O154" i="15"/>
  <c r="O189" i="15"/>
  <c r="O114" i="15"/>
  <c r="O117" i="15"/>
  <c r="O120" i="15"/>
  <c r="O126" i="15"/>
  <c r="O145" i="15"/>
  <c r="O166" i="15"/>
  <c r="O174" i="15"/>
  <c r="O131" i="15"/>
  <c r="O134" i="15"/>
  <c r="O150" i="15"/>
  <c r="O169" i="15"/>
  <c r="O176" i="15"/>
  <c r="O165" i="15"/>
  <c r="O172" i="15"/>
  <c r="O178" i="15"/>
  <c r="O180" i="15"/>
  <c r="O184" i="15"/>
  <c r="O187" i="15"/>
  <c r="O190" i="15"/>
  <c r="O177" i="15"/>
  <c r="O148" i="15"/>
  <c r="O161" i="15"/>
  <c r="O164" i="15"/>
  <c r="O182" i="15"/>
  <c r="O152" i="15"/>
  <c r="O118" i="15"/>
  <c r="O127" i="15"/>
  <c r="O146" i="15"/>
  <c r="O153" i="15"/>
  <c r="O167" i="15"/>
  <c r="O188" i="15"/>
  <c r="O141" i="15"/>
  <c r="O159" i="15"/>
  <c r="O173" i="15"/>
  <c r="O128" i="15"/>
  <c r="O112" i="15"/>
  <c r="O155" i="15"/>
  <c r="O158" i="15"/>
  <c r="O115" i="15"/>
  <c r="O121" i="15"/>
  <c r="O124" i="15"/>
  <c r="O129" i="15"/>
  <c r="O132" i="15"/>
  <c r="O135" i="15"/>
  <c r="O170" i="15"/>
  <c r="K161" i="15"/>
  <c r="K186" i="15"/>
  <c r="L114" i="15"/>
  <c r="L117" i="15"/>
  <c r="L120" i="15"/>
  <c r="L123" i="15"/>
  <c r="L126" i="15"/>
  <c r="L130" i="15"/>
  <c r="L133" i="15"/>
  <c r="L155" i="15"/>
  <c r="L158" i="15"/>
  <c r="L164" i="15"/>
  <c r="L189" i="15"/>
  <c r="K148" i="15"/>
  <c r="K151" i="15"/>
  <c r="K170" i="15"/>
  <c r="K173" i="15"/>
  <c r="N173" i="15" s="1"/>
  <c r="O143" i="15"/>
  <c r="O168" i="15"/>
  <c r="O110" i="15"/>
  <c r="K115" i="15"/>
  <c r="K118" i="15"/>
  <c r="K121" i="15"/>
  <c r="K124" i="15"/>
  <c r="K131" i="15"/>
  <c r="K134" i="15"/>
  <c r="N134" i="15" s="1"/>
  <c r="K156" i="15"/>
  <c r="K159" i="15"/>
  <c r="K162" i="15"/>
  <c r="K184" i="15"/>
  <c r="K187" i="15"/>
  <c r="K190" i="15"/>
  <c r="O116" i="16"/>
  <c r="O174" i="16"/>
  <c r="O134" i="16"/>
  <c r="O166" i="16"/>
  <c r="O149" i="16"/>
  <c r="O169" i="16"/>
  <c r="O177" i="16"/>
  <c r="O127" i="16"/>
  <c r="O137" i="16"/>
  <c r="O172" i="16"/>
  <c r="O135" i="16"/>
  <c r="O189" i="16"/>
  <c r="O147" i="16"/>
  <c r="O125" i="16"/>
  <c r="O185" i="16"/>
  <c r="O113" i="16"/>
  <c r="O171" i="16"/>
  <c r="O152" i="16"/>
  <c r="O140" i="16"/>
  <c r="O130" i="16"/>
  <c r="O136" i="16"/>
  <c r="O114" i="16"/>
  <c r="O186" i="16"/>
  <c r="O120" i="16"/>
  <c r="O128" i="16"/>
  <c r="O138" i="16"/>
  <c r="O160" i="16"/>
  <c r="O183" i="16"/>
  <c r="O132" i="16"/>
  <c r="O111" i="16"/>
  <c r="O143" i="16"/>
  <c r="O168" i="16"/>
  <c r="O141" i="16"/>
  <c r="O129" i="16"/>
  <c r="O131" i="16"/>
  <c r="O112" i="16"/>
  <c r="O144" i="16"/>
  <c r="O150" i="16"/>
  <c r="O163" i="16"/>
  <c r="L116" i="16"/>
  <c r="L138" i="16"/>
  <c r="O158" i="16"/>
  <c r="O178" i="16"/>
  <c r="L182" i="16"/>
  <c r="K110" i="16"/>
  <c r="O142" i="16"/>
  <c r="L148" i="16"/>
  <c r="O146" i="16"/>
  <c r="L157" i="16"/>
  <c r="L161" i="16"/>
  <c r="O181" i="16"/>
  <c r="K189" i="16"/>
  <c r="L119" i="16"/>
  <c r="L123" i="16"/>
  <c r="L129" i="16"/>
  <c r="K133" i="16"/>
  <c r="L135" i="16"/>
  <c r="K155" i="16"/>
  <c r="O161" i="16"/>
  <c r="O179" i="16"/>
  <c r="L185" i="16"/>
  <c r="K113" i="16"/>
  <c r="O123" i="16"/>
  <c r="K139" i="16"/>
  <c r="L151" i="16"/>
  <c r="O162" i="16"/>
  <c r="O157" i="16"/>
  <c r="O159" i="16"/>
  <c r="O176" i="16"/>
  <c r="O121" i="16"/>
  <c r="L144" i="16"/>
  <c r="L163" i="16"/>
  <c r="L125" i="16"/>
  <c r="O151" i="16"/>
  <c r="O153" i="16"/>
  <c r="O180" i="16"/>
  <c r="O115" i="16"/>
  <c r="O165" i="16"/>
  <c r="O170" i="16"/>
  <c r="O122" i="16"/>
  <c r="O124" i="16"/>
  <c r="O133" i="16"/>
  <c r="O155" i="16"/>
  <c r="O190" i="16"/>
  <c r="O117" i="16"/>
  <c r="O139" i="16"/>
  <c r="K145" i="16"/>
  <c r="N145" i="16" s="1"/>
  <c r="O154" i="16"/>
  <c r="O156" i="16"/>
  <c r="K164" i="16"/>
  <c r="N164" i="16" s="1"/>
  <c r="K170" i="16"/>
  <c r="O173" i="16"/>
  <c r="O175" i="16"/>
  <c r="L179" i="16"/>
  <c r="O118" i="16"/>
  <c r="K122" i="16"/>
  <c r="K126" i="16"/>
  <c r="M126" i="16" s="1"/>
  <c r="N126" i="16" s="1"/>
  <c r="L160" i="16"/>
  <c r="O182" i="16"/>
  <c r="O184" i="16"/>
  <c r="O187" i="16"/>
  <c r="L176" i="16"/>
  <c r="O188" i="16"/>
  <c r="O164" i="16"/>
  <c r="O126" i="16"/>
  <c r="O110" i="16"/>
  <c r="O145" i="16"/>
  <c r="O167" i="16"/>
  <c r="K132" i="16"/>
  <c r="O148" i="16"/>
  <c r="K154" i="16"/>
  <c r="N154" i="16" s="1"/>
  <c r="K115" i="16"/>
  <c r="K118" i="16"/>
  <c r="K121" i="16"/>
  <c r="K124" i="16"/>
  <c r="K131" i="16"/>
  <c r="K134" i="16"/>
  <c r="N134" i="16" s="1"/>
  <c r="K156" i="16"/>
  <c r="K159" i="16"/>
  <c r="K162" i="16"/>
  <c r="K184" i="16"/>
  <c r="K187" i="16"/>
  <c r="K190" i="16"/>
  <c r="J183" i="4"/>
  <c r="F5" i="8" s="1"/>
  <c r="J185" i="4"/>
  <c r="F8" i="8" s="1"/>
  <c r="J186" i="4"/>
  <c r="F12" i="8" s="1"/>
  <c r="H185" i="4"/>
  <c r="F8" i="13" s="1"/>
  <c r="H188" i="4"/>
  <c r="F12" i="13" s="1"/>
  <c r="H12" i="19"/>
  <c r="F190" i="4"/>
  <c r="F9" i="11" s="1"/>
  <c r="F192" i="4"/>
  <c r="F15" i="11" s="1"/>
  <c r="F187" i="4"/>
  <c r="F13" i="11" s="1"/>
  <c r="F188" i="4"/>
  <c r="F12" i="11" s="1"/>
  <c r="D180" i="4"/>
  <c r="F3" i="12" s="1"/>
  <c r="D184" i="4"/>
  <c r="F6" i="12" s="1"/>
  <c r="D196" i="4"/>
  <c r="F19" i="12" s="1"/>
  <c r="D195" i="4"/>
  <c r="F17" i="12" s="1"/>
  <c r="D183" i="4"/>
  <c r="F5" i="12" s="1"/>
  <c r="D190" i="4"/>
  <c r="F9" i="12" s="1"/>
  <c r="E6" i="3"/>
  <c r="K101" i="20"/>
  <c r="K25" i="20"/>
  <c r="N38" i="20"/>
  <c r="K55" i="20"/>
  <c r="K84" i="20"/>
  <c r="K87" i="20"/>
  <c r="N87" i="20" s="1"/>
  <c r="K124" i="20"/>
  <c r="K137" i="20"/>
  <c r="K159" i="20"/>
  <c r="K162" i="20"/>
  <c r="L19" i="20"/>
  <c r="L18" i="20"/>
  <c r="L29" i="20"/>
  <c r="L58" i="20"/>
  <c r="K90" i="20"/>
  <c r="L127" i="20"/>
  <c r="K140" i="20"/>
  <c r="K165" i="20"/>
  <c r="L3" i="20"/>
  <c r="K16" i="20"/>
  <c r="L21" i="20"/>
  <c r="K29" i="20"/>
  <c r="L35" i="20"/>
  <c r="K53" i="20"/>
  <c r="L64" i="20"/>
  <c r="L79" i="20"/>
  <c r="K93" i="20"/>
  <c r="L116" i="20"/>
  <c r="L119" i="20"/>
  <c r="L132" i="20"/>
  <c r="L143" i="20"/>
  <c r="L168" i="20"/>
  <c r="O56" i="20"/>
  <c r="L31" i="20"/>
  <c r="K37" i="20"/>
  <c r="K56" i="20"/>
  <c r="L67" i="20"/>
  <c r="L97" i="20"/>
  <c r="L111" i="20"/>
  <c r="L122" i="20"/>
  <c r="L146" i="20"/>
  <c r="L157" i="20"/>
  <c r="L183" i="20"/>
  <c r="N105" i="20" s="1"/>
  <c r="K186" i="20"/>
  <c r="K189" i="20"/>
  <c r="L192" i="20"/>
  <c r="K39" i="20"/>
  <c r="L77" i="20"/>
  <c r="L130" i="20"/>
  <c r="L14" i="20"/>
  <c r="L48" i="20"/>
  <c r="L51" i="20"/>
  <c r="L62" i="20"/>
  <c r="L80" i="20"/>
  <c r="L91" i="20"/>
  <c r="L107" i="20"/>
  <c r="L114" i="20"/>
  <c r="L117" i="20"/>
  <c r="L120" i="20"/>
  <c r="L128" i="20"/>
  <c r="L133" i="20"/>
  <c r="L141" i="20"/>
  <c r="L155" i="20"/>
  <c r="L166" i="20"/>
  <c r="L175" i="20"/>
  <c r="L179" i="20"/>
  <c r="K163" i="20"/>
  <c r="L6" i="20"/>
  <c r="K8" i="20"/>
  <c r="K17" i="20"/>
  <c r="L22" i="20"/>
  <c r="K26" i="20"/>
  <c r="L32" i="20"/>
  <c r="L54" i="20"/>
  <c r="L65" i="20"/>
  <c r="K68" i="20"/>
  <c r="K83" i="20"/>
  <c r="K86" i="20"/>
  <c r="L123" i="20"/>
  <c r="K126" i="20"/>
  <c r="L136" i="20"/>
  <c r="L153" i="20"/>
  <c r="L158" i="20"/>
  <c r="K161" i="20"/>
  <c r="K184" i="20"/>
  <c r="K187" i="20"/>
  <c r="K190" i="20"/>
  <c r="K193" i="20"/>
  <c r="L88" i="20"/>
  <c r="L138" i="20"/>
  <c r="N164" i="20"/>
  <c r="L12" i="20"/>
  <c r="L177" i="20"/>
  <c r="K32" i="20"/>
  <c r="L38" i="20"/>
  <c r="N129" i="20" s="1"/>
  <c r="K49" i="20"/>
  <c r="L57" i="20"/>
  <c r="K60" i="20"/>
  <c r="K71" i="20"/>
  <c r="K78" i="20"/>
  <c r="L92" i="20"/>
  <c r="N173" i="20" s="1"/>
  <c r="K96" i="20"/>
  <c r="L112" i="20"/>
  <c r="K115" i="20"/>
  <c r="K118" i="20"/>
  <c r="K131" i="20"/>
  <c r="L142" i="20"/>
  <c r="L164" i="20"/>
  <c r="L167" i="20"/>
  <c r="L196" i="20"/>
  <c r="L59" i="20"/>
  <c r="L15" i="20"/>
  <c r="L34" i="20"/>
  <c r="K52" i="20"/>
  <c r="K81" i="20"/>
  <c r="K94" i="20"/>
  <c r="L100" i="20"/>
  <c r="K102" i="20"/>
  <c r="K121" i="20"/>
  <c r="K134" i="20"/>
  <c r="L145" i="20"/>
  <c r="K156" i="20"/>
  <c r="L199" i="20"/>
  <c r="O50" i="20"/>
  <c r="O79" i="20"/>
  <c r="O21" i="20"/>
  <c r="O53" i="20"/>
  <c r="O89" i="20"/>
  <c r="O139" i="20"/>
  <c r="O84" i="20"/>
  <c r="O188" i="20"/>
  <c r="O70" i="20"/>
  <c r="O101" i="20"/>
  <c r="O48" i="20"/>
  <c r="O51" i="20"/>
  <c r="O198" i="20"/>
  <c r="O33" i="20"/>
  <c r="O115" i="20"/>
  <c r="O118" i="20"/>
  <c r="O142" i="20"/>
  <c r="O167" i="20"/>
  <c r="O87" i="20"/>
  <c r="O162" i="20"/>
  <c r="O58" i="20"/>
  <c r="O76" i="20"/>
  <c r="O8" i="20"/>
  <c r="O92" i="20"/>
  <c r="O136" i="20"/>
  <c r="O195" i="20"/>
  <c r="O154" i="20"/>
  <c r="O129" i="20"/>
  <c r="O3" i="20"/>
  <c r="L13" i="20"/>
  <c r="K13" i="20"/>
  <c r="K20" i="20"/>
  <c r="L47" i="20"/>
  <c r="K47" i="20"/>
  <c r="N47" i="20" s="1"/>
  <c r="O54" i="20"/>
  <c r="O62" i="20"/>
  <c r="O95" i="20"/>
  <c r="O107" i="20"/>
  <c r="O109" i="20"/>
  <c r="O145" i="20"/>
  <c r="O151" i="20"/>
  <c r="K166" i="20"/>
  <c r="O175" i="20"/>
  <c r="O74" i="20"/>
  <c r="O40" i="20"/>
  <c r="K48" i="20"/>
  <c r="O110" i="20"/>
  <c r="O176" i="20"/>
  <c r="O15" i="20"/>
  <c r="O24" i="20"/>
  <c r="O55" i="20"/>
  <c r="K57" i="20"/>
  <c r="K69" i="20"/>
  <c r="N71" i="20"/>
  <c r="L75" i="20"/>
  <c r="N169" i="20" s="1"/>
  <c r="K75" i="20"/>
  <c r="O78" i="20"/>
  <c r="O82" i="20"/>
  <c r="O90" i="20"/>
  <c r="O94" i="20"/>
  <c r="O103" i="20"/>
  <c r="O105" i="20"/>
  <c r="O119" i="20"/>
  <c r="O124" i="20"/>
  <c r="K138" i="20"/>
  <c r="O159" i="20"/>
  <c r="O171" i="20"/>
  <c r="L197" i="20"/>
  <c r="K197" i="20"/>
  <c r="L7" i="20"/>
  <c r="K7" i="20"/>
  <c r="O14" i="20"/>
  <c r="O16" i="20"/>
  <c r="O32" i="20"/>
  <c r="L41" i="20"/>
  <c r="K41" i="20"/>
  <c r="O64" i="20"/>
  <c r="O83" i="20"/>
  <c r="O96" i="20"/>
  <c r="L103" i="20"/>
  <c r="K103" i="20"/>
  <c r="O114" i="20"/>
  <c r="O131" i="20"/>
  <c r="O146" i="20"/>
  <c r="O150" i="20"/>
  <c r="O152" i="20"/>
  <c r="O184" i="20"/>
  <c r="O187" i="20"/>
  <c r="O12" i="20"/>
  <c r="K23" i="20"/>
  <c r="N23" i="20" s="1"/>
  <c r="O25" i="20"/>
  <c r="O34" i="20"/>
  <c r="O46" i="20"/>
  <c r="L50" i="20"/>
  <c r="O65" i="20"/>
  <c r="N154" i="20"/>
  <c r="K85" i="20"/>
  <c r="L109" i="20"/>
  <c r="K109" i="20"/>
  <c r="K116" i="20"/>
  <c r="O122" i="20"/>
  <c r="O126" i="20"/>
  <c r="K141" i="20"/>
  <c r="L150" i="20"/>
  <c r="K150" i="20"/>
  <c r="O157" i="20"/>
  <c r="L169" i="20"/>
  <c r="O182" i="20"/>
  <c r="O190" i="20"/>
  <c r="O192" i="20"/>
  <c r="O18" i="20"/>
  <c r="O81" i="20"/>
  <c r="O117" i="20"/>
  <c r="O164" i="20"/>
  <c r="O180" i="20"/>
  <c r="O19" i="20"/>
  <c r="O38" i="20"/>
  <c r="O72" i="20"/>
  <c r="O100" i="20"/>
  <c r="K119" i="20"/>
  <c r="O165" i="20"/>
  <c r="O178" i="20"/>
  <c r="O169" i="20"/>
  <c r="O4" i="20"/>
  <c r="O29" i="20"/>
  <c r="L53" i="20"/>
  <c r="O68" i="20"/>
  <c r="K76" i="20"/>
  <c r="O93" i="20"/>
  <c r="O102" i="20"/>
  <c r="O108" i="20"/>
  <c r="O120" i="20"/>
  <c r="O132" i="20"/>
  <c r="N134" i="20"/>
  <c r="O137" i="20"/>
  <c r="L144" i="20"/>
  <c r="O148" i="20"/>
  <c r="O155" i="20"/>
  <c r="O174" i="20"/>
  <c r="O185" i="20"/>
  <c r="O196" i="20"/>
  <c r="L10" i="20"/>
  <c r="K10" i="20"/>
  <c r="M126" i="20"/>
  <c r="N126" i="20" s="1"/>
  <c r="O31" i="20"/>
  <c r="L44" i="20"/>
  <c r="K44" i="20"/>
  <c r="O49" i="20"/>
  <c r="K63" i="20"/>
  <c r="L81" i="20"/>
  <c r="O106" i="20"/>
  <c r="K122" i="20"/>
  <c r="O153" i="20"/>
  <c r="K157" i="20"/>
  <c r="O163" i="20"/>
  <c r="O168" i="20"/>
  <c r="O172" i="20"/>
  <c r="O191" i="20"/>
  <c r="O6" i="20"/>
  <c r="O125" i="20"/>
  <c r="O22" i="20"/>
  <c r="L72" i="20"/>
  <c r="K72" i="20"/>
  <c r="O77" i="20"/>
  <c r="O98" i="20"/>
  <c r="K100" i="20"/>
  <c r="O123" i="20"/>
  <c r="O140" i="20"/>
  <c r="O147" i="20"/>
  <c r="O149" i="20"/>
  <c r="O158" i="20"/>
  <c r="L172" i="20"/>
  <c r="K172" i="20"/>
  <c r="O199" i="20"/>
  <c r="O10" i="20"/>
  <c r="O193" i="20"/>
  <c r="O67" i="20"/>
  <c r="O160" i="20"/>
  <c r="L4" i="20"/>
  <c r="K4" i="20"/>
  <c r="O11" i="20"/>
  <c r="O13" i="20"/>
  <c r="O27" i="20"/>
  <c r="O36" i="20"/>
  <c r="O45" i="20"/>
  <c r="O47" i="20"/>
  <c r="L56" i="20"/>
  <c r="O59" i="20"/>
  <c r="K79" i="20"/>
  <c r="O97" i="20"/>
  <c r="O113" i="20"/>
  <c r="K125" i="20"/>
  <c r="O130" i="20"/>
  <c r="L147" i="20"/>
  <c r="K147" i="20"/>
  <c r="K160" i="20"/>
  <c r="O183" i="20"/>
  <c r="L185" i="20"/>
  <c r="K185" i="20"/>
  <c r="L188" i="20"/>
  <c r="K188" i="20"/>
  <c r="O42" i="20"/>
  <c r="O85" i="20"/>
  <c r="O30" i="20"/>
  <c r="O86" i="20"/>
  <c r="O127" i="20"/>
  <c r="O9" i="20"/>
  <c r="O26" i="20"/>
  <c r="O35" i="20"/>
  <c r="O43" i="20"/>
  <c r="O52" i="20"/>
  <c r="K66" i="20"/>
  <c r="O73" i="20"/>
  <c r="O75" i="20"/>
  <c r="L84" i="20"/>
  <c r="O99" i="20"/>
  <c r="L106" i="20"/>
  <c r="K106" i="20"/>
  <c r="O128" i="20"/>
  <c r="K132" i="20"/>
  <c r="O143" i="20"/>
  <c r="O161" i="20"/>
  <c r="O179" i="20"/>
  <c r="O181" i="20"/>
  <c r="O186" i="20"/>
  <c r="L191" i="20"/>
  <c r="K191" i="20"/>
  <c r="N191" i="20" s="1"/>
  <c r="O44" i="20"/>
  <c r="O134" i="20"/>
  <c r="O112" i="20"/>
  <c r="O5" i="20"/>
  <c r="O7" i="20"/>
  <c r="O28" i="20"/>
  <c r="O37" i="20"/>
  <c r="O39" i="20"/>
  <c r="O41" i="20"/>
  <c r="O61" i="20"/>
  <c r="O71" i="20"/>
  <c r="O80" i="20"/>
  <c r="O104" i="20"/>
  <c r="O111" i="20"/>
  <c r="O116" i="20"/>
  <c r="O121" i="20"/>
  <c r="O133" i="20"/>
  <c r="K135" i="20"/>
  <c r="O156" i="20"/>
  <c r="O170" i="20"/>
  <c r="O173" i="20"/>
  <c r="O177" i="20"/>
  <c r="O189" i="20"/>
  <c r="K194" i="20"/>
  <c r="L194" i="20"/>
  <c r="K15" i="20"/>
  <c r="K18" i="20"/>
  <c r="K21" i="20"/>
  <c r="K58" i="20"/>
  <c r="K61" i="20"/>
  <c r="K64" i="20"/>
  <c r="K67" i="20"/>
  <c r="K70" i="20"/>
  <c r="N70" i="20" s="1"/>
  <c r="K89" i="20"/>
  <c r="K92" i="20"/>
  <c r="N92" i="20" s="1"/>
  <c r="K136" i="20"/>
  <c r="K139" i="20"/>
  <c r="K142" i="20"/>
  <c r="K145" i="20"/>
  <c r="K167" i="20"/>
  <c r="K192" i="20"/>
  <c r="K195" i="20"/>
  <c r="K198" i="20"/>
  <c r="O2" i="20"/>
  <c r="O17" i="20"/>
  <c r="O20" i="20"/>
  <c r="O57" i="20"/>
  <c r="O60" i="20"/>
  <c r="O63" i="20"/>
  <c r="O66" i="20"/>
  <c r="O69" i="20"/>
  <c r="O88" i="20"/>
  <c r="O91" i="20"/>
  <c r="K112" i="20"/>
  <c r="K128" i="20"/>
  <c r="O135" i="20"/>
  <c r="O138" i="20"/>
  <c r="O141" i="20"/>
  <c r="O144" i="20"/>
  <c r="K153" i="20"/>
  <c r="O166" i="20"/>
  <c r="K175" i="20"/>
  <c r="K178" i="20"/>
  <c r="K181" i="20"/>
  <c r="O194" i="20"/>
  <c r="O197" i="20"/>
  <c r="O23" i="20"/>
  <c r="K127" i="20"/>
  <c r="K146" i="20"/>
  <c r="K149" i="20"/>
  <c r="K152" i="20"/>
  <c r="N152" i="20" s="1"/>
  <c r="K171" i="20"/>
  <c r="K11" i="19"/>
  <c r="F16" i="19"/>
  <c r="F12" i="19"/>
  <c r="K19" i="19"/>
  <c r="R6" i="19"/>
  <c r="R33" i="19" s="1" a="1"/>
  <c r="R33" i="19" s="1"/>
  <c r="F18" i="19"/>
  <c r="L17" i="19"/>
  <c r="J3" i="19"/>
  <c r="Q16" i="19"/>
  <c r="Q43" i="19" s="1" a="1"/>
  <c r="Q43" i="19" s="1"/>
  <c r="R10" i="19"/>
  <c r="M4" i="19"/>
  <c r="R12" i="19"/>
  <c r="R39" i="19" s="1" a="1"/>
  <c r="R39" i="19" s="1"/>
  <c r="R18" i="19"/>
  <c r="Q12" i="19"/>
  <c r="F6" i="19"/>
  <c r="F33" i="19" s="1" a="1"/>
  <c r="F33" i="19" s="1"/>
  <c r="E12" i="19"/>
  <c r="G3" i="19"/>
  <c r="G30" i="19" s="1" a="1"/>
  <c r="G30" i="19" s="1"/>
  <c r="R16" i="19"/>
  <c r="R43" i="19" s="1" a="1"/>
  <c r="R43" i="19" s="1"/>
  <c r="L11" i="19"/>
  <c r="L38" i="19" s="1" a="1"/>
  <c r="L38" i="19" s="1"/>
  <c r="L13" i="19"/>
  <c r="L9" i="19"/>
  <c r="L36" i="19" s="1" a="1"/>
  <c r="L36" i="19" s="1"/>
  <c r="F10" i="19"/>
  <c r="U3" i="19"/>
  <c r="U30" i="19" s="1" a="1"/>
  <c r="U30" i="19" s="1"/>
  <c r="Q18" i="19"/>
  <c r="Q45" i="19" s="1" a="1"/>
  <c r="Q45" i="19" s="1"/>
  <c r="Q14" i="19"/>
  <c r="L5" i="19"/>
  <c r="L32" i="19" s="1" a="1"/>
  <c r="L32" i="19" s="1"/>
  <c r="R20" i="19"/>
  <c r="R47" i="19" s="1" a="1"/>
  <c r="R47" i="19" s="1"/>
  <c r="E16" i="19"/>
  <c r="R8" i="19"/>
  <c r="Q20" i="19"/>
  <c r="Q47" i="19" s="1" a="1"/>
  <c r="Q47" i="19" s="1"/>
  <c r="L15" i="19"/>
  <c r="L42" i="19" s="1" a="1"/>
  <c r="L42" i="19" s="1"/>
  <c r="Q8" i="19"/>
  <c r="F20" i="19"/>
  <c r="K15" i="19"/>
  <c r="F8" i="19"/>
  <c r="E20" i="19"/>
  <c r="R14" i="19"/>
  <c r="E8" i="19"/>
  <c r="E35" i="19" s="1" a="1"/>
  <c r="E35" i="19" s="1"/>
  <c r="L19" i="19"/>
  <c r="L46" i="19" s="1" a="1"/>
  <c r="L46" i="19" s="1"/>
  <c r="F14" i="19"/>
  <c r="F41" i="19" s="1" a="1"/>
  <c r="F41" i="19" s="1"/>
  <c r="L7" i="19"/>
  <c r="Q10" i="19"/>
  <c r="O5" i="19"/>
  <c r="I6" i="19"/>
  <c r="I33" i="19" s="1" a="1"/>
  <c r="I33" i="19" s="1"/>
  <c r="U6" i="19"/>
  <c r="O7" i="19"/>
  <c r="O34" i="19" s="1" a="1"/>
  <c r="O34" i="19" s="1"/>
  <c r="I8" i="19"/>
  <c r="I35" i="19" s="1" a="1"/>
  <c r="I35" i="19" s="1"/>
  <c r="U8" i="19"/>
  <c r="O9" i="19"/>
  <c r="O36" i="19" s="1" a="1"/>
  <c r="O36" i="19" s="1"/>
  <c r="I10" i="19"/>
  <c r="U10" i="19"/>
  <c r="O11" i="19"/>
  <c r="O38" i="19" s="1" a="1"/>
  <c r="O38" i="19" s="1"/>
  <c r="I12" i="19"/>
  <c r="I39" i="19" s="1" a="1"/>
  <c r="I39" i="19" s="1"/>
  <c r="U12" i="19"/>
  <c r="O13" i="19"/>
  <c r="I14" i="19"/>
  <c r="U14" i="19"/>
  <c r="O15" i="19"/>
  <c r="O42" i="19" s="1" a="1"/>
  <c r="O42" i="19" s="1"/>
  <c r="I16" i="19"/>
  <c r="I43" i="19" s="1" a="1"/>
  <c r="I43" i="19" s="1"/>
  <c r="U16" i="19"/>
  <c r="U43" i="19" s="1" a="1"/>
  <c r="U43" i="19" s="1"/>
  <c r="O17" i="19"/>
  <c r="I18" i="19"/>
  <c r="I45" i="19" s="1" a="1"/>
  <c r="I45" i="19" s="1"/>
  <c r="U18" i="19"/>
  <c r="O19" i="19"/>
  <c r="O46" i="19" s="1" a="1"/>
  <c r="O46" i="19" s="1"/>
  <c r="I20" i="19"/>
  <c r="U20" i="19"/>
  <c r="U47" i="19" s="1" a="1"/>
  <c r="U47" i="19" s="1"/>
  <c r="P4" i="19"/>
  <c r="M3" i="19"/>
  <c r="D3" i="19"/>
  <c r="D30" i="19" s="1" a="1"/>
  <c r="D30" i="19" s="1"/>
  <c r="U7" i="19"/>
  <c r="U34" i="19" s="1" a="1"/>
  <c r="U34" i="19" s="1"/>
  <c r="U11" i="19"/>
  <c r="O14" i="19"/>
  <c r="O41" i="19" s="1" a="1"/>
  <c r="O41" i="19" s="1"/>
  <c r="O16" i="19"/>
  <c r="J4" i="19"/>
  <c r="D5" i="19"/>
  <c r="P5" i="19"/>
  <c r="P32" i="19" s="1" a="1"/>
  <c r="P32" i="19" s="1"/>
  <c r="J6" i="19"/>
  <c r="J33" i="19" s="1" a="1"/>
  <c r="J33" i="19" s="1"/>
  <c r="D7" i="19"/>
  <c r="P7" i="19"/>
  <c r="J8" i="19"/>
  <c r="J35" i="19" s="1" a="1"/>
  <c r="J35" i="19" s="1"/>
  <c r="D9" i="19"/>
  <c r="P9" i="19"/>
  <c r="P36" i="19" s="1" a="1"/>
  <c r="P36" i="19" s="1"/>
  <c r="J10" i="19"/>
  <c r="D11" i="19"/>
  <c r="D38" i="19" s="1" a="1"/>
  <c r="D38" i="19" s="1"/>
  <c r="P11" i="19"/>
  <c r="J12" i="19"/>
  <c r="D13" i="19"/>
  <c r="P13" i="19"/>
  <c r="J14" i="19"/>
  <c r="D15" i="19"/>
  <c r="P15" i="19"/>
  <c r="P42" i="19" s="1" a="1"/>
  <c r="P42" i="19" s="1"/>
  <c r="J16" i="19"/>
  <c r="D17" i="19"/>
  <c r="D44" i="19" s="1" a="1"/>
  <c r="D44" i="19" s="1"/>
  <c r="P17" i="19"/>
  <c r="P44" i="19" s="1" a="1"/>
  <c r="P44" i="19" s="1"/>
  <c r="J18" i="19"/>
  <c r="J45" i="19" s="1" a="1"/>
  <c r="J45" i="19" s="1"/>
  <c r="D19" i="19"/>
  <c r="D46" i="19" s="1" a="1"/>
  <c r="D46" i="19" s="1"/>
  <c r="P19" i="19"/>
  <c r="J20" i="19"/>
  <c r="E4" i="19"/>
  <c r="E31" i="19" s="1" a="1"/>
  <c r="E31" i="19" s="1"/>
  <c r="Q4" i="19"/>
  <c r="N3" i="19"/>
  <c r="N30" i="19" s="1" a="1"/>
  <c r="N30" i="19" s="1"/>
  <c r="U9" i="19"/>
  <c r="U36" i="19" s="1" a="1"/>
  <c r="U36" i="19" s="1"/>
  <c r="I17" i="19"/>
  <c r="E5" i="19"/>
  <c r="Q5" i="19"/>
  <c r="Q32" i="19" s="1" a="1"/>
  <c r="Q32" i="19" s="1"/>
  <c r="K6" i="19"/>
  <c r="E7" i="19"/>
  <c r="E34" i="19" s="1" a="1"/>
  <c r="E34" i="19" s="1"/>
  <c r="Q7" i="19"/>
  <c r="Q34" i="19" s="1" a="1"/>
  <c r="Q34" i="19" s="1"/>
  <c r="K8" i="19"/>
  <c r="K35" i="19" s="1" a="1"/>
  <c r="K35" i="19" s="1"/>
  <c r="E9" i="19"/>
  <c r="E36" i="19" s="1" a="1"/>
  <c r="E36" i="19" s="1"/>
  <c r="Q9" i="19"/>
  <c r="K10" i="19"/>
  <c r="K37" i="19" s="1" a="1"/>
  <c r="K37" i="19" s="1"/>
  <c r="E11" i="19"/>
  <c r="Q11" i="19"/>
  <c r="Q38" i="19" s="1" a="1"/>
  <c r="Q38" i="19" s="1"/>
  <c r="K12" i="19"/>
  <c r="K39" i="19" s="1" a="1"/>
  <c r="K39" i="19" s="1"/>
  <c r="E13" i="19"/>
  <c r="Q13" i="19"/>
  <c r="Q40" i="19" s="1" a="1"/>
  <c r="Q40" i="19" s="1"/>
  <c r="K14" i="19"/>
  <c r="K41" i="19" s="1" a="1"/>
  <c r="K41" i="19" s="1"/>
  <c r="E15" i="19"/>
  <c r="E42" i="19" s="1" a="1"/>
  <c r="E42" i="19" s="1"/>
  <c r="Q15" i="19"/>
  <c r="K16" i="19"/>
  <c r="K43" i="19" s="1" a="1"/>
  <c r="K43" i="19" s="1"/>
  <c r="E17" i="19"/>
  <c r="Q17" i="19"/>
  <c r="K18" i="19"/>
  <c r="E19" i="19"/>
  <c r="E46" i="19" s="1" a="1"/>
  <c r="E46" i="19" s="1"/>
  <c r="Q19" i="19"/>
  <c r="K20" i="19"/>
  <c r="F4" i="19"/>
  <c r="R4" i="19"/>
  <c r="R31" i="19" s="1" a="1"/>
  <c r="R31" i="19" s="1"/>
  <c r="O3" i="19"/>
  <c r="I7" i="19"/>
  <c r="I13" i="19"/>
  <c r="I40" i="19" s="1" a="1"/>
  <c r="I40" i="19" s="1"/>
  <c r="I19" i="19"/>
  <c r="I46" i="19" s="1" a="1"/>
  <c r="I46" i="19" s="1"/>
  <c r="F5" i="19"/>
  <c r="F32" i="19" s="1" a="1"/>
  <c r="F32" i="19" s="1"/>
  <c r="R5" i="19"/>
  <c r="L6" i="19"/>
  <c r="F7" i="19"/>
  <c r="F34" i="19" s="1" a="1"/>
  <c r="F34" i="19" s="1"/>
  <c r="R7" i="19"/>
  <c r="R34" i="19" s="1" a="1"/>
  <c r="R34" i="19" s="1"/>
  <c r="L8" i="19"/>
  <c r="F9" i="19"/>
  <c r="R9" i="19"/>
  <c r="L10" i="19"/>
  <c r="F11" i="19"/>
  <c r="R11" i="19"/>
  <c r="L12" i="19"/>
  <c r="F13" i="19"/>
  <c r="F40" i="19" s="1" a="1"/>
  <c r="F40" i="19" s="1"/>
  <c r="R13" i="19"/>
  <c r="R40" i="19" s="1" a="1"/>
  <c r="R40" i="19" s="1"/>
  <c r="L14" i="19"/>
  <c r="F15" i="19"/>
  <c r="R15" i="19"/>
  <c r="L16" i="19"/>
  <c r="F17" i="19"/>
  <c r="F44" i="19" s="1" a="1"/>
  <c r="F44" i="19" s="1"/>
  <c r="R17" i="19"/>
  <c r="R44" i="19" s="1" a="1"/>
  <c r="R44" i="19" s="1"/>
  <c r="L18" i="19"/>
  <c r="F19" i="19"/>
  <c r="R19" i="19"/>
  <c r="L20" i="19"/>
  <c r="G4" i="19"/>
  <c r="G31" i="19" s="1" a="1"/>
  <c r="G31" i="19" s="1"/>
  <c r="S4" i="19"/>
  <c r="S31" i="19" s="1" a="1"/>
  <c r="S31" i="19" s="1"/>
  <c r="P3" i="19"/>
  <c r="I5" i="19"/>
  <c r="I9" i="19"/>
  <c r="I11" i="19"/>
  <c r="I38" i="19" s="1" a="1"/>
  <c r="I38" i="19" s="1"/>
  <c r="O12" i="19"/>
  <c r="O39" i="19" s="1" a="1"/>
  <c r="O39" i="19" s="1"/>
  <c r="I15" i="19"/>
  <c r="O18" i="19"/>
  <c r="O20" i="19"/>
  <c r="G5" i="19"/>
  <c r="S5" i="19"/>
  <c r="M6" i="19"/>
  <c r="M33" i="19" s="1" a="1"/>
  <c r="M33" i="19" s="1"/>
  <c r="G7" i="19"/>
  <c r="G34" i="19" s="1" a="1"/>
  <c r="G34" i="19" s="1"/>
  <c r="S7" i="19"/>
  <c r="M8" i="19"/>
  <c r="G9" i="19"/>
  <c r="S9" i="19"/>
  <c r="M10" i="19"/>
  <c r="M37" i="19" s="1" a="1"/>
  <c r="M37" i="19" s="1"/>
  <c r="G11" i="19"/>
  <c r="S11" i="19"/>
  <c r="S38" i="19" s="1" a="1"/>
  <c r="S38" i="19" s="1"/>
  <c r="M12" i="19"/>
  <c r="M39" i="19" s="1" a="1"/>
  <c r="M39" i="19" s="1"/>
  <c r="G13" i="19"/>
  <c r="G40" i="19" s="1" a="1"/>
  <c r="G40" i="19" s="1"/>
  <c r="S13" i="19"/>
  <c r="S40" i="19" s="1" a="1"/>
  <c r="S40" i="19" s="1"/>
  <c r="M14" i="19"/>
  <c r="G15" i="19"/>
  <c r="S15" i="19"/>
  <c r="M16" i="19"/>
  <c r="M43" i="19" s="1" a="1"/>
  <c r="M43" i="19" s="1"/>
  <c r="G17" i="19"/>
  <c r="S17" i="19"/>
  <c r="S44" i="19" s="1" a="1"/>
  <c r="S44" i="19" s="1"/>
  <c r="M18" i="19"/>
  <c r="G19" i="19"/>
  <c r="G46" i="19" s="1" a="1"/>
  <c r="G46" i="19" s="1"/>
  <c r="S19" i="19"/>
  <c r="M20" i="19"/>
  <c r="M47" i="19" s="1" a="1"/>
  <c r="M47" i="19" s="1"/>
  <c r="H4" i="19"/>
  <c r="T4" i="19"/>
  <c r="T31" i="19" s="1" a="1"/>
  <c r="T31" i="19" s="1"/>
  <c r="Q3" i="19"/>
  <c r="O6" i="19"/>
  <c r="O33" i="19" s="1" a="1"/>
  <c r="O33" i="19" s="1"/>
  <c r="D4" i="19"/>
  <c r="H5" i="19"/>
  <c r="T5" i="19"/>
  <c r="N6" i="19"/>
  <c r="H7" i="19"/>
  <c r="H34" i="19" s="1" a="1"/>
  <c r="H34" i="19" s="1"/>
  <c r="T7" i="19"/>
  <c r="N8" i="19"/>
  <c r="H9" i="19"/>
  <c r="T9" i="19"/>
  <c r="T36" i="19" s="1" a="1"/>
  <c r="T36" i="19" s="1"/>
  <c r="N10" i="19"/>
  <c r="N37" i="19" s="1" a="1"/>
  <c r="N37" i="19" s="1"/>
  <c r="H11" i="19"/>
  <c r="H38" i="19" s="1" a="1"/>
  <c r="H38" i="19" s="1"/>
  <c r="T11" i="19"/>
  <c r="N12" i="19"/>
  <c r="H13" i="19"/>
  <c r="T13" i="19"/>
  <c r="N14" i="19"/>
  <c r="N41" i="19" s="1" a="1"/>
  <c r="N41" i="19" s="1"/>
  <c r="H15" i="19"/>
  <c r="H42" i="19" s="1" a="1"/>
  <c r="H42" i="19" s="1"/>
  <c r="T15" i="19"/>
  <c r="T42" i="19" s="1" a="1"/>
  <c r="T42" i="19" s="1"/>
  <c r="N16" i="19"/>
  <c r="H17" i="19"/>
  <c r="T17" i="19"/>
  <c r="N18" i="19"/>
  <c r="N45" i="19" s="1" a="1"/>
  <c r="N45" i="19" s="1"/>
  <c r="H19" i="19"/>
  <c r="T19" i="19"/>
  <c r="T46" i="19" s="1" a="1"/>
  <c r="T46" i="19" s="1"/>
  <c r="N20" i="19"/>
  <c r="N47" i="19" s="1" a="1"/>
  <c r="N47" i="19" s="1"/>
  <c r="I4" i="19"/>
  <c r="U4" i="19"/>
  <c r="U31" i="19" s="1" a="1"/>
  <c r="U31" i="19" s="1"/>
  <c r="R3" i="19"/>
  <c r="U5" i="19"/>
  <c r="U32" i="19" s="1" a="1"/>
  <c r="U32" i="19" s="1"/>
  <c r="U13" i="19"/>
  <c r="U19" i="19"/>
  <c r="J5" i="19"/>
  <c r="J32" i="19" s="1" a="1"/>
  <c r="J32" i="19" s="1"/>
  <c r="D6" i="19"/>
  <c r="P6" i="19"/>
  <c r="J7" i="19"/>
  <c r="J34" i="19" s="1" a="1"/>
  <c r="J34" i="19" s="1"/>
  <c r="D8" i="19"/>
  <c r="P8" i="19"/>
  <c r="J9" i="19"/>
  <c r="J36" i="19" s="1" a="1"/>
  <c r="J36" i="19" s="1"/>
  <c r="D10" i="19"/>
  <c r="D37" i="19" s="1" a="1"/>
  <c r="D37" i="19" s="1"/>
  <c r="P10" i="19"/>
  <c r="P37" i="19" s="1" a="1"/>
  <c r="P37" i="19" s="1"/>
  <c r="J11" i="19"/>
  <c r="D12" i="19"/>
  <c r="D39" i="19" s="1" a="1"/>
  <c r="D39" i="19" s="1"/>
  <c r="P12" i="19"/>
  <c r="J13" i="19"/>
  <c r="D14" i="19"/>
  <c r="D41" i="19" s="1" a="1"/>
  <c r="D41" i="19" s="1"/>
  <c r="P14" i="19"/>
  <c r="P41" i="19" s="1" a="1"/>
  <c r="P41" i="19" s="1"/>
  <c r="J15" i="19"/>
  <c r="D16" i="19"/>
  <c r="D43" i="19" s="1" a="1"/>
  <c r="D43" i="19" s="1"/>
  <c r="P16" i="19"/>
  <c r="P43" i="19" s="1" a="1"/>
  <c r="P43" i="19" s="1"/>
  <c r="J17" i="19"/>
  <c r="J44" i="19" s="1" a="1"/>
  <c r="J44" i="19" s="1"/>
  <c r="D18" i="19"/>
  <c r="P18" i="19"/>
  <c r="P45" i="19" s="1" a="1"/>
  <c r="P45" i="19" s="1"/>
  <c r="J19" i="19"/>
  <c r="D20" i="19"/>
  <c r="D47" i="19" s="1" a="1"/>
  <c r="D47" i="19" s="1"/>
  <c r="P20" i="19"/>
  <c r="K4" i="19"/>
  <c r="H3" i="19"/>
  <c r="T3" i="19"/>
  <c r="K5" i="19"/>
  <c r="K32" i="19" s="1" a="1"/>
  <c r="K32" i="19" s="1"/>
  <c r="E6" i="19"/>
  <c r="Q6" i="19"/>
  <c r="K7" i="19"/>
  <c r="M5" i="19"/>
  <c r="M32" i="19" s="1" a="1"/>
  <c r="M32" i="19" s="1"/>
  <c r="G6" i="19"/>
  <c r="G33" i="19" s="1" a="1"/>
  <c r="G33" i="19" s="1"/>
  <c r="S6" i="19"/>
  <c r="S33" i="19" s="1" a="1"/>
  <c r="S33" i="19" s="1"/>
  <c r="M7" i="19"/>
  <c r="G8" i="19"/>
  <c r="S8" i="19"/>
  <c r="S35" i="19" s="1" a="1"/>
  <c r="S35" i="19" s="1"/>
  <c r="M9" i="19"/>
  <c r="M36" i="19" s="1" a="1"/>
  <c r="M36" i="19" s="1"/>
  <c r="G10" i="19"/>
  <c r="G37" i="19" s="1" a="1"/>
  <c r="G37" i="19" s="1"/>
  <c r="S10" i="19"/>
  <c r="M11" i="19"/>
  <c r="G12" i="19"/>
  <c r="S12" i="19"/>
  <c r="M13" i="19"/>
  <c r="G14" i="19"/>
  <c r="S14" i="19"/>
  <c r="S41" i="19" s="1" a="1"/>
  <c r="S41" i="19" s="1"/>
  <c r="M15" i="19"/>
  <c r="M42" i="19" s="1" a="1"/>
  <c r="M42" i="19" s="1"/>
  <c r="G16" i="19"/>
  <c r="G43" i="19" s="1" a="1"/>
  <c r="G43" i="19" s="1"/>
  <c r="S16" i="19"/>
  <c r="M17" i="19"/>
  <c r="M44" i="19" s="1" a="1"/>
  <c r="M44" i="19" s="1"/>
  <c r="G18" i="19"/>
  <c r="S18" i="19"/>
  <c r="S45" i="19" s="1" a="1"/>
  <c r="S45" i="19" s="1"/>
  <c r="M19" i="19"/>
  <c r="G20" i="19"/>
  <c r="S20" i="19"/>
  <c r="S47" i="19" s="1" a="1"/>
  <c r="S47" i="19" s="1"/>
  <c r="N4" i="19"/>
  <c r="N31" i="19" s="1" a="1"/>
  <c r="N31" i="19" s="1"/>
  <c r="K3" i="19"/>
  <c r="F3" i="19"/>
  <c r="F30" i="19" s="1" a="1"/>
  <c r="F30" i="19" s="1"/>
  <c r="O10" i="19"/>
  <c r="U17" i="19"/>
  <c r="N5" i="19"/>
  <c r="H6" i="19"/>
  <c r="T6" i="19"/>
  <c r="N7" i="19"/>
  <c r="H8" i="19"/>
  <c r="H35" i="19" s="1" a="1"/>
  <c r="H35" i="19" s="1"/>
  <c r="T8" i="19"/>
  <c r="N9" i="19"/>
  <c r="H10" i="19"/>
  <c r="T10" i="19"/>
  <c r="T37" i="19" s="1" a="1"/>
  <c r="T37" i="19" s="1"/>
  <c r="N11" i="19"/>
  <c r="T12" i="19"/>
  <c r="T39" i="19" s="1" a="1"/>
  <c r="T39" i="19" s="1"/>
  <c r="N13" i="19"/>
  <c r="N40" i="19" s="1" a="1"/>
  <c r="N40" i="19" s="1"/>
  <c r="H14" i="19"/>
  <c r="H41" i="19" s="1" a="1"/>
  <c r="H41" i="19" s="1"/>
  <c r="T14" i="19"/>
  <c r="N15" i="19"/>
  <c r="H16" i="19"/>
  <c r="T16" i="19"/>
  <c r="N17" i="19"/>
  <c r="N44" i="19" s="1" a="1"/>
  <c r="N44" i="19" s="1"/>
  <c r="H18" i="19"/>
  <c r="H45" i="19" s="1" a="1"/>
  <c r="H45" i="19" s="1"/>
  <c r="T18" i="19"/>
  <c r="T45" i="19" s="1" a="1"/>
  <c r="T45" i="19" s="1"/>
  <c r="N19" i="19"/>
  <c r="N46" i="19" s="1" a="1"/>
  <c r="N46" i="19" s="1"/>
  <c r="H20" i="19"/>
  <c r="T20" i="19"/>
  <c r="T47" i="19" s="1" a="1"/>
  <c r="T47" i="19" s="1"/>
  <c r="O4" i="19"/>
  <c r="L3" i="19"/>
  <c r="E3" i="19"/>
  <c r="O8" i="19"/>
  <c r="O35" i="19" s="1" a="1"/>
  <c r="O35" i="19" s="1"/>
  <c r="U15" i="19"/>
  <c r="S3" i="19"/>
  <c r="I3" i="19"/>
  <c r="I30" i="19" s="1" a="1"/>
  <c r="I30" i="19" s="1"/>
  <c r="E18" i="19"/>
  <c r="E14" i="19"/>
  <c r="E10" i="19"/>
  <c r="E37" i="19" s="1" a="1"/>
  <c r="E37" i="19" s="1"/>
  <c r="L4" i="19"/>
  <c r="L31" i="19" s="1" a="1"/>
  <c r="L31" i="19" s="1"/>
  <c r="K17" i="19"/>
  <c r="K13" i="19"/>
  <c r="K9" i="19"/>
  <c r="O107" i="16"/>
  <c r="O104" i="16"/>
  <c r="O95" i="16"/>
  <c r="O92" i="16"/>
  <c r="O83" i="16"/>
  <c r="O80" i="16"/>
  <c r="O77" i="16"/>
  <c r="O71" i="16"/>
  <c r="O68" i="16"/>
  <c r="O59" i="16"/>
  <c r="O56" i="16"/>
  <c r="O47" i="16"/>
  <c r="O44" i="16"/>
  <c r="O35" i="16"/>
  <c r="O32" i="16"/>
  <c r="O23" i="16"/>
  <c r="O20" i="16"/>
  <c r="O11" i="16"/>
  <c r="O8" i="16"/>
  <c r="O2" i="16"/>
  <c r="O108" i="16"/>
  <c r="O96" i="16"/>
  <c r="O60" i="16"/>
  <c r="O48" i="16"/>
  <c r="O12" i="16"/>
  <c r="O97" i="16"/>
  <c r="O65" i="16"/>
  <c r="O5" i="16"/>
  <c r="O84" i="16"/>
  <c r="O36" i="16"/>
  <c r="O29" i="16"/>
  <c r="O89" i="16"/>
  <c r="O53" i="16"/>
  <c r="O17" i="16"/>
  <c r="O41" i="16"/>
  <c r="O106" i="16"/>
  <c r="O88" i="16"/>
  <c r="O79" i="16"/>
  <c r="O73" i="16"/>
  <c r="O61" i="16"/>
  <c r="O52" i="16"/>
  <c r="O43" i="16"/>
  <c r="O37" i="16"/>
  <c r="O34" i="16"/>
  <c r="O31" i="16"/>
  <c r="O19" i="16"/>
  <c r="O16" i="16"/>
  <c r="O13" i="16"/>
  <c r="O10" i="16"/>
  <c r="O7" i="16"/>
  <c r="O4" i="16"/>
  <c r="O72" i="16"/>
  <c r="O24" i="16"/>
  <c r="O103" i="16"/>
  <c r="O64" i="16"/>
  <c r="O25" i="16"/>
  <c r="O109" i="16"/>
  <c r="O85" i="16"/>
  <c r="O76" i="16"/>
  <c r="O67" i="16"/>
  <c r="O55" i="16"/>
  <c r="O46" i="16"/>
  <c r="O28" i="16"/>
  <c r="O91" i="16"/>
  <c r="O82" i="16"/>
  <c r="O70" i="16"/>
  <c r="O58" i="16"/>
  <c r="O49" i="16"/>
  <c r="O40" i="16"/>
  <c r="O22" i="16"/>
  <c r="O100" i="16"/>
  <c r="O105" i="16"/>
  <c r="O102" i="16"/>
  <c r="O99" i="16"/>
  <c r="O93" i="16"/>
  <c r="O90" i="16"/>
  <c r="O87" i="16"/>
  <c r="O81" i="16"/>
  <c r="O78" i="16"/>
  <c r="O75" i="16"/>
  <c r="O69" i="16"/>
  <c r="O66" i="16"/>
  <c r="O63" i="16"/>
  <c r="O57" i="16"/>
  <c r="O54" i="16"/>
  <c r="O51" i="16"/>
  <c r="O45" i="16"/>
  <c r="O42" i="16"/>
  <c r="O39" i="16"/>
  <c r="O33" i="16"/>
  <c r="O30" i="16"/>
  <c r="O27" i="16"/>
  <c r="O21" i="16"/>
  <c r="O18" i="16"/>
  <c r="O15" i="16"/>
  <c r="O9" i="16"/>
  <c r="O6" i="16"/>
  <c r="O3" i="16"/>
  <c r="O101" i="16"/>
  <c r="O94" i="16"/>
  <c r="O98" i="16"/>
  <c r="O86" i="16"/>
  <c r="O74" i="16"/>
  <c r="O62" i="16"/>
  <c r="O50" i="16"/>
  <c r="O38" i="16"/>
  <c r="O26" i="16"/>
  <c r="O14" i="16"/>
  <c r="L94" i="16"/>
  <c r="L4" i="16"/>
  <c r="M38" i="19" a="1"/>
  <c r="M38" i="19" s="1"/>
  <c r="D16" i="3"/>
  <c r="P33" i="19" a="1"/>
  <c r="P33" i="19" s="1"/>
  <c r="F45" i="19" a="1"/>
  <c r="F45" i="19" s="1"/>
  <c r="G47" i="19" a="1"/>
  <c r="G47" i="19" s="1"/>
  <c r="L39" i="19" a="1"/>
  <c r="L39" i="19" s="1"/>
  <c r="E39" i="19" a="1"/>
  <c r="E39" i="19" s="1"/>
  <c r="Q41" i="19" a="1"/>
  <c r="Q41" i="19" s="1"/>
  <c r="E3" i="3"/>
  <c r="O47" i="19" a="1"/>
  <c r="O47" i="19" s="1"/>
  <c r="L44" i="19" a="1"/>
  <c r="L44" i="19" s="1"/>
  <c r="R41" i="19" a="1"/>
  <c r="R41" i="19" s="1"/>
  <c r="F46" i="19" a="1"/>
  <c r="F46" i="19" s="1"/>
  <c r="U33" i="19" a="1"/>
  <c r="U33" i="19" s="1"/>
  <c r="T6" i="3"/>
  <c r="U35" i="19" a="1"/>
  <c r="U35" i="19" s="1"/>
  <c r="N13" i="3"/>
  <c r="J15" i="3"/>
  <c r="Q7" i="3"/>
  <c r="I14" i="3"/>
  <c r="D6" i="3"/>
  <c r="J4" i="3"/>
  <c r="N4" i="3"/>
  <c r="K38" i="19" a="1"/>
  <c r="K38" i="19" s="1"/>
  <c r="U20" i="3"/>
  <c r="H40" i="19" a="1"/>
  <c r="H40" i="19" s="1"/>
  <c r="P35" i="19" a="1"/>
  <c r="P35" i="19" s="1"/>
  <c r="S32" i="19" a="1"/>
  <c r="S32" i="19" s="1"/>
  <c r="Q17" i="3"/>
  <c r="L18" i="3"/>
  <c r="F17" i="3"/>
  <c r="R17" i="3"/>
  <c r="M18" i="3"/>
  <c r="F16" i="3"/>
  <c r="S9" i="3"/>
  <c r="L2" i="16"/>
  <c r="L12" i="16"/>
  <c r="L92" i="16"/>
  <c r="L15" i="16"/>
  <c r="L77" i="16"/>
  <c r="L74" i="16"/>
  <c r="L71" i="16"/>
  <c r="L56" i="16"/>
  <c r="L5" i="16"/>
  <c r="K4" i="16"/>
  <c r="L48" i="16"/>
  <c r="L21" i="16"/>
  <c r="L7" i="16"/>
  <c r="L97" i="16"/>
  <c r="L13" i="16"/>
  <c r="K94" i="16"/>
  <c r="K102" i="16"/>
  <c r="L85" i="16"/>
  <c r="L102" i="16"/>
  <c r="L53" i="16"/>
  <c r="L50" i="16"/>
  <c r="L26" i="16"/>
  <c r="K6" i="16"/>
  <c r="K90" i="16"/>
  <c r="K72" i="16"/>
  <c r="L82" i="16"/>
  <c r="L73" i="16"/>
  <c r="L107" i="16"/>
  <c r="K92" i="16"/>
  <c r="L87" i="16"/>
  <c r="K16" i="16"/>
  <c r="K33" i="16"/>
  <c r="K109" i="16"/>
  <c r="L106" i="16"/>
  <c r="L17" i="16"/>
  <c r="L90" i="16"/>
  <c r="K52" i="16"/>
  <c r="L43" i="16"/>
  <c r="L40" i="16"/>
  <c r="L34" i="16"/>
  <c r="L104" i="16"/>
  <c r="L80" i="16"/>
  <c r="L60" i="16"/>
  <c r="L57" i="16"/>
  <c r="L28" i="16"/>
  <c r="K64" i="16"/>
  <c r="L98" i="16"/>
  <c r="L95" i="16"/>
  <c r="L88" i="16"/>
  <c r="L29" i="16"/>
  <c r="K48" i="16"/>
  <c r="L70" i="16"/>
  <c r="L67" i="16"/>
  <c r="L33" i="16"/>
  <c r="K78" i="16"/>
  <c r="L75" i="16"/>
  <c r="L58" i="16"/>
  <c r="L24" i="16"/>
  <c r="K40" i="16"/>
  <c r="L101" i="16"/>
  <c r="L55" i="16"/>
  <c r="L41" i="16"/>
  <c r="L31" i="16"/>
  <c r="L96" i="16"/>
  <c r="L89" i="16"/>
  <c r="K62" i="16"/>
  <c r="K54" i="16"/>
  <c r="L46" i="16"/>
  <c r="L3" i="16"/>
  <c r="L59" i="16"/>
  <c r="L27" i="16"/>
  <c r="L19" i="16"/>
  <c r="K60" i="16"/>
  <c r="L72" i="16"/>
  <c r="L64" i="16"/>
  <c r="K93" i="16"/>
  <c r="K79" i="16"/>
  <c r="K42" i="16"/>
  <c r="K19" i="16"/>
  <c r="K104" i="16"/>
  <c r="K84" i="16"/>
  <c r="L65" i="16"/>
  <c r="L52" i="16"/>
  <c r="K47" i="16"/>
  <c r="L44" i="16"/>
  <c r="K21" i="16"/>
  <c r="K11" i="16"/>
  <c r="K69" i="16"/>
  <c r="K7" i="16"/>
  <c r="K38" i="16"/>
  <c r="K45" i="16"/>
  <c r="K50" i="16"/>
  <c r="K14" i="16"/>
  <c r="L109" i="16"/>
  <c r="K99" i="16"/>
  <c r="K96" i="16"/>
  <c r="L91" i="16"/>
  <c r="K81" i="16"/>
  <c r="L62" i="16"/>
  <c r="L39" i="16"/>
  <c r="L36" i="16"/>
  <c r="K23" i="16"/>
  <c r="L23" i="16"/>
  <c r="K2" i="16"/>
  <c r="K95" i="16"/>
  <c r="K59" i="16"/>
  <c r="K105" i="16"/>
  <c r="K61" i="16"/>
  <c r="K30" i="16"/>
  <c r="L35" i="16"/>
  <c r="K35" i="16"/>
  <c r="K66" i="16"/>
  <c r="L9" i="16"/>
  <c r="K9" i="16"/>
  <c r="K37" i="16"/>
  <c r="L11" i="16"/>
  <c r="L83" i="16"/>
  <c r="L78" i="16"/>
  <c r="K76" i="16"/>
  <c r="K73" i="16"/>
  <c r="K49" i="16"/>
  <c r="K18" i="16"/>
  <c r="K63" i="16"/>
  <c r="K32" i="16"/>
  <c r="K20" i="16"/>
  <c r="K85" i="16"/>
  <c r="K68" i="16"/>
  <c r="K51" i="16"/>
  <c r="K22" i="16"/>
  <c r="K8" i="16"/>
  <c r="K97" i="16"/>
  <c r="K65" i="16"/>
  <c r="K53" i="16"/>
  <c r="K36" i="16"/>
  <c r="K24" i="16"/>
  <c r="K75" i="16"/>
  <c r="K41" i="16"/>
  <c r="K10" i="16"/>
  <c r="K77" i="16"/>
  <c r="K55" i="16"/>
  <c r="K43" i="16"/>
  <c r="K29" i="16"/>
  <c r="K12" i="16"/>
  <c r="K106" i="16"/>
  <c r="L99" i="16"/>
  <c r="K87" i="16"/>
  <c r="L84" i="16"/>
  <c r="L79" i="16"/>
  <c r="K67" i="16"/>
  <c r="L45" i="16"/>
  <c r="L38" i="16"/>
  <c r="K31" i="16"/>
  <c r="K26" i="16"/>
  <c r="L14" i="16"/>
  <c r="K100" i="16"/>
  <c r="K89" i="16"/>
  <c r="K57" i="16"/>
  <c r="L108" i="16"/>
  <c r="K103" i="16"/>
  <c r="K101" i="16"/>
  <c r="L86" i="16"/>
  <c r="L81" i="16"/>
  <c r="K71" i="16"/>
  <c r="L69" i="16"/>
  <c r="L54" i="16"/>
  <c r="L47" i="16"/>
  <c r="L42" i="16"/>
  <c r="K28" i="16"/>
  <c r="L25" i="16"/>
  <c r="L16" i="16"/>
  <c r="K70" i="16"/>
  <c r="L49" i="16"/>
  <c r="K39" i="16"/>
  <c r="L8" i="16"/>
  <c r="L6" i="16"/>
  <c r="L51" i="16"/>
  <c r="L10" i="16"/>
  <c r="K34" i="16"/>
  <c r="K3" i="16"/>
  <c r="K46" i="16"/>
  <c r="K15" i="16"/>
  <c r="K80" i="16"/>
  <c r="K17" i="16"/>
  <c r="L93" i="16"/>
  <c r="K91" i="16"/>
  <c r="K83" i="16"/>
  <c r="L61" i="16"/>
  <c r="L20" i="16"/>
  <c r="L18" i="16"/>
  <c r="L103" i="16"/>
  <c r="L63" i="16"/>
  <c r="L22" i="16"/>
  <c r="K107" i="16"/>
  <c r="K44" i="16"/>
  <c r="K13" i="16"/>
  <c r="K5" i="16"/>
  <c r="L105" i="16"/>
  <c r="L32" i="16"/>
  <c r="L30" i="16"/>
  <c r="K86" i="16"/>
  <c r="K88" i="16"/>
  <c r="K25" i="16"/>
  <c r="K108" i="16"/>
  <c r="L100" i="16"/>
  <c r="K98" i="16"/>
  <c r="K82" i="16"/>
  <c r="L76" i="16"/>
  <c r="K74" i="16"/>
  <c r="L68" i="16"/>
  <c r="L66" i="16"/>
  <c r="K58" i="16"/>
  <c r="L37" i="16"/>
  <c r="K27" i="16"/>
  <c r="K56" i="16"/>
  <c r="D28" i="12"/>
  <c r="D25" i="12"/>
  <c r="E25" i="12" s="1"/>
  <c r="D26" i="12"/>
  <c r="D27" i="12"/>
  <c r="D37" i="12"/>
  <c r="D36" i="12"/>
  <c r="D35" i="12"/>
  <c r="D34" i="12"/>
  <c r="D29" i="12"/>
  <c r="D30" i="12"/>
  <c r="D31" i="12"/>
  <c r="D32" i="12"/>
  <c r="D33" i="12"/>
  <c r="F186" i="4"/>
  <c r="F10" i="11" s="1"/>
  <c r="J188" i="4"/>
  <c r="F11" i="8" s="1"/>
  <c r="F189" i="4"/>
  <c r="F11" i="11" s="1"/>
  <c r="H194" i="4"/>
  <c r="F18" i="13" s="1"/>
  <c r="D189" i="4"/>
  <c r="F11" i="12" s="1"/>
  <c r="F193" i="4"/>
  <c r="F16" i="11" s="1"/>
  <c r="H186" i="4"/>
  <c r="F9" i="13" s="1"/>
  <c r="H192" i="4"/>
  <c r="F15" i="13" s="1"/>
  <c r="F194" i="4"/>
  <c r="F18" i="11" s="1"/>
  <c r="H187" i="4"/>
  <c r="F13" i="13" s="1"/>
  <c r="H181" i="4"/>
  <c r="F4" i="13" s="1"/>
  <c r="F181" i="4"/>
  <c r="F4" i="11" s="1"/>
  <c r="F196" i="4"/>
  <c r="F19" i="11" s="1"/>
  <c r="H189" i="4"/>
  <c r="F11" i="13" s="1"/>
  <c r="J184" i="4"/>
  <c r="F6" i="8" s="1"/>
  <c r="H195" i="4"/>
  <c r="F17" i="13" s="1"/>
  <c r="J187" i="4"/>
  <c r="F14" i="8" s="1"/>
  <c r="F197" i="4"/>
  <c r="F20" i="11" s="1"/>
  <c r="H190" i="4"/>
  <c r="F10" i="13" s="1"/>
  <c r="J197" i="4"/>
  <c r="F20" i="8" s="1"/>
  <c r="F191" i="4"/>
  <c r="F14" i="11" s="1"/>
  <c r="J192" i="4"/>
  <c r="F15" i="8" s="1"/>
  <c r="K15" i="8" s="1"/>
  <c r="H191" i="4"/>
  <c r="F14" i="13" s="1"/>
  <c r="J180" i="4"/>
  <c r="F4" i="8" s="1"/>
  <c r="F104" i="5"/>
  <c r="F105" i="5"/>
  <c r="F94" i="5"/>
  <c r="G3" i="11" s="1"/>
  <c r="J101" i="5"/>
  <c r="G14" i="8" s="1"/>
  <c r="H111" i="5"/>
  <c r="G20" i="13" s="1"/>
  <c r="F107" i="5"/>
  <c r="H100" i="5"/>
  <c r="G9" i="13" s="1"/>
  <c r="J95" i="5"/>
  <c r="G3" i="8" s="1"/>
  <c r="J109" i="5"/>
  <c r="G17" i="8" s="1"/>
  <c r="F96" i="5"/>
  <c r="F108" i="5"/>
  <c r="H101" i="5"/>
  <c r="G13" i="13" s="1"/>
  <c r="J96" i="5"/>
  <c r="G7" i="8" s="1"/>
  <c r="J110" i="5"/>
  <c r="G18" i="8" s="1"/>
  <c r="H110" i="5"/>
  <c r="G19" i="13" s="1"/>
  <c r="D105" i="5"/>
  <c r="F97" i="5"/>
  <c r="H102" i="5"/>
  <c r="G12" i="13" s="1"/>
  <c r="J111" i="5"/>
  <c r="G20" i="8" s="1"/>
  <c r="F98" i="5"/>
  <c r="F110" i="5"/>
  <c r="J98" i="5"/>
  <c r="G6" i="8" s="1"/>
  <c r="J94" i="5"/>
  <c r="G4" i="8" s="1"/>
  <c r="F111" i="5"/>
  <c r="J99" i="5"/>
  <c r="G8" i="8" s="1"/>
  <c r="D95" i="5"/>
  <c r="J97" i="5"/>
  <c r="G5" i="8" s="1"/>
  <c r="H106" i="5"/>
  <c r="G15" i="13" s="1"/>
  <c r="J104" i="5"/>
  <c r="G9" i="8" s="1"/>
  <c r="F101" i="5"/>
  <c r="H107" i="5"/>
  <c r="G16" i="13" s="1"/>
  <c r="F102" i="5"/>
  <c r="H95" i="5"/>
  <c r="G4" i="13" s="1"/>
  <c r="H108" i="5"/>
  <c r="G18" i="13" s="1"/>
  <c r="J103" i="5"/>
  <c r="G10" i="8" s="1"/>
  <c r="H109" i="5"/>
  <c r="G17" i="13" s="1"/>
  <c r="D109" i="5"/>
  <c r="D97" i="5"/>
  <c r="H98" i="5"/>
  <c r="G6" i="13" s="1"/>
  <c r="J107" i="5"/>
  <c r="G16" i="8" s="1"/>
  <c r="H94" i="5"/>
  <c r="G3" i="13" s="1"/>
  <c r="F103" i="5"/>
  <c r="H96" i="5"/>
  <c r="G7" i="13" s="1"/>
  <c r="J7" i="13" s="1"/>
  <c r="H97" i="5"/>
  <c r="G5" i="13" s="1"/>
  <c r="H99" i="5"/>
  <c r="G8" i="13" s="1"/>
  <c r="F184" i="4"/>
  <c r="F6" i="11" s="1"/>
  <c r="F185" i="4"/>
  <c r="F8" i="11" s="1"/>
  <c r="F183" i="4"/>
  <c r="F5" i="11" s="1"/>
  <c r="J189" i="4"/>
  <c r="F10" i="8" s="1"/>
  <c r="J190" i="4"/>
  <c r="F9" i="8" s="1"/>
  <c r="H196" i="4"/>
  <c r="F19" i="13" s="1"/>
  <c r="H180" i="4"/>
  <c r="F3" i="13" s="1"/>
  <c r="H184" i="4"/>
  <c r="F6" i="13" s="1"/>
  <c r="H197" i="4"/>
  <c r="F20" i="13" s="1"/>
  <c r="D188" i="4"/>
  <c r="F12" i="12" s="1"/>
  <c r="D194" i="4"/>
  <c r="F18" i="12" s="1"/>
  <c r="D182" i="4"/>
  <c r="F7" i="12" s="1"/>
  <c r="J181" i="4"/>
  <c r="F3" i="8" s="1"/>
  <c r="J182" i="4"/>
  <c r="F7" i="8" s="1"/>
  <c r="J194" i="4"/>
  <c r="F19" i="8" s="1"/>
  <c r="D193" i="4"/>
  <c r="F16" i="12" s="1"/>
  <c r="D181" i="4"/>
  <c r="F4" i="12" s="1"/>
  <c r="J195" i="4"/>
  <c r="F17" i="8" s="1"/>
  <c r="D192" i="4"/>
  <c r="F15" i="12" s="1"/>
  <c r="J196" i="4"/>
  <c r="F18" i="8" s="1"/>
  <c r="D191" i="4"/>
  <c r="F14" i="12" s="1"/>
  <c r="F182" i="4"/>
  <c r="F7" i="11" s="1"/>
  <c r="D187" i="4"/>
  <c r="F13" i="12" s="1"/>
  <c r="D197" i="4"/>
  <c r="F20" i="12" s="1"/>
  <c r="D185" i="4"/>
  <c r="F8" i="12" s="1"/>
  <c r="D186" i="4"/>
  <c r="F10" i="12" s="1"/>
  <c r="C36" i="13"/>
  <c r="C35" i="13"/>
  <c r="C24" i="13"/>
  <c r="C25" i="13"/>
  <c r="C26" i="13"/>
  <c r="C27" i="13"/>
  <c r="C28" i="13"/>
  <c r="C29" i="13"/>
  <c r="C30" i="13"/>
  <c r="C31" i="13"/>
  <c r="C23" i="13"/>
  <c r="D23" i="13" s="1"/>
  <c r="C32" i="13"/>
  <c r="C33" i="13"/>
  <c r="C34" i="13"/>
  <c r="D31" i="11"/>
  <c r="D30" i="11"/>
  <c r="D29" i="11"/>
  <c r="D34" i="11"/>
  <c r="D27" i="11"/>
  <c r="D26" i="11"/>
  <c r="D25" i="11"/>
  <c r="E25" i="11" s="1"/>
  <c r="D28" i="11"/>
  <c r="D37" i="11"/>
  <c r="D36" i="11"/>
  <c r="D35" i="11"/>
  <c r="D33" i="11"/>
  <c r="D32" i="11"/>
  <c r="E25" i="8"/>
  <c r="E34" i="8"/>
  <c r="E33" i="8"/>
  <c r="E32" i="8"/>
  <c r="E36" i="8"/>
  <c r="E35" i="8"/>
  <c r="E31" i="8"/>
  <c r="E30" i="8"/>
  <c r="E29" i="8"/>
  <c r="E28" i="8"/>
  <c r="E27" i="8"/>
  <c r="E26" i="8"/>
  <c r="E24" i="8"/>
  <c r="F24" i="8" s="1"/>
  <c r="D96" i="5" l="1"/>
  <c r="D108" i="5"/>
  <c r="D98" i="5"/>
  <c r="D99" i="5"/>
  <c r="D102" i="5"/>
  <c r="D106" i="5"/>
  <c r="D111" i="5"/>
  <c r="D110" i="5"/>
  <c r="F100" i="5"/>
  <c r="G10" i="11" s="1"/>
  <c r="L10" i="11" s="1"/>
  <c r="F109" i="5"/>
  <c r="D100" i="5"/>
  <c r="I3" i="11"/>
  <c r="K11" i="8"/>
  <c r="BW46" i="9" a="1"/>
  <c r="BW46" i="9" s="1"/>
  <c r="BS46" i="9" a="1"/>
  <c r="BS46" i="9" s="1"/>
  <c r="BW67" i="9" a="1"/>
  <c r="BW67" i="9" s="1"/>
  <c r="BS67" i="9" a="1"/>
  <c r="BS67" i="9" s="1"/>
  <c r="BW25" i="9" a="1"/>
  <c r="BW25" i="9" s="1"/>
  <c r="BS25" i="9" a="1"/>
  <c r="BS25" i="9" s="1"/>
  <c r="BS4" i="9" a="1"/>
  <c r="BS4" i="9" s="1"/>
  <c r="BW4" i="9" a="1"/>
  <c r="BW4" i="9" s="1"/>
  <c r="D107" i="5"/>
  <c r="D104" i="5"/>
  <c r="K3" i="12"/>
  <c r="K10" i="8"/>
  <c r="K3" i="8"/>
  <c r="G15" i="12"/>
  <c r="I15" i="12" s="1"/>
  <c r="K14" i="8"/>
  <c r="G4" i="11"/>
  <c r="K4" i="11" s="1"/>
  <c r="K4" i="12"/>
  <c r="K12" i="8"/>
  <c r="K19" i="8"/>
  <c r="K20" i="8"/>
  <c r="K8" i="8"/>
  <c r="K5" i="8"/>
  <c r="K16" i="13"/>
  <c r="M13" i="8"/>
  <c r="L13" i="8"/>
  <c r="K16" i="8"/>
  <c r="J5" i="13"/>
  <c r="K15" i="11"/>
  <c r="K3" i="11"/>
  <c r="K18" i="8"/>
  <c r="K4" i="8"/>
  <c r="K17" i="8"/>
  <c r="K6" i="8"/>
  <c r="K9" i="8"/>
  <c r="K7" i="8"/>
  <c r="K3" i="13"/>
  <c r="J3" i="13"/>
  <c r="J13" i="13"/>
  <c r="K13" i="13"/>
  <c r="J20" i="13"/>
  <c r="K20" i="13"/>
  <c r="J14" i="13"/>
  <c r="K14" i="13"/>
  <c r="K8" i="13"/>
  <c r="J8" i="13"/>
  <c r="K7" i="13"/>
  <c r="K4" i="13"/>
  <c r="J4" i="13"/>
  <c r="J16" i="13"/>
  <c r="J9" i="13"/>
  <c r="K9" i="13"/>
  <c r="J11" i="13"/>
  <c r="K11" i="13"/>
  <c r="J19" i="13"/>
  <c r="K19" i="13"/>
  <c r="K17" i="13"/>
  <c r="J17" i="13"/>
  <c r="K18" i="13"/>
  <c r="J18" i="13"/>
  <c r="K5" i="13"/>
  <c r="J6" i="13"/>
  <c r="K6" i="13"/>
  <c r="J15" i="13"/>
  <c r="K15" i="13"/>
  <c r="J12" i="13"/>
  <c r="K12" i="13"/>
  <c r="J10" i="13"/>
  <c r="K10" i="13"/>
  <c r="L10" i="13"/>
  <c r="M15" i="11"/>
  <c r="J15" i="11"/>
  <c r="I15" i="11"/>
  <c r="L15" i="11"/>
  <c r="I3" i="12"/>
  <c r="L8" i="13"/>
  <c r="M7" i="8"/>
  <c r="I4" i="12"/>
  <c r="M19" i="8"/>
  <c r="I8" i="13"/>
  <c r="I12" i="13"/>
  <c r="I5" i="13"/>
  <c r="G8" i="11"/>
  <c r="M8" i="11" s="1"/>
  <c r="G8" i="12"/>
  <c r="I8" i="12" s="1"/>
  <c r="L20" i="13"/>
  <c r="I16" i="13"/>
  <c r="L18" i="8"/>
  <c r="L3" i="11"/>
  <c r="L7" i="13"/>
  <c r="L4" i="8"/>
  <c r="I7" i="13"/>
  <c r="M8" i="8"/>
  <c r="M5" i="13"/>
  <c r="M5" i="8"/>
  <c r="G5" i="11"/>
  <c r="M5" i="11" s="1"/>
  <c r="G5" i="12"/>
  <c r="K5" i="12" s="1"/>
  <c r="G20" i="12"/>
  <c r="K20" i="12" s="1"/>
  <c r="G20" i="11"/>
  <c r="K20" i="11" s="1"/>
  <c r="M16" i="8"/>
  <c r="L16" i="13"/>
  <c r="M16" i="13"/>
  <c r="I15" i="13"/>
  <c r="J3" i="11"/>
  <c r="M14" i="8"/>
  <c r="M12" i="13"/>
  <c r="M7" i="13"/>
  <c r="G17" i="11"/>
  <c r="K17" i="11" s="1"/>
  <c r="G17" i="12"/>
  <c r="M17" i="12" s="1"/>
  <c r="L16" i="8"/>
  <c r="L12" i="13"/>
  <c r="G12" i="11"/>
  <c r="K12" i="11" s="1"/>
  <c r="G12" i="12"/>
  <c r="K12" i="12" s="1"/>
  <c r="M3" i="11"/>
  <c r="M20" i="8"/>
  <c r="G16" i="12"/>
  <c r="K16" i="12" s="1"/>
  <c r="G16" i="11"/>
  <c r="L16" i="11" s="1"/>
  <c r="G19" i="11"/>
  <c r="K19" i="11" s="1"/>
  <c r="G19" i="12"/>
  <c r="K19" i="12" s="1"/>
  <c r="L6" i="8"/>
  <c r="L5" i="13"/>
  <c r="G11" i="12"/>
  <c r="L11" i="12" s="1"/>
  <c r="G11" i="11"/>
  <c r="J11" i="11" s="1"/>
  <c r="G13" i="11"/>
  <c r="K13" i="11" s="1"/>
  <c r="G13" i="12"/>
  <c r="L13" i="12" s="1"/>
  <c r="G6" i="11"/>
  <c r="M6" i="11" s="1"/>
  <c r="G6" i="12"/>
  <c r="K6" i="12" s="1"/>
  <c r="G18" i="12"/>
  <c r="L18" i="12" s="1"/>
  <c r="G18" i="11"/>
  <c r="K18" i="11" s="1"/>
  <c r="G14" i="11"/>
  <c r="K14" i="11" s="1"/>
  <c r="G14" i="12"/>
  <c r="K14" i="12" s="1"/>
  <c r="G7" i="12"/>
  <c r="I7" i="12" s="1"/>
  <c r="G7" i="11"/>
  <c r="K7" i="11" s="1"/>
  <c r="G9" i="12"/>
  <c r="L9" i="12" s="1"/>
  <c r="G9" i="11"/>
  <c r="M9" i="11" s="1"/>
  <c r="M8" i="13"/>
  <c r="M3" i="12"/>
  <c r="L3" i="12"/>
  <c r="J3" i="12"/>
  <c r="L12" i="8"/>
  <c r="L19" i="8"/>
  <c r="L5" i="8"/>
  <c r="M12" i="8"/>
  <c r="L7" i="8"/>
  <c r="L8" i="8"/>
  <c r="L20" i="8"/>
  <c r="M4" i="8"/>
  <c r="L17" i="8"/>
  <c r="M17" i="8"/>
  <c r="L15" i="8"/>
  <c r="L10" i="8"/>
  <c r="M9" i="8"/>
  <c r="M18" i="8"/>
  <c r="L3" i="8"/>
  <c r="L9" i="8"/>
  <c r="M3" i="8"/>
  <c r="M6" i="8"/>
  <c r="I3" i="8"/>
  <c r="M15" i="8"/>
  <c r="L14" i="8"/>
  <c r="M11" i="8"/>
  <c r="M10" i="8"/>
  <c r="L11" i="8"/>
  <c r="J43" i="19" a="1"/>
  <c r="J43" i="19" s="1"/>
  <c r="M3" i="13"/>
  <c r="I3" i="13"/>
  <c r="M4" i="13"/>
  <c r="M11" i="13"/>
  <c r="L3" i="13"/>
  <c r="L15" i="13"/>
  <c r="M14" i="13"/>
  <c r="I6" i="13"/>
  <c r="M9" i="13"/>
  <c r="L9" i="13"/>
  <c r="I10" i="13"/>
  <c r="I4" i="13"/>
  <c r="I19" i="13"/>
  <c r="M10" i="13"/>
  <c r="L17" i="13"/>
  <c r="M18" i="13"/>
  <c r="M6" i="13"/>
  <c r="L14" i="13"/>
  <c r="I11" i="13"/>
  <c r="L11" i="13"/>
  <c r="M13" i="13"/>
  <c r="I14" i="13"/>
  <c r="L6" i="13"/>
  <c r="I17" i="13"/>
  <c r="M15" i="13"/>
  <c r="L4" i="13"/>
  <c r="I13" i="13"/>
  <c r="L13" i="13"/>
  <c r="M17" i="13"/>
  <c r="I18" i="13"/>
  <c r="M20" i="13"/>
  <c r="L18" i="13"/>
  <c r="I9" i="13"/>
  <c r="M19" i="13"/>
  <c r="L19" i="13"/>
  <c r="I20" i="13"/>
  <c r="K30" i="19" a="1"/>
  <c r="K30" i="19" s="1"/>
  <c r="M40" i="19" a="1"/>
  <c r="M40" i="19" s="1"/>
  <c r="D31" i="19" a="1"/>
  <c r="D31" i="19" s="1"/>
  <c r="D42" i="19" a="1"/>
  <c r="D42" i="19" s="1"/>
  <c r="S46" i="19" a="1"/>
  <c r="S46" i="19" s="1"/>
  <c r="E44" i="19" a="1"/>
  <c r="E44" i="19" s="1"/>
  <c r="P34" i="19" a="1"/>
  <c r="P34" i="19" s="1"/>
  <c r="U41" i="19" a="1"/>
  <c r="U41" i="19" s="1"/>
  <c r="D34" i="19" a="1"/>
  <c r="D34" i="19" s="1"/>
  <c r="T38" i="19" a="1"/>
  <c r="T38" i="19" s="1"/>
  <c r="U37" i="19" a="1"/>
  <c r="U37" i="19" s="1"/>
  <c r="G44" i="19" a="1"/>
  <c r="G44" i="19" s="1"/>
  <c r="F39" i="19" a="1"/>
  <c r="F39" i="19" s="1"/>
  <c r="M35" i="19" a="1"/>
  <c r="M35" i="19" s="1"/>
  <c r="F42" i="19" a="1"/>
  <c r="F42" i="19" s="1"/>
  <c r="N38" i="19" a="1"/>
  <c r="N38" i="19" s="1"/>
  <c r="U46" i="19" a="1"/>
  <c r="U46" i="19" s="1"/>
  <c r="F31" i="19" a="1"/>
  <c r="F31" i="19" s="1"/>
  <c r="E33" i="19" a="1"/>
  <c r="E33" i="19" s="1"/>
  <c r="D45" i="19" a="1"/>
  <c r="D45" i="19" s="1"/>
  <c r="I36" i="19" a="1"/>
  <c r="I36" i="19" s="1"/>
  <c r="O37" i="19" a="1"/>
  <c r="O37" i="19" s="1"/>
  <c r="J37" i="19" a="1"/>
  <c r="J37" i="19" s="1"/>
  <c r="Q35" i="19" a="1"/>
  <c r="Q35" i="19" s="1"/>
  <c r="N33" i="19" a="1"/>
  <c r="N33" i="19" s="1"/>
  <c r="G32" i="19" a="1"/>
  <c r="G32" i="19" s="1"/>
  <c r="N34" i="19" a="1"/>
  <c r="N34" i="19" s="1"/>
  <c r="N39" i="19" a="1"/>
  <c r="N39" i="19" s="1"/>
  <c r="J40" i="19" a="1"/>
  <c r="J40" i="19" s="1"/>
  <c r="G35" i="19" a="1"/>
  <c r="G35" i="19" s="1"/>
  <c r="L47" i="19" a="1"/>
  <c r="L47" i="19" s="1"/>
  <c r="E38" i="19" a="1"/>
  <c r="E38" i="19" s="1"/>
  <c r="T32" i="19" a="1"/>
  <c r="T32" i="19" s="1"/>
  <c r="U42" i="19" a="1"/>
  <c r="U42" i="19" s="1"/>
  <c r="T43" i="19" a="1"/>
  <c r="T43" i="19" s="1"/>
  <c r="T35" i="19" a="1"/>
  <c r="T35" i="19" s="1"/>
  <c r="M34" i="19" a="1"/>
  <c r="M34" i="19" s="1"/>
  <c r="D35" i="19" a="1"/>
  <c r="D35" i="19" s="1"/>
  <c r="H31" i="19" a="1"/>
  <c r="H31" i="19" s="1"/>
  <c r="I44" i="19" a="1"/>
  <c r="I44" i="19" s="1"/>
  <c r="I41" i="19" a="1"/>
  <c r="I41" i="19" s="1"/>
  <c r="K34" i="19" a="1"/>
  <c r="K34" i="19" s="1"/>
  <c r="I47" i="19" a="1"/>
  <c r="I47" i="19" s="1"/>
  <c r="K40" i="19" a="1"/>
  <c r="K40" i="19" s="1"/>
  <c r="H43" i="19" a="1"/>
  <c r="H43" i="19" s="1"/>
  <c r="J42" i="19" a="1"/>
  <c r="J42" i="19" s="1"/>
  <c r="T40" i="19" a="1"/>
  <c r="T40" i="19" s="1"/>
  <c r="F38" i="19" a="1"/>
  <c r="F38" i="19" s="1"/>
  <c r="Q44" i="19" a="1"/>
  <c r="Q44" i="19" s="1"/>
  <c r="U38" i="19" a="1"/>
  <c r="U38" i="19" s="1"/>
  <c r="P31" i="19" a="1"/>
  <c r="P31" i="19" s="1"/>
  <c r="O40" i="19" a="1"/>
  <c r="O40" i="19" s="1"/>
  <c r="O32" i="19" a="1"/>
  <c r="O32" i="19" s="1"/>
  <c r="N36" i="19" a="1"/>
  <c r="N36" i="19" s="1"/>
  <c r="G45" i="19" a="1"/>
  <c r="G45" i="19" s="1"/>
  <c r="K44" i="19" a="1"/>
  <c r="K44" i="19" s="1"/>
  <c r="N42" i="19" a="1"/>
  <c r="N42" i="19" s="1"/>
  <c r="G41" i="19" a="1"/>
  <c r="G41" i="19" s="1"/>
  <c r="I31" i="19" a="1"/>
  <c r="I31" i="19" s="1"/>
  <c r="H32" i="19" a="1"/>
  <c r="H32" i="19" s="1"/>
  <c r="L45" i="19" a="1"/>
  <c r="L45" i="19" s="1"/>
  <c r="U39" i="19" a="1"/>
  <c r="U39" i="19" s="1"/>
  <c r="R35" i="19" a="1"/>
  <c r="R35" i="19" s="1"/>
  <c r="Q31" i="19" a="1"/>
  <c r="Q31" i="19" s="1"/>
  <c r="R38" i="19" a="1"/>
  <c r="R38" i="19" s="1"/>
  <c r="I32" i="19" a="1"/>
  <c r="I32" i="19" s="1"/>
  <c r="L37" i="19" a="1"/>
  <c r="L37" i="19" s="1"/>
  <c r="T41" i="19" a="1"/>
  <c r="T41" i="19" s="1"/>
  <c r="T33" i="19" a="1"/>
  <c r="T33" i="19" s="1"/>
  <c r="D33" i="19" a="1"/>
  <c r="D33" i="19" s="1"/>
  <c r="G38" i="19" a="1"/>
  <c r="G38" i="19" s="1"/>
  <c r="R36" i="19" a="1"/>
  <c r="R36" i="19" s="1"/>
  <c r="F37" i="19" a="1"/>
  <c r="F37" i="19" s="1"/>
  <c r="F35" i="19" a="1"/>
  <c r="F35" i="19" s="1"/>
  <c r="H46" i="19" a="1"/>
  <c r="H46" i="19" s="1"/>
  <c r="K45" i="19" a="1"/>
  <c r="K45" i="19" s="1"/>
  <c r="Q36" i="19" a="1"/>
  <c r="Q36" i="19" s="1"/>
  <c r="T44" i="19" a="1"/>
  <c r="T44" i="19" s="1"/>
  <c r="G42" i="19" a="1"/>
  <c r="G42" i="19" s="1"/>
  <c r="H33" i="19" a="1"/>
  <c r="H33" i="19" s="1"/>
  <c r="S39" i="19" a="1"/>
  <c r="S39" i="19" s="1"/>
  <c r="K31" i="19" a="1"/>
  <c r="K31" i="19" s="1"/>
  <c r="M45" i="19" a="1"/>
  <c r="M45" i="19" s="1"/>
  <c r="F36" i="19" a="1"/>
  <c r="F36" i="19" s="1"/>
  <c r="I34" i="19" a="1"/>
  <c r="I34" i="19" s="1"/>
  <c r="Q42" i="19" a="1"/>
  <c r="Q42" i="19" s="1"/>
  <c r="E47" i="19" a="1"/>
  <c r="E47" i="19" s="1"/>
  <c r="Q39" i="19" a="1"/>
  <c r="Q39" i="19" s="1"/>
  <c r="S37" i="19" a="1"/>
  <c r="S37" i="19" s="1"/>
  <c r="O31" i="19" a="1"/>
  <c r="O31" i="19" s="1"/>
  <c r="N32" i="19" a="1"/>
  <c r="N32" i="19" s="1"/>
  <c r="G39" i="19" a="1"/>
  <c r="G39" i="19" s="1"/>
  <c r="P47" i="19" a="1"/>
  <c r="P47" i="19" s="1"/>
  <c r="P39" i="19" a="1"/>
  <c r="P39" i="19" s="1"/>
  <c r="S36" i="19" a="1"/>
  <c r="S36" i="19" s="1"/>
  <c r="O45" i="19" a="1"/>
  <c r="O45" i="19" s="1"/>
  <c r="L43" i="19" a="1"/>
  <c r="L43" i="19" s="1"/>
  <c r="L35" i="19" a="1"/>
  <c r="L35" i="19" s="1"/>
  <c r="P40" i="19" a="1"/>
  <c r="P40" i="19" s="1"/>
  <c r="U45" i="19" a="1"/>
  <c r="U45" i="19" s="1"/>
  <c r="R45" i="19" a="1"/>
  <c r="R45" i="19" s="1"/>
  <c r="K46" i="19" a="1"/>
  <c r="K46" i="19" s="1"/>
  <c r="O44" i="19" a="1"/>
  <c r="O44" i="19" s="1"/>
  <c r="J41" i="19" a="1"/>
  <c r="J41" i="19" s="1"/>
  <c r="M46" i="19" a="1"/>
  <c r="M46" i="19" s="1"/>
  <c r="G36" i="19" a="1"/>
  <c r="G36" i="19" s="1"/>
  <c r="R42" i="19" a="1"/>
  <c r="R42" i="19" s="1"/>
  <c r="K33" i="19" a="1"/>
  <c r="K33" i="19" s="1"/>
  <c r="D40" i="19" a="1"/>
  <c r="D40" i="19" s="1"/>
  <c r="D32" i="19" a="1"/>
  <c r="D32" i="19" s="1"/>
  <c r="I37" i="19" a="1"/>
  <c r="I37" i="19" s="1"/>
  <c r="I42" i="19" a="1"/>
  <c r="I42" i="19" s="1"/>
  <c r="E32" i="19" a="1"/>
  <c r="E32" i="19" s="1"/>
  <c r="H47" i="19" a="1"/>
  <c r="H47" i="19" s="1"/>
  <c r="H39" i="19" a="1"/>
  <c r="H39" i="19" s="1"/>
  <c r="J46" i="19" a="1"/>
  <c r="J46" i="19" s="1"/>
  <c r="J38" i="19" a="1"/>
  <c r="J38" i="19" s="1"/>
  <c r="J47" i="19" a="1"/>
  <c r="J47" i="19" s="1"/>
  <c r="J39" i="19" a="1"/>
  <c r="J39" i="19" s="1"/>
  <c r="Q37" i="19" a="1"/>
  <c r="Q37" i="19" s="1"/>
  <c r="K42" i="19" a="1"/>
  <c r="K42" i="19" s="1"/>
  <c r="L40" i="19" a="1"/>
  <c r="L40" i="19" s="1"/>
  <c r="F43" i="19" a="1"/>
  <c r="F43" i="19" s="1"/>
  <c r="O43" i="19" a="1"/>
  <c r="O43" i="19" s="1"/>
  <c r="K47" i="19" a="1"/>
  <c r="K47" i="19" s="1"/>
  <c r="E41" i="19" a="1"/>
  <c r="E41" i="19" s="1"/>
  <c r="Q33" i="19" a="1"/>
  <c r="Q33" i="19" s="1"/>
  <c r="H44" i="19" a="1"/>
  <c r="H44" i="19" s="1"/>
  <c r="H36" i="19" a="1"/>
  <c r="H36" i="19" s="1"/>
  <c r="S42" i="19" a="1"/>
  <c r="S42" i="19" s="1"/>
  <c r="S34" i="19" a="1"/>
  <c r="S34" i="19" s="1"/>
  <c r="L41" i="19" a="1"/>
  <c r="L41" i="19" s="1"/>
  <c r="L33" i="19" a="1"/>
  <c r="L33" i="19" s="1"/>
  <c r="E40" i="19" a="1"/>
  <c r="E40" i="19" s="1"/>
  <c r="P46" i="19" a="1"/>
  <c r="P46" i="19" s="1"/>
  <c r="P38" i="19" a="1"/>
  <c r="P38" i="19" s="1"/>
  <c r="F47" i="19" a="1"/>
  <c r="F47" i="19" s="1"/>
  <c r="R46" i="19" a="1"/>
  <c r="R46" i="19" s="1"/>
  <c r="K36" i="19" a="1"/>
  <c r="K36" i="19" s="1"/>
  <c r="E43" i="19" a="1"/>
  <c r="E43" i="19" s="1"/>
  <c r="M31" i="19" a="1"/>
  <c r="M31" i="19" s="1"/>
  <c r="E45" i="19" a="1"/>
  <c r="E45" i="19" s="1"/>
  <c r="U44" i="19" a="1"/>
  <c r="U44" i="19" s="1"/>
  <c r="U40" i="19" a="1"/>
  <c r="U40" i="19" s="1"/>
  <c r="N43" i="19" a="1"/>
  <c r="N43" i="19" s="1"/>
  <c r="N35" i="19" a="1"/>
  <c r="N35" i="19" s="1"/>
  <c r="R32" i="19" a="1"/>
  <c r="R32" i="19" s="1"/>
  <c r="T34" i="19" a="1"/>
  <c r="T34" i="19" s="1"/>
  <c r="S43" i="19" a="1"/>
  <c r="S43" i="19" s="1"/>
  <c r="M41" i="19" a="1"/>
  <c r="M41" i="19" s="1"/>
  <c r="Q46" i="19" a="1"/>
  <c r="Q46" i="19" s="1"/>
  <c r="J31" i="19" a="1"/>
  <c r="J31" i="19" s="1"/>
  <c r="L34" i="19" a="1"/>
  <c r="L34" i="19" s="1"/>
  <c r="R37" i="19" a="1"/>
  <c r="R37" i="19" s="1"/>
  <c r="H37" i="19" a="1"/>
  <c r="H37" i="19" s="1"/>
  <c r="P30" i="19" a="1"/>
  <c r="P30" i="19" s="1"/>
  <c r="D9" i="3"/>
  <c r="D36" i="19" a="1"/>
  <c r="D36" i="19" s="1"/>
  <c r="S30" i="19" a="1"/>
  <c r="S30" i="19" s="1"/>
  <c r="R30" i="19" a="1"/>
  <c r="R30" i="19" s="1"/>
  <c r="M30" i="19" a="1"/>
  <c r="M30" i="19" s="1"/>
  <c r="J30" i="19" a="1"/>
  <c r="J30" i="19" s="1"/>
  <c r="T30" i="19" a="1"/>
  <c r="T30" i="19" s="1"/>
  <c r="E30" i="19" a="1"/>
  <c r="E30" i="19" s="1"/>
  <c r="H30" i="19" a="1"/>
  <c r="H30" i="19" s="1"/>
  <c r="L30" i="19" a="1"/>
  <c r="L30" i="19" s="1"/>
  <c r="O30" i="19" a="1"/>
  <c r="O30" i="19" s="1"/>
  <c r="Q30" i="19" a="1"/>
  <c r="Q30" i="19" s="1"/>
  <c r="J4" i="12"/>
  <c r="L4" i="12"/>
  <c r="M4" i="12"/>
  <c r="F15" i="3"/>
  <c r="I16" i="3"/>
  <c r="U8" i="3"/>
  <c r="U16" i="3"/>
  <c r="F8" i="3"/>
  <c r="P6" i="3"/>
  <c r="D7" i="3"/>
  <c r="U14" i="3"/>
  <c r="I5" i="3"/>
  <c r="N56" i="20"/>
  <c r="N145" i="20"/>
  <c r="N127" i="20"/>
  <c r="N75" i="20"/>
  <c r="N112" i="20"/>
  <c r="N75" i="16"/>
  <c r="L15" i="3"/>
  <c r="L14" i="3"/>
  <c r="G19" i="3"/>
  <c r="J16" i="3"/>
  <c r="F14" i="3"/>
  <c r="T5" i="3"/>
  <c r="G6" i="3"/>
  <c r="U15" i="3"/>
  <c r="G5" i="3"/>
  <c r="P12" i="3"/>
  <c r="G17" i="3"/>
  <c r="D3" i="3"/>
  <c r="S12" i="3"/>
  <c r="U17" i="3"/>
  <c r="H10" i="3"/>
  <c r="J9" i="3"/>
  <c r="E13" i="3"/>
  <c r="S11" i="3"/>
  <c r="R18" i="3"/>
  <c r="M9" i="3"/>
  <c r="P18" i="3"/>
  <c r="E12" i="3"/>
  <c r="D14" i="3"/>
  <c r="L9" i="3"/>
  <c r="R8" i="3"/>
  <c r="P14" i="3"/>
  <c r="Q20" i="3"/>
  <c r="J19" i="3"/>
  <c r="O3" i="3"/>
  <c r="K12" i="3"/>
  <c r="M20" i="3"/>
  <c r="U7" i="3"/>
  <c r="O16" i="3"/>
  <c r="R9" i="3"/>
  <c r="J6" i="3"/>
  <c r="K3" i="3"/>
  <c r="P17" i="3"/>
  <c r="I7" i="3"/>
  <c r="S7" i="3"/>
  <c r="P8" i="3"/>
  <c r="L5" i="3"/>
  <c r="F20" i="3"/>
  <c r="H6" i="3"/>
  <c r="M6" i="3"/>
  <c r="R6" i="3"/>
  <c r="M17" i="3"/>
  <c r="J18" i="3"/>
  <c r="N8" i="3"/>
  <c r="E20" i="3"/>
  <c r="Q13" i="3"/>
  <c r="T9" i="3"/>
  <c r="M8" i="3"/>
  <c r="E16" i="3"/>
  <c r="H5" i="3"/>
  <c r="F13" i="3"/>
  <c r="R20" i="3"/>
  <c r="I8" i="3"/>
  <c r="R16" i="3"/>
  <c r="U13" i="3"/>
  <c r="J13" i="3"/>
  <c r="T16" i="3"/>
  <c r="J11" i="3"/>
  <c r="R10" i="3"/>
  <c r="O9" i="3"/>
  <c r="J17" i="3"/>
  <c r="O6" i="3"/>
  <c r="H14" i="3"/>
  <c r="I4" i="3"/>
  <c r="P5" i="3"/>
  <c r="N14" i="3"/>
  <c r="Q14" i="3"/>
  <c r="E14" i="3"/>
  <c r="R13" i="3"/>
  <c r="L8" i="3"/>
  <c r="O11" i="3"/>
  <c r="N10" i="3"/>
  <c r="F5" i="3"/>
  <c r="U12" i="3"/>
  <c r="L20" i="3"/>
  <c r="E10" i="3"/>
  <c r="O15" i="3"/>
  <c r="L11" i="3"/>
  <c r="M15" i="3"/>
  <c r="E7" i="3"/>
  <c r="E19" i="3"/>
  <c r="I11" i="3"/>
  <c r="N20" i="3"/>
  <c r="M3" i="3"/>
  <c r="S10" i="3"/>
  <c r="K18" i="3"/>
  <c r="R7" i="3"/>
  <c r="K13" i="3"/>
  <c r="S4" i="3"/>
  <c r="U4" i="3"/>
  <c r="H4" i="3"/>
  <c r="N11" i="3"/>
  <c r="O4" i="3"/>
  <c r="Q16" i="3"/>
  <c r="K8" i="3"/>
  <c r="R3" i="3"/>
  <c r="D19" i="3"/>
  <c r="U11" i="3"/>
  <c r="L19" i="3"/>
  <c r="T8" i="3"/>
  <c r="M14" i="3"/>
  <c r="I3" i="3"/>
  <c r="Q5" i="3"/>
  <c r="E5" i="3"/>
  <c r="Q10" i="3"/>
  <c r="J12" i="3"/>
  <c r="S5" i="3"/>
  <c r="D15" i="3"/>
  <c r="I18" i="3"/>
  <c r="O7" i="3"/>
  <c r="K15" i="3"/>
  <c r="F3" i="3"/>
  <c r="J3" i="3"/>
  <c r="L6" i="3"/>
  <c r="E4" i="3"/>
  <c r="S13" i="3"/>
  <c r="K9" i="3"/>
  <c r="N15" i="3"/>
  <c r="H16" i="3"/>
  <c r="H13" i="3"/>
  <c r="D20" i="3"/>
  <c r="K5" i="3"/>
  <c r="R14" i="3"/>
  <c r="Q19" i="3"/>
  <c r="H12" i="3"/>
  <c r="T3" i="3"/>
  <c r="M4" i="3"/>
  <c r="N9" i="3"/>
  <c r="S16" i="3"/>
  <c r="G11" i="3"/>
  <c r="J20" i="3"/>
  <c r="L3" i="3"/>
  <c r="D8" i="3"/>
  <c r="O19" i="3"/>
  <c r="Q8" i="3"/>
  <c r="O17" i="3"/>
  <c r="T10" i="3"/>
  <c r="J7" i="3"/>
  <c r="U5" i="3"/>
  <c r="S17" i="3"/>
  <c r="E8" i="3"/>
  <c r="T14" i="3"/>
  <c r="M19" i="3"/>
  <c r="P10" i="3"/>
  <c r="G9" i="3"/>
  <c r="J5" i="3"/>
  <c r="H7" i="3"/>
  <c r="N18" i="3"/>
  <c r="P9" i="3"/>
  <c r="K11" i="3"/>
  <c r="F7" i="3"/>
  <c r="R5" i="3"/>
  <c r="G18" i="3"/>
  <c r="O5" i="3"/>
  <c r="M16" i="3"/>
  <c r="K17" i="3"/>
  <c r="M7" i="3"/>
  <c r="G16" i="3"/>
  <c r="O12" i="3"/>
  <c r="D12" i="3"/>
  <c r="G4" i="3"/>
  <c r="H8" i="3"/>
  <c r="I12" i="3"/>
  <c r="Q6" i="3"/>
  <c r="L17" i="3"/>
  <c r="Q9" i="3"/>
  <c r="L7" i="3"/>
  <c r="E9" i="3"/>
  <c r="P13" i="3"/>
  <c r="M11" i="3"/>
  <c r="N3" i="3"/>
  <c r="P20" i="3"/>
  <c r="Q3" i="3"/>
  <c r="D11" i="3"/>
  <c r="O13" i="3"/>
  <c r="O18" i="3"/>
  <c r="F11" i="3"/>
  <c r="U3" i="3"/>
  <c r="T13" i="3"/>
  <c r="F6" i="3"/>
  <c r="U18" i="3"/>
  <c r="L12" i="3"/>
  <c r="D13" i="3"/>
  <c r="J14" i="3"/>
  <c r="T19" i="3"/>
  <c r="E11" i="3"/>
  <c r="O20" i="3"/>
  <c r="P11" i="3"/>
  <c r="P3" i="3"/>
  <c r="D10" i="3"/>
  <c r="L13" i="3"/>
  <c r="S15" i="3"/>
  <c r="F10" i="3"/>
  <c r="N17" i="3"/>
  <c r="F4" i="3"/>
  <c r="U9" i="3"/>
  <c r="G15" i="3"/>
  <c r="K20" i="3"/>
  <c r="N7" i="3"/>
  <c r="T12" i="3"/>
  <c r="H18" i="3"/>
  <c r="T4" i="3"/>
  <c r="E18" i="3"/>
  <c r="G7" i="3"/>
  <c r="T18" i="3"/>
  <c r="R19" i="3"/>
  <c r="K4" i="3"/>
  <c r="K7" i="3"/>
  <c r="T17" i="3"/>
  <c r="H20" i="3"/>
  <c r="S20" i="3"/>
  <c r="T7" i="3"/>
  <c r="J10" i="3"/>
  <c r="K10" i="3"/>
  <c r="Q12" i="3"/>
  <c r="H9" i="3"/>
  <c r="R12" i="3"/>
  <c r="P15" i="3"/>
  <c r="Q15" i="3"/>
  <c r="S14" i="3"/>
  <c r="G3" i="3"/>
  <c r="H3" i="3"/>
  <c r="F18" i="3"/>
  <c r="P4" i="3"/>
  <c r="Q4" i="3"/>
  <c r="N12" i="3"/>
  <c r="I13" i="3"/>
  <c r="F19" i="3"/>
  <c r="M10" i="3"/>
  <c r="N19" i="3"/>
  <c r="G12" i="3"/>
  <c r="D4" i="3"/>
  <c r="E15" i="3"/>
  <c r="I20" i="3"/>
  <c r="P19" i="3"/>
  <c r="P16" i="3"/>
  <c r="G10" i="3"/>
  <c r="M13" i="3"/>
  <c r="R11" i="3"/>
  <c r="M12" i="3"/>
  <c r="L10" i="3"/>
  <c r="H11" i="3"/>
  <c r="N5" i="3"/>
  <c r="K16" i="3"/>
  <c r="O8" i="3"/>
  <c r="I19" i="3"/>
  <c r="S18" i="3"/>
  <c r="G8" i="3"/>
  <c r="T15" i="3"/>
  <c r="O14" i="3"/>
  <c r="L4" i="3"/>
  <c r="I15" i="3"/>
  <c r="H19" i="3"/>
  <c r="I10" i="3"/>
  <c r="S19" i="3"/>
  <c r="U10" i="3"/>
  <c r="S6" i="3"/>
  <c r="R15" i="3"/>
  <c r="Q18" i="3"/>
  <c r="F9" i="3"/>
  <c r="N16" i="3"/>
  <c r="D5" i="3"/>
  <c r="S8" i="3"/>
  <c r="G14" i="3"/>
  <c r="K19" i="3"/>
  <c r="K6" i="3"/>
  <c r="T11" i="3"/>
  <c r="I17" i="3"/>
  <c r="D17" i="3"/>
  <c r="H17" i="3"/>
  <c r="I6" i="3"/>
  <c r="U6" i="3"/>
  <c r="G20" i="3"/>
  <c r="N87" i="16"/>
  <c r="N56" i="16"/>
  <c r="N92" i="16"/>
  <c r="N47" i="16"/>
  <c r="N70" i="16"/>
  <c r="N38" i="16"/>
  <c r="N105" i="16"/>
  <c r="N71" i="16"/>
  <c r="N23" i="16"/>
  <c r="M14" i="16"/>
  <c r="N14" i="16" s="1"/>
  <c r="H25" i="12"/>
  <c r="G25" i="12"/>
  <c r="F25" i="12"/>
  <c r="I9" i="8"/>
  <c r="J15" i="8"/>
  <c r="I16" i="8"/>
  <c r="J16" i="8"/>
  <c r="I12" i="8"/>
  <c r="I15" i="8"/>
  <c r="J9" i="8"/>
  <c r="I11" i="8"/>
  <c r="I13" i="8"/>
  <c r="J13" i="8"/>
  <c r="J20" i="8"/>
  <c r="I4" i="8"/>
  <c r="J11" i="8"/>
  <c r="J14" i="8"/>
  <c r="J4" i="8"/>
  <c r="J12" i="8"/>
  <c r="I20" i="8"/>
  <c r="I6" i="8"/>
  <c r="I10" i="8"/>
  <c r="J10" i="8"/>
  <c r="I14" i="8"/>
  <c r="J6" i="8"/>
  <c r="G23" i="13"/>
  <c r="E23" i="13"/>
  <c r="F23" i="13"/>
  <c r="F25" i="11"/>
  <c r="H25" i="11"/>
  <c r="G25" i="11"/>
  <c r="G24" i="8"/>
  <c r="I24" i="8"/>
  <c r="H24" i="8"/>
  <c r="S3" i="3"/>
  <c r="O10" i="3"/>
  <c r="P7" i="3"/>
  <c r="F12" i="3"/>
  <c r="I9" i="3"/>
  <c r="E17" i="3"/>
  <c r="U19" i="3"/>
  <c r="L16" i="3"/>
  <c r="N6" i="3"/>
  <c r="G10" i="12" l="1"/>
  <c r="J10" i="12" s="1"/>
  <c r="L15" i="12"/>
  <c r="K15" i="12"/>
  <c r="M15" i="12"/>
  <c r="J15" i="12"/>
  <c r="M4" i="11"/>
  <c r="J4" i="11"/>
  <c r="I4" i="11"/>
  <c r="K9" i="12"/>
  <c r="K8" i="12"/>
  <c r="K17" i="12"/>
  <c r="K16" i="11"/>
  <c r="K8" i="11"/>
  <c r="K5" i="11"/>
  <c r="L4" i="11"/>
  <c r="K10" i="11"/>
  <c r="K13" i="12"/>
  <c r="K11" i="12"/>
  <c r="H103" i="9"/>
  <c r="H11" i="13" s="1"/>
  <c r="Q11" i="13" s="1"/>
  <c r="H96" i="9"/>
  <c r="H7" i="13" s="1"/>
  <c r="V7" i="13" s="1"/>
  <c r="H106" i="9"/>
  <c r="H15" i="13" s="1"/>
  <c r="T15" i="13" s="1"/>
  <c r="H109" i="9"/>
  <c r="H17" i="13" s="1"/>
  <c r="O17" i="13" s="1"/>
  <c r="H94" i="9"/>
  <c r="H3" i="13" s="1"/>
  <c r="P3" i="13" s="1"/>
  <c r="H98" i="9"/>
  <c r="H6" i="13" s="1"/>
  <c r="N6" i="13" s="1"/>
  <c r="H105" i="9"/>
  <c r="H14" i="13" s="1"/>
  <c r="P14" i="13" s="1"/>
  <c r="H101" i="9"/>
  <c r="H13" i="13" s="1"/>
  <c r="U13" i="13" s="1"/>
  <c r="H95" i="9"/>
  <c r="H4" i="13" s="1"/>
  <c r="Q4" i="13" s="1"/>
  <c r="H97" i="9"/>
  <c r="H5" i="13" s="1"/>
  <c r="O5" i="13" s="1"/>
  <c r="H107" i="9"/>
  <c r="H16" i="13" s="1"/>
  <c r="T16" i="13" s="1"/>
  <c r="H100" i="9"/>
  <c r="H9" i="13" s="1"/>
  <c r="Q9" i="13" s="1"/>
  <c r="F99" i="9"/>
  <c r="H8" i="11" s="1"/>
  <c r="Q8" i="11" s="1"/>
  <c r="H102" i="9"/>
  <c r="H12" i="13" s="1"/>
  <c r="Q12" i="13" s="1"/>
  <c r="H104" i="9"/>
  <c r="H10" i="13" s="1"/>
  <c r="R10" i="13" s="1"/>
  <c r="H99" i="9"/>
  <c r="H8" i="13" s="1"/>
  <c r="V8" i="13" s="1"/>
  <c r="H111" i="9"/>
  <c r="H20" i="13" s="1"/>
  <c r="V20" i="13" s="1"/>
  <c r="H110" i="9"/>
  <c r="H19" i="13" s="1"/>
  <c r="T19" i="13" s="1"/>
  <c r="H108" i="9"/>
  <c r="H18" i="13" s="1"/>
  <c r="O18" i="13" s="1"/>
  <c r="K7" i="12"/>
  <c r="K10" i="12"/>
  <c r="K18" i="12"/>
  <c r="K9" i="11"/>
  <c r="K6" i="11"/>
  <c r="K11" i="11"/>
  <c r="J8" i="12"/>
  <c r="M18" i="12"/>
  <c r="I8" i="11"/>
  <c r="I9" i="11"/>
  <c r="M8" i="12"/>
  <c r="I13" i="12"/>
  <c r="M9" i="12"/>
  <c r="F97" i="9"/>
  <c r="H5" i="11" s="1"/>
  <c r="S5" i="11" s="1"/>
  <c r="F100" i="9"/>
  <c r="H10" i="11" s="1"/>
  <c r="Q10" i="11" s="1"/>
  <c r="J5" i="12"/>
  <c r="M5" i="12"/>
  <c r="I6" i="12"/>
  <c r="L6" i="12"/>
  <c r="D106" i="9"/>
  <c r="H15" i="12" s="1"/>
  <c r="T15" i="12" s="1"/>
  <c r="J101" i="9"/>
  <c r="H14" i="8" s="1"/>
  <c r="Q14" i="8" s="1"/>
  <c r="J13" i="12"/>
  <c r="J95" i="9"/>
  <c r="H3" i="8" s="1"/>
  <c r="S3" i="8" s="1"/>
  <c r="J105" i="9"/>
  <c r="H13" i="8" s="1"/>
  <c r="O13" i="8" s="1"/>
  <c r="J111" i="9"/>
  <c r="H20" i="8" s="1"/>
  <c r="J108" i="9"/>
  <c r="H19" i="8" s="1"/>
  <c r="V19" i="8" s="1"/>
  <c r="J99" i="9"/>
  <c r="H8" i="8" s="1"/>
  <c r="S8" i="8" s="1"/>
  <c r="J98" i="9"/>
  <c r="H6" i="8" s="1"/>
  <c r="Q6" i="8" s="1"/>
  <c r="J97" i="9"/>
  <c r="H5" i="8" s="1"/>
  <c r="U5" i="8" s="1"/>
  <c r="J94" i="9"/>
  <c r="H4" i="8" s="1"/>
  <c r="J109" i="9"/>
  <c r="H17" i="8" s="1"/>
  <c r="V17" i="8" s="1"/>
  <c r="J110" i="9"/>
  <c r="H18" i="8" s="1"/>
  <c r="T18" i="8" s="1"/>
  <c r="J104" i="9"/>
  <c r="H9" i="8" s="1"/>
  <c r="J102" i="9"/>
  <c r="H11" i="8" s="1"/>
  <c r="R11" i="8" s="1"/>
  <c r="J100" i="9"/>
  <c r="H12" i="8" s="1"/>
  <c r="J96" i="9"/>
  <c r="H7" i="8" s="1"/>
  <c r="Q7" i="8" s="1"/>
  <c r="J103" i="9"/>
  <c r="H10" i="8" s="1"/>
  <c r="J107" i="9"/>
  <c r="H16" i="8" s="1"/>
  <c r="Q16" i="8" s="1"/>
  <c r="J106" i="9"/>
  <c r="H15" i="8" s="1"/>
  <c r="S15" i="8" s="1"/>
  <c r="F109" i="9"/>
  <c r="H17" i="11" s="1"/>
  <c r="N17" i="11" s="1"/>
  <c r="F105" i="9"/>
  <c r="H14" i="11" s="1"/>
  <c r="V14" i="11" s="1"/>
  <c r="F101" i="9"/>
  <c r="H13" i="11" s="1"/>
  <c r="T13" i="11" s="1"/>
  <c r="F110" i="9"/>
  <c r="H19" i="11" s="1"/>
  <c r="S19" i="11" s="1"/>
  <c r="F103" i="9"/>
  <c r="H11" i="11" s="1"/>
  <c r="P11" i="11" s="1"/>
  <c r="F106" i="9"/>
  <c r="H15" i="11" s="1"/>
  <c r="T15" i="11" s="1"/>
  <c r="F108" i="9"/>
  <c r="H18" i="11" s="1"/>
  <c r="S18" i="11" s="1"/>
  <c r="F104" i="9"/>
  <c r="H9" i="11" s="1"/>
  <c r="N9" i="11" s="1"/>
  <c r="F94" i="9"/>
  <c r="H3" i="11" s="1"/>
  <c r="N3" i="11" s="1"/>
  <c r="F95" i="9"/>
  <c r="H4" i="11" s="1"/>
  <c r="R4" i="11" s="1"/>
  <c r="F107" i="9"/>
  <c r="H16" i="11" s="1"/>
  <c r="V16" i="11" s="1"/>
  <c r="F102" i="9"/>
  <c r="H12" i="11" s="1"/>
  <c r="S12" i="11" s="1"/>
  <c r="F111" i="9"/>
  <c r="H20" i="11" s="1"/>
  <c r="S20" i="11" s="1"/>
  <c r="F96" i="9"/>
  <c r="H7" i="11" s="1"/>
  <c r="Q7" i="11" s="1"/>
  <c r="F98" i="9"/>
  <c r="H6" i="11" s="1"/>
  <c r="V6" i="11" s="1"/>
  <c r="D108" i="9"/>
  <c r="H18" i="12" s="1"/>
  <c r="V18" i="12" s="1"/>
  <c r="D109" i="9"/>
  <c r="H17" i="12" s="1"/>
  <c r="R17" i="12" s="1"/>
  <c r="D107" i="9"/>
  <c r="H16" i="12" s="1"/>
  <c r="P16" i="12" s="1"/>
  <c r="D94" i="9"/>
  <c r="H3" i="12" s="1"/>
  <c r="U3" i="12" s="1"/>
  <c r="D95" i="9"/>
  <c r="H4" i="12" s="1"/>
  <c r="T4" i="12" s="1"/>
  <c r="D102" i="9"/>
  <c r="H12" i="12" s="1"/>
  <c r="U12" i="12" s="1"/>
  <c r="D103" i="9"/>
  <c r="H11" i="12" s="1"/>
  <c r="O11" i="12" s="1"/>
  <c r="D98" i="9"/>
  <c r="H6" i="12" s="1"/>
  <c r="R6" i="12" s="1"/>
  <c r="D100" i="9"/>
  <c r="H10" i="12" s="1"/>
  <c r="N10" i="12" s="1"/>
  <c r="D110" i="9"/>
  <c r="H19" i="12" s="1"/>
  <c r="S19" i="12" s="1"/>
  <c r="D99" i="9"/>
  <c r="H8" i="12" s="1"/>
  <c r="U8" i="12" s="1"/>
  <c r="D105" i="9"/>
  <c r="H14" i="12" s="1"/>
  <c r="V14" i="12" s="1"/>
  <c r="D97" i="9"/>
  <c r="H5" i="12" s="1"/>
  <c r="O5" i="12" s="1"/>
  <c r="D96" i="9"/>
  <c r="H7" i="12" s="1"/>
  <c r="O7" i="12" s="1"/>
  <c r="D101" i="9"/>
  <c r="H13" i="12" s="1"/>
  <c r="V13" i="12" s="1"/>
  <c r="D104" i="9"/>
  <c r="H9" i="12" s="1"/>
  <c r="T9" i="12" s="1"/>
  <c r="D111" i="9"/>
  <c r="H20" i="12" s="1"/>
  <c r="N20" i="12" s="1"/>
  <c r="I10" i="12"/>
  <c r="J18" i="12"/>
  <c r="L8" i="12"/>
  <c r="L10" i="12"/>
  <c r="L16" i="12"/>
  <c r="J8" i="11"/>
  <c r="L8" i="11"/>
  <c r="I17" i="12"/>
  <c r="J16" i="11"/>
  <c r="J20" i="12"/>
  <c r="J6" i="12"/>
  <c r="M20" i="11"/>
  <c r="I18" i="12"/>
  <c r="M13" i="12"/>
  <c r="M16" i="12"/>
  <c r="M6" i="12"/>
  <c r="M18" i="11"/>
  <c r="M14" i="11"/>
  <c r="M10" i="12"/>
  <c r="J16" i="12"/>
  <c r="I20" i="11"/>
  <c r="J11" i="12"/>
  <c r="I11" i="11"/>
  <c r="I16" i="11"/>
  <c r="J18" i="11"/>
  <c r="I7" i="11"/>
  <c r="J7" i="12"/>
  <c r="M11" i="12"/>
  <c r="M7" i="12"/>
  <c r="I19" i="11"/>
  <c r="L7" i="12"/>
  <c r="I16" i="12"/>
  <c r="I18" i="11"/>
  <c r="I11" i="12"/>
  <c r="I6" i="11"/>
  <c r="L5" i="12"/>
  <c r="L11" i="11"/>
  <c r="J17" i="11"/>
  <c r="L17" i="11"/>
  <c r="I17" i="11"/>
  <c r="M17" i="11"/>
  <c r="L12" i="12"/>
  <c r="I20" i="12"/>
  <c r="L17" i="12"/>
  <c r="I10" i="11"/>
  <c r="J19" i="11"/>
  <c r="J12" i="12"/>
  <c r="I14" i="12"/>
  <c r="J19" i="12"/>
  <c r="J5" i="11"/>
  <c r="M14" i="12"/>
  <c r="I12" i="12"/>
  <c r="L19" i="12"/>
  <c r="M19" i="12"/>
  <c r="J10" i="11"/>
  <c r="L18" i="11"/>
  <c r="J20" i="11"/>
  <c r="L20" i="11"/>
  <c r="L14" i="12"/>
  <c r="M16" i="11"/>
  <c r="M12" i="12"/>
  <c r="M20" i="12"/>
  <c r="L20" i="12"/>
  <c r="I9" i="12"/>
  <c r="J9" i="12"/>
  <c r="M19" i="11"/>
  <c r="M7" i="11"/>
  <c r="J7" i="11"/>
  <c r="L19" i="11"/>
  <c r="J6" i="11"/>
  <c r="L6" i="11"/>
  <c r="M10" i="11"/>
  <c r="I5" i="12"/>
  <c r="J14" i="12"/>
  <c r="I19" i="12"/>
  <c r="L5" i="11"/>
  <c r="L14" i="11"/>
  <c r="L7" i="11"/>
  <c r="L9" i="11"/>
  <c r="J9" i="11"/>
  <c r="I12" i="11"/>
  <c r="M12" i="11"/>
  <c r="L12" i="11"/>
  <c r="J12" i="11"/>
  <c r="J14" i="11"/>
  <c r="I5" i="11"/>
  <c r="M11" i="11"/>
  <c r="L13" i="11"/>
  <c r="J13" i="11"/>
  <c r="M13" i="11"/>
  <c r="I13" i="11"/>
  <c r="I14" i="11"/>
  <c r="J17" i="12"/>
  <c r="I25" i="12"/>
  <c r="J8" i="8"/>
  <c r="J5" i="8"/>
  <c r="I8" i="8"/>
  <c r="I5" i="8"/>
  <c r="I18" i="8"/>
  <c r="J18" i="8"/>
  <c r="I17" i="8"/>
  <c r="J17" i="8"/>
  <c r="I19" i="8"/>
  <c r="J19" i="8"/>
  <c r="J7" i="8"/>
  <c r="I7" i="8"/>
  <c r="J3" i="8"/>
  <c r="I23" i="13"/>
  <c r="G13" i="3"/>
  <c r="Q11" i="3"/>
  <c r="T20" i="3"/>
  <c r="H15" i="3"/>
  <c r="J8" i="3"/>
  <c r="M5" i="3"/>
  <c r="K14" i="3"/>
  <c r="R4" i="3"/>
  <c r="D18" i="3"/>
  <c r="J25" i="11"/>
  <c r="J24" i="8"/>
  <c r="O6" i="13" l="1"/>
  <c r="V3" i="13"/>
  <c r="T20" i="13"/>
  <c r="O20" i="13"/>
  <c r="V14" i="13"/>
  <c r="Q18" i="13"/>
  <c r="O19" i="13"/>
  <c r="N3" i="13"/>
  <c r="S20" i="13"/>
  <c r="R19" i="13"/>
  <c r="R20" i="13"/>
  <c r="R18" i="13"/>
  <c r="U14" i="13"/>
  <c r="O8" i="13"/>
  <c r="U17" i="13"/>
  <c r="N17" i="13"/>
  <c r="N14" i="13"/>
  <c r="Q6" i="13"/>
  <c r="P17" i="13"/>
  <c r="S8" i="13"/>
  <c r="P8" i="13"/>
  <c r="N8" i="13"/>
  <c r="R17" i="13"/>
  <c r="T14" i="13"/>
  <c r="P13" i="13"/>
  <c r="N18" i="13"/>
  <c r="S17" i="13"/>
  <c r="R8" i="13"/>
  <c r="S18" i="13"/>
  <c r="Q17" i="13"/>
  <c r="Q14" i="13"/>
  <c r="P18" i="13"/>
  <c r="T8" i="13"/>
  <c r="R7" i="13"/>
  <c r="O11" i="13"/>
  <c r="U7" i="13"/>
  <c r="V15" i="13"/>
  <c r="V11" i="13"/>
  <c r="O13" i="13"/>
  <c r="R14" i="13"/>
  <c r="Q13" i="13"/>
  <c r="T18" i="13"/>
  <c r="S14" i="13"/>
  <c r="U18" i="13"/>
  <c r="O14" i="13"/>
  <c r="V18" i="13"/>
  <c r="T10" i="13"/>
  <c r="S7" i="13"/>
  <c r="Q10" i="13"/>
  <c r="N7" i="13"/>
  <c r="P16" i="13"/>
  <c r="R11" i="13"/>
  <c r="P7" i="13"/>
  <c r="V10" i="13"/>
  <c r="Q7" i="13"/>
  <c r="P11" i="13"/>
  <c r="O7" i="13"/>
  <c r="U11" i="13"/>
  <c r="T11" i="13"/>
  <c r="T7" i="13"/>
  <c r="Q15" i="13"/>
  <c r="S15" i="13"/>
  <c r="Q16" i="13"/>
  <c r="V17" i="13"/>
  <c r="R15" i="13"/>
  <c r="U15" i="13"/>
  <c r="N10" i="13"/>
  <c r="N15" i="13"/>
  <c r="O15" i="13"/>
  <c r="U8" i="11"/>
  <c r="O10" i="13"/>
  <c r="V16" i="13"/>
  <c r="N11" i="13"/>
  <c r="P10" i="13"/>
  <c r="T4" i="13"/>
  <c r="R8" i="11"/>
  <c r="T17" i="13"/>
  <c r="S11" i="13"/>
  <c r="S10" i="13"/>
  <c r="S12" i="13"/>
  <c r="P15" i="13"/>
  <c r="T5" i="13"/>
  <c r="R5" i="13"/>
  <c r="V5" i="13"/>
  <c r="N13" i="13"/>
  <c r="U5" i="13"/>
  <c r="N5" i="13"/>
  <c r="O4" i="13"/>
  <c r="S5" i="13"/>
  <c r="V13" i="13"/>
  <c r="V4" i="13"/>
  <c r="R4" i="13"/>
  <c r="R13" i="13"/>
  <c r="Q5" i="13"/>
  <c r="S6" i="13"/>
  <c r="T13" i="13"/>
  <c r="U8" i="13"/>
  <c r="P5" i="13"/>
  <c r="S13" i="13"/>
  <c r="S4" i="13"/>
  <c r="T9" i="13"/>
  <c r="U6" i="13"/>
  <c r="U19" i="13"/>
  <c r="Q19" i="13"/>
  <c r="U12" i="13"/>
  <c r="T8" i="11"/>
  <c r="N9" i="13"/>
  <c r="P12" i="13"/>
  <c r="S19" i="13"/>
  <c r="U3" i="13"/>
  <c r="V8" i="11"/>
  <c r="U16" i="13"/>
  <c r="V9" i="13"/>
  <c r="S16" i="13"/>
  <c r="T12" i="13"/>
  <c r="N12" i="13"/>
  <c r="T3" i="13"/>
  <c r="Q8" i="13"/>
  <c r="N20" i="13"/>
  <c r="N19" i="13"/>
  <c r="P9" i="13"/>
  <c r="U9" i="13"/>
  <c r="O16" i="13"/>
  <c r="V12" i="13"/>
  <c r="S3" i="13"/>
  <c r="R3" i="13"/>
  <c r="N8" i="11"/>
  <c r="P4" i="13"/>
  <c r="S8" i="11"/>
  <c r="P6" i="13"/>
  <c r="R16" i="13"/>
  <c r="O3" i="13"/>
  <c r="R12" i="13"/>
  <c r="R6" i="13"/>
  <c r="P8" i="11"/>
  <c r="O8" i="11"/>
  <c r="N4" i="13"/>
  <c r="N16" i="13"/>
  <c r="U20" i="13"/>
  <c r="O9" i="13"/>
  <c r="S9" i="13"/>
  <c r="U10" i="13"/>
  <c r="U4" i="13"/>
  <c r="R9" i="13"/>
  <c r="Q20" i="13"/>
  <c r="V19" i="13"/>
  <c r="Q3" i="13"/>
  <c r="P20" i="13"/>
  <c r="T6" i="13"/>
  <c r="O12" i="13"/>
  <c r="P19" i="13"/>
  <c r="V6" i="13"/>
  <c r="O5" i="8"/>
  <c r="O10" i="11"/>
  <c r="R3" i="12"/>
  <c r="O3" i="12"/>
  <c r="T5" i="11"/>
  <c r="T10" i="11"/>
  <c r="N10" i="11"/>
  <c r="T20" i="11"/>
  <c r="U10" i="11"/>
  <c r="V5" i="11"/>
  <c r="R5" i="11"/>
  <c r="U5" i="11"/>
  <c r="R10" i="11"/>
  <c r="S10" i="11"/>
  <c r="N5" i="11"/>
  <c r="V10" i="11"/>
  <c r="P5" i="11"/>
  <c r="S7" i="11"/>
  <c r="U14" i="11"/>
  <c r="P10" i="11"/>
  <c r="V4" i="12"/>
  <c r="O15" i="12"/>
  <c r="N15" i="12"/>
  <c r="Q5" i="8"/>
  <c r="O19" i="8"/>
  <c r="S19" i="8"/>
  <c r="N19" i="8"/>
  <c r="Q20" i="11"/>
  <c r="T6" i="11"/>
  <c r="N14" i="11"/>
  <c r="S6" i="11"/>
  <c r="U7" i="11"/>
  <c r="N7" i="11"/>
  <c r="R7" i="11"/>
  <c r="S17" i="12"/>
  <c r="R16" i="12"/>
  <c r="P20" i="12"/>
  <c r="U15" i="12"/>
  <c r="S4" i="12"/>
  <c r="N3" i="12"/>
  <c r="T17" i="12"/>
  <c r="T11" i="12"/>
  <c r="S15" i="12"/>
  <c r="Q15" i="12"/>
  <c r="V9" i="12"/>
  <c r="S9" i="12"/>
  <c r="O4" i="12"/>
  <c r="R9" i="12"/>
  <c r="Q13" i="12"/>
  <c r="O9" i="12"/>
  <c r="R20" i="11"/>
  <c r="N20" i="11"/>
  <c r="O7" i="8"/>
  <c r="V12" i="12"/>
  <c r="S7" i="12"/>
  <c r="V20" i="11"/>
  <c r="R17" i="11"/>
  <c r="N12" i="12"/>
  <c r="T19" i="8"/>
  <c r="N7" i="8"/>
  <c r="R14" i="11"/>
  <c r="O5" i="11"/>
  <c r="P12" i="12"/>
  <c r="Q17" i="11"/>
  <c r="R15" i="12"/>
  <c r="V7" i="8"/>
  <c r="S17" i="11"/>
  <c r="U16" i="11"/>
  <c r="S10" i="12"/>
  <c r="V17" i="11"/>
  <c r="T14" i="11"/>
  <c r="S7" i="8"/>
  <c r="Q5" i="11"/>
  <c r="T17" i="11"/>
  <c r="V20" i="12"/>
  <c r="V15" i="12"/>
  <c r="O20" i="11"/>
  <c r="U20" i="11"/>
  <c r="N3" i="8"/>
  <c r="P20" i="11"/>
  <c r="U17" i="11"/>
  <c r="O17" i="11"/>
  <c r="P7" i="8"/>
  <c r="P17" i="11"/>
  <c r="P15" i="12"/>
  <c r="P19" i="8"/>
  <c r="O6" i="8"/>
  <c r="R19" i="8"/>
  <c r="T7" i="8"/>
  <c r="Q19" i="8"/>
  <c r="S6" i="8"/>
  <c r="S16" i="11"/>
  <c r="R16" i="11"/>
  <c r="N16" i="11"/>
  <c r="V13" i="11"/>
  <c r="S14" i="11"/>
  <c r="P14" i="11"/>
  <c r="N13" i="11"/>
  <c r="O7" i="11"/>
  <c r="V7" i="11"/>
  <c r="O19" i="11"/>
  <c r="T19" i="11"/>
  <c r="O6" i="11"/>
  <c r="Q13" i="11"/>
  <c r="S13" i="11"/>
  <c r="O14" i="11"/>
  <c r="T7" i="11"/>
  <c r="U13" i="11"/>
  <c r="S4" i="11"/>
  <c r="Q3" i="11"/>
  <c r="P13" i="11"/>
  <c r="P9" i="11"/>
  <c r="Q16" i="11"/>
  <c r="P16" i="11"/>
  <c r="Q4" i="11"/>
  <c r="V15" i="11"/>
  <c r="U3" i="11"/>
  <c r="P3" i="11"/>
  <c r="T4" i="11"/>
  <c r="O13" i="11"/>
  <c r="P6" i="11"/>
  <c r="Q6" i="11"/>
  <c r="V3" i="11"/>
  <c r="S15" i="11"/>
  <c r="S11" i="11"/>
  <c r="O18" i="11"/>
  <c r="N19" i="11"/>
  <c r="O15" i="11"/>
  <c r="T11" i="11"/>
  <c r="U11" i="11"/>
  <c r="S3" i="11"/>
  <c r="P15" i="11"/>
  <c r="R3" i="11"/>
  <c r="O3" i="11"/>
  <c r="T3" i="11"/>
  <c r="O11" i="11"/>
  <c r="R13" i="11"/>
  <c r="R11" i="11"/>
  <c r="V17" i="12"/>
  <c r="N16" i="12"/>
  <c r="P7" i="12"/>
  <c r="O16" i="12"/>
  <c r="S16" i="12"/>
  <c r="R13" i="12"/>
  <c r="O13" i="12"/>
  <c r="N7" i="12"/>
  <c r="P13" i="12"/>
  <c r="R7" i="12"/>
  <c r="U7" i="12"/>
  <c r="Q12" i="12"/>
  <c r="T13" i="12"/>
  <c r="O17" i="12"/>
  <c r="Q6" i="12"/>
  <c r="P17" i="12"/>
  <c r="Q16" i="12"/>
  <c r="R20" i="12"/>
  <c r="N5" i="12"/>
  <c r="U5" i="12"/>
  <c r="V5" i="12"/>
  <c r="P18" i="12"/>
  <c r="T5" i="12"/>
  <c r="S13" i="12"/>
  <c r="T14" i="12"/>
  <c r="N18" i="12"/>
  <c r="O14" i="12"/>
  <c r="P5" i="12"/>
  <c r="U16" i="12"/>
  <c r="Q8" i="12"/>
  <c r="Q5" i="12"/>
  <c r="N13" i="12"/>
  <c r="N17" i="12"/>
  <c r="U13" i="12"/>
  <c r="U17" i="12"/>
  <c r="Q17" i="12"/>
  <c r="T7" i="12"/>
  <c r="R5" i="12"/>
  <c r="V16" i="12"/>
  <c r="S5" i="12"/>
  <c r="T16" i="12"/>
  <c r="V7" i="12"/>
  <c r="R16" i="8"/>
  <c r="O3" i="8"/>
  <c r="S16" i="8"/>
  <c r="R3" i="8"/>
  <c r="Q18" i="8"/>
  <c r="V3" i="8"/>
  <c r="U3" i="8"/>
  <c r="P3" i="8"/>
  <c r="N16" i="8"/>
  <c r="T3" i="8"/>
  <c r="O16" i="8"/>
  <c r="T17" i="8"/>
  <c r="R5" i="8"/>
  <c r="P16" i="8"/>
  <c r="R15" i="8"/>
  <c r="Q3" i="8"/>
  <c r="Q17" i="8"/>
  <c r="S5" i="8"/>
  <c r="V5" i="8"/>
  <c r="P17" i="8"/>
  <c r="N5" i="8"/>
  <c r="T5" i="8"/>
  <c r="S9" i="8"/>
  <c r="P9" i="8"/>
  <c r="R9" i="8"/>
  <c r="N4" i="8"/>
  <c r="O4" i="8"/>
  <c r="R10" i="8"/>
  <c r="O10" i="8"/>
  <c r="O20" i="8"/>
  <c r="Q20" i="8"/>
  <c r="N20" i="8"/>
  <c r="S18" i="8"/>
  <c r="O18" i="8"/>
  <c r="Q8" i="8"/>
  <c r="N18" i="8"/>
  <c r="V18" i="8"/>
  <c r="U18" i="8"/>
  <c r="S17" i="8"/>
  <c r="U17" i="8"/>
  <c r="R7" i="8"/>
  <c r="O17" i="8"/>
  <c r="P5" i="8"/>
  <c r="P15" i="8"/>
  <c r="U19" i="8"/>
  <c r="R18" i="8"/>
  <c r="R17" i="8"/>
  <c r="U7" i="8"/>
  <c r="P18" i="8"/>
  <c r="N17" i="8"/>
  <c r="N15" i="8"/>
  <c r="O15" i="8"/>
  <c r="S13" i="8"/>
  <c r="Q11" i="8"/>
  <c r="S10" i="8"/>
  <c r="P10" i="8"/>
  <c r="Q15" i="8"/>
  <c r="R13" i="8"/>
  <c r="O14" i="8"/>
  <c r="Q13" i="8"/>
  <c r="P20" i="8"/>
  <c r="S14" i="8"/>
  <c r="O8" i="8"/>
  <c r="R14" i="8"/>
  <c r="P4" i="8"/>
  <c r="Q4" i="8"/>
  <c r="N6" i="8"/>
  <c r="N10" i="8"/>
  <c r="P13" i="8"/>
  <c r="Q10" i="8"/>
  <c r="U12" i="8"/>
  <c r="T12" i="8"/>
  <c r="V12" i="8"/>
  <c r="N12" i="8"/>
  <c r="U14" i="8"/>
  <c r="V14" i="8"/>
  <c r="T14" i="8"/>
  <c r="R12" i="8"/>
  <c r="U20" i="8"/>
  <c r="V20" i="8"/>
  <c r="T20" i="8"/>
  <c r="P14" i="8"/>
  <c r="S20" i="8"/>
  <c r="O12" i="8"/>
  <c r="R20" i="8"/>
  <c r="T6" i="8"/>
  <c r="V6" i="8"/>
  <c r="U6" i="8"/>
  <c r="N14" i="8"/>
  <c r="Q12" i="8"/>
  <c r="R6" i="8"/>
  <c r="V15" i="8"/>
  <c r="U15" i="8"/>
  <c r="T15" i="8"/>
  <c r="P6" i="8"/>
  <c r="V9" i="8"/>
  <c r="T9" i="8"/>
  <c r="U9" i="8"/>
  <c r="P12" i="8"/>
  <c r="Q9" i="8"/>
  <c r="V4" i="8"/>
  <c r="T4" i="8"/>
  <c r="U4" i="8"/>
  <c r="S4" i="8"/>
  <c r="N11" i="8"/>
  <c r="P11" i="8"/>
  <c r="V13" i="8"/>
  <c r="U13" i="8"/>
  <c r="T13" i="8"/>
  <c r="V8" i="8"/>
  <c r="T8" i="8"/>
  <c r="U8" i="8"/>
  <c r="P8" i="8"/>
  <c r="R4" i="8"/>
  <c r="S12" i="8"/>
  <c r="N8" i="8"/>
  <c r="U16" i="8"/>
  <c r="T16" i="8"/>
  <c r="V16" i="8"/>
  <c r="N13" i="8"/>
  <c r="R8" i="8"/>
  <c r="N9" i="8"/>
  <c r="T11" i="8"/>
  <c r="U11" i="8"/>
  <c r="V11" i="8"/>
  <c r="O11" i="8"/>
  <c r="O9" i="8"/>
  <c r="T10" i="8"/>
  <c r="U10" i="8"/>
  <c r="V10" i="8"/>
  <c r="S11" i="8"/>
  <c r="U12" i="11"/>
  <c r="T9" i="11"/>
  <c r="Q9" i="11"/>
  <c r="R15" i="11"/>
  <c r="Q12" i="11"/>
  <c r="V19" i="11"/>
  <c r="Q18" i="11"/>
  <c r="U6" i="11"/>
  <c r="R6" i="11"/>
  <c r="Q15" i="11"/>
  <c r="R12" i="11"/>
  <c r="T12" i="11"/>
  <c r="O16" i="11"/>
  <c r="O9" i="11"/>
  <c r="N12" i="11"/>
  <c r="O12" i="11"/>
  <c r="T18" i="11"/>
  <c r="N15" i="11"/>
  <c r="S9" i="11"/>
  <c r="Q11" i="11"/>
  <c r="V18" i="11"/>
  <c r="P18" i="11"/>
  <c r="P4" i="11"/>
  <c r="O4" i="11"/>
  <c r="U15" i="11"/>
  <c r="R9" i="11"/>
  <c r="P12" i="11"/>
  <c r="V9" i="11"/>
  <c r="V11" i="11"/>
  <c r="N11" i="11"/>
  <c r="V4" i="11"/>
  <c r="V12" i="11"/>
  <c r="U9" i="11"/>
  <c r="U19" i="11"/>
  <c r="Q19" i="11"/>
  <c r="R18" i="11"/>
  <c r="R19" i="11"/>
  <c r="N18" i="11"/>
  <c r="N6" i="11"/>
  <c r="T16" i="11"/>
  <c r="U4" i="11"/>
  <c r="Q14" i="11"/>
  <c r="P7" i="11"/>
  <c r="U18" i="11"/>
  <c r="N4" i="11"/>
  <c r="P19" i="11"/>
  <c r="Q10" i="12"/>
  <c r="V10" i="12"/>
  <c r="N4" i="12"/>
  <c r="P11" i="12"/>
  <c r="O18" i="12"/>
  <c r="P4" i="12"/>
  <c r="V3" i="12"/>
  <c r="Q20" i="12"/>
  <c r="Q4" i="12"/>
  <c r="V19" i="12"/>
  <c r="S12" i="12"/>
  <c r="P9" i="12"/>
  <c r="Q18" i="12"/>
  <c r="U6" i="12"/>
  <c r="S6" i="12"/>
  <c r="P3" i="12"/>
  <c r="T18" i="12"/>
  <c r="T3" i="12"/>
  <c r="U18" i="12"/>
  <c r="O12" i="12"/>
  <c r="R12" i="12"/>
  <c r="N9" i="12"/>
  <c r="U20" i="12"/>
  <c r="R18" i="12"/>
  <c r="S3" i="12"/>
  <c r="S18" i="12"/>
  <c r="P10" i="12"/>
  <c r="P6" i="12"/>
  <c r="T12" i="12"/>
  <c r="T20" i="12"/>
  <c r="T8" i="12"/>
  <c r="Q3" i="12"/>
  <c r="R10" i="12"/>
  <c r="P8" i="12"/>
  <c r="S14" i="12"/>
  <c r="S8" i="12"/>
  <c r="Q11" i="12"/>
  <c r="N6" i="12"/>
  <c r="O20" i="12"/>
  <c r="U10" i="12"/>
  <c r="T6" i="12"/>
  <c r="T10" i="12"/>
  <c r="P14" i="12"/>
  <c r="R19" i="12"/>
  <c r="Q14" i="12"/>
  <c r="O10" i="12"/>
  <c r="V11" i="12"/>
  <c r="V6" i="12"/>
  <c r="U14" i="12"/>
  <c r="P19" i="12"/>
  <c r="R11" i="12"/>
  <c r="S20" i="12"/>
  <c r="Q9" i="12"/>
  <c r="N19" i="12"/>
  <c r="T19" i="12"/>
  <c r="U11" i="12"/>
  <c r="Q7" i="12"/>
  <c r="R8" i="12"/>
  <c r="N14" i="12"/>
  <c r="V8" i="12"/>
  <c r="U9" i="12"/>
  <c r="R14" i="12"/>
  <c r="O8" i="12"/>
  <c r="N8" i="12"/>
  <c r="O19" i="12"/>
  <c r="O6" i="12"/>
  <c r="R4" i="12"/>
  <c r="N11" i="12"/>
  <c r="U19" i="12"/>
  <c r="Q19" i="12"/>
  <c r="S11" i="12"/>
  <c r="U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Linh Dao</author>
  </authors>
  <commentList>
    <comment ref="C2" authorId="0" shapeId="0" xr:uid="{53EC4CA2-4422-4B35-872F-E061E7454EB6}">
      <text>
        <r>
          <rPr>
            <b/>
            <sz val="9"/>
            <color indexed="81"/>
            <rFont val="Tahoma"/>
            <family val="2"/>
          </rPr>
          <t>Linh Dao:</t>
        </r>
        <r>
          <rPr>
            <sz val="9"/>
            <color indexed="81"/>
            <rFont val="Tahoma"/>
            <family val="2"/>
          </rPr>
          <t xml:space="preserve">
this matrix used to determine if the team has been played twice or not, as will take avareage of the 2 games
</t>
        </r>
      </text>
    </comment>
    <comment ref="C29" authorId="0" shapeId="0" xr:uid="{9A66BD9A-209E-4A65-A771-D40FF61158DB}">
      <text>
        <r>
          <rPr>
            <b/>
            <sz val="9"/>
            <color indexed="81"/>
            <rFont val="Tahoma"/>
            <family val="2"/>
          </rPr>
          <t>Linh Dao:explain of formular: if the table above show that "play twice, then data will become average of the 2 games based on the condition of the Home team name and away team name. If the matrix above show blank, then data will be taken as sum from the Data for D(m) also based on the name of Home team and away team as before. Noted due to limitation on my excel skill. I need to manually delete the round as to extract D(13,16,19,22) and copy just value to r1 to compute. Full data sheet is keep at the end.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<sst xmlns="http://schemas.openxmlformats.org/spreadsheetml/2006/main" count="4949" uniqueCount="814">
  <si>
    <t>Sydney Swans</t>
  </si>
  <si>
    <t>Hawthorn Hawks</t>
  </si>
  <si>
    <t>Geelong Cats</t>
  </si>
  <si>
    <t>Fremantle Dockers</t>
  </si>
  <si>
    <t>Port Adelaide Power</t>
  </si>
  <si>
    <t>North Melbourne Kangaroos</t>
  </si>
  <si>
    <t>Essendon Bombers</t>
  </si>
  <si>
    <t>Richmond Tigers</t>
  </si>
  <si>
    <t>West Coast Eagles</t>
  </si>
  <si>
    <t>Adelaide Crows</t>
  </si>
  <si>
    <t>Collingwood Magpies</t>
  </si>
  <si>
    <t>Gold Coast Suns</t>
  </si>
  <si>
    <t>Carlton Blues</t>
  </si>
  <si>
    <t>Western Bulldogs</t>
  </si>
  <si>
    <t>Brisbane Lions</t>
  </si>
  <si>
    <t>GWS Giants</t>
  </si>
  <si>
    <t>Melbourne Demons</t>
  </si>
  <si>
    <t>St Kilda Saints</t>
  </si>
  <si>
    <t>Home team</t>
  </si>
  <si>
    <t>Away team</t>
  </si>
  <si>
    <t>D(22)</t>
  </si>
  <si>
    <t>D(19)</t>
  </si>
  <si>
    <t>D(13)</t>
  </si>
  <si>
    <t>Total Point</t>
  </si>
  <si>
    <t>D(22)T</t>
  </si>
  <si>
    <t>D(19)T</t>
  </si>
  <si>
    <t>First Order Ranking r1=D1-DT1</t>
  </si>
  <si>
    <t>r1=D(22)1-(D(22))T1</t>
  </si>
  <si>
    <t>r1=D(19)1-(D(19))T1</t>
  </si>
  <si>
    <t>r1=D(13)1-(D(13))T1</t>
  </si>
  <si>
    <t>D^2</t>
  </si>
  <si>
    <t>D(22)^2</t>
  </si>
  <si>
    <t>D(19)^2</t>
  </si>
  <si>
    <t>D(13)^2</t>
  </si>
  <si>
    <t>Total Score</t>
  </si>
  <si>
    <t>Second Order Ranking 2=(D^2)1-((D^2)T)1</t>
  </si>
  <si>
    <t>r2=(D(22)^2)1-((D(22)^2)T)1</t>
  </si>
  <si>
    <t>r2=(D(19)^2)1-((D(19)^2)T)1</t>
  </si>
  <si>
    <t>r2=(D(13)^2)1-((D(13)^2)T)1</t>
  </si>
  <si>
    <t>(D(22)^2)1</t>
  </si>
  <si>
    <t>(D(19)^2)1</t>
  </si>
  <si>
    <t>(D(13)^2)1</t>
  </si>
  <si>
    <t>r1</t>
  </si>
  <si>
    <t>r=r1+r2</t>
  </si>
  <si>
    <t>r=r1+0.8r2</t>
  </si>
  <si>
    <t>D(22)^3</t>
  </si>
  <si>
    <t>D(19)^3</t>
  </si>
  <si>
    <t>D(13)^3</t>
  </si>
  <si>
    <t>(D(22)^3)1</t>
  </si>
  <si>
    <t>(D(19)^3)1</t>
  </si>
  <si>
    <t>(D(13)^3)1</t>
  </si>
  <si>
    <t>(D(19)^3)T</t>
  </si>
  <si>
    <t>(D(13)^3)T</t>
  </si>
  <si>
    <t>r3=(D(22)^3)1-((D(22)^3)T)1</t>
  </si>
  <si>
    <t>r3=(D(19)^3)1-((D(19)^3)T)1</t>
  </si>
  <si>
    <t>r3=(D(13)^3)1-((D(13)^3)T)1</t>
  </si>
  <si>
    <t>r=r1+r2+0.5r3</t>
  </si>
  <si>
    <t>r=r1+r2+r3</t>
  </si>
  <si>
    <t>r=r1+0.5r2+r3</t>
  </si>
  <si>
    <t>r=r1+0.5r2+0.5r3</t>
  </si>
  <si>
    <t>r=r1+0.5r2+0.1r3</t>
  </si>
  <si>
    <t>r=r1+0.1r2</t>
  </si>
  <si>
    <t>Correct</t>
  </si>
  <si>
    <t>vary 1-2</t>
  </si>
  <si>
    <t>vary 3-4</t>
  </si>
  <si>
    <t>vary more than 4</t>
  </si>
  <si>
    <t>Sum</t>
  </si>
  <si>
    <t>r=r1+r2+0.1r3</t>
  </si>
  <si>
    <t>r=r1+0.1*r2+r3</t>
  </si>
  <si>
    <t>r=r1+0.1*r2+0.5*r3</t>
  </si>
  <si>
    <t>r=r1+0.1*r2+0.1*r3</t>
  </si>
  <si>
    <t>How far from the actualy ranking to prediction</t>
  </si>
  <si>
    <t>r=r1+0.5r2</t>
  </si>
  <si>
    <t>D(16)</t>
  </si>
  <si>
    <t>r1=D(16)1-(D(16))T1</t>
  </si>
  <si>
    <t>D(16)^2</t>
  </si>
  <si>
    <t>(D(16)^2)1</t>
  </si>
  <si>
    <t>r2=(D(16)^2)1-((D(16)^2)T)1</t>
  </si>
  <si>
    <t>D(16)^3</t>
  </si>
  <si>
    <t>(D(16)^3)1</t>
  </si>
  <si>
    <t>(D(16)^3)T</t>
  </si>
  <si>
    <t>r3=(D(16)^3)1-((D(65)^3)T)1</t>
  </si>
  <si>
    <t>D 16</t>
  </si>
  <si>
    <t>r2</t>
  </si>
  <si>
    <t>r3</t>
  </si>
  <si>
    <t>x</t>
  </si>
  <si>
    <t>69-56</t>
  </si>
  <si>
    <t>Geelong v Western Bulldogs</t>
  </si>
  <si>
    <t>Sun 6 Jul 4:40pm</t>
  </si>
  <si>
    <t>51-79</t>
  </si>
  <si>
    <t>West Coast v Sydney</t>
  </si>
  <si>
    <t>Sun 6 Jul 1:20pm</t>
  </si>
  <si>
    <t>151-66</t>
  </si>
  <si>
    <t>Carlton v St Kilda</t>
  </si>
  <si>
    <t>Sun 6 Jul 1:10pm</t>
  </si>
  <si>
    <t>60-62</t>
  </si>
  <si>
    <t>Port Adelaide v Essendon</t>
  </si>
  <si>
    <t>Sat 5 Jul 7:10pm</t>
  </si>
  <si>
    <t>34-97</t>
  </si>
  <si>
    <t>Melbourne v Fremantle</t>
  </si>
  <si>
    <t>80-75</t>
  </si>
  <si>
    <t>Gold Coast v Collingwood</t>
  </si>
  <si>
    <t>Sat 5 Jul 4:40pm</t>
  </si>
  <si>
    <t>72-140</t>
  </si>
  <si>
    <t>GWS v Adelaide</t>
  </si>
  <si>
    <t>Sat 5 Jul 2:10pm</t>
  </si>
  <si>
    <t>79-54</t>
  </si>
  <si>
    <t>Richmond v Brisbane</t>
  </si>
  <si>
    <t>Sat 5 Jul 1:45pm</t>
  </si>
  <si>
    <t>108-88</t>
  </si>
  <si>
    <t>North Melbourne v Hawthorn</t>
  </si>
  <si>
    <t>Fri 4 Jul 7:50pm</t>
  </si>
  <si>
    <t>91-76</t>
  </si>
  <si>
    <t>Collingwood v Carlton</t>
  </si>
  <si>
    <t>Sun 29 Jun 7:10pm</t>
  </si>
  <si>
    <t>99-76</t>
  </si>
  <si>
    <t>Adelaide v Port Adelaide</t>
  </si>
  <si>
    <t>Sun 29 Jun 3:40pm</t>
  </si>
  <si>
    <t>91-85</t>
  </si>
  <si>
    <t>Western Bulldogs v Melbourne</t>
  </si>
  <si>
    <t>Sun 29 Jun 1:10pm</t>
  </si>
  <si>
    <t>X</t>
  </si>
  <si>
    <t>106-60</t>
  </si>
  <si>
    <t>Sydney v GWS</t>
  </si>
  <si>
    <t>Sat 28 Jun 7:40pm</t>
  </si>
  <si>
    <t>70-66</t>
  </si>
  <si>
    <t>Brisbane v North Melbourne</t>
  </si>
  <si>
    <t>88-81</t>
  </si>
  <si>
    <t>Fremantle v West Coast</t>
  </si>
  <si>
    <t>Sat 28 Jun 2:40pm</t>
  </si>
  <si>
    <t>73-117</t>
  </si>
  <si>
    <t>St Kilda v Richmond</t>
  </si>
  <si>
    <t>Sat 28 Jun 2:10pm</t>
  </si>
  <si>
    <t>116-63</t>
  </si>
  <si>
    <t>Hawthorn v Gold Coast</t>
  </si>
  <si>
    <t>Sat 28 Jun 1:45pm</t>
  </si>
  <si>
    <t>89-80</t>
  </si>
  <si>
    <t>Geelong v Essendon</t>
  </si>
  <si>
    <t>Fri 27 Jun 7:50pm</t>
  </si>
  <si>
    <t>66-107</t>
  </si>
  <si>
    <t>Melbourne v North Melbourne</t>
  </si>
  <si>
    <t>Sun 22 Jun 4:40pm</t>
  </si>
  <si>
    <t>70-103</t>
  </si>
  <si>
    <t>St Kilda v West Coast</t>
  </si>
  <si>
    <t>Sun 22 Jun 3:20pm</t>
  </si>
  <si>
    <t>100-92</t>
  </si>
  <si>
    <t>GWS v Carlton</t>
  </si>
  <si>
    <t>Sun 22 Jun 1:10pm</t>
  </si>
  <si>
    <t>101-92</t>
  </si>
  <si>
    <t>Essendon v Adelaide</t>
  </si>
  <si>
    <t>Sat 21 Jun 7:40pm</t>
  </si>
  <si>
    <t>105-22</t>
  </si>
  <si>
    <t>Fremantle v Brisbane</t>
  </si>
  <si>
    <t>Sat 21 Jun 5:40pm</t>
  </si>
  <si>
    <t>118-78</t>
  </si>
  <si>
    <t>Gold Coast v Geelong</t>
  </si>
  <si>
    <t>Sat 21 Jun 4:40pm</t>
  </si>
  <si>
    <t>115-86</t>
  </si>
  <si>
    <t>Hawthorn v Collingwood</t>
  </si>
  <si>
    <t>Sat 21 Jun 2:10pm</t>
  </si>
  <si>
    <t>128-56</t>
  </si>
  <si>
    <t>Port Adelaide v Western Bulldogs</t>
  </si>
  <si>
    <t>Sat 21 Jun 1:15pm</t>
  </si>
  <si>
    <t>51-62</t>
  </si>
  <si>
    <t>Richmond v Sydney</t>
  </si>
  <si>
    <t>Fri 20 Jun 7:50pm</t>
  </si>
  <si>
    <t>77-78</t>
  </si>
  <si>
    <t>Essendon v Melbourne</t>
  </si>
  <si>
    <t>Sun 15 Jun 4:40pm</t>
  </si>
  <si>
    <t>98-106</t>
  </si>
  <si>
    <t>Collingwood v Western Bulldogs</t>
  </si>
  <si>
    <t>Sun 15 Jun 3:20pm</t>
  </si>
  <si>
    <t>133-37</t>
  </si>
  <si>
    <t>Geelong v St Kilda</t>
  </si>
  <si>
    <t>Sun 15 Jun 1:10pm</t>
  </si>
  <si>
    <t>80-125</t>
  </si>
  <si>
    <t>Brisbane v GWS</t>
  </si>
  <si>
    <t>Sat 14 Jun 7:40pm</t>
  </si>
  <si>
    <t>109-73</t>
  </si>
  <si>
    <t>Adelaide v North Melbourne</t>
  </si>
  <si>
    <t>Sat 14 Jun 7:10pm</t>
  </si>
  <si>
    <t>103-100</t>
  </si>
  <si>
    <t>West Coast v Gold Coast</t>
  </si>
  <si>
    <t>Sat 14 Jun 2:40pm</t>
  </si>
  <si>
    <t>98-94</t>
  </si>
  <si>
    <t>Sydney v Port Adelaide</t>
  </si>
  <si>
    <t>Sat 14 Jun 2:10pm</t>
  </si>
  <si>
    <t>85-105</t>
  </si>
  <si>
    <t>Richmond v Fremantle</t>
  </si>
  <si>
    <t>Sat 14 Jun 1:45pm</t>
  </si>
  <si>
    <t>90-118</t>
  </si>
  <si>
    <t>Carlton v Hawthorn</t>
  </si>
  <si>
    <t>Fri 13 Jun 7:50pm</t>
  </si>
  <si>
    <t>28-61</t>
  </si>
  <si>
    <t>Melbourne v Collingwood</t>
  </si>
  <si>
    <t>Mon 9 Jun 3:20pm</t>
  </si>
  <si>
    <t>116-88</t>
  </si>
  <si>
    <t>North Melbourne v Richmond</t>
  </si>
  <si>
    <t>Sun 8 Jun 7:10pm</t>
  </si>
  <si>
    <t>74-109</t>
  </si>
  <si>
    <t>Gold Coast v Sydney</t>
  </si>
  <si>
    <t>Sun 8 Jun 3:20pm</t>
  </si>
  <si>
    <t>90-50</t>
  </si>
  <si>
    <t>Fremantle v Adelaide</t>
  </si>
  <si>
    <t>Sun 8 Jun 2:10pm</t>
  </si>
  <si>
    <t>66-81</t>
  </si>
  <si>
    <t>GWS v Essendon</t>
  </si>
  <si>
    <t>Sat 7 Jun 7:40pm</t>
  </si>
  <si>
    <t>87-95</t>
  </si>
  <si>
    <t>Western Bulldogs v Brisbane</t>
  </si>
  <si>
    <t>129-59</t>
  </si>
  <si>
    <t>Port Adelaide v St Kilda</t>
  </si>
  <si>
    <t>Sat 7 Jun 4:10pm</t>
  </si>
  <si>
    <t>123-79</t>
  </si>
  <si>
    <t>Hawthorn v West Coast</t>
  </si>
  <si>
    <t>Sat 7 Jun 1:40pm</t>
  </si>
  <si>
    <t>107-102</t>
  </si>
  <si>
    <t>Geelong v Carlton</t>
  </si>
  <si>
    <t>Fri 6 Jun 7:50pm</t>
  </si>
  <si>
    <t>44-82</t>
  </si>
  <si>
    <t>West Coast v North Melbourne</t>
  </si>
  <si>
    <t>Sun 1 Jun 5:40pm</t>
  </si>
  <si>
    <t>94-87</t>
  </si>
  <si>
    <t>Hawthorn v GWS</t>
  </si>
  <si>
    <t>Sun 1 Jun 4:40pm</t>
  </si>
  <si>
    <t>51-89</t>
  </si>
  <si>
    <t>Western Bulldogs v Fremantle</t>
  </si>
  <si>
    <t>Sun 1 Jun 3:20pm</t>
  </si>
  <si>
    <t>109-77</t>
  </si>
  <si>
    <t>Adelaide v Gold Coast</t>
  </si>
  <si>
    <t>Sun 1 Jun 12:40pm</t>
  </si>
  <si>
    <t>104-54</t>
  </si>
  <si>
    <t>Essendon v Richmond</t>
  </si>
  <si>
    <t>Sat 31 May 7:45pm</t>
  </si>
  <si>
    <t>98-91</t>
  </si>
  <si>
    <t>Brisbane v Carlton</t>
  </si>
  <si>
    <t>Sat 31 May 4:40pm</t>
  </si>
  <si>
    <t>75-95</t>
  </si>
  <si>
    <t>Melbourne v Port Adelaide</t>
  </si>
  <si>
    <t>Sat 31 May 1:10pm</t>
  </si>
  <si>
    <t>54-140</t>
  </si>
  <si>
    <t>St Kilda v Collingwood</t>
  </si>
  <si>
    <t>Fri 30 May 7:50pm</t>
  </si>
  <si>
    <t>148-38</t>
  </si>
  <si>
    <t>Sydney v Geelong</t>
  </si>
  <si>
    <t>Thu 29 May 7:10pm</t>
  </si>
  <si>
    <t>81-76</t>
  </si>
  <si>
    <t>Carlton v Adelaide</t>
  </si>
  <si>
    <t>Sun 25 May 4:40pm</t>
  </si>
  <si>
    <t>119-74</t>
  </si>
  <si>
    <t>Gold Coast v Western Bulldogs</t>
  </si>
  <si>
    <t>Sun 25 May 3:20pm</t>
  </si>
  <si>
    <t>100-86</t>
  </si>
  <si>
    <t>Port Adelaide v Hawthorn</t>
  </si>
  <si>
    <t>Sat 24 May 7:10pm</t>
  </si>
  <si>
    <t>109-101</t>
  </si>
  <si>
    <t>Collingwood v West Coast</t>
  </si>
  <si>
    <t>Sat 24 May 4:40pm</t>
  </si>
  <si>
    <t>41-154</t>
  </si>
  <si>
    <t>GWS v Richmond</t>
  </si>
  <si>
    <t>Sat 24 May 1:40pm</t>
  </si>
  <si>
    <t>111-91</t>
  </si>
  <si>
    <t>Geelong v North Melbourne</t>
  </si>
  <si>
    <t>Fri 23 May 7:50pm</t>
  </si>
  <si>
    <t>87-125</t>
  </si>
  <si>
    <t>St Kilda v Gold Coast</t>
  </si>
  <si>
    <t>Sun 18 May 4:40pm</t>
  </si>
  <si>
    <t>96-64</t>
  </si>
  <si>
    <t>Fremantle v Geelong</t>
  </si>
  <si>
    <t>Sat 17 May 5:40pm</t>
  </si>
  <si>
    <t>125-38</t>
  </si>
  <si>
    <t>North Melbourne v Brisbane</t>
  </si>
  <si>
    <t>Sat 17 May 4:40pm</t>
  </si>
  <si>
    <t>74-91</t>
  </si>
  <si>
    <t>Richmond v Melbourne</t>
  </si>
  <si>
    <t>Sat 17 May 1:40pm</t>
  </si>
  <si>
    <t>64-114</t>
  </si>
  <si>
    <t>Essendon v Sydney</t>
  </si>
  <si>
    <t>Fri 16 May 7:50pm</t>
  </si>
  <si>
    <t>76-55</t>
  </si>
  <si>
    <t>Adelaide v Collingwood</t>
  </si>
  <si>
    <t>Thu 15 May 7:20pm</t>
  </si>
  <si>
    <t>69-101</t>
  </si>
  <si>
    <t>St Kilda v Carlton</t>
  </si>
  <si>
    <t>Mon 12 May 7:20pm</t>
  </si>
  <si>
    <t>188-77</t>
  </si>
  <si>
    <t>West Coast v GWS</t>
  </si>
  <si>
    <t>Sun 11 May 2:40pm</t>
  </si>
  <si>
    <t>83-99</t>
  </si>
  <si>
    <t>Melbourne v Western Bulldogs</t>
  </si>
  <si>
    <t>Sat 10 May 7:40pm</t>
  </si>
  <si>
    <t>57-65</t>
  </si>
  <si>
    <t>Brisbane v Essendon</t>
  </si>
  <si>
    <t>Sat 10 May 4:40pm</t>
  </si>
  <si>
    <t>94-76</t>
  </si>
  <si>
    <t>Port Adelaide v Fremantle</t>
  </si>
  <si>
    <t>Sat 10 May 1:10pm</t>
  </si>
  <si>
    <t>107-88</t>
  </si>
  <si>
    <t>Sydney v Hawthorn</t>
  </si>
  <si>
    <t>Fri 9 May 7:50pm</t>
  </si>
  <si>
    <t>Geelong v Richmond</t>
  </si>
  <si>
    <t>Sun 4 May 3:20pm</t>
  </si>
  <si>
    <t>54-73</t>
  </si>
  <si>
    <t>West Coast v Fremantle</t>
  </si>
  <si>
    <t>Sun 4 May 2:40pm</t>
  </si>
  <si>
    <t>77-120</t>
  </si>
  <si>
    <t>North Melbourne v Gold Coast</t>
  </si>
  <si>
    <t>Sun 4 May 1:10pm</t>
  </si>
  <si>
    <t>44-123</t>
  </si>
  <si>
    <t>Brisbane v Sydney</t>
  </si>
  <si>
    <t>Sat 3 May 7:40pm</t>
  </si>
  <si>
    <t>73-65</t>
  </si>
  <si>
    <t>Essendon v Western Bulldogs</t>
  </si>
  <si>
    <t>67-70</t>
  </si>
  <si>
    <t>Adelaide v Melbourne</t>
  </si>
  <si>
    <t>Sat 3 May 4:10pm</t>
  </si>
  <si>
    <t>97-132</t>
  </si>
  <si>
    <t>GWS v Port Adelaide</t>
  </si>
  <si>
    <t>Sat 3 May 2:10pm</t>
  </si>
  <si>
    <t>175-30</t>
  </si>
  <si>
    <t>Hawthorn v St Kilda</t>
  </si>
  <si>
    <t>Sat 3 May 1:45pm</t>
  </si>
  <si>
    <t>70-104</t>
  </si>
  <si>
    <t>Carlton v Collingwood</t>
  </si>
  <si>
    <t>Fri 2 May 7:50pm</t>
  </si>
  <si>
    <t>107-67</t>
  </si>
  <si>
    <t>Port Adelaide v Geelong</t>
  </si>
  <si>
    <t>Sun 27 Apr 4:10pm</t>
  </si>
  <si>
    <t>52-118</t>
  </si>
  <si>
    <t>Richmond v Hawthorn</t>
  </si>
  <si>
    <t>Sun 27 Apr 3:20pm</t>
  </si>
  <si>
    <t>83-92</t>
  </si>
  <si>
    <t>Western Bulldogs v Adelaide</t>
  </si>
  <si>
    <t>Sun 27 Apr 1:10pm</t>
  </si>
  <si>
    <t>38-69</t>
  </si>
  <si>
    <t>Melbourne v Sydney</t>
  </si>
  <si>
    <t>Sat 26 Apr 7:40pm</t>
  </si>
  <si>
    <t>92-89</t>
  </si>
  <si>
    <t>Carlton v West Coast</t>
  </si>
  <si>
    <t>Sat 26 Apr 4:40pm</t>
  </si>
  <si>
    <t>134-94</t>
  </si>
  <si>
    <t>Gold Coast v GWS</t>
  </si>
  <si>
    <t>Sat 26 Apr 1:40pm</t>
  </si>
  <si>
    <t>79-82</t>
  </si>
  <si>
    <t>St Kilda v Brisbane</t>
  </si>
  <si>
    <t>Fri 25 Apr 7:45pm</t>
  </si>
  <si>
    <t>61-74</t>
  </si>
  <si>
    <t>Fremantle v North Melbourne</t>
  </si>
  <si>
    <t>Fri 25 Apr 6:40pm</t>
  </si>
  <si>
    <t>83-60</t>
  </si>
  <si>
    <t>Collingwood v Essendon</t>
  </si>
  <si>
    <t>Fri 25 Apr 2:40pm</t>
  </si>
  <si>
    <t>106-87</t>
  </si>
  <si>
    <t>Geelong v Hawthorn</t>
  </si>
  <si>
    <t>Mon 21 Apr 3:20pm</t>
  </si>
  <si>
    <t>91-119</t>
  </si>
  <si>
    <t>Western Bulldogs v Carlton</t>
  </si>
  <si>
    <t>Sun 20 Apr 4:40pm</t>
  </si>
  <si>
    <t>78-86</t>
  </si>
  <si>
    <t>Melbourne v Gold Coast</t>
  </si>
  <si>
    <t>Sun 20 Apr 3:20pm</t>
  </si>
  <si>
    <t>137-72</t>
  </si>
  <si>
    <t>Adelaide v GWS</t>
  </si>
  <si>
    <t>Sun 20 Apr 12:40pm</t>
  </si>
  <si>
    <t>65-81</t>
  </si>
  <si>
    <t>Essendon v St Kilda</t>
  </si>
  <si>
    <t>Sat 19 Apr 7:40pm</t>
  </si>
  <si>
    <t>56-70</t>
  </si>
  <si>
    <t>West Coast v Port Adelaide</t>
  </si>
  <si>
    <t>Sat 19 Apr 5:40pm</t>
  </si>
  <si>
    <t>92-75</t>
  </si>
  <si>
    <t>Sydney v Fremantle</t>
  </si>
  <si>
    <t>Sat 19 Apr 4:40pm</t>
  </si>
  <si>
    <t>93-58</t>
  </si>
  <si>
    <t>Collingwood v North Melbourne</t>
  </si>
  <si>
    <t>Sat 19 Apr 1:40pm</t>
  </si>
  <si>
    <t>63-106</t>
  </si>
  <si>
    <t>Brisbane v Richmond</t>
  </si>
  <si>
    <t>Thu 17 Apr 7:50pm</t>
  </si>
  <si>
    <t>50-136</t>
  </si>
  <si>
    <t>St Kilda v Adelaide</t>
  </si>
  <si>
    <t>Sun 13 Apr 3:20pm</t>
  </si>
  <si>
    <t>113-60</t>
  </si>
  <si>
    <t>Fremantle v Essendon</t>
  </si>
  <si>
    <t>Sun 13 Apr 2:40pm</t>
  </si>
  <si>
    <t>48-91</t>
  </si>
  <si>
    <t>Sydney v North Melbourne</t>
  </si>
  <si>
    <t>Sun 13 Apr 1:10pm</t>
  </si>
  <si>
    <t>49-148</t>
  </si>
  <si>
    <t>Gold Coast v Hawthorn</t>
  </si>
  <si>
    <t>Sat 12 Apr 7:40pm</t>
  </si>
  <si>
    <t>107-32</t>
  </si>
  <si>
    <t>Geelong v West Coast</t>
  </si>
  <si>
    <t>83-110</t>
  </si>
  <si>
    <t>GWS v Western Bulldogs</t>
  </si>
  <si>
    <t>Sat 12 Apr 4:40pm</t>
  </si>
  <si>
    <t>58-81</t>
  </si>
  <si>
    <t>Carlton v Melbourne</t>
  </si>
  <si>
    <t>Sat 12 Apr 1:45pm</t>
  </si>
  <si>
    <t>159-46</t>
  </si>
  <si>
    <t>Port Adelaide v Brisbane</t>
  </si>
  <si>
    <t>Sat 12 Apr 1:40pm</t>
  </si>
  <si>
    <t>72-110</t>
  </si>
  <si>
    <t>Richmond v Collingwood</t>
  </si>
  <si>
    <t>Fri 11 Apr 7:50pm</t>
  </si>
  <si>
    <t>138-57</t>
  </si>
  <si>
    <t>Essendon v Carlton</t>
  </si>
  <si>
    <t>Sun 6 Apr 7:10pm</t>
  </si>
  <si>
    <t>97-90</t>
  </si>
  <si>
    <t>North Melbourne v Port Adelaide</t>
  </si>
  <si>
    <t>Sun 6 Apr 4:10pm</t>
  </si>
  <si>
    <t>79-47</t>
  </si>
  <si>
    <t>GWS v Melbourne</t>
  </si>
  <si>
    <t>Sun 6 Apr 1:10pm</t>
  </si>
  <si>
    <t>76-87</t>
  </si>
  <si>
    <t>Collingwood v Geelong</t>
  </si>
  <si>
    <t>Sat 5 Apr 7:40pm</t>
  </si>
  <si>
    <t>83-58</t>
  </si>
  <si>
    <t>West Coast v St Kilda</t>
  </si>
  <si>
    <t>Sat 5 Apr 4:40pm</t>
  </si>
  <si>
    <t>114-61</t>
  </si>
  <si>
    <t>Gold Coast v Brisbane</t>
  </si>
  <si>
    <t>Sat 5 Apr 3:40pm</t>
  </si>
  <si>
    <t>100-98</t>
  </si>
  <si>
    <t>Western Bulldogs v Richmond</t>
  </si>
  <si>
    <t>Sat 5 Apr 1:45pm</t>
  </si>
  <si>
    <t>71-134</t>
  </si>
  <si>
    <t>Adelaide v Sydney</t>
  </si>
  <si>
    <t>Sat 5 Apr 1:40pm</t>
  </si>
  <si>
    <t>137-79</t>
  </si>
  <si>
    <t>Hawthorn v Fremantle</t>
  </si>
  <si>
    <t>Fri 4 Apr 7:50pm</t>
  </si>
  <si>
    <t>54-83</t>
  </si>
  <si>
    <t>Western Bulldogs v North Melbourne</t>
  </si>
  <si>
    <t>Sun 30 Mar 4:40pm</t>
  </si>
  <si>
    <t>30-123</t>
  </si>
  <si>
    <t>Melbourne v West Coast</t>
  </si>
  <si>
    <t>Sun 30 Mar 3:20pm</t>
  </si>
  <si>
    <t>68-93</t>
  </si>
  <si>
    <t>Brisbane v Geelong</t>
  </si>
  <si>
    <t>Sun 30 Mar 12:10pm</t>
  </si>
  <si>
    <t>69-89</t>
  </si>
  <si>
    <t>Sydney v Collingwood</t>
  </si>
  <si>
    <t>Sat 29 Mar 7:40pm</t>
  </si>
  <si>
    <t>87-39</t>
  </si>
  <si>
    <t>Fremantle v Gold Coast</t>
  </si>
  <si>
    <t>Sat 29 Mar 4:40pm</t>
  </si>
  <si>
    <t>127-73</t>
  </si>
  <si>
    <t>Port Adelaide v Adelaide</t>
  </si>
  <si>
    <t>Sat 29 Mar 4:10pm</t>
  </si>
  <si>
    <t>95-88</t>
  </si>
  <si>
    <t>St Kilda v GWS</t>
  </si>
  <si>
    <t>Sat 29 Mar 1:40pm</t>
  </si>
  <si>
    <t>86-90</t>
  </si>
  <si>
    <t>Essendon v Hawthorn</t>
  </si>
  <si>
    <t>Fri 28 Mar 7:50pm</t>
  </si>
  <si>
    <t>98-86</t>
  </si>
  <si>
    <t>Richmond v Carlton</t>
  </si>
  <si>
    <t>Thu 27 Mar 7:45pm</t>
  </si>
  <si>
    <t>y</t>
  </si>
  <si>
    <t>134-69</t>
  </si>
  <si>
    <t>West Coast v Western Bulldogs</t>
  </si>
  <si>
    <t> Sun 23 Mar 4:40pm</t>
  </si>
  <si>
    <t>68-51</t>
  </si>
  <si>
    <t>St Kilda v Melbourne</t>
  </si>
  <si>
    <t> Sat 22 Mar 7:40pm</t>
  </si>
  <si>
    <t>139-91</t>
  </si>
  <si>
    <t>Hawthorn v Brisbane</t>
  </si>
  <si>
    <t> Sat 22 Mar 4:40pm</t>
  </si>
  <si>
    <t>60-99</t>
  </si>
  <si>
    <t>North Melbourne v Essendon</t>
  </si>
  <si>
    <t> Fri 21 Mar 7:50pm</t>
  </si>
  <si>
    <t>119-81</t>
  </si>
  <si>
    <t>Geelong v Adelaide</t>
  </si>
  <si>
    <t> Thu 20 Mar 7:10pm</t>
  </si>
  <si>
    <t>87-120</t>
  </si>
  <si>
    <t>Carlton v Port Adelaide</t>
  </si>
  <si>
    <t> Sun 16 Mar 7:40pm</t>
  </si>
  <si>
    <t>87-69</t>
  </si>
  <si>
    <t>Gold Coast v Richmond</t>
  </si>
  <si>
    <t> Sat 15 Mar 6:40pm</t>
  </si>
  <si>
    <t>99-67</t>
  </si>
  <si>
    <t>GWS v Sydney</t>
  </si>
  <si>
    <t> Sat 15 Mar 4:40pm</t>
  </si>
  <si>
    <t>46-116</t>
  </si>
  <si>
    <t>Collingwood v Fremantle</t>
  </si>
  <si>
    <t>Fri 14 Mar 7:50pm</t>
  </si>
  <si>
    <t>Done</t>
  </si>
  <si>
    <t>AT/HT</t>
  </si>
  <si>
    <t>HT/AT</t>
  </si>
  <si>
    <t>AT team Result</t>
  </si>
  <si>
    <t>Result</t>
  </si>
  <si>
    <t>HT Result</t>
  </si>
  <si>
    <t>Home v away teams</t>
  </si>
  <si>
    <t>Date</t>
  </si>
  <si>
    <t>Round</t>
  </si>
  <si>
    <t>109-115</t>
  </si>
  <si>
    <t>GWS</t>
  </si>
  <si>
    <t>Western Bulldogs v GWS</t>
  </si>
  <si>
    <t>Sun 31 Aug 4:40pm</t>
  </si>
  <si>
    <t>141-62</t>
  </si>
  <si>
    <t>St Kilda</t>
  </si>
  <si>
    <t>Adelaide v St Kilda</t>
  </si>
  <si>
    <t>Sun 31 Aug 2:50pm</t>
  </si>
  <si>
    <t>99-151</t>
  </si>
  <si>
    <t>West Coast</t>
  </si>
  <si>
    <t>Gold Coast v West Coast</t>
  </si>
  <si>
    <t>Sun 31 Aug 1:10pm</t>
  </si>
  <si>
    <t>123-93</t>
  </si>
  <si>
    <t>Melbourne</t>
  </si>
  <si>
    <t>North Melbourne v Melbourne</t>
  </si>
  <si>
    <t>Sat 30 Aug 7:40pm</t>
  </si>
  <si>
    <t>143-81</t>
  </si>
  <si>
    <t>Brisbane</t>
  </si>
  <si>
    <t>Geelong v Brisbane</t>
  </si>
  <si>
    <t>65-68</t>
  </si>
  <si>
    <t>Richmond</t>
  </si>
  <si>
    <t>Sydney v Richmond</t>
  </si>
  <si>
    <t>Sat 30 Aug 4:40pm</t>
  </si>
  <si>
    <t>90-90</t>
  </si>
  <si>
    <t>Essendon</t>
  </si>
  <si>
    <t>Carlton v Essendon</t>
  </si>
  <si>
    <t>Sat 30 Aug 1:45pm</t>
  </si>
  <si>
    <t>105-97</t>
  </si>
  <si>
    <t>Port Adelaide</t>
  </si>
  <si>
    <t>Fremantle v Port Adelaide</t>
  </si>
  <si>
    <t>Sat 30 Aug 1:10pm</t>
  </si>
  <si>
    <t>56-121</t>
  </si>
  <si>
    <t>Hawthorn</t>
  </si>
  <si>
    <t>Collingwood v Hawthorn</t>
  </si>
  <si>
    <t>Fri 29 Aug 7:50pm</t>
  </si>
  <si>
    <t>98-72</t>
  </si>
  <si>
    <t>Richmond v St Kilda</t>
  </si>
  <si>
    <t>Sun 24 Aug 4:40pm</t>
  </si>
  <si>
    <t>67-130</t>
  </si>
  <si>
    <t>Sydney</t>
  </si>
  <si>
    <t>Western Bulldogs v Sydney</t>
  </si>
  <si>
    <t>Sun 24 Aug 3:20pm</t>
  </si>
  <si>
    <t>48-106</t>
  </si>
  <si>
    <t>Fremantle</t>
  </si>
  <si>
    <t>Brisbane v Fremantle</t>
  </si>
  <si>
    <t>Sun 24 Aug 1:10pm</t>
  </si>
  <si>
    <t>94-71</t>
  </si>
  <si>
    <t>Geelong</t>
  </si>
  <si>
    <t>Hawthorn v Geelong</t>
  </si>
  <si>
    <t>Sat 23 Aug 7:40pm</t>
  </si>
  <si>
    <t>119-53</t>
  </si>
  <si>
    <t>West Coast v Melbourne</t>
  </si>
  <si>
    <t>Sat 23 Aug 5:40pm</t>
  </si>
  <si>
    <t>67-75</t>
  </si>
  <si>
    <t>Collingwood</t>
  </si>
  <si>
    <t>GWS v Collingwood</t>
  </si>
  <si>
    <t>Sat 23 Aug 4:40pm</t>
  </si>
  <si>
    <t>108-89</t>
  </si>
  <si>
    <t>Gold Coast</t>
  </si>
  <si>
    <t>Essendon v Gold Coast</t>
  </si>
  <si>
    <t>Sat 23 Aug 2:10pm</t>
  </si>
  <si>
    <t>101-94</t>
  </si>
  <si>
    <t>Adelaide</t>
  </si>
  <si>
    <t>North Melbourne v Adelaide</t>
  </si>
  <si>
    <t>Sat 23 Aug 1:45pm</t>
  </si>
  <si>
    <t>140-37</t>
  </si>
  <si>
    <t>Carlton</t>
  </si>
  <si>
    <t>Port Adelaide v Carlton</t>
  </si>
  <si>
    <t>Fri 22 Aug 7:20pm</t>
  </si>
  <si>
    <t>34-98</t>
  </si>
  <si>
    <t>Melbourne v GWS</t>
  </si>
  <si>
    <t>Sun 17 Aug 3:20pm</t>
  </si>
  <si>
    <t>110-91</t>
  </si>
  <si>
    <t>Fremantle v Hawthorn</t>
  </si>
  <si>
    <t>Sun 17 Aug 2:40pm</t>
  </si>
  <si>
    <t>111-61</t>
  </si>
  <si>
    <t>Western Bulldogs</t>
  </si>
  <si>
    <t>North Melbourne v Western Bulldogs</t>
  </si>
  <si>
    <t>Sun 17 Aug 1:10pm</t>
  </si>
  <si>
    <t>56-123</t>
  </si>
  <si>
    <t>Collingwood v Brisbane</t>
  </si>
  <si>
    <t>Sat 16 Aug 7:40pm</t>
  </si>
  <si>
    <t>69-79</t>
  </si>
  <si>
    <t>Adelaide v Richmond</t>
  </si>
  <si>
    <t>Sat 16 Aug 7:10pm</t>
  </si>
  <si>
    <t>77-74</t>
  </si>
  <si>
    <t>Essendon v West Coast</t>
  </si>
  <si>
    <t>Sat 16 Aug 4:40pm</t>
  </si>
  <si>
    <t>47-56</t>
  </si>
  <si>
    <t>Gold Coast v Port Adelaide</t>
  </si>
  <si>
    <t>Sat 16 Aug 2:10pm</t>
  </si>
  <si>
    <t>127-56</t>
  </si>
  <si>
    <t>Sydney v St Kilda</t>
  </si>
  <si>
    <t>Sat 16 Aug 1:45pm</t>
  </si>
  <si>
    <t>76-82</t>
  </si>
  <si>
    <t>Carlton v Geelong</t>
  </si>
  <si>
    <t>Fri 15 Aug 7:50pm</t>
  </si>
  <si>
    <t>99-122</t>
  </si>
  <si>
    <t>St Kilda v Western Bulldogs</t>
  </si>
  <si>
    <t>Sun 10 Aug 3:20pm</t>
  </si>
  <si>
    <t>126-66</t>
  </si>
  <si>
    <t>West Coast v Collingwood</t>
  </si>
  <si>
    <t>Sun 10 Aug 2:40pm</t>
  </si>
  <si>
    <t>63-168</t>
  </si>
  <si>
    <t>Brisbane v Adelaide</t>
  </si>
  <si>
    <t>Sun 10 Aug 1:10pm</t>
  </si>
  <si>
    <t>81-79</t>
  </si>
  <si>
    <t>Geelong v Fremantle</t>
  </si>
  <si>
    <t>Sat 9 Aug 7:40pm</t>
  </si>
  <si>
    <t>58-84</t>
  </si>
  <si>
    <t>Port Adelaide v Sydney</t>
  </si>
  <si>
    <t>Sat 9 Aug 7:10pm</t>
  </si>
  <si>
    <t>115-65</t>
  </si>
  <si>
    <t>Hawthorn v Melbourne</t>
  </si>
  <si>
    <t>Sat 9 Aug 4:40pm</t>
  </si>
  <si>
    <t>97-58</t>
  </si>
  <si>
    <t>Carlton v Gold Coast</t>
  </si>
  <si>
    <t>Sat 9 Aug 2:10pm</t>
  </si>
  <si>
    <t>51-126</t>
  </si>
  <si>
    <t>North Melbourne</t>
  </si>
  <si>
    <t>GWS v North Melbourne</t>
  </si>
  <si>
    <t>Sat 9 Aug 1:45pm</t>
  </si>
  <si>
    <t>95-77</t>
  </si>
  <si>
    <t>Richmond v Essendon</t>
  </si>
  <si>
    <t>Fri 8 Aug 7:50pm</t>
  </si>
  <si>
    <t>76-70</t>
  </si>
  <si>
    <t>Collingwood v Port Adelaide</t>
  </si>
  <si>
    <t>Sun 3 Aug 4:40pm</t>
  </si>
  <si>
    <t>107-45</t>
  </si>
  <si>
    <t>Hawthorn v Western Bulldogs</t>
  </si>
  <si>
    <t>Sun 3 Aug 3:20pm</t>
  </si>
  <si>
    <t>51-74</t>
  </si>
  <si>
    <t>Melbourne v Brisbane</t>
  </si>
  <si>
    <t>Sun 3 Aug 1:10pm</t>
  </si>
  <si>
    <t>117-64</t>
  </si>
  <si>
    <t>Gold Coast v St Kilda</t>
  </si>
  <si>
    <t>Sat 2 Aug 7:40pm</t>
  </si>
  <si>
    <t>79-111</t>
  </si>
  <si>
    <t>North Melbourne v Geelong</t>
  </si>
  <si>
    <t>89-62</t>
  </si>
  <si>
    <t>Richmond v GWS</t>
  </si>
  <si>
    <t>Sat 2 Aug 4:40pm</t>
  </si>
  <si>
    <t>105-136</t>
  </si>
  <si>
    <t>Adelaide v West Coast</t>
  </si>
  <si>
    <t>Sat 2 Aug 1:10pm</t>
  </si>
  <si>
    <t>79-57</t>
  </si>
  <si>
    <t>Sydney v Essendon</t>
  </si>
  <si>
    <t>Fri 1 Aug 7:50pm</t>
  </si>
  <si>
    <t>83-78</t>
  </si>
  <si>
    <t>Fremantle v Carlton</t>
  </si>
  <si>
    <t>Thu 31 Jul 6:10pm</t>
  </si>
  <si>
    <t>82-98</t>
  </si>
  <si>
    <t>Collingwood v Adelaide</t>
  </si>
  <si>
    <t>Sun 27 Jul 4:40pm</t>
  </si>
  <si>
    <t>104-94</t>
  </si>
  <si>
    <t>Hawthorn v Sydney</t>
  </si>
  <si>
    <t>Sat 26 Jul 7:40pm</t>
  </si>
  <si>
    <t>110-56</t>
  </si>
  <si>
    <t>Brisbane v Gold Coast</t>
  </si>
  <si>
    <t>Sat 26 Jul 4:40pm</t>
  </si>
  <si>
    <t>42-59</t>
  </si>
  <si>
    <t>West Coast v Richmond</t>
  </si>
  <si>
    <t>Fri 25 Jul 6:40pm</t>
  </si>
  <si>
    <t>94-101</t>
  </si>
  <si>
    <t>Western Bulldogs v Essendon</t>
  </si>
  <si>
    <t>Sun 20 Jul 4:40pm</t>
  </si>
  <si>
    <t>72-69</t>
  </si>
  <si>
    <t>Port Adelaide v Melbourne</t>
  </si>
  <si>
    <t>Sun 20 Jul 12:40pm</t>
  </si>
  <si>
    <t>87-94</t>
  </si>
  <si>
    <t>GWS v Geelong</t>
  </si>
  <si>
    <t>Sat 19 Jul 7:40pm</t>
  </si>
  <si>
    <t>118-60</t>
  </si>
  <si>
    <t>St Kilda v Fremantle</t>
  </si>
  <si>
    <t>Sat 19 Jul 4:40pm</t>
  </si>
  <si>
    <t>109-86</t>
  </si>
  <si>
    <t>Carlton v North Melbourne</t>
  </si>
  <si>
    <t>Fri 18 Jul 7:50pm</t>
  </si>
  <si>
    <t>103-39</t>
  </si>
  <si>
    <t>Essendon v Collingwood</t>
  </si>
  <si>
    <t>Sun 13 Jul 3:20pm</t>
  </si>
  <si>
    <t>136-60</t>
  </si>
  <si>
    <t>Fremantle v GWS</t>
  </si>
  <si>
    <t>Sun 13 Jul 2:40pm</t>
  </si>
  <si>
    <t>126-106</t>
  </si>
  <si>
    <t>Richmond v Port Adelaide</t>
  </si>
  <si>
    <t>Sun 13 Jul 1:10pm</t>
  </si>
  <si>
    <t>122-51</t>
  </si>
  <si>
    <t>Sydney v Carlton</t>
  </si>
  <si>
    <t>Sat 12 Jul 7:40pm</t>
  </si>
  <si>
    <t>64-76</t>
  </si>
  <si>
    <t>Brisbane v West Coast</t>
  </si>
  <si>
    <t>94-66</t>
  </si>
  <si>
    <t>Western Bulldogs v Gold Coast</t>
  </si>
  <si>
    <t>Sat 12 Jul 4:40pm</t>
  </si>
  <si>
    <t>92-33</t>
  </si>
  <si>
    <t>North Melbourne v St Kilda</t>
  </si>
  <si>
    <t>Sat 12 Jul 2:10pm</t>
  </si>
  <si>
    <t>36-102</t>
  </si>
  <si>
    <t>Melbourne v Geelong</t>
  </si>
  <si>
    <t>Sat 12 Jul 1:45pm</t>
  </si>
  <si>
    <t>92-104</t>
  </si>
  <si>
    <t>Adelaide v Hawthorn</t>
  </si>
  <si>
    <t>Fri 11 Jul 7:20pm</t>
  </si>
  <si>
    <t>West Coast v Western Bulldogs</t>
  </si>
  <si>
    <t>Sun 23 Mar 4:40pm</t>
  </si>
  <si>
    <t>St Kilda v Melbourne</t>
  </si>
  <si>
    <t>Sat 22 Mar 7:40pm</t>
  </si>
  <si>
    <t>Hawthorn v Brisbane</t>
  </si>
  <si>
    <t>Sat 22 Mar 4:40pm</t>
  </si>
  <si>
    <t>North Melbourne v Essendon</t>
  </si>
  <si>
    <t>Fri 21 Mar 7:50pm</t>
  </si>
  <si>
    <t>Geelong v Adelaide</t>
  </si>
  <si>
    <t>Thu 20 Mar 7:10pm</t>
  </si>
  <si>
    <t>Carlton v Port Adelaide</t>
  </si>
  <si>
    <t>Sun 16 Mar 7:40pm</t>
  </si>
  <si>
    <t>Gold Coast v Richmond</t>
  </si>
  <si>
    <t>Sat 15 Mar 6:40pm</t>
  </si>
  <si>
    <t>GWS v Sydney</t>
  </si>
  <si>
    <t>Sat 15 Mar 4:40pm</t>
  </si>
  <si>
    <t>Collingwood v Fremantle</t>
  </si>
  <si>
    <t>Away Team</t>
  </si>
  <si>
    <t>Home Team</t>
  </si>
  <si>
    <t>Away team short name</t>
  </si>
  <si>
    <t>Home Team short name</t>
  </si>
  <si>
    <t>Home v Away Teams</t>
  </si>
  <si>
    <t>Rount</t>
  </si>
  <si>
    <t xml:space="preserve">Adelaide </t>
  </si>
  <si>
    <t xml:space="preserve">Western Bulldogs </t>
  </si>
  <si>
    <t xml:space="preserve">Melbourne </t>
  </si>
  <si>
    <t xml:space="preserve">Brisbane </t>
  </si>
  <si>
    <t xml:space="preserve">Sydney </t>
  </si>
  <si>
    <t xml:space="preserve">Fremantle </t>
  </si>
  <si>
    <t xml:space="preserve">Port Adelaide </t>
  </si>
  <si>
    <t xml:space="preserve">Essendon </t>
  </si>
  <si>
    <t xml:space="preserve">Richmond </t>
  </si>
  <si>
    <t xml:space="preserve">West Coast </t>
  </si>
  <si>
    <t xml:space="preserve">St Kilda </t>
  </si>
  <si>
    <t xml:space="preserve">Hawthorn </t>
  </si>
  <si>
    <t xml:space="preserve">North Melbourne </t>
  </si>
  <si>
    <t xml:space="preserve">Geelong </t>
  </si>
  <si>
    <t xml:space="preserve">Carlton </t>
  </si>
  <si>
    <t xml:space="preserve">Gold Coast </t>
  </si>
  <si>
    <t xml:space="preserve">GWS </t>
  </si>
  <si>
    <t xml:space="preserve">Collingwood </t>
  </si>
  <si>
    <t>Full name</t>
  </si>
  <si>
    <t>Short name</t>
  </si>
  <si>
    <t>Short Name</t>
  </si>
  <si>
    <t>Round m=16</t>
  </si>
  <si>
    <t>Accurate</t>
  </si>
  <si>
    <t>Correct ranking</t>
  </si>
  <si>
    <t>Vary from 1,2</t>
  </si>
  <si>
    <t>Vary 3,4</t>
  </si>
  <si>
    <t>Vary more than 4</t>
  </si>
  <si>
    <t>r1+r2</t>
  </si>
  <si>
    <t>Round m=13</t>
  </si>
  <si>
    <t>Round m=19</t>
  </si>
  <si>
    <t>Round m=22</t>
  </si>
  <si>
    <t>B</t>
  </si>
  <si>
    <t>(D(22)^2)T 1</t>
  </si>
  <si>
    <t>(D(19)^2)T 1</t>
  </si>
  <si>
    <t>(D(16)^2)T 1</t>
  </si>
  <si>
    <t>(D(13)^2)T 1</t>
  </si>
  <si>
    <t>D(22) 1</t>
  </si>
  <si>
    <t>D(19) 1</t>
  </si>
  <si>
    <t>D(16) 1</t>
  </si>
  <si>
    <t>D(13) 1</t>
  </si>
  <si>
    <t>D(22)T 1</t>
  </si>
  <si>
    <t>D(19)T 1</t>
  </si>
  <si>
    <t>D(16)T 1</t>
  </si>
  <si>
    <t>D(13)T 1</t>
  </si>
  <si>
    <t>D(m) Transpose (T)</t>
  </si>
  <si>
    <t>D(m)^2</t>
  </si>
  <si>
    <t>(D(m)^2)T</t>
  </si>
  <si>
    <t>D(m)^3</t>
  </si>
  <si>
    <t>(D(m)^3) Transpose</t>
  </si>
  <si>
    <t>(D(22)^3)T</t>
  </si>
  <si>
    <t>Third Order Ranking (r3)=(D^3)1-((D^3)T)1</t>
  </si>
  <si>
    <t>Ranking vary count</t>
  </si>
  <si>
    <t>Actual Ladder</t>
  </si>
  <si>
    <t>Vary</t>
  </si>
  <si>
    <t>Team Position</t>
  </si>
  <si>
    <t>Team name</t>
  </si>
  <si>
    <t>TOP 6 TEAMS</t>
  </si>
  <si>
    <t>BOTTOM RANKED 6 TEAMS</t>
  </si>
  <si>
    <t>played twince</t>
  </si>
  <si>
    <t>Avg HT/AT</t>
  </si>
  <si>
    <t>Playtwince?</t>
  </si>
  <si>
    <t>D(16)T</t>
  </si>
  <si>
    <t>D(13) T</t>
  </si>
  <si>
    <t>1.	Up until Round 13, looking at r1 alone isn’t get the whole picture as some teams are not yet played (team ranking differ up to 6 units). Therefore, we need to look at r2 (which is the prediction of the ranking for teams that not yet play based on the played games around them). 
Firstly, looking at r = r1+r2, the ranking started to be shaped. We can see that the top 6 and bottom-ranked 6 team are closer to the actual ladder (only vary from 1 to 2 ranks). 
However, the middle-ranked team still vary quite a bit with up to 4 ranking units. Noticed that the degree of r2 is importance as the result changed significantly when I reduce r2 to just 10% (top 6 team ranking varied up to 5 units). I also introduced the third ranking score (r3) which is the same idea with r2 but boarder (instead of 2 games we look at 3 games connections). 
Testing with different % of r2, r3, the result unchanged compared to r=r1+r2.</t>
  </si>
  <si>
    <t>Up until Round 16, looking at r1 alone isn’t get the whole picture as not all team has been played. Therefore, we need to look at r2. Firstly, looking at r = r1+r2 with % of r2 is at 100%,90% and 80%), bottom-ranked 6 team are closer to the actual ladder (only vary from 1 to 2 ranks). Top 4 team still in the top 6 teams ranking but can see vary up to 3 point in top 6 teams (e.g team 3 Geelong Cats only ranked 6th). However, we I changed the effect of r2 to just 10%, the top 6 team varied more with up to 5 ranking units. Bottom-ranked 6 team stayed the same. Looked like the r2 is more important in this case to predict the result overall. 
Introduced the third ranking score (r3) which is the same idea with r2 but boarder (instead of 2 games we look at 3 games connections). Testing with different % of r2, r3, the result unchanged.Top 4 teams (1,2,3,4) still in top 6</t>
  </si>
  <si>
    <t>3.	Continued to Round 19, surprisingly given more game has been played but looking at r1 alone, we can see that the prediction accuracy decreased slightly (compared to round 16) as only predicted correctly 6 team with more than 2 team ranking varied by 3 units. Then, looking at r= r1+r2 (with % of r2 is at 100%,90% and 80%), the accuracy improved significantly that the model guested correctly 8 team rankings, ranking for teams on top 6 improved with reduction of ranking gap to mostly 1 unit and and only one ranking with 2 units gap. Prediction of bottom- ranked 6 teams are stay the same with at most 1 unit gaps (with 4 correct guesses). However, the middle team are harder to predict. 
Interestingly, when the impact of r2 reduced to 10%, the overall prediction accuracy reduced significantly. Suggested that the r2 is more important in this case to predict the result overall.
Testing with different % of r2, r3, the result changed slightly but not remarkable improve the overall prediction.
Top 4 teams (1,2,3,4) still in top 6.</t>
  </si>
  <si>
    <t xml:space="preserve">4.	Wrapping up at round 22, as more and more game played, r1 reflected better prediction when on its own with 9 correct guesses and unit gap at max 3 units. Surprisingly, when introduce r2 into the ranking prediction, the accuracy decreased slightly with only 8 correct guesses. However, it improved the ranking prediction for top 6 performed team with gap at most 2 units. Reducing effect of r2 to 10% lead to a reduction the accuracy of the prediction. 
Testing with different % of r2, r3, the result changed slightly to 9 correct guesses and changed the ranking slightly for the middle-ranked teams
</t>
  </si>
  <si>
    <t>good rank (r= r1)</t>
  </si>
  <si>
    <t>good rank  (r=r1+0.5r2)</t>
  </si>
  <si>
    <t>R13</t>
  </si>
  <si>
    <t>R16</t>
  </si>
  <si>
    <t>R19</t>
  </si>
  <si>
    <t>R22</t>
  </si>
  <si>
    <t>correct rank (r=r1)</t>
  </si>
  <si>
    <t>correct rank (r=r1+0.5r2)</t>
  </si>
  <si>
    <t>higher order ranking</t>
  </si>
  <si>
    <t>good rank (r= r1+0.5r2)</t>
  </si>
  <si>
    <t>correct rank (r=r1+0.5r2+0.5r3)</t>
  </si>
  <si>
    <t>good rank  (r=r1+0.5r2+0.5r3)</t>
  </si>
  <si>
    <t>Vary =&lt;2</t>
  </si>
  <si>
    <t>Vary  &gt;= 3</t>
  </si>
  <si>
    <t>r=0.5r1+0.5r2</t>
  </si>
  <si>
    <t>r=0.5*r1+0.5r2</t>
  </si>
  <si>
    <t>r=0.5*r1+0.5*r2</t>
  </si>
  <si>
    <t>Explain of formular: if the table above show that "play twice, then data will become average of the 2 games based on the condition of the Home team name and away team name. If the matrix above show blank, then data will be taken as sum from the Data for D(m) also based on the name of Home team and away team as before. Noted due to limitation on my excel skill. I need to manually delete the round as to extract D(13,16,19,22) and copy just value to r1 to compute. Full data sheet is keep at the end.</t>
  </si>
  <si>
    <t>this matrix used to determine if the team has been played twice or not, as will take avareage of the 2 game</t>
  </si>
  <si>
    <t>Vector</t>
  </si>
  <si>
    <t>D(22)^2 T</t>
  </si>
  <si>
    <t>D(19)^2 T</t>
  </si>
  <si>
    <t>D(16)^2 T</t>
  </si>
  <si>
    <t>D(13)^2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</si>
</sst>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 ???/???"/>
  </numFmts>
  <fonts count="17">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
      <b/>
      <sz val="14"/>
      <color theme="1"/>
      <name val="Aptos Narrow"/>
      <family val="2"/>
      <scheme val="minor"/>
    </font>
    <font>
      <b/>
      <sz val="18"/>
      <color theme="1"/>
      <name val="Aptos Narrow"/>
      <family val="2"/>
      <scheme val="minor"/>
    </font>
    <font>
      <b/>
      <sz val="20"/>
      <color theme="1"/>
      <name val="Aptos Narrow"/>
      <family val="2"/>
      <scheme val="minor"/>
    </font>
    <font>
      <sz val="12"/>
      <color theme="1"/>
      <name val="Aptos Narrow"/>
      <family val="2"/>
      <scheme val="minor"/>
    </font>
    <font>
      <b/>
      <sz val="22"/>
      <color theme="1"/>
      <name val="Aptos Narrow"/>
      <family val="2"/>
      <scheme val="minor"/>
    </font>
    <font>
      <sz val="8"/>
      <name val="Aptos Narrow"/>
      <family val="2"/>
      <scheme val="minor"/>
    </font>
    <font>
      <sz val="10"/>
      <color rgb="FF111111"/>
      <name val="Arial Unicode MS"/>
    </font>
    <font>
      <b/>
      <sz val="22"/>
      <color theme="0"/>
      <name val="Aptos Narrow"/>
      <family val="2"/>
      <scheme val="minor"/>
    </font>
    <font>
      <b/>
      <sz val="24"/>
      <color theme="0"/>
      <name val="Aptos Narrow"/>
      <family val="2"/>
      <scheme val="minor"/>
    </font>
    <font>
      <b/>
      <sz val="28"/>
      <color theme="0"/>
      <name val="Aptos Narrow"/>
      <family val="2"/>
      <scheme val="minor"/>
    </font>
    <font>
      <b/>
      <sz val="36"/>
      <color theme="0"/>
      <name val="Aptos Narrow"/>
      <family val="2"/>
      <scheme val="minor"/>
    </font>
    <font>
      <sz val="9"/>
      <color indexed="81"/>
      <name val="Tahoma"/>
      <family val="2"/>
    </font>
    <font>
      <b/>
      <sz val="9"/>
      <color indexed="81"/>
      <name val="Tahoma"/>
      <family val="2"/>
    </font>
  </fonts>
  <fills count="2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1" tint="0.14999847407452621"/>
        <bgColor indexed="64"/>
      </patternFill>
    </fill>
    <fill>
      <patternFill patternType="solid">
        <fgColor theme="5"/>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5" tint="0.39997558519241921"/>
        <bgColor indexed="64"/>
      </patternFill>
    </fill>
    <fill>
      <patternFill patternType="solid">
        <fgColor theme="9"/>
        <bgColor indexed="64"/>
      </patternFill>
    </fill>
    <fill>
      <patternFill patternType="solid">
        <fgColor rgb="FFFFFF99"/>
        <bgColor indexed="64"/>
      </patternFill>
    </fill>
    <fill>
      <patternFill patternType="solid">
        <fgColor rgb="FF9966FF"/>
        <bgColor indexed="64"/>
      </patternFill>
    </fill>
    <fill>
      <patternFill patternType="solid">
        <fgColor rgb="FF669900"/>
        <bgColor indexed="64"/>
      </patternFill>
    </fill>
    <fill>
      <patternFill patternType="solid">
        <fgColor rgb="FFFF7C80"/>
        <bgColor indexed="64"/>
      </patternFill>
    </fill>
    <fill>
      <patternFill patternType="solid">
        <fgColor theme="3"/>
        <bgColor indexed="64"/>
      </patternFill>
    </fill>
    <fill>
      <patternFill patternType="solid">
        <fgColor theme="0"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164" fontId="0" fillId="0" borderId="0" xfId="0" applyNumberFormat="1" applyAlignment="1">
      <alignment horizontal="center"/>
    </xf>
    <xf numFmtId="0" fontId="0" fillId="7" borderId="0" xfId="0" applyFill="1" applyAlignment="1">
      <alignment horizontal="left"/>
    </xf>
    <xf numFmtId="0" fontId="0" fillId="8" borderId="0" xfId="0" applyFill="1"/>
    <xf numFmtId="0" fontId="4" fillId="0" borderId="0" xfId="0" applyFont="1" applyAlignment="1">
      <alignment horizontal="center"/>
    </xf>
    <xf numFmtId="0" fontId="5" fillId="0" borderId="0" xfId="0" applyFont="1" applyAlignment="1">
      <alignment horizontal="center" vertical="center"/>
    </xf>
    <xf numFmtId="0" fontId="0" fillId="9" borderId="0" xfId="0" applyFill="1"/>
    <xf numFmtId="0" fontId="0" fillId="10" borderId="0" xfId="0" applyFill="1"/>
    <xf numFmtId="0" fontId="0" fillId="11" borderId="0" xfId="0" applyFill="1"/>
    <xf numFmtId="0" fontId="0" fillId="0" borderId="0" xfId="0" applyAlignment="1">
      <alignment wrapText="1"/>
    </xf>
    <xf numFmtId="0" fontId="5" fillId="0" borderId="1" xfId="0" applyFont="1" applyBorder="1" applyAlignment="1">
      <alignment horizontal="center" vertical="center"/>
    </xf>
    <xf numFmtId="0" fontId="4" fillId="0" borderId="1" xfId="0" applyFont="1" applyBorder="1" applyAlignment="1">
      <alignment horizontal="center"/>
    </xf>
    <xf numFmtId="0" fontId="6" fillId="0" borderId="1" xfId="0" applyFont="1" applyBorder="1" applyAlignment="1">
      <alignment horizontal="center" vertical="center" wrapText="1"/>
    </xf>
    <xf numFmtId="0" fontId="0" fillId="8" borderId="1" xfId="0" applyFill="1" applyBorder="1" applyAlignment="1">
      <alignment wrapText="1"/>
    </xf>
    <xf numFmtId="0" fontId="0" fillId="0" borderId="1" xfId="0" applyBorder="1" applyAlignment="1">
      <alignment wrapText="1"/>
    </xf>
    <xf numFmtId="0" fontId="0" fillId="7" borderId="1" xfId="0" applyFill="1" applyBorder="1" applyAlignment="1">
      <alignment horizontal="left" wrapText="1"/>
    </xf>
    <xf numFmtId="0" fontId="0" fillId="4" borderId="1" xfId="0" applyFill="1" applyBorder="1" applyAlignment="1">
      <alignment wrapText="1"/>
    </xf>
    <xf numFmtId="0" fontId="0" fillId="3" borderId="1" xfId="0" applyFill="1" applyBorder="1" applyAlignment="1">
      <alignment wrapText="1"/>
    </xf>
    <xf numFmtId="0" fontId="0" fillId="6" borderId="1" xfId="0" applyFill="1" applyBorder="1" applyAlignment="1">
      <alignment wrapText="1"/>
    </xf>
    <xf numFmtId="0" fontId="0" fillId="2" borderId="1" xfId="0" applyFill="1" applyBorder="1" applyAlignment="1">
      <alignment wrapText="1"/>
    </xf>
    <xf numFmtId="0" fontId="0" fillId="5"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12" borderId="1" xfId="0" applyFont="1" applyFill="1" applyBorder="1" applyAlignment="1">
      <alignment horizontal="center" vertical="center"/>
    </xf>
    <xf numFmtId="0" fontId="0" fillId="12" borderId="0" xfId="0" applyFill="1"/>
    <xf numFmtId="0" fontId="4" fillId="8" borderId="1" xfId="0" applyFont="1" applyFill="1" applyBorder="1"/>
    <xf numFmtId="0" fontId="4" fillId="0" borderId="1" xfId="0" applyFont="1" applyBorder="1"/>
    <xf numFmtId="0" fontId="4" fillId="7" borderId="1" xfId="0" applyFont="1" applyFill="1" applyBorder="1"/>
    <xf numFmtId="0" fontId="4" fillId="4" borderId="1" xfId="0" applyFont="1" applyFill="1" applyBorder="1"/>
    <xf numFmtId="0" fontId="4" fillId="3" borderId="1" xfId="0" applyFont="1" applyFill="1" applyBorder="1"/>
    <xf numFmtId="0" fontId="4" fillId="6" borderId="1" xfId="0" applyFont="1" applyFill="1" applyBorder="1"/>
    <xf numFmtId="0" fontId="4" fillId="2" borderId="1" xfId="0" applyFont="1" applyFill="1" applyBorder="1"/>
    <xf numFmtId="0" fontId="4" fillId="5" borderId="1" xfId="0" applyFont="1" applyFill="1" applyBorder="1"/>
    <xf numFmtId="0" fontId="4" fillId="10" borderId="1" xfId="0" applyFont="1" applyFill="1" applyBorder="1"/>
    <xf numFmtId="0" fontId="4" fillId="12" borderId="1" xfId="0" applyFont="1" applyFill="1" applyBorder="1"/>
    <xf numFmtId="0" fontId="4" fillId="9" borderId="1" xfId="0" applyFont="1" applyFill="1" applyBorder="1"/>
    <xf numFmtId="164" fontId="0" fillId="13" borderId="1" xfId="1" applyNumberFormat="1" applyFont="1" applyFill="1" applyBorder="1"/>
    <xf numFmtId="0" fontId="0" fillId="0" borderId="0" xfId="0" applyAlignment="1">
      <alignment horizontal="left"/>
    </xf>
    <xf numFmtId="164" fontId="0" fillId="0" borderId="0" xfId="0" applyNumberFormat="1"/>
    <xf numFmtId="0" fontId="7" fillId="0" borderId="0" xfId="0" applyFont="1"/>
    <xf numFmtId="43" fontId="0" fillId="0" borderId="0" xfId="1" applyFont="1"/>
    <xf numFmtId="0" fontId="0" fillId="0" borderId="0" xfId="0" applyAlignment="1">
      <alignment horizontal="center"/>
    </xf>
    <xf numFmtId="0" fontId="0" fillId="0" borderId="1" xfId="0" applyBorder="1"/>
    <xf numFmtId="0" fontId="4" fillId="0" borderId="0" xfId="0" applyFont="1"/>
    <xf numFmtId="164" fontId="0" fillId="0" borderId="0" xfId="1" applyNumberFormat="1" applyFont="1" applyFill="1" applyBorder="1"/>
    <xf numFmtId="0" fontId="3" fillId="0" borderId="1" xfId="0" applyFont="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horizontal="left" wrapText="1"/>
    </xf>
    <xf numFmtId="43" fontId="0" fillId="0" borderId="1" xfId="1" applyFont="1" applyBorder="1"/>
    <xf numFmtId="43" fontId="0" fillId="0" borderId="1" xfId="1" applyFont="1" applyBorder="1" applyAlignment="1">
      <alignment horizontal="left"/>
    </xf>
    <xf numFmtId="43" fontId="0" fillId="0" borderId="1" xfId="1" applyFont="1" applyFill="1" applyBorder="1"/>
    <xf numFmtId="43" fontId="0" fillId="13" borderId="1" xfId="1" applyFont="1" applyFill="1" applyBorder="1"/>
    <xf numFmtId="0" fontId="0" fillId="0" borderId="3" xfId="0" applyBorder="1"/>
    <xf numFmtId="0" fontId="3" fillId="3" borderId="1" xfId="0" applyFont="1" applyFill="1" applyBorder="1" applyAlignment="1">
      <alignment horizontal="center" vertical="center" wrapText="1"/>
    </xf>
    <xf numFmtId="0" fontId="2" fillId="0" borderId="1" xfId="0" applyFont="1" applyBorder="1"/>
    <xf numFmtId="43" fontId="4" fillId="0" borderId="0" xfId="1" applyFont="1" applyAlignment="1">
      <alignment horizontal="center"/>
    </xf>
    <xf numFmtId="43" fontId="4" fillId="0" borderId="1" xfId="1" applyFont="1" applyBorder="1" applyAlignment="1">
      <alignment horizontal="center"/>
    </xf>
    <xf numFmtId="43" fontId="0" fillId="3" borderId="0" xfId="1" applyFont="1" applyFill="1"/>
    <xf numFmtId="0" fontId="0" fillId="15" borderId="0" xfId="0" applyFill="1"/>
    <xf numFmtId="0" fontId="0" fillId="14" borderId="1" xfId="0" applyFill="1" applyBorder="1"/>
    <xf numFmtId="0" fontId="5" fillId="11" borderId="1" xfId="0" applyFont="1" applyFill="1" applyBorder="1" applyAlignment="1">
      <alignment horizontal="center" vertical="center"/>
    </xf>
    <xf numFmtId="0" fontId="4" fillId="11" borderId="1" xfId="0" applyFont="1" applyFill="1" applyBorder="1"/>
    <xf numFmtId="0" fontId="4" fillId="8"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0" fillId="0" borderId="0" xfId="0" applyAlignment="1">
      <alignment horizontal="center" vertical="center" wrapText="1"/>
    </xf>
    <xf numFmtId="2" fontId="0" fillId="13" borderId="1" xfId="1" applyNumberFormat="1" applyFont="1" applyFill="1" applyBorder="1"/>
    <xf numFmtId="2" fontId="0" fillId="0" borderId="1" xfId="1" applyNumberFormat="1" applyFont="1" applyFill="1" applyBorder="1"/>
    <xf numFmtId="0" fontId="10" fillId="0" borderId="0" xfId="0" applyFont="1" applyAlignment="1">
      <alignment horizontal="left" vertical="center"/>
    </xf>
    <xf numFmtId="0" fontId="10" fillId="0" borderId="0" xfId="0" applyFont="1" applyAlignment="1">
      <alignment horizontal="right" vertical="center"/>
    </xf>
    <xf numFmtId="0" fontId="10" fillId="3" borderId="0" xfId="0" applyFont="1" applyFill="1" applyAlignment="1">
      <alignment horizontal="left" vertical="center"/>
    </xf>
    <xf numFmtId="0" fontId="10" fillId="3" borderId="0" xfId="0" applyFont="1" applyFill="1" applyAlignment="1">
      <alignment horizontal="right" vertical="center"/>
    </xf>
    <xf numFmtId="0" fontId="10" fillId="15" borderId="0" xfId="0" applyFont="1" applyFill="1" applyAlignment="1">
      <alignment horizontal="left" vertical="center"/>
    </xf>
    <xf numFmtId="0" fontId="10" fillId="15" borderId="0" xfId="0" applyFont="1" applyFill="1" applyAlignment="1">
      <alignment horizontal="right" vertical="center"/>
    </xf>
    <xf numFmtId="0" fontId="10" fillId="9" borderId="0" xfId="0" applyFont="1" applyFill="1" applyAlignment="1">
      <alignment horizontal="left" vertical="center"/>
    </xf>
    <xf numFmtId="0" fontId="10" fillId="9" borderId="0" xfId="0" applyFont="1" applyFill="1" applyAlignment="1">
      <alignment horizontal="right" vertical="center"/>
    </xf>
    <xf numFmtId="0" fontId="10" fillId="16" borderId="0" xfId="0" applyFont="1" applyFill="1" applyAlignment="1">
      <alignment horizontal="left" vertical="center"/>
    </xf>
    <xf numFmtId="0" fontId="0" fillId="16" borderId="0" xfId="0" applyFill="1"/>
    <xf numFmtId="0" fontId="10" fillId="16" borderId="0" xfId="0" applyFont="1" applyFill="1" applyAlignment="1">
      <alignment horizontal="right" vertical="center"/>
    </xf>
    <xf numFmtId="0" fontId="10" fillId="17" borderId="0" xfId="0" applyFont="1" applyFill="1" applyAlignment="1">
      <alignment horizontal="left" vertical="center"/>
    </xf>
    <xf numFmtId="0" fontId="0" fillId="17" borderId="0" xfId="0" applyFill="1"/>
    <xf numFmtId="0" fontId="10" fillId="17" borderId="0" xfId="0" applyFont="1" applyFill="1" applyAlignment="1">
      <alignment horizontal="right" vertical="center"/>
    </xf>
    <xf numFmtId="0" fontId="10" fillId="7" borderId="0" xfId="0" applyFont="1" applyFill="1" applyAlignment="1">
      <alignment horizontal="left" vertical="center"/>
    </xf>
    <xf numFmtId="0" fontId="10" fillId="7" borderId="0" xfId="0" applyFont="1" applyFill="1" applyAlignment="1">
      <alignment horizontal="right" vertical="center"/>
    </xf>
    <xf numFmtId="0" fontId="10" fillId="2" borderId="0" xfId="0" applyFont="1" applyFill="1" applyAlignment="1">
      <alignment horizontal="left" vertical="center"/>
    </xf>
    <xf numFmtId="0" fontId="10" fillId="2" borderId="0" xfId="0" applyFont="1" applyFill="1" applyAlignment="1">
      <alignment horizontal="right" vertical="center"/>
    </xf>
    <xf numFmtId="0" fontId="10" fillId="4" borderId="0" xfId="0" applyFont="1" applyFill="1" applyAlignment="1">
      <alignment horizontal="left" vertical="center"/>
    </xf>
    <xf numFmtId="0" fontId="10" fillId="4" borderId="0" xfId="0" applyFont="1" applyFill="1" applyAlignment="1">
      <alignment horizontal="right" vertical="center"/>
    </xf>
    <xf numFmtId="0" fontId="0" fillId="0" borderId="4" xfId="0" applyBorder="1"/>
    <xf numFmtId="0" fontId="2" fillId="0" borderId="1" xfId="0" applyFont="1" applyBorder="1" applyAlignment="1">
      <alignment horizontal="center"/>
    </xf>
    <xf numFmtId="0" fontId="0" fillId="18" borderId="1" xfId="0" applyFill="1" applyBorder="1"/>
    <xf numFmtId="0" fontId="5" fillId="0" borderId="0" xfId="0" applyFont="1" applyAlignment="1">
      <alignment vertical="center"/>
    </xf>
    <xf numFmtId="0" fontId="3"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5" fillId="17" borderId="1" xfId="0" applyFont="1" applyFill="1" applyBorder="1" applyAlignment="1">
      <alignment horizontal="center" vertical="center"/>
    </xf>
    <xf numFmtId="0" fontId="4" fillId="17" borderId="1" xfId="0" applyFont="1" applyFill="1" applyBorder="1"/>
    <xf numFmtId="0" fontId="5" fillId="19" borderId="1" xfId="0" applyFont="1" applyFill="1" applyBorder="1" applyAlignment="1">
      <alignment horizontal="center" vertical="center"/>
    </xf>
    <xf numFmtId="0" fontId="4" fillId="19" borderId="1" xfId="0" applyFont="1" applyFill="1" applyBorder="1"/>
    <xf numFmtId="0" fontId="5" fillId="20" borderId="1" xfId="0" applyFont="1" applyFill="1" applyBorder="1" applyAlignment="1">
      <alignment horizontal="center" vertical="center"/>
    </xf>
    <xf numFmtId="0" fontId="4" fillId="20" borderId="1" xfId="0" applyFont="1" applyFill="1" applyBorder="1"/>
    <xf numFmtId="0" fontId="5" fillId="21" borderId="1" xfId="0" applyFont="1" applyFill="1" applyBorder="1" applyAlignment="1">
      <alignment horizontal="center" vertical="center"/>
    </xf>
    <xf numFmtId="0" fontId="4" fillId="21" borderId="1" xfId="0" applyFont="1" applyFill="1" applyBorder="1"/>
    <xf numFmtId="0" fontId="5" fillId="22" borderId="1" xfId="0" applyFont="1" applyFill="1" applyBorder="1" applyAlignment="1">
      <alignment horizontal="center" vertical="center"/>
    </xf>
    <xf numFmtId="0" fontId="4" fillId="22" borderId="1" xfId="0" applyFont="1" applyFill="1" applyBorder="1"/>
    <xf numFmtId="0" fontId="0" fillId="0" borderId="0" xfId="0" applyAlignment="1">
      <alignment horizontal="center" vertical="center"/>
    </xf>
    <xf numFmtId="0" fontId="4" fillId="8" borderId="1" xfId="0" applyFont="1" applyFill="1" applyBorder="1" applyAlignment="1">
      <alignment horizontal="center" wrapText="1"/>
    </xf>
    <xf numFmtId="0" fontId="4" fillId="17" borderId="1" xfId="0" applyFont="1" applyFill="1" applyBorder="1" applyAlignment="1">
      <alignment horizontal="center" wrapText="1"/>
    </xf>
    <xf numFmtId="0" fontId="4" fillId="0" borderId="1" xfId="0" applyFont="1" applyBorder="1" applyAlignment="1">
      <alignment horizontal="center" wrapText="1"/>
    </xf>
    <xf numFmtId="0" fontId="4" fillId="7" borderId="1" xfId="0" applyFont="1" applyFill="1" applyBorder="1" applyAlignment="1">
      <alignment horizontal="center" wrapText="1"/>
    </xf>
    <xf numFmtId="0" fontId="4" fillId="4" borderId="1" xfId="0" applyFont="1" applyFill="1" applyBorder="1" applyAlignment="1">
      <alignment horizontal="center" wrapText="1"/>
    </xf>
    <xf numFmtId="0" fontId="4" fillId="19" borderId="1" xfId="0" applyFont="1" applyFill="1" applyBorder="1" applyAlignment="1">
      <alignment horizontal="center" wrapText="1"/>
    </xf>
    <xf numFmtId="0" fontId="4" fillId="20" borderId="1" xfId="0" applyFont="1" applyFill="1" applyBorder="1" applyAlignment="1">
      <alignment horizontal="center" wrapText="1"/>
    </xf>
    <xf numFmtId="0" fontId="4" fillId="3" borderId="1" xfId="0" applyFont="1" applyFill="1" applyBorder="1" applyAlignment="1">
      <alignment horizontal="center" wrapText="1"/>
    </xf>
    <xf numFmtId="0" fontId="4" fillId="21" borderId="1" xfId="0" applyFont="1" applyFill="1" applyBorder="1" applyAlignment="1">
      <alignment horizontal="center" wrapText="1"/>
    </xf>
    <xf numFmtId="0" fontId="4" fillId="22" borderId="1" xfId="0" applyFont="1" applyFill="1" applyBorder="1" applyAlignment="1">
      <alignment horizontal="center" wrapText="1"/>
    </xf>
    <xf numFmtId="0" fontId="4" fillId="6" borderId="1" xfId="0" applyFont="1" applyFill="1" applyBorder="1" applyAlignment="1">
      <alignment horizontal="center" wrapText="1"/>
    </xf>
    <xf numFmtId="0" fontId="4" fillId="2" borderId="1" xfId="0" applyFont="1" applyFill="1" applyBorder="1" applyAlignment="1">
      <alignment horizontal="center" wrapText="1"/>
    </xf>
    <xf numFmtId="0" fontId="4" fillId="5" borderId="1" xfId="0" applyFont="1" applyFill="1" applyBorder="1" applyAlignment="1">
      <alignment horizontal="center" wrapText="1"/>
    </xf>
    <xf numFmtId="0" fontId="4" fillId="10" borderId="1" xfId="0" applyFont="1" applyFill="1" applyBorder="1" applyAlignment="1">
      <alignment horizontal="center" wrapText="1"/>
    </xf>
    <xf numFmtId="0" fontId="4" fillId="12" borderId="1" xfId="0" applyFont="1" applyFill="1" applyBorder="1" applyAlignment="1">
      <alignment horizontal="center" wrapText="1"/>
    </xf>
    <xf numFmtId="0" fontId="4" fillId="9" borderId="1" xfId="0" applyFont="1" applyFill="1" applyBorder="1" applyAlignment="1">
      <alignment horizontal="center" wrapText="1"/>
    </xf>
    <xf numFmtId="0" fontId="4" fillId="11" borderId="1" xfId="0" applyFont="1" applyFill="1" applyBorder="1" applyAlignment="1">
      <alignment horizontal="center" wrapText="1"/>
    </xf>
    <xf numFmtId="0" fontId="5" fillId="0" borderId="1" xfId="0" applyFont="1" applyBorder="1" applyAlignment="1">
      <alignment horizontal="center" wrapText="1"/>
    </xf>
    <xf numFmtId="0" fontId="6" fillId="0" borderId="1" xfId="0" applyFont="1" applyBorder="1" applyAlignment="1">
      <alignment horizontal="center" wrapText="1"/>
    </xf>
    <xf numFmtId="0" fontId="0" fillId="0" borderId="0" xfId="0" applyAlignment="1">
      <alignment horizontal="center" wrapText="1"/>
    </xf>
    <xf numFmtId="2" fontId="0" fillId="0" borderId="0" xfId="1" applyNumberFormat="1" applyFont="1"/>
    <xf numFmtId="2" fontId="0" fillId="0" borderId="1" xfId="1" applyNumberFormat="1" applyFont="1" applyBorder="1"/>
    <xf numFmtId="2" fontId="0" fillId="0" borderId="0" xfId="0" applyNumberFormat="1"/>
    <xf numFmtId="0" fontId="13" fillId="0" borderId="0" xfId="0" applyFont="1"/>
    <xf numFmtId="2" fontId="4" fillId="0" borderId="0" xfId="0" applyNumberFormat="1" applyFont="1" applyAlignment="1">
      <alignment horizontal="center"/>
    </xf>
    <xf numFmtId="2" fontId="5" fillId="0" borderId="1" xfId="0" applyNumberFormat="1" applyFont="1" applyBorder="1" applyAlignment="1">
      <alignment horizontal="center" vertical="center"/>
    </xf>
    <xf numFmtId="2" fontId="4" fillId="0" borderId="1" xfId="0" applyNumberFormat="1" applyFont="1" applyBorder="1"/>
    <xf numFmtId="2" fontId="4" fillId="0" borderId="0" xfId="1" applyNumberFormat="1" applyFont="1" applyAlignment="1">
      <alignment horizontal="center"/>
    </xf>
    <xf numFmtId="2" fontId="0" fillId="0" borderId="0" xfId="1" applyNumberFormat="1" applyFont="1" applyAlignment="1">
      <alignment wrapText="1"/>
    </xf>
    <xf numFmtId="2" fontId="2" fillId="0" borderId="1" xfId="1" applyNumberFormat="1" applyFont="1" applyBorder="1"/>
    <xf numFmtId="0" fontId="2" fillId="0" borderId="1" xfId="0" applyFont="1" applyBorder="1" applyAlignment="1">
      <alignment horizontal="center" vertical="center"/>
    </xf>
    <xf numFmtId="0" fontId="4" fillId="17" borderId="1"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21" borderId="1" xfId="0" applyFont="1" applyFill="1" applyBorder="1" applyAlignment="1">
      <alignment horizontal="center" vertical="center" wrapText="1"/>
    </xf>
    <xf numFmtId="0" fontId="4" fillId="22" borderId="1" xfId="0" applyFont="1" applyFill="1" applyBorder="1" applyAlignment="1">
      <alignment horizontal="center" vertical="center" wrapText="1"/>
    </xf>
    <xf numFmtId="2" fontId="4" fillId="8" borderId="1" xfId="0" applyNumberFormat="1" applyFont="1" applyFill="1" applyBorder="1" applyAlignment="1">
      <alignment horizontal="center" vertical="center" wrapText="1"/>
    </xf>
    <xf numFmtId="2" fontId="4" fillId="17" borderId="1" xfId="0" applyNumberFormat="1" applyFont="1" applyFill="1" applyBorder="1" applyAlignment="1">
      <alignment horizontal="center" vertical="center" wrapText="1"/>
    </xf>
    <xf numFmtId="2" fontId="4" fillId="0" borderId="1" xfId="0" applyNumberFormat="1" applyFont="1" applyBorder="1" applyAlignment="1">
      <alignment horizontal="center" vertical="center" wrapText="1"/>
    </xf>
    <xf numFmtId="2" fontId="4" fillId="7" borderId="1" xfId="0" applyNumberFormat="1" applyFont="1" applyFill="1" applyBorder="1" applyAlignment="1">
      <alignment horizontal="center" vertical="center" wrapText="1"/>
    </xf>
    <xf numFmtId="2" fontId="4" fillId="4" borderId="1" xfId="0" applyNumberFormat="1" applyFont="1" applyFill="1" applyBorder="1" applyAlignment="1">
      <alignment horizontal="center" vertical="center" wrapText="1"/>
    </xf>
    <xf numFmtId="2" fontId="4" fillId="19" borderId="1" xfId="0" applyNumberFormat="1" applyFont="1" applyFill="1" applyBorder="1" applyAlignment="1">
      <alignment horizontal="center" vertical="center" wrapText="1"/>
    </xf>
    <xf numFmtId="2" fontId="4" fillId="20" borderId="1" xfId="0" applyNumberFormat="1" applyFont="1" applyFill="1" applyBorder="1" applyAlignment="1">
      <alignment horizontal="center" vertical="center" wrapText="1"/>
    </xf>
    <xf numFmtId="2" fontId="4" fillId="3" borderId="1" xfId="0" applyNumberFormat="1" applyFont="1" applyFill="1" applyBorder="1" applyAlignment="1">
      <alignment horizontal="center" vertical="center" wrapText="1"/>
    </xf>
    <xf numFmtId="2" fontId="4" fillId="21" borderId="1" xfId="0" applyNumberFormat="1" applyFont="1" applyFill="1" applyBorder="1" applyAlignment="1">
      <alignment horizontal="center" vertical="center" wrapText="1"/>
    </xf>
    <xf numFmtId="2" fontId="4" fillId="22" borderId="1" xfId="0" applyNumberFormat="1" applyFont="1" applyFill="1" applyBorder="1" applyAlignment="1">
      <alignment horizontal="center" vertical="center" wrapText="1"/>
    </xf>
    <xf numFmtId="2" fontId="4" fillId="6" borderId="1" xfId="0" applyNumberFormat="1"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2" fontId="4" fillId="5" borderId="1" xfId="0" applyNumberFormat="1" applyFont="1" applyFill="1" applyBorder="1" applyAlignment="1">
      <alignment horizontal="center" vertical="center" wrapText="1"/>
    </xf>
    <xf numFmtId="2" fontId="4" fillId="10" borderId="1" xfId="0" applyNumberFormat="1" applyFont="1" applyFill="1" applyBorder="1" applyAlignment="1">
      <alignment horizontal="center" vertical="center" wrapText="1"/>
    </xf>
    <xf numFmtId="2" fontId="4" fillId="12" borderId="1" xfId="0" applyNumberFormat="1" applyFont="1" applyFill="1" applyBorder="1" applyAlignment="1">
      <alignment horizontal="center" vertical="center" wrapText="1"/>
    </xf>
    <xf numFmtId="2" fontId="4" fillId="9" borderId="1" xfId="0" applyNumberFormat="1" applyFont="1" applyFill="1" applyBorder="1" applyAlignment="1">
      <alignment horizontal="center" vertical="center" wrapText="1"/>
    </xf>
    <xf numFmtId="2" fontId="4" fillId="11" borderId="1" xfId="0" applyNumberFormat="1" applyFont="1" applyFill="1" applyBorder="1" applyAlignment="1">
      <alignment horizontal="center" vertical="center" wrapText="1"/>
    </xf>
    <xf numFmtId="2" fontId="0" fillId="0" borderId="0" xfId="0" applyNumberFormat="1" applyAlignment="1">
      <alignment wrapText="1"/>
    </xf>
    <xf numFmtId="2" fontId="6"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xf>
    <xf numFmtId="2" fontId="4" fillId="8" borderId="1" xfId="0" applyNumberFormat="1" applyFont="1" applyFill="1" applyBorder="1"/>
    <xf numFmtId="2" fontId="0" fillId="0" borderId="1" xfId="0" applyNumberFormat="1" applyBorder="1"/>
    <xf numFmtId="2" fontId="4" fillId="17" borderId="1" xfId="0" applyNumberFormat="1" applyFont="1" applyFill="1" applyBorder="1"/>
    <xf numFmtId="2" fontId="4" fillId="7" borderId="1" xfId="0" applyNumberFormat="1" applyFont="1" applyFill="1" applyBorder="1"/>
    <xf numFmtId="2" fontId="4" fillId="4" borderId="1" xfId="0" applyNumberFormat="1" applyFont="1" applyFill="1" applyBorder="1"/>
    <xf numFmtId="2" fontId="4" fillId="19" borderId="1" xfId="0" applyNumberFormat="1" applyFont="1" applyFill="1" applyBorder="1"/>
    <xf numFmtId="2" fontId="4" fillId="20" borderId="1" xfId="0" applyNumberFormat="1" applyFont="1" applyFill="1" applyBorder="1"/>
    <xf numFmtId="2" fontId="4" fillId="3" borderId="1" xfId="0" applyNumberFormat="1" applyFont="1" applyFill="1" applyBorder="1"/>
    <xf numFmtId="2" fontId="4" fillId="21" borderId="1" xfId="0" applyNumberFormat="1" applyFont="1" applyFill="1" applyBorder="1"/>
    <xf numFmtId="2" fontId="4" fillId="22" borderId="1" xfId="0" applyNumberFormat="1" applyFont="1" applyFill="1" applyBorder="1"/>
    <xf numFmtId="2" fontId="4" fillId="6" borderId="1" xfId="0" applyNumberFormat="1" applyFont="1" applyFill="1" applyBorder="1"/>
    <xf numFmtId="2" fontId="4" fillId="2" borderId="1" xfId="0" applyNumberFormat="1" applyFont="1" applyFill="1" applyBorder="1"/>
    <xf numFmtId="2" fontId="4" fillId="5" borderId="1" xfId="0" applyNumberFormat="1" applyFont="1" applyFill="1" applyBorder="1"/>
    <xf numFmtId="2" fontId="4" fillId="10" borderId="1" xfId="0" applyNumberFormat="1" applyFont="1" applyFill="1" applyBorder="1"/>
    <xf numFmtId="2" fontId="4" fillId="12" borderId="1" xfId="0" applyNumberFormat="1" applyFont="1" applyFill="1" applyBorder="1"/>
    <xf numFmtId="2" fontId="4" fillId="9" borderId="1" xfId="0" applyNumberFormat="1" applyFont="1" applyFill="1" applyBorder="1"/>
    <xf numFmtId="2" fontId="4" fillId="11" borderId="1" xfId="0" applyNumberFormat="1" applyFont="1" applyFill="1" applyBorder="1"/>
    <xf numFmtId="1" fontId="5" fillId="8" borderId="1" xfId="0" applyNumberFormat="1" applyFont="1" applyFill="1" applyBorder="1" applyAlignment="1">
      <alignment horizontal="center" vertical="center"/>
    </xf>
    <xf numFmtId="1" fontId="5" fillId="17"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1" fontId="5" fillId="7" borderId="1" xfId="0" applyNumberFormat="1" applyFont="1" applyFill="1" applyBorder="1" applyAlignment="1">
      <alignment horizontal="center" vertical="center"/>
    </xf>
    <xf numFmtId="1" fontId="5" fillId="4" borderId="1" xfId="0" applyNumberFormat="1" applyFont="1" applyFill="1" applyBorder="1" applyAlignment="1">
      <alignment horizontal="center" vertical="center"/>
    </xf>
    <xf numFmtId="1" fontId="5" fillId="19" borderId="1" xfId="0" applyNumberFormat="1" applyFont="1" applyFill="1" applyBorder="1" applyAlignment="1">
      <alignment horizontal="center" vertical="center"/>
    </xf>
    <xf numFmtId="1" fontId="5" fillId="20" borderId="1" xfId="0" applyNumberFormat="1" applyFont="1" applyFill="1" applyBorder="1" applyAlignment="1">
      <alignment horizontal="center" vertical="center"/>
    </xf>
    <xf numFmtId="1" fontId="5" fillId="3" borderId="1" xfId="0" applyNumberFormat="1" applyFont="1" applyFill="1" applyBorder="1" applyAlignment="1">
      <alignment horizontal="center" vertical="center"/>
    </xf>
    <xf numFmtId="1" fontId="5" fillId="21" borderId="1" xfId="0" applyNumberFormat="1" applyFont="1" applyFill="1" applyBorder="1" applyAlignment="1">
      <alignment horizontal="center" vertical="center"/>
    </xf>
    <xf numFmtId="1" fontId="5" fillId="22" borderId="1" xfId="0" applyNumberFormat="1" applyFont="1" applyFill="1" applyBorder="1" applyAlignment="1">
      <alignment horizontal="center" vertical="center"/>
    </xf>
    <xf numFmtId="1" fontId="5" fillId="6" borderId="1" xfId="0" applyNumberFormat="1" applyFont="1" applyFill="1" applyBorder="1" applyAlignment="1">
      <alignment horizontal="center" vertical="center"/>
    </xf>
    <xf numFmtId="1" fontId="5" fillId="2" borderId="1" xfId="0" applyNumberFormat="1" applyFont="1" applyFill="1" applyBorder="1" applyAlignment="1">
      <alignment horizontal="center" vertical="center"/>
    </xf>
    <xf numFmtId="1" fontId="5" fillId="5" borderId="1" xfId="0" applyNumberFormat="1" applyFont="1" applyFill="1" applyBorder="1" applyAlignment="1">
      <alignment horizontal="center" vertical="center"/>
    </xf>
    <xf numFmtId="1" fontId="5" fillId="10" borderId="1" xfId="0" applyNumberFormat="1" applyFont="1" applyFill="1" applyBorder="1" applyAlignment="1">
      <alignment horizontal="center" vertical="center"/>
    </xf>
    <xf numFmtId="1" fontId="5" fillId="12" borderId="1" xfId="0" applyNumberFormat="1" applyFont="1" applyFill="1" applyBorder="1" applyAlignment="1">
      <alignment horizontal="center" vertical="center"/>
    </xf>
    <xf numFmtId="1" fontId="5" fillId="9" borderId="1" xfId="0" applyNumberFormat="1" applyFont="1" applyFill="1" applyBorder="1" applyAlignment="1">
      <alignment horizontal="center" vertical="center"/>
    </xf>
    <xf numFmtId="1" fontId="5" fillId="11" borderId="1" xfId="0" applyNumberFormat="1" applyFont="1" applyFill="1" applyBorder="1" applyAlignment="1">
      <alignment horizontal="center" vertical="center"/>
    </xf>
    <xf numFmtId="1" fontId="0" fillId="0" borderId="0" xfId="0" applyNumberFormat="1"/>
    <xf numFmtId="2" fontId="0" fillId="0" borderId="0" xfId="0" applyNumberFormat="1" applyAlignment="1">
      <alignment horizontal="left"/>
    </xf>
    <xf numFmtId="2" fontId="3" fillId="0" borderId="1" xfId="0" applyNumberFormat="1" applyFont="1" applyBorder="1" applyAlignment="1">
      <alignment horizontal="center" vertical="center" wrapText="1"/>
    </xf>
    <xf numFmtId="2" fontId="7" fillId="0" borderId="1" xfId="0" applyNumberFormat="1" applyFont="1" applyBorder="1" applyAlignment="1">
      <alignment wrapText="1"/>
    </xf>
    <xf numFmtId="2" fontId="7" fillId="0" borderId="1" xfId="0" applyNumberFormat="1" applyFont="1" applyBorder="1" applyAlignment="1">
      <alignment horizontal="left" wrapText="1"/>
    </xf>
    <xf numFmtId="2" fontId="7" fillId="0" borderId="0" xfId="0" applyNumberFormat="1" applyFont="1"/>
    <xf numFmtId="2" fontId="0" fillId="0" borderId="1" xfId="1" applyNumberFormat="1" applyFont="1" applyBorder="1" applyAlignment="1">
      <alignment horizontal="left"/>
    </xf>
    <xf numFmtId="2" fontId="0" fillId="0" borderId="0" xfId="1" applyNumberFormat="1" applyFont="1" applyFill="1" applyBorder="1"/>
    <xf numFmtId="0" fontId="2" fillId="0" borderId="0" xfId="0" applyFont="1" applyAlignment="1">
      <alignment horizontal="center"/>
    </xf>
    <xf numFmtId="43" fontId="0" fillId="0" borderId="1" xfId="0" applyNumberFormat="1" applyBorder="1"/>
    <xf numFmtId="0" fontId="2" fillId="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0" borderId="1" xfId="0" applyFont="1" applyBorder="1" applyAlignment="1">
      <alignment horizontal="center" vertical="center" wrapText="1"/>
    </xf>
    <xf numFmtId="0" fontId="0" fillId="22" borderId="0" xfId="0" applyFill="1"/>
    <xf numFmtId="0" fontId="2" fillId="22" borderId="0" xfId="0" applyFont="1" applyFill="1" applyAlignment="1">
      <alignment horizontal="center"/>
    </xf>
    <xf numFmtId="0" fontId="2" fillId="9" borderId="0" xfId="0" applyFont="1" applyFill="1" applyAlignment="1">
      <alignment horizontal="center"/>
    </xf>
    <xf numFmtId="43" fontId="0" fillId="0" borderId="0" xfId="1" applyFont="1" applyFill="1"/>
    <xf numFmtId="0" fontId="10" fillId="10" borderId="0" xfId="0" applyFont="1" applyFill="1" applyAlignment="1">
      <alignment horizontal="left" vertical="center"/>
    </xf>
    <xf numFmtId="0" fontId="10" fillId="10" borderId="0" xfId="0" applyFont="1" applyFill="1" applyAlignment="1">
      <alignment horizontal="right" vertical="center"/>
    </xf>
    <xf numFmtId="164" fontId="0" fillId="10" borderId="0" xfId="0" applyNumberFormat="1" applyFill="1"/>
    <xf numFmtId="43" fontId="0" fillId="10" borderId="0" xfId="1" applyFont="1" applyFill="1"/>
    <xf numFmtId="2" fontId="0" fillId="24" borderId="1" xfId="1" applyNumberFormat="1" applyFont="1" applyFill="1" applyBorder="1"/>
    <xf numFmtId="0" fontId="5" fillId="0" borderId="4" xfId="0" applyFont="1" applyBorder="1" applyAlignment="1">
      <alignment horizontal="center" vertical="center"/>
    </xf>
    <xf numFmtId="0" fontId="4" fillId="0" borderId="4" xfId="0" applyFont="1" applyBorder="1" applyAlignment="1">
      <alignment horizontal="center"/>
    </xf>
    <xf numFmtId="0" fontId="4" fillId="10" borderId="4" xfId="0" applyFont="1" applyFill="1" applyBorder="1" applyAlignment="1">
      <alignment horizontal="center"/>
    </xf>
    <xf numFmtId="0" fontId="4" fillId="11" borderId="4" xfId="0" applyFont="1" applyFill="1" applyBorder="1" applyAlignment="1">
      <alignment horizontal="center"/>
    </xf>
    <xf numFmtId="0" fontId="0" fillId="0" borderId="0" xfId="0" applyAlignment="1">
      <alignment horizontal="right"/>
    </xf>
    <xf numFmtId="0" fontId="5" fillId="8"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19" borderId="1" xfId="0" applyFont="1" applyFill="1" applyBorder="1" applyAlignment="1">
      <alignment horizontal="center" vertical="center" wrapText="1"/>
    </xf>
    <xf numFmtId="0" fontId="5" fillId="2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21"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0" fillId="9" borderId="1" xfId="0" applyFill="1" applyBorder="1"/>
    <xf numFmtId="0" fontId="5" fillId="0" borderId="7" xfId="0" applyFont="1" applyBorder="1" applyAlignment="1">
      <alignment horizontal="center" vertical="center"/>
    </xf>
    <xf numFmtId="2" fontId="0" fillId="0" borderId="0" xfId="1" applyNumberFormat="1" applyFont="1" applyAlignment="1">
      <alignment horizontal="center"/>
    </xf>
    <xf numFmtId="43" fontId="0" fillId="0" borderId="0" xfId="0" applyNumberFormat="1"/>
    <xf numFmtId="0" fontId="4" fillId="0" borderId="0" xfId="0" applyFont="1" applyAlignment="1">
      <alignment horizontal="center" vertical="center" wrapText="1"/>
    </xf>
    <xf numFmtId="2" fontId="5" fillId="0" borderId="5" xfId="0" applyNumberFormat="1" applyFont="1" applyBorder="1" applyAlignment="1">
      <alignment horizontal="center" vertical="center"/>
    </xf>
    <xf numFmtId="2" fontId="4" fillId="0" borderId="5" xfId="0" applyNumberFormat="1" applyFont="1" applyBorder="1"/>
    <xf numFmtId="2" fontId="0" fillId="0" borderId="5" xfId="1" applyNumberFormat="1" applyFont="1" applyFill="1" applyBorder="1"/>
    <xf numFmtId="0" fontId="5" fillId="8" borderId="4" xfId="0" applyFont="1" applyFill="1" applyBorder="1" applyAlignment="1">
      <alignment horizontal="center" vertical="center"/>
    </xf>
    <xf numFmtId="0" fontId="5" fillId="7" borderId="4" xfId="0" applyFont="1" applyFill="1" applyBorder="1" applyAlignment="1">
      <alignment horizontal="center" vertical="center"/>
    </xf>
    <xf numFmtId="0" fontId="5" fillId="4" borderId="4" xfId="0" applyFont="1" applyFill="1" applyBorder="1" applyAlignment="1">
      <alignment horizontal="center" vertical="center"/>
    </xf>
    <xf numFmtId="0" fontId="5" fillId="3" borderId="4" xfId="0" applyFont="1" applyFill="1" applyBorder="1" applyAlignment="1">
      <alignment horizontal="center" vertical="center"/>
    </xf>
    <xf numFmtId="0" fontId="5" fillId="6"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10" borderId="4" xfId="0" applyFont="1" applyFill="1" applyBorder="1" applyAlignment="1">
      <alignment horizontal="center" vertical="center"/>
    </xf>
    <xf numFmtId="0" fontId="5" fillId="12" borderId="4" xfId="0" applyFont="1" applyFill="1" applyBorder="1" applyAlignment="1">
      <alignment horizontal="center" vertical="center"/>
    </xf>
    <xf numFmtId="0" fontId="5" fillId="9" borderId="4" xfId="0" applyFont="1" applyFill="1" applyBorder="1" applyAlignment="1">
      <alignment horizontal="center" vertical="center"/>
    </xf>
    <xf numFmtId="2" fontId="5" fillId="0" borderId="0" xfId="0" applyNumberFormat="1" applyFont="1" applyAlignment="1">
      <alignment horizontal="center" vertical="center"/>
    </xf>
    <xf numFmtId="2" fontId="4" fillId="0" borderId="0" xfId="0" applyNumberFormat="1" applyFont="1"/>
    <xf numFmtId="0" fontId="12" fillId="0" borderId="0" xfId="0" applyFont="1" applyAlignment="1">
      <alignment horizontal="center"/>
    </xf>
    <xf numFmtId="43" fontId="0" fillId="0" borderId="0" xfId="1" applyFont="1" applyFill="1" applyBorder="1"/>
    <xf numFmtId="0" fontId="0" fillId="0" borderId="0" xfId="0" applyAlignment="1">
      <alignment horizontal="left" wrapText="1"/>
    </xf>
    <xf numFmtId="0" fontId="0" fillId="5" borderId="1" xfId="0" applyFill="1" applyBorder="1"/>
    <xf numFmtId="0" fontId="0" fillId="15" borderId="1" xfId="0" applyFill="1" applyBorder="1"/>
    <xf numFmtId="0" fontId="0" fillId="15" borderId="1" xfId="0" applyFill="1" applyBorder="1" applyAlignment="1">
      <alignment wrapText="1"/>
    </xf>
    <xf numFmtId="0" fontId="2" fillId="0" borderId="0" xfId="0" applyFont="1" applyAlignment="1">
      <alignment horizontal="center" vertical="center" wrapText="1"/>
    </xf>
    <xf numFmtId="0" fontId="5" fillId="0" borderId="1" xfId="0" applyFont="1" applyBorder="1" applyAlignment="1">
      <alignment horizontal="center" vertical="center"/>
    </xf>
    <xf numFmtId="0" fontId="14" fillId="23" borderId="0" xfId="0" applyFont="1" applyFill="1" applyAlignment="1">
      <alignment horizontal="center" vertical="center"/>
    </xf>
    <xf numFmtId="0" fontId="13" fillId="23" borderId="2" xfId="0" applyFont="1" applyFill="1" applyBorder="1" applyAlignment="1">
      <alignment horizontal="center"/>
    </xf>
    <xf numFmtId="0" fontId="8" fillId="0" borderId="1" xfId="0" applyFont="1" applyBorder="1" applyAlignment="1">
      <alignment horizontal="center"/>
    </xf>
    <xf numFmtId="0" fontId="11" fillId="23" borderId="2" xfId="0" applyFont="1" applyFill="1" applyBorder="1" applyAlignment="1">
      <alignment horizontal="center"/>
    </xf>
    <xf numFmtId="0" fontId="4" fillId="0" borderId="0" xfId="0" applyFont="1" applyAlignment="1">
      <alignment horizontal="center"/>
    </xf>
    <xf numFmtId="0" fontId="12" fillId="23" borderId="2" xfId="0" applyFont="1" applyFill="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2" fillId="22" borderId="0" xfId="0" applyFont="1" applyFill="1" applyAlignment="1">
      <alignment horizontal="center" vertical="center" wrapText="1"/>
    </xf>
    <xf numFmtId="0" fontId="2" fillId="9" borderId="0" xfId="0" applyFont="1" applyFill="1" applyAlignment="1">
      <alignment horizontal="center" vertical="center" wrapText="1"/>
    </xf>
    <xf numFmtId="0" fontId="0" fillId="0" borderId="0" xfId="0" applyAlignment="1">
      <alignment horizontal="center"/>
    </xf>
    <xf numFmtId="0" fontId="0" fillId="3" borderId="6" xfId="0" applyFill="1" applyBorder="1" applyAlignment="1">
      <alignment horizontal="center" vertical="top" wrapText="1"/>
    </xf>
    <xf numFmtId="0" fontId="0" fillId="3" borderId="0" xfId="0" applyFill="1" applyAlignment="1">
      <alignment horizontal="center" vertical="top" wrapText="1"/>
    </xf>
    <xf numFmtId="0" fontId="0" fillId="3" borderId="6" xfId="0" applyFill="1" applyBorder="1" applyAlignment="1">
      <alignment horizontal="center" wrapText="1"/>
    </xf>
    <xf numFmtId="0" fontId="0" fillId="3" borderId="0" xfId="0" applyFill="1" applyAlignment="1">
      <alignment horizont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0" fillId="0" borderId="5" xfId="0" applyBorder="1"/>
    <xf numFmtId="0" fontId="0" fillId="0" borderId="0" xfId="0" applyFill="1" applyBorder="1"/>
    <xf numFmtId="0" fontId="2" fillId="0" borderId="0" xfId="0" applyFont="1" applyFill="1" applyBorder="1"/>
  </cellXfs>
  <cellStyles count="2">
    <cellStyle name="Comma" xfId="1" builtinId="3"/>
    <cellStyle name="Normal" xfId="0" builtinId="0"/>
  </cellStyles>
  <dxfs count="0"/>
  <tableStyles count="0" defaultTableStyle="TableStyleMedium2" defaultPivotStyle="PivotStyleLight16"/>
  <colors>
    <mruColors>
      <color rgb="FFFF7C80"/>
      <color rgb="FF669900"/>
      <color rgb="FF9966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AU"/>
              <a:t>Figure</a:t>
            </a:r>
            <a:r>
              <a:rPr lang="en-AU" baseline="0"/>
              <a:t> 8. </a:t>
            </a:r>
            <a:r>
              <a:rPr lang="en-AU"/>
              <a:t>Ratio-score</a:t>
            </a:r>
            <a:r>
              <a:rPr lang="en-AU" baseline="0"/>
              <a:t> method with improved method</a:t>
            </a:r>
            <a:br>
              <a:rPr lang="en-AU" baseline="0"/>
            </a:br>
            <a:endParaRPr lang="en-AU">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'Comparison of r'!$C$33</c:f>
              <c:strCache>
                <c:ptCount val="1"/>
                <c:pt idx="0">
                  <c:v>correct rank (r=r1)</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'Comparison of r'!$B$34:$B$37</c:f>
              <c:strCache>
                <c:ptCount val="4"/>
                <c:pt idx="0">
                  <c:v>R13</c:v>
                </c:pt>
                <c:pt idx="1">
                  <c:v>R16</c:v>
                </c:pt>
                <c:pt idx="2">
                  <c:v>R19</c:v>
                </c:pt>
                <c:pt idx="3">
                  <c:v>R22</c:v>
                </c:pt>
              </c:strCache>
            </c:strRef>
          </c:cat>
          <c:val>
            <c:numRef>
              <c:f>'Comparison of r'!$C$34:$C$37</c:f>
              <c:numCache>
                <c:formatCode>General</c:formatCode>
                <c:ptCount val="4"/>
                <c:pt idx="0">
                  <c:v>6</c:v>
                </c:pt>
                <c:pt idx="1">
                  <c:v>7</c:v>
                </c:pt>
                <c:pt idx="2">
                  <c:v>6</c:v>
                </c:pt>
                <c:pt idx="3">
                  <c:v>9</c:v>
                </c:pt>
              </c:numCache>
            </c:numRef>
          </c:val>
          <c:smooth val="0"/>
          <c:extLst>
            <c:ext xmlns:c16="http://schemas.microsoft.com/office/drawing/2014/chart" uri="{C3380CC4-5D6E-409C-BE32-E72D297353CC}">
              <c16:uniqueId val="{00000000-28B8-42A4-A1DE-C045B49146C1}"/>
            </c:ext>
          </c:extLst>
        </c:ser>
        <c:ser>
          <c:idx val="1"/>
          <c:order val="1"/>
          <c:tx>
            <c:strRef>
              <c:f>'Comparison of r'!$D$33</c:f>
              <c:strCache>
                <c:ptCount val="1"/>
                <c:pt idx="0">
                  <c:v>good rank (r= r1)</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'Comparison of r'!$B$34:$B$37</c:f>
              <c:strCache>
                <c:ptCount val="4"/>
                <c:pt idx="0">
                  <c:v>R13</c:v>
                </c:pt>
                <c:pt idx="1">
                  <c:v>R16</c:v>
                </c:pt>
                <c:pt idx="2">
                  <c:v>R19</c:v>
                </c:pt>
                <c:pt idx="3">
                  <c:v>R22</c:v>
                </c:pt>
              </c:strCache>
            </c:strRef>
          </c:cat>
          <c:val>
            <c:numRef>
              <c:f>'Comparison of r'!$D$34:$D$37</c:f>
              <c:numCache>
                <c:formatCode>General</c:formatCode>
                <c:ptCount val="4"/>
                <c:pt idx="0">
                  <c:v>14</c:v>
                </c:pt>
                <c:pt idx="1">
                  <c:v>17</c:v>
                </c:pt>
                <c:pt idx="2">
                  <c:v>16</c:v>
                </c:pt>
                <c:pt idx="3">
                  <c:v>16</c:v>
                </c:pt>
              </c:numCache>
            </c:numRef>
          </c:val>
          <c:smooth val="0"/>
          <c:extLst>
            <c:ext xmlns:c16="http://schemas.microsoft.com/office/drawing/2014/chart" uri="{C3380CC4-5D6E-409C-BE32-E72D297353CC}">
              <c16:uniqueId val="{00000001-28B8-42A4-A1DE-C045B49146C1}"/>
            </c:ext>
          </c:extLst>
        </c:ser>
        <c:ser>
          <c:idx val="2"/>
          <c:order val="2"/>
          <c:tx>
            <c:strRef>
              <c:f>'Comparison of r'!$E$33</c:f>
              <c:strCache>
                <c:ptCount val="1"/>
                <c:pt idx="0">
                  <c:v>correct rank (r=r1+0.5r2)</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strRef>
              <c:f>'Comparison of r'!$B$34:$B$37</c:f>
              <c:strCache>
                <c:ptCount val="4"/>
                <c:pt idx="0">
                  <c:v>R13</c:v>
                </c:pt>
                <c:pt idx="1">
                  <c:v>R16</c:v>
                </c:pt>
                <c:pt idx="2">
                  <c:v>R19</c:v>
                </c:pt>
                <c:pt idx="3">
                  <c:v>R22</c:v>
                </c:pt>
              </c:strCache>
            </c:strRef>
          </c:cat>
          <c:val>
            <c:numRef>
              <c:f>'Comparison of r'!$E$34:$E$37</c:f>
              <c:numCache>
                <c:formatCode>General</c:formatCode>
                <c:ptCount val="4"/>
                <c:pt idx="0">
                  <c:v>5</c:v>
                </c:pt>
                <c:pt idx="1">
                  <c:v>9</c:v>
                </c:pt>
                <c:pt idx="2">
                  <c:v>7</c:v>
                </c:pt>
                <c:pt idx="3">
                  <c:v>8</c:v>
                </c:pt>
              </c:numCache>
            </c:numRef>
          </c:val>
          <c:smooth val="0"/>
          <c:extLst>
            <c:ext xmlns:c16="http://schemas.microsoft.com/office/drawing/2014/chart" uri="{C3380CC4-5D6E-409C-BE32-E72D297353CC}">
              <c16:uniqueId val="{00000002-28B8-42A4-A1DE-C045B49146C1}"/>
            </c:ext>
          </c:extLst>
        </c:ser>
        <c:ser>
          <c:idx val="3"/>
          <c:order val="3"/>
          <c:tx>
            <c:strRef>
              <c:f>'Comparison of r'!$F$33</c:f>
              <c:strCache>
                <c:ptCount val="1"/>
                <c:pt idx="0">
                  <c:v>good rank  (r=r1+0.5r2)</c:v>
                </c:pt>
              </c:strCache>
            </c:strRef>
          </c:tx>
          <c:spPr>
            <a:ln w="22225" cap="rnd">
              <a:solidFill>
                <a:schemeClr val="accent4"/>
              </a:solidFill>
              <a:round/>
            </a:ln>
            <a:effectLst/>
          </c:spPr>
          <c:marker>
            <c:symbol val="x"/>
            <c:size val="6"/>
            <c:spPr>
              <a:noFill/>
              <a:ln w="9525">
                <a:solidFill>
                  <a:schemeClr val="accent4"/>
                </a:solidFill>
                <a:round/>
              </a:ln>
              <a:effectLst/>
            </c:spPr>
          </c:marker>
          <c:cat>
            <c:strRef>
              <c:f>'Comparison of r'!$B$34:$B$37</c:f>
              <c:strCache>
                <c:ptCount val="4"/>
                <c:pt idx="0">
                  <c:v>R13</c:v>
                </c:pt>
                <c:pt idx="1">
                  <c:v>R16</c:v>
                </c:pt>
                <c:pt idx="2">
                  <c:v>R19</c:v>
                </c:pt>
                <c:pt idx="3">
                  <c:v>R22</c:v>
                </c:pt>
              </c:strCache>
            </c:strRef>
          </c:cat>
          <c:val>
            <c:numRef>
              <c:f>'Comparison of r'!$F$34:$F$37</c:f>
              <c:numCache>
                <c:formatCode>General</c:formatCode>
                <c:ptCount val="4"/>
                <c:pt idx="0">
                  <c:v>15</c:v>
                </c:pt>
                <c:pt idx="1">
                  <c:v>16</c:v>
                </c:pt>
                <c:pt idx="2">
                  <c:v>15</c:v>
                </c:pt>
                <c:pt idx="3">
                  <c:v>16</c:v>
                </c:pt>
              </c:numCache>
            </c:numRef>
          </c:val>
          <c:smooth val="0"/>
          <c:extLst>
            <c:ext xmlns:c16="http://schemas.microsoft.com/office/drawing/2014/chart" uri="{C3380CC4-5D6E-409C-BE32-E72D297353CC}">
              <c16:uniqueId val="{00000003-28B8-42A4-A1DE-C045B49146C1}"/>
            </c:ext>
          </c:extLst>
        </c:ser>
        <c:dLbls>
          <c:showLegendKey val="0"/>
          <c:showVal val="0"/>
          <c:showCatName val="0"/>
          <c:showSerName val="0"/>
          <c:showPercent val="0"/>
          <c:showBubbleSize val="0"/>
        </c:dLbls>
        <c:marker val="1"/>
        <c:smooth val="0"/>
        <c:axId val="1583300416"/>
        <c:axId val="1583303296"/>
      </c:lineChart>
      <c:catAx>
        <c:axId val="158330041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AU"/>
                  <a:t>Round</a:t>
                </a:r>
                <a:r>
                  <a:rPr lang="en-AU" baseline="0"/>
                  <a:t> </a:t>
                </a:r>
                <a:endParaRPr lang="en-AU"/>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583303296"/>
        <c:crosses val="autoZero"/>
        <c:auto val="1"/>
        <c:lblAlgn val="ctr"/>
        <c:lblOffset val="100"/>
        <c:noMultiLvlLbl val="0"/>
      </c:catAx>
      <c:valAx>
        <c:axId val="1583303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30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400" b="1" i="0" u="none" strike="noStrike" kern="1200" cap="all" spc="120" normalizeH="0" baseline="0">
                <a:solidFill>
                  <a:sysClr val="windowText" lastClr="000000">
                    <a:lumMod val="65000"/>
                    <a:lumOff val="35000"/>
                  </a:sysClr>
                </a:solidFill>
                <a:latin typeface="Arial" panose="020B0604020202020204" pitchFamily="34" charset="0"/>
                <a:cs typeface="Arial" panose="020B0604020202020204" pitchFamily="34" charset="0"/>
              </a:rPr>
              <a:t>Figure 9. improved Ratio-score method with Higher Order Ranking</a:t>
            </a:r>
            <a:endParaRPr lang="en-AU" sz="1600" b="1" i="0" u="none" strike="noStrike" kern="1200" cap="all" spc="120" normalizeH="0" baseline="0">
              <a:solidFill>
                <a:sysClr val="windowText" lastClr="000000">
                  <a:lumMod val="65000"/>
                  <a:lumOff val="35000"/>
                </a:sysClr>
              </a:solidFill>
              <a:latin typeface="Arial" panose="020B0604020202020204" pitchFamily="34" charset="0"/>
              <a:cs typeface="Arial" panose="020B0604020202020204" pitchFamily="34" charset="0"/>
            </a:endParaRPr>
          </a:p>
          <a:p>
            <a:pPr>
              <a:defRPr>
                <a:latin typeface="Arial" panose="020B0604020202020204" pitchFamily="34" charset="0"/>
                <a:cs typeface="Arial" panose="020B0604020202020204" pitchFamily="34" charset="0"/>
              </a:defRPr>
            </a:pPr>
            <a:endParaRPr lang="en-AU" sz="1400" b="1" i="0" u="none" strike="noStrike" kern="1200" cap="all" spc="120" normalizeH="0" baseline="0">
              <a:solidFill>
                <a:sysClr val="windowText" lastClr="000000">
                  <a:lumMod val="65000"/>
                  <a:lumOff val="35000"/>
                </a:sysClr>
              </a:solidFill>
              <a:latin typeface="Arial" panose="020B0604020202020204" pitchFamily="34" charset="0"/>
              <a:cs typeface="Arial" panose="020B0604020202020204" pitchFamily="34" charset="0"/>
            </a:endParaRPr>
          </a:p>
        </c:rich>
      </c:tx>
      <c:layout>
        <c:manualLayout>
          <c:xMode val="edge"/>
          <c:yMode val="edge"/>
          <c:x val="0.17348989765541054"/>
          <c:y val="2.8582760219399567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'Comparison of r'!$K$33</c:f>
              <c:strCache>
                <c:ptCount val="1"/>
                <c:pt idx="0">
                  <c:v>correct rank (r=r1+0.5r2)</c:v>
                </c:pt>
              </c:strCache>
            </c:strRef>
          </c:tx>
          <c:spPr>
            <a:ln w="22225" cap="rnd">
              <a:solidFill>
                <a:schemeClr val="accent2"/>
              </a:solidFill>
              <a:round/>
            </a:ln>
            <a:effectLst/>
          </c:spPr>
          <c:marker>
            <c:symbol val="diamond"/>
            <c:size val="6"/>
            <c:spPr>
              <a:solidFill>
                <a:schemeClr val="accent2"/>
              </a:solidFill>
              <a:ln w="9525">
                <a:solidFill>
                  <a:schemeClr val="accent2"/>
                </a:solidFill>
                <a:round/>
              </a:ln>
              <a:effectLst/>
            </c:spPr>
          </c:marker>
          <c:cat>
            <c:strRef>
              <c:f>'Comparison of r'!$J$34:$J$37</c:f>
              <c:strCache>
                <c:ptCount val="4"/>
                <c:pt idx="0">
                  <c:v>R13</c:v>
                </c:pt>
                <c:pt idx="1">
                  <c:v>R16</c:v>
                </c:pt>
                <c:pt idx="2">
                  <c:v>R19</c:v>
                </c:pt>
                <c:pt idx="3">
                  <c:v>R22</c:v>
                </c:pt>
              </c:strCache>
            </c:strRef>
          </c:cat>
          <c:val>
            <c:numRef>
              <c:f>'Comparison of r'!$K$34:$K$37</c:f>
              <c:numCache>
                <c:formatCode>General</c:formatCode>
                <c:ptCount val="4"/>
                <c:pt idx="0">
                  <c:v>5</c:v>
                </c:pt>
                <c:pt idx="1">
                  <c:v>9</c:v>
                </c:pt>
                <c:pt idx="2">
                  <c:v>7</c:v>
                </c:pt>
                <c:pt idx="3">
                  <c:v>8</c:v>
                </c:pt>
              </c:numCache>
            </c:numRef>
          </c:val>
          <c:smooth val="0"/>
          <c:extLst>
            <c:ext xmlns:c16="http://schemas.microsoft.com/office/drawing/2014/chart" uri="{C3380CC4-5D6E-409C-BE32-E72D297353CC}">
              <c16:uniqueId val="{00000000-C2D2-4351-BD9D-B66F49535ACD}"/>
            </c:ext>
          </c:extLst>
        </c:ser>
        <c:ser>
          <c:idx val="1"/>
          <c:order val="1"/>
          <c:tx>
            <c:strRef>
              <c:f>'Comparison of r'!$L$33</c:f>
              <c:strCache>
                <c:ptCount val="1"/>
                <c:pt idx="0">
                  <c:v>good rank (r= r1+0.5r2)</c:v>
                </c:pt>
              </c:strCache>
            </c:strRef>
          </c:tx>
          <c:spPr>
            <a:ln w="22225" cap="rnd">
              <a:solidFill>
                <a:schemeClr val="accent4"/>
              </a:solidFill>
              <a:round/>
            </a:ln>
            <a:effectLst/>
          </c:spPr>
          <c:marker>
            <c:symbol val="square"/>
            <c:size val="6"/>
            <c:spPr>
              <a:solidFill>
                <a:schemeClr val="accent4"/>
              </a:solidFill>
              <a:ln w="9525">
                <a:solidFill>
                  <a:schemeClr val="accent4"/>
                </a:solidFill>
                <a:round/>
              </a:ln>
              <a:effectLst/>
            </c:spPr>
          </c:marker>
          <c:cat>
            <c:strRef>
              <c:f>'Comparison of r'!$J$34:$J$37</c:f>
              <c:strCache>
                <c:ptCount val="4"/>
                <c:pt idx="0">
                  <c:v>R13</c:v>
                </c:pt>
                <c:pt idx="1">
                  <c:v>R16</c:v>
                </c:pt>
                <c:pt idx="2">
                  <c:v>R19</c:v>
                </c:pt>
                <c:pt idx="3">
                  <c:v>R22</c:v>
                </c:pt>
              </c:strCache>
            </c:strRef>
          </c:cat>
          <c:val>
            <c:numRef>
              <c:f>'Comparison of r'!$L$34:$L$37</c:f>
              <c:numCache>
                <c:formatCode>General</c:formatCode>
                <c:ptCount val="4"/>
                <c:pt idx="0">
                  <c:v>15</c:v>
                </c:pt>
                <c:pt idx="1">
                  <c:v>16</c:v>
                </c:pt>
                <c:pt idx="2">
                  <c:v>15</c:v>
                </c:pt>
                <c:pt idx="3">
                  <c:v>16</c:v>
                </c:pt>
              </c:numCache>
            </c:numRef>
          </c:val>
          <c:smooth val="0"/>
          <c:extLst>
            <c:ext xmlns:c16="http://schemas.microsoft.com/office/drawing/2014/chart" uri="{C3380CC4-5D6E-409C-BE32-E72D297353CC}">
              <c16:uniqueId val="{00000001-C2D2-4351-BD9D-B66F49535ACD}"/>
            </c:ext>
          </c:extLst>
        </c:ser>
        <c:ser>
          <c:idx val="2"/>
          <c:order val="2"/>
          <c:tx>
            <c:strRef>
              <c:f>'Comparison of r'!$M$33</c:f>
              <c:strCache>
                <c:ptCount val="1"/>
                <c:pt idx="0">
                  <c:v>correct rank (r=r1+0.5r2+0.5r3)</c:v>
                </c:pt>
              </c:strCache>
            </c:strRef>
          </c:tx>
          <c:spPr>
            <a:ln w="22225" cap="rnd">
              <a:solidFill>
                <a:schemeClr val="accent6"/>
              </a:solidFill>
              <a:round/>
            </a:ln>
            <a:effectLst/>
          </c:spPr>
          <c:marker>
            <c:symbol val="triangle"/>
            <c:size val="6"/>
            <c:spPr>
              <a:solidFill>
                <a:schemeClr val="accent6"/>
              </a:solidFill>
              <a:ln w="9525">
                <a:solidFill>
                  <a:schemeClr val="accent6"/>
                </a:solidFill>
                <a:round/>
              </a:ln>
              <a:effectLst/>
            </c:spPr>
          </c:marker>
          <c:cat>
            <c:strRef>
              <c:f>'Comparison of r'!$J$34:$J$37</c:f>
              <c:strCache>
                <c:ptCount val="4"/>
                <c:pt idx="0">
                  <c:v>R13</c:v>
                </c:pt>
                <c:pt idx="1">
                  <c:v>R16</c:v>
                </c:pt>
                <c:pt idx="2">
                  <c:v>R19</c:v>
                </c:pt>
                <c:pt idx="3">
                  <c:v>R22</c:v>
                </c:pt>
              </c:strCache>
            </c:strRef>
          </c:cat>
          <c:val>
            <c:numRef>
              <c:f>'Comparison of r'!$M$34:$M$37</c:f>
              <c:numCache>
                <c:formatCode>General</c:formatCode>
                <c:ptCount val="4"/>
                <c:pt idx="0">
                  <c:v>5</c:v>
                </c:pt>
                <c:pt idx="1">
                  <c:v>9</c:v>
                </c:pt>
                <c:pt idx="2">
                  <c:v>7</c:v>
                </c:pt>
                <c:pt idx="3">
                  <c:v>9</c:v>
                </c:pt>
              </c:numCache>
            </c:numRef>
          </c:val>
          <c:smooth val="0"/>
          <c:extLst>
            <c:ext xmlns:c16="http://schemas.microsoft.com/office/drawing/2014/chart" uri="{C3380CC4-5D6E-409C-BE32-E72D297353CC}">
              <c16:uniqueId val="{00000002-C2D2-4351-BD9D-B66F49535ACD}"/>
            </c:ext>
          </c:extLst>
        </c:ser>
        <c:ser>
          <c:idx val="3"/>
          <c:order val="3"/>
          <c:tx>
            <c:strRef>
              <c:f>'Comparison of r'!$N$33</c:f>
              <c:strCache>
                <c:ptCount val="1"/>
                <c:pt idx="0">
                  <c:v>good rank  (r=r1+0.5r2+0.5r3)</c:v>
                </c:pt>
              </c:strCache>
            </c:strRef>
          </c:tx>
          <c:spPr>
            <a:ln w="22225" cap="rnd">
              <a:solidFill>
                <a:schemeClr val="accent2">
                  <a:lumMod val="60000"/>
                </a:schemeClr>
              </a:solidFill>
              <a:round/>
            </a:ln>
            <a:effectLst/>
          </c:spPr>
          <c:marker>
            <c:symbol val="x"/>
            <c:size val="6"/>
            <c:spPr>
              <a:noFill/>
              <a:ln w="9525">
                <a:solidFill>
                  <a:schemeClr val="accent2">
                    <a:lumMod val="60000"/>
                  </a:schemeClr>
                </a:solidFill>
                <a:round/>
              </a:ln>
              <a:effectLst/>
            </c:spPr>
          </c:marker>
          <c:cat>
            <c:strRef>
              <c:f>'Comparison of r'!$J$34:$J$37</c:f>
              <c:strCache>
                <c:ptCount val="4"/>
                <c:pt idx="0">
                  <c:v>R13</c:v>
                </c:pt>
                <c:pt idx="1">
                  <c:v>R16</c:v>
                </c:pt>
                <c:pt idx="2">
                  <c:v>R19</c:v>
                </c:pt>
                <c:pt idx="3">
                  <c:v>R22</c:v>
                </c:pt>
              </c:strCache>
            </c:strRef>
          </c:cat>
          <c:val>
            <c:numRef>
              <c:f>'Comparison of r'!$N$34:$N$37</c:f>
              <c:numCache>
                <c:formatCode>General</c:formatCode>
                <c:ptCount val="4"/>
                <c:pt idx="0">
                  <c:v>15</c:v>
                </c:pt>
                <c:pt idx="1">
                  <c:v>16</c:v>
                </c:pt>
                <c:pt idx="2">
                  <c:v>16</c:v>
                </c:pt>
                <c:pt idx="3">
                  <c:v>16</c:v>
                </c:pt>
              </c:numCache>
            </c:numRef>
          </c:val>
          <c:smooth val="0"/>
          <c:extLst>
            <c:ext xmlns:c16="http://schemas.microsoft.com/office/drawing/2014/chart" uri="{C3380CC4-5D6E-409C-BE32-E72D297353CC}">
              <c16:uniqueId val="{00000003-C2D2-4351-BD9D-B66F49535ACD}"/>
            </c:ext>
          </c:extLst>
        </c:ser>
        <c:dLbls>
          <c:showLegendKey val="0"/>
          <c:showVal val="0"/>
          <c:showCatName val="0"/>
          <c:showSerName val="0"/>
          <c:showPercent val="0"/>
          <c:showBubbleSize val="0"/>
        </c:dLbls>
        <c:marker val="1"/>
        <c:smooth val="0"/>
        <c:axId val="1337685488"/>
        <c:axId val="1337686448"/>
      </c:lineChart>
      <c:catAx>
        <c:axId val="13376854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RounD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37686448"/>
        <c:crosses val="autoZero"/>
        <c:auto val="1"/>
        <c:lblAlgn val="ctr"/>
        <c:lblOffset val="100"/>
        <c:noMultiLvlLbl val="0"/>
      </c:catAx>
      <c:valAx>
        <c:axId val="1337686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685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aseline="0"/>
              <a:t>Firgue 4. Impact of different formular on ranking prediction on m = round 13 </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143199731285695E-2"/>
          <c:y val="9.997306704014837E-2"/>
          <c:w val="0.94585680026871433"/>
          <c:h val="0.65062539011936038"/>
        </c:manualLayout>
      </c:layout>
      <c:barChart>
        <c:barDir val="col"/>
        <c:grouping val="clustered"/>
        <c:varyColors val="0"/>
        <c:ser>
          <c:idx val="0"/>
          <c:order val="0"/>
          <c:tx>
            <c:strRef>
              <c:f>'Comparison of r'!$C$83</c:f>
              <c:strCache>
                <c:ptCount val="1"/>
                <c:pt idx="0">
                  <c:v>Correct ranking</c:v>
                </c:pt>
              </c:strCache>
            </c:strRef>
          </c:tx>
          <c:spPr>
            <a:solidFill>
              <a:schemeClr val="accent1"/>
            </a:solidFill>
            <a:ln>
              <a:noFill/>
            </a:ln>
            <a:effectLst/>
          </c:spPr>
          <c:invertIfNegative val="0"/>
          <c:cat>
            <c:strRef>
              <c:f>'Comparison of r'!$B$84:$B$98</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r'!$C$84:$C$98</c:f>
              <c:numCache>
                <c:formatCode>General</c:formatCode>
                <c:ptCount val="15"/>
                <c:pt idx="0">
                  <c:v>6</c:v>
                </c:pt>
                <c:pt idx="1">
                  <c:v>5</c:v>
                </c:pt>
                <c:pt idx="2">
                  <c:v>5</c:v>
                </c:pt>
                <c:pt idx="3">
                  <c:v>5</c:v>
                </c:pt>
                <c:pt idx="4">
                  <c:v>5</c:v>
                </c:pt>
                <c:pt idx="5">
                  <c:v>5</c:v>
                </c:pt>
                <c:pt idx="6">
                  <c:v>5</c:v>
                </c:pt>
                <c:pt idx="7">
                  <c:v>5</c:v>
                </c:pt>
                <c:pt idx="8">
                  <c:v>5</c:v>
                </c:pt>
                <c:pt idx="9">
                  <c:v>5</c:v>
                </c:pt>
                <c:pt idx="10">
                  <c:v>5</c:v>
                </c:pt>
                <c:pt idx="11">
                  <c:v>5</c:v>
                </c:pt>
                <c:pt idx="12">
                  <c:v>5</c:v>
                </c:pt>
                <c:pt idx="13">
                  <c:v>5</c:v>
                </c:pt>
                <c:pt idx="14">
                  <c:v>5</c:v>
                </c:pt>
              </c:numCache>
            </c:numRef>
          </c:val>
          <c:extLst>
            <c:ext xmlns:c16="http://schemas.microsoft.com/office/drawing/2014/chart" uri="{C3380CC4-5D6E-409C-BE32-E72D297353CC}">
              <c16:uniqueId val="{00000000-A302-47E6-BAC8-43E11BDBDAF5}"/>
            </c:ext>
          </c:extLst>
        </c:ser>
        <c:ser>
          <c:idx val="1"/>
          <c:order val="1"/>
          <c:tx>
            <c:strRef>
              <c:f>'Comparison of r'!$D$83</c:f>
              <c:strCache>
                <c:ptCount val="1"/>
                <c:pt idx="0">
                  <c:v>Vary =&lt;2</c:v>
                </c:pt>
              </c:strCache>
            </c:strRef>
          </c:tx>
          <c:spPr>
            <a:solidFill>
              <a:schemeClr val="accent2"/>
            </a:solidFill>
            <a:ln>
              <a:noFill/>
            </a:ln>
            <a:effectLst/>
          </c:spPr>
          <c:invertIfNegative val="0"/>
          <c:cat>
            <c:strRef>
              <c:f>'Comparison of r'!$B$84:$B$98</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r'!$D$84:$D$98</c:f>
              <c:numCache>
                <c:formatCode>General</c:formatCode>
                <c:ptCount val="15"/>
                <c:pt idx="0">
                  <c:v>8</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numCache>
            </c:numRef>
          </c:val>
          <c:extLst>
            <c:ext xmlns:c16="http://schemas.microsoft.com/office/drawing/2014/chart" uri="{C3380CC4-5D6E-409C-BE32-E72D297353CC}">
              <c16:uniqueId val="{00000001-A302-47E6-BAC8-43E11BDBDAF5}"/>
            </c:ext>
          </c:extLst>
        </c:ser>
        <c:dLbls>
          <c:showLegendKey val="0"/>
          <c:showVal val="0"/>
          <c:showCatName val="0"/>
          <c:showSerName val="0"/>
          <c:showPercent val="0"/>
          <c:showBubbleSize val="0"/>
        </c:dLbls>
        <c:gapWidth val="219"/>
        <c:overlap val="-27"/>
        <c:axId val="1298104160"/>
        <c:axId val="1298095520"/>
      </c:barChart>
      <c:lineChart>
        <c:grouping val="standard"/>
        <c:varyColors val="0"/>
        <c:ser>
          <c:idx val="2"/>
          <c:order val="2"/>
          <c:tx>
            <c:strRef>
              <c:f>'Comparison of r'!$E$83</c:f>
              <c:strCache>
                <c:ptCount val="1"/>
                <c:pt idx="0">
                  <c:v>Vary  &gt;= 3</c:v>
                </c:pt>
              </c:strCache>
            </c:strRef>
          </c:tx>
          <c:spPr>
            <a:ln w="28575" cap="rnd">
              <a:solidFill>
                <a:schemeClr val="accent3"/>
              </a:solidFill>
              <a:round/>
            </a:ln>
            <a:effectLst/>
          </c:spPr>
          <c:marker>
            <c:symbol val="none"/>
          </c:marker>
          <c:cat>
            <c:strRef>
              <c:f>'Comparison of r'!$B$84:$B$98</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r'!$E$84:$E$98</c:f>
              <c:numCache>
                <c:formatCode>General</c:formatCode>
                <c:ptCount val="15"/>
                <c:pt idx="0">
                  <c:v>4</c:v>
                </c:pt>
                <c:pt idx="1">
                  <c:v>3</c:v>
                </c:pt>
                <c:pt idx="2">
                  <c:v>3</c:v>
                </c:pt>
                <c:pt idx="3">
                  <c:v>3</c:v>
                </c:pt>
                <c:pt idx="4">
                  <c:v>3</c:v>
                </c:pt>
                <c:pt idx="5">
                  <c:v>3</c:v>
                </c:pt>
                <c:pt idx="6">
                  <c:v>3</c:v>
                </c:pt>
                <c:pt idx="7">
                  <c:v>3</c:v>
                </c:pt>
                <c:pt idx="8">
                  <c:v>3</c:v>
                </c:pt>
                <c:pt idx="9">
                  <c:v>3</c:v>
                </c:pt>
                <c:pt idx="10">
                  <c:v>3</c:v>
                </c:pt>
                <c:pt idx="11">
                  <c:v>3</c:v>
                </c:pt>
                <c:pt idx="12">
                  <c:v>3</c:v>
                </c:pt>
                <c:pt idx="13">
                  <c:v>3</c:v>
                </c:pt>
                <c:pt idx="14">
                  <c:v>3</c:v>
                </c:pt>
              </c:numCache>
            </c:numRef>
          </c:val>
          <c:smooth val="0"/>
          <c:extLst>
            <c:ext xmlns:c16="http://schemas.microsoft.com/office/drawing/2014/chart" uri="{C3380CC4-5D6E-409C-BE32-E72D297353CC}">
              <c16:uniqueId val="{00000002-A302-47E6-BAC8-43E11BDBDAF5}"/>
            </c:ext>
          </c:extLst>
        </c:ser>
        <c:dLbls>
          <c:showLegendKey val="0"/>
          <c:showVal val="0"/>
          <c:showCatName val="0"/>
          <c:showSerName val="0"/>
          <c:showPercent val="0"/>
          <c:showBubbleSize val="0"/>
        </c:dLbls>
        <c:marker val="1"/>
        <c:smooth val="0"/>
        <c:axId val="1298104160"/>
        <c:axId val="1298095520"/>
      </c:lineChart>
      <c:catAx>
        <c:axId val="129810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095520"/>
        <c:crosses val="autoZero"/>
        <c:auto val="1"/>
        <c:lblAlgn val="ctr"/>
        <c:lblOffset val="100"/>
        <c:noMultiLvlLbl val="0"/>
      </c:catAx>
      <c:valAx>
        <c:axId val="129809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104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AU" sz="1400" b="0" i="0" u="none" strike="noStrike" kern="1200" spc="0" baseline="0">
                <a:solidFill>
                  <a:sysClr val="windowText" lastClr="000000">
                    <a:lumMod val="65000"/>
                    <a:lumOff val="35000"/>
                  </a:sysClr>
                </a:solidFill>
              </a:rPr>
              <a:t>Firgue 5. Impact of different formular on ranking prediction on m = round 16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AU"/>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'Comparison of r'!$C$106</c:f>
              <c:strCache>
                <c:ptCount val="1"/>
                <c:pt idx="0">
                  <c:v>Correct ranking</c:v>
                </c:pt>
              </c:strCache>
            </c:strRef>
          </c:tx>
          <c:spPr>
            <a:solidFill>
              <a:schemeClr val="accent1"/>
            </a:solidFill>
            <a:ln>
              <a:noFill/>
            </a:ln>
            <a:effectLst/>
          </c:spPr>
          <c:invertIfNegative val="0"/>
          <c:cat>
            <c:strRef>
              <c:f>'Comparison of r'!$B$107:$B$121</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r'!$C$107:$C$121</c:f>
              <c:numCache>
                <c:formatCode>General</c:formatCode>
                <c:ptCount val="15"/>
                <c:pt idx="0">
                  <c:v>7</c:v>
                </c:pt>
                <c:pt idx="1">
                  <c:v>9</c:v>
                </c:pt>
                <c:pt idx="2">
                  <c:v>9</c:v>
                </c:pt>
                <c:pt idx="3">
                  <c:v>9</c:v>
                </c:pt>
                <c:pt idx="4">
                  <c:v>9</c:v>
                </c:pt>
                <c:pt idx="5">
                  <c:v>9</c:v>
                </c:pt>
                <c:pt idx="6">
                  <c:v>9</c:v>
                </c:pt>
                <c:pt idx="7">
                  <c:v>9</c:v>
                </c:pt>
                <c:pt idx="8">
                  <c:v>9</c:v>
                </c:pt>
                <c:pt idx="9">
                  <c:v>9</c:v>
                </c:pt>
                <c:pt idx="10">
                  <c:v>9</c:v>
                </c:pt>
                <c:pt idx="11">
                  <c:v>9</c:v>
                </c:pt>
                <c:pt idx="12">
                  <c:v>9</c:v>
                </c:pt>
                <c:pt idx="13">
                  <c:v>9</c:v>
                </c:pt>
                <c:pt idx="14">
                  <c:v>9</c:v>
                </c:pt>
              </c:numCache>
            </c:numRef>
          </c:val>
          <c:extLst>
            <c:ext xmlns:c16="http://schemas.microsoft.com/office/drawing/2014/chart" uri="{C3380CC4-5D6E-409C-BE32-E72D297353CC}">
              <c16:uniqueId val="{00000000-82BE-425A-BFF3-5B6CD0DD2A0F}"/>
            </c:ext>
          </c:extLst>
        </c:ser>
        <c:ser>
          <c:idx val="1"/>
          <c:order val="1"/>
          <c:tx>
            <c:strRef>
              <c:f>'Comparison of r'!$D$106</c:f>
              <c:strCache>
                <c:ptCount val="1"/>
                <c:pt idx="0">
                  <c:v>Vary =&lt;2</c:v>
                </c:pt>
              </c:strCache>
            </c:strRef>
          </c:tx>
          <c:spPr>
            <a:solidFill>
              <a:schemeClr val="accent2"/>
            </a:solidFill>
            <a:ln>
              <a:noFill/>
            </a:ln>
            <a:effectLst/>
          </c:spPr>
          <c:invertIfNegative val="0"/>
          <c:cat>
            <c:strRef>
              <c:f>'Comparison of r'!$B$107:$B$121</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r'!$D$107:$D$121</c:f>
              <c:numCache>
                <c:formatCode>General</c:formatCode>
                <c:ptCount val="15"/>
                <c:pt idx="0">
                  <c:v>10</c:v>
                </c:pt>
                <c:pt idx="1">
                  <c:v>7</c:v>
                </c:pt>
                <c:pt idx="2">
                  <c:v>7</c:v>
                </c:pt>
                <c:pt idx="3">
                  <c:v>7</c:v>
                </c:pt>
                <c:pt idx="4">
                  <c:v>7</c:v>
                </c:pt>
                <c:pt idx="5">
                  <c:v>7</c:v>
                </c:pt>
                <c:pt idx="6">
                  <c:v>7</c:v>
                </c:pt>
                <c:pt idx="7">
                  <c:v>7</c:v>
                </c:pt>
                <c:pt idx="8">
                  <c:v>7</c:v>
                </c:pt>
                <c:pt idx="9">
                  <c:v>7</c:v>
                </c:pt>
                <c:pt idx="10">
                  <c:v>7</c:v>
                </c:pt>
                <c:pt idx="11">
                  <c:v>7</c:v>
                </c:pt>
                <c:pt idx="12">
                  <c:v>7</c:v>
                </c:pt>
                <c:pt idx="13">
                  <c:v>7</c:v>
                </c:pt>
                <c:pt idx="14">
                  <c:v>7</c:v>
                </c:pt>
              </c:numCache>
            </c:numRef>
          </c:val>
          <c:extLst>
            <c:ext xmlns:c16="http://schemas.microsoft.com/office/drawing/2014/chart" uri="{C3380CC4-5D6E-409C-BE32-E72D297353CC}">
              <c16:uniqueId val="{00000001-82BE-425A-BFF3-5B6CD0DD2A0F}"/>
            </c:ext>
          </c:extLst>
        </c:ser>
        <c:dLbls>
          <c:showLegendKey val="0"/>
          <c:showVal val="0"/>
          <c:showCatName val="0"/>
          <c:showSerName val="0"/>
          <c:showPercent val="0"/>
          <c:showBubbleSize val="0"/>
        </c:dLbls>
        <c:gapWidth val="219"/>
        <c:overlap val="-27"/>
        <c:axId val="1433077952"/>
        <c:axId val="1433072192"/>
      </c:barChart>
      <c:lineChart>
        <c:grouping val="standard"/>
        <c:varyColors val="0"/>
        <c:ser>
          <c:idx val="2"/>
          <c:order val="2"/>
          <c:tx>
            <c:strRef>
              <c:f>'Comparison of r'!$E$106</c:f>
              <c:strCache>
                <c:ptCount val="1"/>
                <c:pt idx="0">
                  <c:v>Vary  &gt;= 3</c:v>
                </c:pt>
              </c:strCache>
            </c:strRef>
          </c:tx>
          <c:spPr>
            <a:ln w="28575" cap="rnd">
              <a:solidFill>
                <a:schemeClr val="accent3"/>
              </a:solidFill>
              <a:round/>
            </a:ln>
            <a:effectLst/>
          </c:spPr>
          <c:marker>
            <c:symbol val="none"/>
          </c:marker>
          <c:cat>
            <c:strRef>
              <c:f>'Comparison of r'!$B$107:$B$121</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r'!$E$107:$E$121</c:f>
              <c:numCache>
                <c:formatCode>General</c:formatCode>
                <c:ptCount val="15"/>
                <c:pt idx="0">
                  <c:v>1</c:v>
                </c:pt>
                <c:pt idx="1">
                  <c:v>2</c:v>
                </c:pt>
                <c:pt idx="2">
                  <c:v>2</c:v>
                </c:pt>
                <c:pt idx="3">
                  <c:v>2</c:v>
                </c:pt>
                <c:pt idx="4">
                  <c:v>2</c:v>
                </c:pt>
                <c:pt idx="5">
                  <c:v>2</c:v>
                </c:pt>
                <c:pt idx="6">
                  <c:v>2</c:v>
                </c:pt>
                <c:pt idx="7">
                  <c:v>2</c:v>
                </c:pt>
                <c:pt idx="8">
                  <c:v>2</c:v>
                </c:pt>
                <c:pt idx="9">
                  <c:v>2</c:v>
                </c:pt>
                <c:pt idx="10">
                  <c:v>2</c:v>
                </c:pt>
                <c:pt idx="11">
                  <c:v>2</c:v>
                </c:pt>
                <c:pt idx="12">
                  <c:v>2</c:v>
                </c:pt>
                <c:pt idx="13">
                  <c:v>2</c:v>
                </c:pt>
                <c:pt idx="14">
                  <c:v>2</c:v>
                </c:pt>
              </c:numCache>
            </c:numRef>
          </c:val>
          <c:smooth val="0"/>
          <c:extLst>
            <c:ext xmlns:c16="http://schemas.microsoft.com/office/drawing/2014/chart" uri="{C3380CC4-5D6E-409C-BE32-E72D297353CC}">
              <c16:uniqueId val="{00000002-82BE-425A-BFF3-5B6CD0DD2A0F}"/>
            </c:ext>
          </c:extLst>
        </c:ser>
        <c:dLbls>
          <c:showLegendKey val="0"/>
          <c:showVal val="0"/>
          <c:showCatName val="0"/>
          <c:showSerName val="0"/>
          <c:showPercent val="0"/>
          <c:showBubbleSize val="0"/>
        </c:dLbls>
        <c:marker val="1"/>
        <c:smooth val="0"/>
        <c:axId val="1433077952"/>
        <c:axId val="1433072192"/>
      </c:lineChart>
      <c:catAx>
        <c:axId val="143307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072192"/>
        <c:crosses val="autoZero"/>
        <c:auto val="1"/>
        <c:lblAlgn val="ctr"/>
        <c:lblOffset val="100"/>
        <c:noMultiLvlLbl val="0"/>
      </c:catAx>
      <c:valAx>
        <c:axId val="143307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077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lumMod val="65000"/>
                    <a:lumOff val="35000"/>
                  </a:sysClr>
                </a:solidFill>
              </a:rPr>
              <a:t>Firgue 6. Impact of different formular on ranking prediction on m = round 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'Comparison of r'!$C$133</c:f>
              <c:strCache>
                <c:ptCount val="1"/>
                <c:pt idx="0">
                  <c:v>Correct ranking</c:v>
                </c:pt>
              </c:strCache>
            </c:strRef>
          </c:tx>
          <c:spPr>
            <a:solidFill>
              <a:schemeClr val="accent1"/>
            </a:solidFill>
            <a:ln>
              <a:noFill/>
            </a:ln>
            <a:effectLst/>
          </c:spPr>
          <c:invertIfNegative val="0"/>
          <c:cat>
            <c:strRef>
              <c:f>'Comparison of r'!$B$134:$B$148</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r'!$C$134:$C$148</c:f>
              <c:numCache>
                <c:formatCode>General</c:formatCode>
                <c:ptCount val="15"/>
                <c:pt idx="0">
                  <c:v>6</c:v>
                </c:pt>
                <c:pt idx="1">
                  <c:v>8</c:v>
                </c:pt>
                <c:pt idx="2">
                  <c:v>8</c:v>
                </c:pt>
                <c:pt idx="3">
                  <c:v>8</c:v>
                </c:pt>
                <c:pt idx="4">
                  <c:v>7</c:v>
                </c:pt>
                <c:pt idx="5">
                  <c:v>5</c:v>
                </c:pt>
                <c:pt idx="6">
                  <c:v>7</c:v>
                </c:pt>
                <c:pt idx="7">
                  <c:v>7</c:v>
                </c:pt>
                <c:pt idx="8">
                  <c:v>7</c:v>
                </c:pt>
                <c:pt idx="9">
                  <c:v>5</c:v>
                </c:pt>
                <c:pt idx="10">
                  <c:v>7</c:v>
                </c:pt>
                <c:pt idx="11">
                  <c:v>7</c:v>
                </c:pt>
                <c:pt idx="12">
                  <c:v>7</c:v>
                </c:pt>
                <c:pt idx="13">
                  <c:v>7</c:v>
                </c:pt>
                <c:pt idx="14">
                  <c:v>7</c:v>
                </c:pt>
              </c:numCache>
            </c:numRef>
          </c:val>
          <c:extLst>
            <c:ext xmlns:c16="http://schemas.microsoft.com/office/drawing/2014/chart" uri="{C3380CC4-5D6E-409C-BE32-E72D297353CC}">
              <c16:uniqueId val="{00000000-AA7A-4B1E-85BD-208FEBDE5FBA}"/>
            </c:ext>
          </c:extLst>
        </c:ser>
        <c:ser>
          <c:idx val="1"/>
          <c:order val="1"/>
          <c:tx>
            <c:strRef>
              <c:f>'Comparison of r'!$D$133</c:f>
              <c:strCache>
                <c:ptCount val="1"/>
                <c:pt idx="0">
                  <c:v>Vary =&lt;2</c:v>
                </c:pt>
              </c:strCache>
            </c:strRef>
          </c:tx>
          <c:spPr>
            <a:solidFill>
              <a:schemeClr val="accent2"/>
            </a:solidFill>
            <a:ln>
              <a:noFill/>
            </a:ln>
            <a:effectLst/>
          </c:spPr>
          <c:invertIfNegative val="0"/>
          <c:cat>
            <c:strRef>
              <c:f>'Comparison of r'!$B$134:$B$148</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r'!$D$134:$D$148</c:f>
              <c:numCache>
                <c:formatCode>General</c:formatCode>
                <c:ptCount val="15"/>
                <c:pt idx="0">
                  <c:v>10</c:v>
                </c:pt>
                <c:pt idx="1">
                  <c:v>8</c:v>
                </c:pt>
                <c:pt idx="2">
                  <c:v>8</c:v>
                </c:pt>
                <c:pt idx="3">
                  <c:v>8</c:v>
                </c:pt>
                <c:pt idx="4">
                  <c:v>8</c:v>
                </c:pt>
                <c:pt idx="5">
                  <c:v>11</c:v>
                </c:pt>
                <c:pt idx="6">
                  <c:v>9</c:v>
                </c:pt>
                <c:pt idx="7">
                  <c:v>9</c:v>
                </c:pt>
                <c:pt idx="8">
                  <c:v>9</c:v>
                </c:pt>
                <c:pt idx="9">
                  <c:v>11</c:v>
                </c:pt>
                <c:pt idx="10">
                  <c:v>9</c:v>
                </c:pt>
                <c:pt idx="11">
                  <c:v>9</c:v>
                </c:pt>
                <c:pt idx="12">
                  <c:v>9</c:v>
                </c:pt>
                <c:pt idx="13">
                  <c:v>9</c:v>
                </c:pt>
                <c:pt idx="14">
                  <c:v>9</c:v>
                </c:pt>
              </c:numCache>
            </c:numRef>
          </c:val>
          <c:extLst>
            <c:ext xmlns:c16="http://schemas.microsoft.com/office/drawing/2014/chart" uri="{C3380CC4-5D6E-409C-BE32-E72D297353CC}">
              <c16:uniqueId val="{00000001-AA7A-4B1E-85BD-208FEBDE5FBA}"/>
            </c:ext>
          </c:extLst>
        </c:ser>
        <c:dLbls>
          <c:showLegendKey val="0"/>
          <c:showVal val="0"/>
          <c:showCatName val="0"/>
          <c:showSerName val="0"/>
          <c:showPercent val="0"/>
          <c:showBubbleSize val="0"/>
        </c:dLbls>
        <c:gapWidth val="219"/>
        <c:overlap val="-27"/>
        <c:axId val="1790198895"/>
        <c:axId val="1790200815"/>
      </c:barChart>
      <c:lineChart>
        <c:grouping val="standard"/>
        <c:varyColors val="0"/>
        <c:ser>
          <c:idx val="2"/>
          <c:order val="2"/>
          <c:tx>
            <c:strRef>
              <c:f>'Comparison of r'!$E$133</c:f>
              <c:strCache>
                <c:ptCount val="1"/>
                <c:pt idx="0">
                  <c:v>Vary  &gt;= 3</c:v>
                </c:pt>
              </c:strCache>
            </c:strRef>
          </c:tx>
          <c:spPr>
            <a:ln w="28575" cap="rnd">
              <a:solidFill>
                <a:schemeClr val="accent3"/>
              </a:solidFill>
              <a:round/>
            </a:ln>
            <a:effectLst/>
          </c:spPr>
          <c:marker>
            <c:symbol val="none"/>
          </c:marker>
          <c:cat>
            <c:strRef>
              <c:f>'Comparison of r'!$B$134:$B$148</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r'!$E$134:$E$148</c:f>
              <c:numCache>
                <c:formatCode>General</c:formatCode>
                <c:ptCount val="15"/>
                <c:pt idx="0">
                  <c:v>2</c:v>
                </c:pt>
                <c:pt idx="1">
                  <c:v>2</c:v>
                </c:pt>
                <c:pt idx="2">
                  <c:v>2</c:v>
                </c:pt>
                <c:pt idx="3">
                  <c:v>2</c:v>
                </c:pt>
                <c:pt idx="4">
                  <c:v>3</c:v>
                </c:pt>
                <c:pt idx="5">
                  <c:v>2</c:v>
                </c:pt>
                <c:pt idx="6">
                  <c:v>2</c:v>
                </c:pt>
                <c:pt idx="7">
                  <c:v>2</c:v>
                </c:pt>
                <c:pt idx="8">
                  <c:v>2</c:v>
                </c:pt>
                <c:pt idx="9">
                  <c:v>2</c:v>
                </c:pt>
                <c:pt idx="10">
                  <c:v>2</c:v>
                </c:pt>
                <c:pt idx="11">
                  <c:v>2</c:v>
                </c:pt>
                <c:pt idx="12">
                  <c:v>2</c:v>
                </c:pt>
                <c:pt idx="13">
                  <c:v>2</c:v>
                </c:pt>
                <c:pt idx="14">
                  <c:v>2</c:v>
                </c:pt>
              </c:numCache>
            </c:numRef>
          </c:val>
          <c:smooth val="0"/>
          <c:extLst>
            <c:ext xmlns:c16="http://schemas.microsoft.com/office/drawing/2014/chart" uri="{C3380CC4-5D6E-409C-BE32-E72D297353CC}">
              <c16:uniqueId val="{00000002-AA7A-4B1E-85BD-208FEBDE5FBA}"/>
            </c:ext>
          </c:extLst>
        </c:ser>
        <c:dLbls>
          <c:showLegendKey val="0"/>
          <c:showVal val="0"/>
          <c:showCatName val="0"/>
          <c:showSerName val="0"/>
          <c:showPercent val="0"/>
          <c:showBubbleSize val="0"/>
        </c:dLbls>
        <c:marker val="1"/>
        <c:smooth val="0"/>
        <c:axId val="1790198895"/>
        <c:axId val="1790200815"/>
      </c:lineChart>
      <c:catAx>
        <c:axId val="179019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200815"/>
        <c:crosses val="autoZero"/>
        <c:auto val="1"/>
        <c:lblAlgn val="ctr"/>
        <c:lblOffset val="100"/>
        <c:noMultiLvlLbl val="0"/>
      </c:catAx>
      <c:valAx>
        <c:axId val="1790200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198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lumMod val="65000"/>
                    <a:lumOff val="35000"/>
                  </a:sysClr>
                </a:solidFill>
              </a:rPr>
              <a:t>Firgue 7. Impact of different formular on ranking prediction on m = round 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'Comparison of r'!$C$155</c:f>
              <c:strCache>
                <c:ptCount val="1"/>
                <c:pt idx="0">
                  <c:v>Correct ranking</c:v>
                </c:pt>
              </c:strCache>
            </c:strRef>
          </c:tx>
          <c:spPr>
            <a:solidFill>
              <a:schemeClr val="accent1"/>
            </a:solidFill>
            <a:ln>
              <a:noFill/>
            </a:ln>
            <a:effectLst/>
          </c:spPr>
          <c:invertIfNegative val="0"/>
          <c:cat>
            <c:strRef>
              <c:f>'Comparison of r'!$B$156:$B$170</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r'!$C$156:$C$170</c:f>
              <c:numCache>
                <c:formatCode>General</c:formatCode>
                <c:ptCount val="15"/>
                <c:pt idx="0">
                  <c:v>9</c:v>
                </c:pt>
                <c:pt idx="1">
                  <c:v>8</c:v>
                </c:pt>
                <c:pt idx="2">
                  <c:v>8</c:v>
                </c:pt>
                <c:pt idx="3">
                  <c:v>8</c:v>
                </c:pt>
                <c:pt idx="4">
                  <c:v>8</c:v>
                </c:pt>
                <c:pt idx="5">
                  <c:v>8</c:v>
                </c:pt>
                <c:pt idx="6">
                  <c:v>9</c:v>
                </c:pt>
                <c:pt idx="7">
                  <c:v>8</c:v>
                </c:pt>
                <c:pt idx="8">
                  <c:v>8</c:v>
                </c:pt>
                <c:pt idx="9">
                  <c:v>9</c:v>
                </c:pt>
                <c:pt idx="10">
                  <c:v>9</c:v>
                </c:pt>
                <c:pt idx="11">
                  <c:v>8</c:v>
                </c:pt>
                <c:pt idx="12">
                  <c:v>9</c:v>
                </c:pt>
                <c:pt idx="13">
                  <c:v>9</c:v>
                </c:pt>
                <c:pt idx="14">
                  <c:v>9</c:v>
                </c:pt>
              </c:numCache>
            </c:numRef>
          </c:val>
          <c:extLst>
            <c:ext xmlns:c16="http://schemas.microsoft.com/office/drawing/2014/chart" uri="{C3380CC4-5D6E-409C-BE32-E72D297353CC}">
              <c16:uniqueId val="{00000000-7F56-4CD5-8E7C-61138054AEFA}"/>
            </c:ext>
          </c:extLst>
        </c:ser>
        <c:ser>
          <c:idx val="1"/>
          <c:order val="1"/>
          <c:tx>
            <c:strRef>
              <c:f>'Comparison of r'!$D$155</c:f>
              <c:strCache>
                <c:ptCount val="1"/>
                <c:pt idx="0">
                  <c:v>Vary =&lt;2</c:v>
                </c:pt>
              </c:strCache>
            </c:strRef>
          </c:tx>
          <c:spPr>
            <a:solidFill>
              <a:schemeClr val="accent2"/>
            </a:solidFill>
            <a:ln>
              <a:noFill/>
            </a:ln>
            <a:effectLst/>
          </c:spPr>
          <c:invertIfNegative val="0"/>
          <c:cat>
            <c:strRef>
              <c:f>'Comparison of r'!$B$156:$B$170</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r'!$D$156:$D$170</c:f>
              <c:numCache>
                <c:formatCode>General</c:formatCode>
                <c:ptCount val="15"/>
                <c:pt idx="0">
                  <c:v>7</c:v>
                </c:pt>
                <c:pt idx="1">
                  <c:v>8</c:v>
                </c:pt>
                <c:pt idx="2">
                  <c:v>8</c:v>
                </c:pt>
                <c:pt idx="3">
                  <c:v>8</c:v>
                </c:pt>
                <c:pt idx="4">
                  <c:v>8</c:v>
                </c:pt>
                <c:pt idx="5">
                  <c:v>7</c:v>
                </c:pt>
                <c:pt idx="6">
                  <c:v>7</c:v>
                </c:pt>
                <c:pt idx="7">
                  <c:v>8</c:v>
                </c:pt>
                <c:pt idx="8">
                  <c:v>8</c:v>
                </c:pt>
                <c:pt idx="9">
                  <c:v>7</c:v>
                </c:pt>
                <c:pt idx="10">
                  <c:v>7</c:v>
                </c:pt>
                <c:pt idx="11">
                  <c:v>8</c:v>
                </c:pt>
                <c:pt idx="12">
                  <c:v>7</c:v>
                </c:pt>
                <c:pt idx="13">
                  <c:v>7</c:v>
                </c:pt>
                <c:pt idx="14">
                  <c:v>7</c:v>
                </c:pt>
              </c:numCache>
            </c:numRef>
          </c:val>
          <c:extLst>
            <c:ext xmlns:c16="http://schemas.microsoft.com/office/drawing/2014/chart" uri="{C3380CC4-5D6E-409C-BE32-E72D297353CC}">
              <c16:uniqueId val="{00000001-7F56-4CD5-8E7C-61138054AEFA}"/>
            </c:ext>
          </c:extLst>
        </c:ser>
        <c:dLbls>
          <c:showLegendKey val="0"/>
          <c:showVal val="0"/>
          <c:showCatName val="0"/>
          <c:showSerName val="0"/>
          <c:showPercent val="0"/>
          <c:showBubbleSize val="0"/>
        </c:dLbls>
        <c:gapWidth val="219"/>
        <c:overlap val="-27"/>
        <c:axId val="1904618271"/>
        <c:axId val="1904618751"/>
      </c:barChart>
      <c:lineChart>
        <c:grouping val="standard"/>
        <c:varyColors val="0"/>
        <c:ser>
          <c:idx val="2"/>
          <c:order val="2"/>
          <c:tx>
            <c:strRef>
              <c:f>'Comparison of r'!$E$155</c:f>
              <c:strCache>
                <c:ptCount val="1"/>
                <c:pt idx="0">
                  <c:v>Vary  &gt;= 3</c:v>
                </c:pt>
              </c:strCache>
            </c:strRef>
          </c:tx>
          <c:spPr>
            <a:ln w="28575" cap="rnd">
              <a:solidFill>
                <a:schemeClr val="accent3"/>
              </a:solidFill>
              <a:round/>
            </a:ln>
            <a:effectLst/>
          </c:spPr>
          <c:marker>
            <c:symbol val="none"/>
          </c:marker>
          <c:cat>
            <c:strRef>
              <c:f>'Comparison of r'!$B$156:$B$170</c:f>
              <c:strCache>
                <c:ptCount val="15"/>
                <c:pt idx="0">
                  <c:v>r1</c:v>
                </c:pt>
                <c:pt idx="1">
                  <c:v>r1+r2</c:v>
                </c:pt>
                <c:pt idx="2">
                  <c:v>r=r1+0.8r2</c:v>
                </c:pt>
                <c:pt idx="3">
                  <c:v>r=0.5r1+0.5r2</c:v>
                </c:pt>
                <c:pt idx="4">
                  <c:v>r=r1+0.5r2</c:v>
                </c:pt>
                <c:pt idx="5">
                  <c:v>r=r1+0.1r2</c:v>
                </c:pt>
                <c:pt idx="6">
                  <c:v>r=r1+r2+r3</c:v>
                </c:pt>
                <c:pt idx="7">
                  <c:v>r=r1+r2+0.5r3</c:v>
                </c:pt>
                <c:pt idx="8">
                  <c:v>r=r1+r2+0.1r3</c:v>
                </c:pt>
                <c:pt idx="9">
                  <c:v>r=r1+0.5r2+r3</c:v>
                </c:pt>
                <c:pt idx="10">
                  <c:v>r=r1+0.5r2+0.5r3</c:v>
                </c:pt>
                <c:pt idx="11">
                  <c:v>r=r1+0.5r2+0.1r3</c:v>
                </c:pt>
                <c:pt idx="12">
                  <c:v>r=r1+0.1*r2+r3</c:v>
                </c:pt>
                <c:pt idx="13">
                  <c:v>r=r1+0.1*r2+0.5*r3</c:v>
                </c:pt>
                <c:pt idx="14">
                  <c:v>r=r1+0.1*r2+0.1*r3</c:v>
                </c:pt>
              </c:strCache>
            </c:strRef>
          </c:cat>
          <c:val>
            <c:numRef>
              <c:f>'Comparison of r'!$E$156:$E$170</c:f>
              <c:numCache>
                <c:formatCode>General</c:formatCode>
                <c:ptCount val="15"/>
                <c:pt idx="0">
                  <c:v>2</c:v>
                </c:pt>
                <c:pt idx="1">
                  <c:v>2</c:v>
                </c:pt>
                <c:pt idx="2">
                  <c:v>2</c:v>
                </c:pt>
                <c:pt idx="3">
                  <c:v>2</c:v>
                </c:pt>
                <c:pt idx="4">
                  <c:v>2</c:v>
                </c:pt>
                <c:pt idx="5">
                  <c:v>3</c:v>
                </c:pt>
                <c:pt idx="6">
                  <c:v>2</c:v>
                </c:pt>
                <c:pt idx="7">
                  <c:v>2</c:v>
                </c:pt>
                <c:pt idx="8">
                  <c:v>2</c:v>
                </c:pt>
                <c:pt idx="9">
                  <c:v>2</c:v>
                </c:pt>
                <c:pt idx="10">
                  <c:v>2</c:v>
                </c:pt>
                <c:pt idx="11">
                  <c:v>2</c:v>
                </c:pt>
                <c:pt idx="12">
                  <c:v>2</c:v>
                </c:pt>
                <c:pt idx="13">
                  <c:v>2</c:v>
                </c:pt>
                <c:pt idx="14">
                  <c:v>2</c:v>
                </c:pt>
              </c:numCache>
            </c:numRef>
          </c:val>
          <c:smooth val="0"/>
          <c:extLst>
            <c:ext xmlns:c16="http://schemas.microsoft.com/office/drawing/2014/chart" uri="{C3380CC4-5D6E-409C-BE32-E72D297353CC}">
              <c16:uniqueId val="{00000002-7F56-4CD5-8E7C-61138054AEFA}"/>
            </c:ext>
          </c:extLst>
        </c:ser>
        <c:dLbls>
          <c:showLegendKey val="0"/>
          <c:showVal val="0"/>
          <c:showCatName val="0"/>
          <c:showSerName val="0"/>
          <c:showPercent val="0"/>
          <c:showBubbleSize val="0"/>
        </c:dLbls>
        <c:marker val="1"/>
        <c:smooth val="0"/>
        <c:axId val="1904618271"/>
        <c:axId val="1904618751"/>
      </c:lineChart>
      <c:catAx>
        <c:axId val="190461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618751"/>
        <c:crosses val="autoZero"/>
        <c:auto val="1"/>
        <c:lblAlgn val="ctr"/>
        <c:lblOffset val="100"/>
        <c:noMultiLvlLbl val="0"/>
      </c:catAx>
      <c:valAx>
        <c:axId val="1904618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618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312737</xdr:colOff>
      <xdr:row>53</xdr:row>
      <xdr:rowOff>26986</xdr:rowOff>
    </xdr:from>
    <xdr:to>
      <xdr:col>9</xdr:col>
      <xdr:colOff>1123950</xdr:colOff>
      <xdr:row>75</xdr:row>
      <xdr:rowOff>15875</xdr:rowOff>
    </xdr:to>
    <xdr:graphicFrame macro="">
      <xdr:nvGraphicFramePr>
        <xdr:cNvPr id="10" name="Chart 9">
          <a:extLst>
            <a:ext uri="{FF2B5EF4-FFF2-40B4-BE49-F238E27FC236}">
              <a16:creationId xmlns:a16="http://schemas.microsoft.com/office/drawing/2014/main" id="{BB018176-E386-02FC-A107-7180A7E7DF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361950</xdr:colOff>
      <xdr:row>55</xdr:row>
      <xdr:rowOff>9525</xdr:rowOff>
    </xdr:from>
    <xdr:to>
      <xdr:col>6</xdr:col>
      <xdr:colOff>476250</xdr:colOff>
      <xdr:row>56</xdr:row>
      <xdr:rowOff>139700</xdr:rowOff>
    </xdr:to>
    <xdr:sp macro="" textlink="">
      <xdr:nvSpPr>
        <xdr:cNvPr id="11" name="TextBox 10">
          <a:extLst>
            <a:ext uri="{FF2B5EF4-FFF2-40B4-BE49-F238E27FC236}">
              <a16:creationId xmlns:a16="http://schemas.microsoft.com/office/drawing/2014/main" id="{9FE39427-9183-852D-51AA-C135043A0D57}"/>
            </a:ext>
          </a:extLst>
        </xdr:cNvPr>
        <xdr:cNvSpPr txBox="1"/>
      </xdr:nvSpPr>
      <xdr:spPr>
        <a:xfrm>
          <a:off x="3057525" y="9963150"/>
          <a:ext cx="2486025"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(r=r1 vs r=r1+0.50*r2)</a:t>
          </a:r>
        </a:p>
      </xdr:txBody>
    </xdr:sp>
    <xdr:clientData/>
  </xdr:twoCellAnchor>
  <xdr:twoCellAnchor>
    <xdr:from>
      <xdr:col>9</xdr:col>
      <xdr:colOff>1120775</xdr:colOff>
      <xdr:row>53</xdr:row>
      <xdr:rowOff>26985</xdr:rowOff>
    </xdr:from>
    <xdr:to>
      <xdr:col>19</xdr:col>
      <xdr:colOff>358775</xdr:colOff>
      <xdr:row>75</xdr:row>
      <xdr:rowOff>24849</xdr:rowOff>
    </xdr:to>
    <xdr:graphicFrame macro="">
      <xdr:nvGraphicFramePr>
        <xdr:cNvPr id="12" name="Chart 11">
          <a:extLst>
            <a:ext uri="{FF2B5EF4-FFF2-40B4-BE49-F238E27FC236}">
              <a16:creationId xmlns:a16="http://schemas.microsoft.com/office/drawing/2014/main" id="{30FD297F-A3C2-880E-4274-EE3540E54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46037</xdr:colOff>
      <xdr:row>78</xdr:row>
      <xdr:rowOff>130175</xdr:rowOff>
    </xdr:from>
    <xdr:to>
      <xdr:col>19</xdr:col>
      <xdr:colOff>381000</xdr:colOff>
      <xdr:row>104</xdr:row>
      <xdr:rowOff>136524</xdr:rowOff>
    </xdr:to>
    <xdr:graphicFrame macro="">
      <xdr:nvGraphicFramePr>
        <xdr:cNvPr id="15" name="Chart 14">
          <a:extLst>
            <a:ext uri="{FF2B5EF4-FFF2-40B4-BE49-F238E27FC236}">
              <a16:creationId xmlns:a16="http://schemas.microsoft.com/office/drawing/2014/main" id="{308B97EE-CFBC-8F36-7D00-D0B221D70B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161924</xdr:colOff>
      <xdr:row>106</xdr:row>
      <xdr:rowOff>153987</xdr:rowOff>
    </xdr:from>
    <xdr:to>
      <xdr:col>18</xdr:col>
      <xdr:colOff>76199</xdr:colOff>
      <xdr:row>130</xdr:row>
      <xdr:rowOff>47625</xdr:rowOff>
    </xdr:to>
    <xdr:graphicFrame macro="">
      <xdr:nvGraphicFramePr>
        <xdr:cNvPr id="16" name="Chart 15">
          <a:extLst>
            <a:ext uri="{FF2B5EF4-FFF2-40B4-BE49-F238E27FC236}">
              <a16:creationId xmlns:a16="http://schemas.microsoft.com/office/drawing/2014/main" id="{E52BAA7F-3F06-68D4-A813-8598CB4D6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285750</xdr:colOff>
      <xdr:row>130</xdr:row>
      <xdr:rowOff>144461</xdr:rowOff>
    </xdr:from>
    <xdr:to>
      <xdr:col>18</xdr:col>
      <xdr:colOff>171450</xdr:colOff>
      <xdr:row>152</xdr:row>
      <xdr:rowOff>161924</xdr:rowOff>
    </xdr:to>
    <xdr:graphicFrame macro="">
      <xdr:nvGraphicFramePr>
        <xdr:cNvPr id="17" name="Chart 16">
          <a:extLst>
            <a:ext uri="{FF2B5EF4-FFF2-40B4-BE49-F238E27FC236}">
              <a16:creationId xmlns:a16="http://schemas.microsoft.com/office/drawing/2014/main" id="{0BEB4E4E-9AD3-9304-8F61-056D9F8CF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434975</xdr:colOff>
      <xdr:row>155</xdr:row>
      <xdr:rowOff>153987</xdr:rowOff>
    </xdr:from>
    <xdr:to>
      <xdr:col>19</xdr:col>
      <xdr:colOff>495300</xdr:colOff>
      <xdr:row>176</xdr:row>
      <xdr:rowOff>9525</xdr:rowOff>
    </xdr:to>
    <xdr:graphicFrame macro="">
      <xdr:nvGraphicFramePr>
        <xdr:cNvPr id="18" name="Chart 17">
          <a:extLst>
            <a:ext uri="{FF2B5EF4-FFF2-40B4-BE49-F238E27FC236}">
              <a16:creationId xmlns:a16="http://schemas.microsoft.com/office/drawing/2014/main" id="{1868BCA0-3362-B04E-6981-83F334E95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0.36957</cdr:x>
      <cdr:y>0.13894</cdr:y>
    </cdr:from>
    <cdr:to>
      <cdr:x>0.8179</cdr:x>
      <cdr:y>0.23065</cdr:y>
    </cdr:to>
    <cdr:sp macro="" textlink="">
      <cdr:nvSpPr>
        <cdr:cNvPr id="2" name="TextBox 10">
          <a:extLst xmlns:a="http://schemas.openxmlformats.org/drawingml/2006/main">
            <a:ext uri="{FF2B5EF4-FFF2-40B4-BE49-F238E27FC236}">
              <a16:creationId xmlns:a16="http://schemas.microsoft.com/office/drawing/2014/main" id="{9FE39427-9183-852D-51AA-C135043A0D57}"/>
            </a:ext>
          </a:extLst>
        </cdr:cNvPr>
        <cdr:cNvSpPr txBox="1"/>
      </cdr:nvSpPr>
      <cdr:spPr>
        <a:xfrm xmlns:a="http://schemas.openxmlformats.org/drawingml/2006/main">
          <a:off x="2622550" y="555625"/>
          <a:ext cx="3181350" cy="36671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AU" sz="1100"/>
            <a:t>(r=r1+0.50*r2 vs r = r1+0.5r2 + 0.5</a:t>
          </a:r>
          <a:r>
            <a:rPr lang="en-AU" sz="1100" baseline="0"/>
            <a:t> r3</a:t>
          </a:r>
          <a:r>
            <a:rPr lang="en-AU" sz="1100"/>
            <a:t>)</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FAA90-1168-4869-B14F-6F74468C7396}">
  <sheetPr>
    <pageSetUpPr fitToPage="1"/>
  </sheetPr>
  <dimension ref="A1:AC197"/>
  <sheetViews>
    <sheetView tabSelected="1" topLeftCell="A97" zoomScale="55" zoomScaleNormal="55" workbookViewId="0">
      <selection activeCell="AH123" sqref="AH123"/>
    </sheetView>
  </sheetViews>
  <sheetFormatPr defaultRowHeight="23.5"/>
  <cols>
    <col min="2" max="2" width="16.54296875" style="11" bestFit="1" customWidth="1"/>
    <col min="3" max="3" width="41.54296875" bestFit="1" customWidth="1"/>
    <col min="4" max="6" width="19.6328125" customWidth="1"/>
    <col min="7" max="7" width="19.6328125" style="52" customWidth="1"/>
    <col min="8" max="21" width="19.6328125" customWidth="1"/>
    <col min="23" max="23" width="11.7265625" customWidth="1"/>
    <col min="27" max="27" width="30.7265625" bestFit="1" customWidth="1"/>
    <col min="28" max="28" width="20.1796875" style="55" bestFit="1" customWidth="1"/>
  </cols>
  <sheetData>
    <row r="1" spans="1:28" s="10" customFormat="1">
      <c r="B1" s="11"/>
      <c r="AB1" s="70"/>
    </row>
    <row r="2" spans="1:28" s="15" customFormat="1" ht="47" customHeight="1">
      <c r="B2" s="16"/>
      <c r="C2" s="17"/>
      <c r="D2" s="29">
        <v>1</v>
      </c>
      <c r="E2" s="126">
        <v>2</v>
      </c>
      <c r="F2" s="16">
        <v>3</v>
      </c>
      <c r="G2" s="30">
        <v>4</v>
      </c>
      <c r="H2" s="31">
        <v>5</v>
      </c>
      <c r="I2" s="128">
        <v>6</v>
      </c>
      <c r="J2" s="130">
        <v>7</v>
      </c>
      <c r="K2" s="32">
        <v>8</v>
      </c>
      <c r="L2" s="132">
        <v>9</v>
      </c>
      <c r="M2" s="134">
        <v>10</v>
      </c>
      <c r="N2" s="33">
        <v>11</v>
      </c>
      <c r="O2" s="34">
        <v>12</v>
      </c>
      <c r="P2" s="35">
        <v>13</v>
      </c>
      <c r="Q2" s="36">
        <v>14</v>
      </c>
      <c r="R2" s="38">
        <v>15</v>
      </c>
      <c r="S2" s="37">
        <v>16</v>
      </c>
      <c r="T2" s="75">
        <v>17</v>
      </c>
      <c r="U2" s="16">
        <v>18</v>
      </c>
    </row>
    <row r="3" spans="1:28" ht="62.5" customHeight="1">
      <c r="A3" s="297"/>
      <c r="B3" s="16"/>
      <c r="C3" s="18" t="s">
        <v>20</v>
      </c>
      <c r="D3" s="77" t="s">
        <v>0</v>
      </c>
      <c r="E3" s="168" t="s">
        <v>1</v>
      </c>
      <c r="F3" s="78" t="s">
        <v>2</v>
      </c>
      <c r="G3" s="79" t="s">
        <v>3</v>
      </c>
      <c r="H3" s="80" t="s">
        <v>4</v>
      </c>
      <c r="I3" s="169" t="s">
        <v>5</v>
      </c>
      <c r="J3" s="170" t="s">
        <v>6</v>
      </c>
      <c r="K3" s="81" t="s">
        <v>7</v>
      </c>
      <c r="L3" s="171" t="s">
        <v>8</v>
      </c>
      <c r="M3" s="172" t="s">
        <v>9</v>
      </c>
      <c r="N3" s="82" t="s">
        <v>10</v>
      </c>
      <c r="O3" s="83" t="s">
        <v>11</v>
      </c>
      <c r="P3" s="84" t="s">
        <v>12</v>
      </c>
      <c r="Q3" s="85" t="s">
        <v>13</v>
      </c>
      <c r="R3" s="86" t="s">
        <v>14</v>
      </c>
      <c r="S3" s="87" t="s">
        <v>15</v>
      </c>
      <c r="T3" s="88" t="s">
        <v>16</v>
      </c>
      <c r="U3" s="78" t="s">
        <v>17</v>
      </c>
      <c r="V3" s="7"/>
      <c r="W3" s="7" t="s">
        <v>809</v>
      </c>
      <c r="X3" s="7"/>
      <c r="Z3" s="20"/>
      <c r="AA3" s="17" t="s">
        <v>759</v>
      </c>
      <c r="AB3" s="71" t="s">
        <v>23</v>
      </c>
    </row>
    <row r="4" spans="1:28">
      <c r="A4" s="297"/>
      <c r="B4" s="29">
        <v>1</v>
      </c>
      <c r="C4" s="40" t="s">
        <v>0</v>
      </c>
      <c r="D4" s="90">
        <v>0</v>
      </c>
      <c r="E4" s="91">
        <v>1.0598776223776223</v>
      </c>
      <c r="F4" s="91">
        <v>3.8947368421052633</v>
      </c>
      <c r="G4" s="91">
        <v>1.2266666666666666</v>
      </c>
      <c r="H4" s="91">
        <v>1.2454145267791636</v>
      </c>
      <c r="I4" s="91">
        <v>0.52747252747252749</v>
      </c>
      <c r="J4" s="91">
        <v>1.583607456140351</v>
      </c>
      <c r="K4" s="91">
        <v>1.2156862745098038</v>
      </c>
      <c r="L4" s="91">
        <v>1.5490196078431373</v>
      </c>
      <c r="M4" s="91">
        <v>1.8873239436619718</v>
      </c>
      <c r="N4" s="91">
        <v>0.7752808988764045</v>
      </c>
      <c r="O4" s="91">
        <v>1.472972972972973</v>
      </c>
      <c r="P4" s="91">
        <v>2.392156862745098</v>
      </c>
      <c r="Q4" s="91">
        <v>1.9402985074626866</v>
      </c>
      <c r="R4" s="91">
        <v>2.7954545454545454</v>
      </c>
      <c r="S4" s="91">
        <v>1.2217171717171718</v>
      </c>
      <c r="T4" s="91">
        <v>1.8157894736842106</v>
      </c>
      <c r="U4" s="91">
        <v>2.2678571428571428</v>
      </c>
      <c r="V4" s="7"/>
      <c r="W4" s="273">
        <v>1</v>
      </c>
      <c r="X4" s="7"/>
      <c r="Z4" s="29">
        <v>1</v>
      </c>
      <c r="AA4" s="40" t="s">
        <v>0</v>
      </c>
      <c r="AB4" s="65" cm="1">
        <f t="array" ref="AB4:AB21">MMULT(D4:U21,W4:W21)</f>
        <v>28.871333043326732</v>
      </c>
    </row>
    <row r="5" spans="1:28">
      <c r="A5" s="297"/>
      <c r="B5" s="126">
        <v>2</v>
      </c>
      <c r="C5" s="127" t="s">
        <v>1</v>
      </c>
      <c r="D5" s="91">
        <v>0.96440644263273012</v>
      </c>
      <c r="E5" s="90">
        <v>0</v>
      </c>
      <c r="F5" s="91">
        <v>1.0723491894764816</v>
      </c>
      <c r="G5" s="91">
        <v>1.2807249712313002</v>
      </c>
      <c r="H5" s="91">
        <v>0.86</v>
      </c>
      <c r="I5" s="91">
        <v>0.81481481481481477</v>
      </c>
      <c r="J5" s="91">
        <v>1.0465116279069768</v>
      </c>
      <c r="K5" s="91">
        <v>2.2692307692307692</v>
      </c>
      <c r="L5" s="91">
        <v>1.5569620253164558</v>
      </c>
      <c r="M5" s="91">
        <v>1.1304347826086956</v>
      </c>
      <c r="N5" s="91">
        <v>1.3372093023255813</v>
      </c>
      <c r="O5" s="91">
        <v>2.4308390022675734</v>
      </c>
      <c r="P5" s="91">
        <v>1.3111111111111111</v>
      </c>
      <c r="Q5" s="91">
        <v>2.3777777777777778</v>
      </c>
      <c r="R5" s="91">
        <v>1.5274725274725274</v>
      </c>
      <c r="S5" s="91">
        <v>1.0804597701149425</v>
      </c>
      <c r="T5" s="91">
        <v>1.7692307692307692</v>
      </c>
      <c r="U5" s="91">
        <v>5.833333333333333</v>
      </c>
      <c r="V5" s="7"/>
      <c r="W5" s="273">
        <v>1</v>
      </c>
      <c r="X5" s="7"/>
      <c r="Z5" s="126">
        <v>2</v>
      </c>
      <c r="AA5" s="127" t="s">
        <v>1</v>
      </c>
      <c r="AB5" s="65">
        <v>28.662868216851834</v>
      </c>
    </row>
    <row r="6" spans="1:28">
      <c r="A6" s="297"/>
      <c r="B6" s="16">
        <v>3</v>
      </c>
      <c r="C6" s="41" t="s">
        <v>2</v>
      </c>
      <c r="D6" s="91">
        <v>0.25675675675675674</v>
      </c>
      <c r="E6" s="91">
        <v>0.98685497676693568</v>
      </c>
      <c r="F6" s="90">
        <v>0</v>
      </c>
      <c r="G6" s="91">
        <v>0.84599156118143459</v>
      </c>
      <c r="H6" s="91">
        <v>0.62616822429906538</v>
      </c>
      <c r="I6" s="91">
        <v>1.3124217554597302</v>
      </c>
      <c r="J6" s="91">
        <v>1.1125</v>
      </c>
      <c r="K6" s="91">
        <v>1.0657894736842106</v>
      </c>
      <c r="L6" s="91">
        <v>3.34375</v>
      </c>
      <c r="M6" s="91">
        <v>1.4691358024691359</v>
      </c>
      <c r="N6" s="91">
        <v>1.1447368421052631</v>
      </c>
      <c r="O6" s="91">
        <v>0.66101694915254239</v>
      </c>
      <c r="P6" s="91">
        <v>1.0639834881320951</v>
      </c>
      <c r="Q6" s="91">
        <v>1.2321428571428572</v>
      </c>
      <c r="R6" s="91">
        <v>1.3676470588235294</v>
      </c>
      <c r="S6" s="91">
        <v>1.0804597701149425</v>
      </c>
      <c r="T6" s="91">
        <v>2.8333333333333335</v>
      </c>
      <c r="U6" s="91">
        <v>3.5945945945945947</v>
      </c>
      <c r="V6" s="7"/>
      <c r="W6" s="273">
        <v>1</v>
      </c>
      <c r="X6" s="7"/>
      <c r="Z6" s="16">
        <v>3</v>
      </c>
      <c r="AA6" s="41" t="s">
        <v>2</v>
      </c>
      <c r="AB6" s="65">
        <v>23.997283444016425</v>
      </c>
    </row>
    <row r="7" spans="1:28">
      <c r="A7" s="297"/>
      <c r="B7" s="30">
        <v>4</v>
      </c>
      <c r="C7" s="42" t="s">
        <v>3</v>
      </c>
      <c r="D7" s="91">
        <v>0.81521739130434778</v>
      </c>
      <c r="E7" s="91">
        <v>0.89271677227881607</v>
      </c>
      <c r="F7" s="91">
        <v>1.2376543209876543</v>
      </c>
      <c r="G7" s="90">
        <v>0</v>
      </c>
      <c r="H7" s="91">
        <v>0.80851063829787229</v>
      </c>
      <c r="I7" s="91">
        <v>0.82432432432432434</v>
      </c>
      <c r="J7" s="91">
        <v>1.8833333333333333</v>
      </c>
      <c r="K7" s="91">
        <v>1.2352941176470589</v>
      </c>
      <c r="L7" s="91">
        <v>1.2191358024691357</v>
      </c>
      <c r="M7" s="91">
        <v>1.8</v>
      </c>
      <c r="N7" s="91">
        <v>2.5217391304347827</v>
      </c>
      <c r="O7" s="91">
        <v>2.2307692307692308</v>
      </c>
      <c r="P7" s="91">
        <v>1.0641025641025641</v>
      </c>
      <c r="Q7" s="91">
        <v>1.7450980392156863</v>
      </c>
      <c r="R7" s="91">
        <v>3.4905303030303028</v>
      </c>
      <c r="S7" s="91">
        <v>2.2666666666666666</v>
      </c>
      <c r="T7" s="91">
        <v>2.8529411764705883</v>
      </c>
      <c r="U7" s="91">
        <v>0.50847457627118642</v>
      </c>
      <c r="V7" s="7"/>
      <c r="W7" s="273">
        <v>1</v>
      </c>
      <c r="X7" s="7"/>
      <c r="Z7" s="30">
        <v>4</v>
      </c>
      <c r="AA7" s="42" t="s">
        <v>3</v>
      </c>
      <c r="AB7" s="65">
        <v>27.39650838760355</v>
      </c>
    </row>
    <row r="8" spans="1:28">
      <c r="A8" s="297"/>
      <c r="B8" s="31">
        <v>5</v>
      </c>
      <c r="C8" s="43" t="s">
        <v>4</v>
      </c>
      <c r="D8" s="91">
        <v>0.82482993197278909</v>
      </c>
      <c r="E8" s="91">
        <v>1.1627906976744187</v>
      </c>
      <c r="F8" s="91">
        <v>1.5970149253731343</v>
      </c>
      <c r="G8" s="91">
        <v>1.236842105263158</v>
      </c>
      <c r="H8" s="90">
        <v>0</v>
      </c>
      <c r="I8" s="91">
        <v>0.92783505154639179</v>
      </c>
      <c r="J8" s="91">
        <v>0.967741935483871</v>
      </c>
      <c r="K8" s="91">
        <v>0.84126984126984128</v>
      </c>
      <c r="L8" s="91">
        <v>1.25</v>
      </c>
      <c r="M8" s="91">
        <v>1.2537013975370139</v>
      </c>
      <c r="N8" s="91">
        <v>0.92105263157894735</v>
      </c>
      <c r="O8" s="91">
        <v>1.1914893617021276</v>
      </c>
      <c r="P8" s="91">
        <v>2.5815470643056848</v>
      </c>
      <c r="Q8" s="91">
        <v>2.2857142857142856</v>
      </c>
      <c r="R8" s="91">
        <v>3.4565217391304346</v>
      </c>
      <c r="S8" s="91">
        <v>1.3608247422680413</v>
      </c>
      <c r="T8" s="91">
        <v>1.155072463768116</v>
      </c>
      <c r="U8" s="91">
        <v>2.1864406779661016</v>
      </c>
      <c r="V8" s="7"/>
      <c r="W8" s="273">
        <v>1</v>
      </c>
      <c r="X8" s="7"/>
      <c r="Z8" s="31">
        <v>5</v>
      </c>
      <c r="AA8" s="43" t="s">
        <v>4</v>
      </c>
      <c r="AB8" s="65">
        <v>25.200688852554354</v>
      </c>
    </row>
    <row r="9" spans="1:28">
      <c r="A9" s="297"/>
      <c r="B9" s="128">
        <v>6</v>
      </c>
      <c r="C9" s="129" t="s">
        <v>5</v>
      </c>
      <c r="D9" s="91">
        <v>1.8958333333333333</v>
      </c>
      <c r="E9" s="91">
        <v>1.2272727272727273</v>
      </c>
      <c r="F9" s="91">
        <v>0.76576576576576572</v>
      </c>
      <c r="G9" s="91">
        <v>1.2131147540983607</v>
      </c>
      <c r="H9" s="91">
        <v>1.0777777777777777</v>
      </c>
      <c r="I9" s="90">
        <v>0</v>
      </c>
      <c r="J9" s="91">
        <v>0.60606060606060608</v>
      </c>
      <c r="K9" s="91">
        <v>1.3181818181818181</v>
      </c>
      <c r="L9" s="91">
        <v>1.8636363636363635</v>
      </c>
      <c r="M9" s="91">
        <v>0.87209642787429242</v>
      </c>
      <c r="N9" s="91">
        <v>0.62365591397849462</v>
      </c>
      <c r="O9" s="91">
        <v>0.64166666666666672</v>
      </c>
      <c r="P9" s="91">
        <v>0.78899082568807344</v>
      </c>
      <c r="Q9" s="91">
        <v>1.6783545840922889</v>
      </c>
      <c r="R9" s="91">
        <v>2.1161654135338344</v>
      </c>
      <c r="S9" s="91">
        <v>2.4705882352941178</v>
      </c>
      <c r="T9" s="91">
        <v>1.6212121212121211</v>
      </c>
      <c r="U9" s="91">
        <v>2.7878787878787881</v>
      </c>
      <c r="V9" s="7"/>
      <c r="W9" s="273">
        <v>1</v>
      </c>
      <c r="X9" s="7"/>
      <c r="Z9" s="128">
        <v>6</v>
      </c>
      <c r="AA9" s="129" t="s">
        <v>5</v>
      </c>
      <c r="AB9" s="65">
        <v>23.568252122345431</v>
      </c>
    </row>
    <row r="10" spans="1:28">
      <c r="A10" s="297"/>
      <c r="B10" s="130">
        <v>7</v>
      </c>
      <c r="C10" s="131" t="s">
        <v>6</v>
      </c>
      <c r="D10" s="91">
        <v>0.6414612480568509</v>
      </c>
      <c r="E10" s="91">
        <v>0.9555555555555556</v>
      </c>
      <c r="F10" s="91">
        <v>0.898876404494382</v>
      </c>
      <c r="G10" s="91">
        <v>0.53097345132743368</v>
      </c>
      <c r="H10" s="91">
        <v>1.0333333333333334</v>
      </c>
      <c r="I10" s="91">
        <v>1.65</v>
      </c>
      <c r="J10" s="90">
        <v>0</v>
      </c>
      <c r="K10" s="91">
        <v>1.3682261208576998</v>
      </c>
      <c r="L10" s="91">
        <v>1.0405405405405406</v>
      </c>
      <c r="M10" s="91">
        <v>1.0978260869565217</v>
      </c>
      <c r="N10" s="91">
        <v>1.6819586036453507</v>
      </c>
      <c r="O10" s="91">
        <v>1.2134831460674158</v>
      </c>
      <c r="P10" s="91">
        <v>2.4210526315789473</v>
      </c>
      <c r="Q10" s="91">
        <v>1.0987725040916532</v>
      </c>
      <c r="R10" s="91">
        <v>1.1403508771929824</v>
      </c>
      <c r="S10" s="91">
        <v>1.2272727272727273</v>
      </c>
      <c r="T10" s="91">
        <v>0.98717948717948723</v>
      </c>
      <c r="U10" s="91">
        <v>0.80246913580246915</v>
      </c>
      <c r="V10" s="7"/>
      <c r="W10" s="273">
        <v>1</v>
      </c>
      <c r="X10" s="7"/>
      <c r="Z10" s="130">
        <v>7</v>
      </c>
      <c r="AA10" s="131" t="s">
        <v>6</v>
      </c>
      <c r="AB10" s="65">
        <v>19.78933185395335</v>
      </c>
    </row>
    <row r="11" spans="1:28">
      <c r="A11" s="297"/>
      <c r="B11" s="32">
        <v>8</v>
      </c>
      <c r="C11" s="44" t="s">
        <v>7</v>
      </c>
      <c r="D11" s="91">
        <v>0.82258064516129037</v>
      </c>
      <c r="E11" s="91">
        <v>0.44067796610169491</v>
      </c>
      <c r="F11" s="91">
        <v>0.93827160493827155</v>
      </c>
      <c r="G11" s="91">
        <v>0.80952380952380953</v>
      </c>
      <c r="H11" s="91">
        <v>1.1886792452830188</v>
      </c>
      <c r="I11" s="91">
        <v>0.75862068965517238</v>
      </c>
      <c r="J11" s="91">
        <v>0.87649850149850161</v>
      </c>
      <c r="K11" s="90">
        <v>0</v>
      </c>
      <c r="L11" s="91">
        <v>1.4047619047619047</v>
      </c>
      <c r="M11" s="91">
        <v>1.144927536231884</v>
      </c>
      <c r="N11" s="91">
        <v>0.65454545454545454</v>
      </c>
      <c r="O11" s="91">
        <v>0.7931034482758621</v>
      </c>
      <c r="P11" s="91">
        <v>1.1395348837209303</v>
      </c>
      <c r="Q11" s="91">
        <v>0.98</v>
      </c>
      <c r="R11" s="91">
        <v>1.5727513227513228</v>
      </c>
      <c r="S11" s="91">
        <v>2.5957907159716758</v>
      </c>
      <c r="T11" s="91">
        <v>0.81318681318681318</v>
      </c>
      <c r="U11" s="91">
        <v>1.4819254185692543</v>
      </c>
      <c r="V11" s="7"/>
      <c r="W11" s="273">
        <v>1</v>
      </c>
      <c r="X11" s="7"/>
      <c r="Z11" s="32">
        <v>8</v>
      </c>
      <c r="AA11" s="44" t="s">
        <v>7</v>
      </c>
      <c r="AB11" s="65">
        <v>18.41537996017686</v>
      </c>
    </row>
    <row r="12" spans="1:28">
      <c r="A12" s="297"/>
      <c r="B12" s="132">
        <v>9</v>
      </c>
      <c r="C12" s="133" t="s">
        <v>8</v>
      </c>
      <c r="D12" s="91">
        <v>0.64556962025316456</v>
      </c>
      <c r="E12" s="91">
        <v>0.64227642276422769</v>
      </c>
      <c r="F12" s="91">
        <v>0.29906542056074764</v>
      </c>
      <c r="G12" s="91">
        <v>0.83009028642590277</v>
      </c>
      <c r="H12" s="91">
        <v>0.8</v>
      </c>
      <c r="I12" s="91">
        <v>0.53658536585365857</v>
      </c>
      <c r="J12" s="91">
        <v>0.96103896103896103</v>
      </c>
      <c r="K12" s="91">
        <v>0.71186440677966101</v>
      </c>
      <c r="L12" s="90">
        <v>0</v>
      </c>
      <c r="M12" s="91">
        <v>1.2952380952380953</v>
      </c>
      <c r="N12" s="91">
        <v>1.4178482068390326</v>
      </c>
      <c r="O12" s="91">
        <v>1.03</v>
      </c>
      <c r="P12" s="91">
        <v>0.96739130434782605</v>
      </c>
      <c r="Q12" s="91">
        <v>1.9420289855072463</v>
      </c>
      <c r="R12" s="91">
        <v>1.1875</v>
      </c>
      <c r="S12" s="91">
        <v>2.4415584415584415</v>
      </c>
      <c r="T12" s="91">
        <v>3.1726415094339622</v>
      </c>
      <c r="U12" s="91">
        <v>1.4512315270935963</v>
      </c>
      <c r="V12" s="7"/>
      <c r="W12" s="273">
        <v>1</v>
      </c>
      <c r="X12" s="7"/>
      <c r="Z12" s="132">
        <v>9</v>
      </c>
      <c r="AA12" s="133" t="s">
        <v>8</v>
      </c>
      <c r="AB12" s="65">
        <v>20.331928553694524</v>
      </c>
    </row>
    <row r="13" spans="1:28" ht="26.5" customHeight="1">
      <c r="A13" s="297"/>
      <c r="B13" s="134">
        <v>10</v>
      </c>
      <c r="C13" s="135" t="s">
        <v>9</v>
      </c>
      <c r="D13" s="91">
        <v>0.52985074626865669</v>
      </c>
      <c r="E13" s="91">
        <v>0.88461538461538458</v>
      </c>
      <c r="F13" s="91">
        <v>0.68067226890756305</v>
      </c>
      <c r="G13" s="91">
        <v>0.55555555555555558</v>
      </c>
      <c r="H13" s="91">
        <v>0.93871736427683383</v>
      </c>
      <c r="I13" s="91">
        <v>1.2119218771192188</v>
      </c>
      <c r="J13" s="91">
        <v>0.91089108910891092</v>
      </c>
      <c r="K13" s="91">
        <v>0.87341772151898733</v>
      </c>
      <c r="L13" s="91">
        <v>0.7720588235294118</v>
      </c>
      <c r="M13" s="90">
        <v>0</v>
      </c>
      <c r="N13" s="91">
        <v>1.2884700665188471</v>
      </c>
      <c r="O13" s="91">
        <v>1.4155844155844155</v>
      </c>
      <c r="P13" s="91">
        <v>0.93827160493827155</v>
      </c>
      <c r="Q13" s="91">
        <v>1.1084337349397591</v>
      </c>
      <c r="R13" s="91">
        <v>2.6666666666666665</v>
      </c>
      <c r="S13" s="91">
        <v>1.9236111111111112</v>
      </c>
      <c r="T13" s="91">
        <v>0.95714285714285718</v>
      </c>
      <c r="U13" s="91">
        <v>2.72</v>
      </c>
      <c r="V13" s="7"/>
      <c r="W13" s="273">
        <v>1</v>
      </c>
      <c r="X13" s="7"/>
      <c r="Z13" s="134">
        <v>10</v>
      </c>
      <c r="AA13" s="135" t="s">
        <v>9</v>
      </c>
      <c r="AB13" s="65">
        <v>20.37588128780245</v>
      </c>
    </row>
    <row r="14" spans="1:28">
      <c r="A14" s="297"/>
      <c r="B14" s="33">
        <v>11</v>
      </c>
      <c r="C14" s="45" t="s">
        <v>10</v>
      </c>
      <c r="D14" s="91">
        <v>1.2898550724637681</v>
      </c>
      <c r="E14" s="91">
        <v>0.74782608695652175</v>
      </c>
      <c r="F14" s="91">
        <v>0.87356321839080464</v>
      </c>
      <c r="G14" s="91">
        <v>0.39655172413793105</v>
      </c>
      <c r="H14" s="91">
        <v>1.0857142857142856</v>
      </c>
      <c r="I14" s="91">
        <v>1.603448275862069</v>
      </c>
      <c r="J14" s="91">
        <v>0.88098705501618124</v>
      </c>
      <c r="K14" s="91">
        <v>1.5277777777777777</v>
      </c>
      <c r="L14" s="91">
        <v>0.8015087223008015</v>
      </c>
      <c r="M14" s="91">
        <v>0.78020945220193338</v>
      </c>
      <c r="N14" s="90">
        <v>0</v>
      </c>
      <c r="O14" s="91">
        <v>0.9375</v>
      </c>
      <c r="P14" s="91">
        <v>1.3415413533834588</v>
      </c>
      <c r="Q14" s="91">
        <v>0.92452830188679247</v>
      </c>
      <c r="R14" s="91">
        <v>0.45528455284552843</v>
      </c>
      <c r="S14" s="91">
        <v>1.1194029850746268</v>
      </c>
      <c r="T14" s="91">
        <v>2.1785714285714284</v>
      </c>
      <c r="U14" s="91">
        <v>2.5925925925925926</v>
      </c>
      <c r="V14" s="7"/>
      <c r="W14" s="273">
        <v>1</v>
      </c>
      <c r="X14" s="7"/>
      <c r="Z14" s="33">
        <v>11</v>
      </c>
      <c r="AA14" s="45" t="s">
        <v>10</v>
      </c>
      <c r="AB14" s="65">
        <v>19.5368628851765</v>
      </c>
    </row>
    <row r="15" spans="1:28" ht="21.5" customHeight="1">
      <c r="A15" s="297"/>
      <c r="B15" s="34">
        <v>12</v>
      </c>
      <c r="C15" s="46" t="s">
        <v>11</v>
      </c>
      <c r="D15" s="91">
        <v>0.67889908256880738</v>
      </c>
      <c r="E15" s="91">
        <v>0.43709226467847162</v>
      </c>
      <c r="F15" s="91">
        <v>1.5128205128205128</v>
      </c>
      <c r="G15" s="91">
        <v>0.44827586206896552</v>
      </c>
      <c r="H15" s="91">
        <v>0.8392857142857143</v>
      </c>
      <c r="I15" s="91">
        <v>1.5584415584415585</v>
      </c>
      <c r="J15" s="91">
        <v>0.82407407407407407</v>
      </c>
      <c r="K15" s="91">
        <v>1.2608695652173914</v>
      </c>
      <c r="L15" s="91">
        <v>0.970873786407767</v>
      </c>
      <c r="M15" s="91">
        <v>0.70642201834862384</v>
      </c>
      <c r="N15" s="91">
        <v>1.0666666666666667</v>
      </c>
      <c r="O15" s="90">
        <v>0</v>
      </c>
      <c r="P15" s="91">
        <v>0.59793814432989689</v>
      </c>
      <c r="Q15" s="91">
        <v>1.1551178838412881</v>
      </c>
      <c r="R15" s="91">
        <v>1.1889716840536513</v>
      </c>
      <c r="S15" s="91">
        <v>1.425531914893617</v>
      </c>
      <c r="T15" s="91">
        <v>1.1025641025641026</v>
      </c>
      <c r="U15" s="91">
        <v>1.6324533045977012</v>
      </c>
      <c r="V15" s="7"/>
      <c r="W15" s="273">
        <v>1</v>
      </c>
      <c r="X15" s="7"/>
      <c r="Z15" s="34">
        <v>12</v>
      </c>
      <c r="AA15" s="46" t="s">
        <v>11</v>
      </c>
      <c r="AB15" s="65">
        <v>17.406298139858809</v>
      </c>
    </row>
    <row r="16" spans="1:28">
      <c r="A16" s="297"/>
      <c r="B16" s="35">
        <v>13</v>
      </c>
      <c r="C16" s="47" t="s">
        <v>12</v>
      </c>
      <c r="D16" s="91">
        <v>0.41803278688524592</v>
      </c>
      <c r="E16" s="91">
        <v>0.76271186440677963</v>
      </c>
      <c r="F16" s="91">
        <v>0.94005014816503307</v>
      </c>
      <c r="G16" s="91">
        <v>0.93975903614457834</v>
      </c>
      <c r="H16" s="91">
        <v>0.49464285714285716</v>
      </c>
      <c r="I16" s="91">
        <v>1.2674418604651163</v>
      </c>
      <c r="J16" s="91">
        <v>0.41304347826086957</v>
      </c>
      <c r="K16" s="91">
        <v>0.87755102040816324</v>
      </c>
      <c r="L16" s="91">
        <v>1.0337078651685394</v>
      </c>
      <c r="M16" s="91">
        <v>1.0657894736842106</v>
      </c>
      <c r="N16" s="91">
        <v>0.75412087912087911</v>
      </c>
      <c r="O16" s="91">
        <v>1.6724137931034482</v>
      </c>
      <c r="P16" s="90">
        <v>0</v>
      </c>
      <c r="Q16" s="91">
        <v>1.3076923076923077</v>
      </c>
      <c r="R16" s="91">
        <v>0.9285714285714286</v>
      </c>
      <c r="S16" s="91">
        <v>0.92</v>
      </c>
      <c r="T16" s="91">
        <v>0.71604938271604934</v>
      </c>
      <c r="U16" s="91">
        <v>1.8758234519104087</v>
      </c>
      <c r="V16" s="7"/>
      <c r="W16" s="273">
        <v>1</v>
      </c>
      <c r="X16" s="7"/>
      <c r="Z16" s="35">
        <v>13</v>
      </c>
      <c r="AA16" s="47" t="s">
        <v>12</v>
      </c>
      <c r="AB16" s="65">
        <v>16.387401633845919</v>
      </c>
    </row>
    <row r="17" spans="1:28">
      <c r="A17" s="297"/>
      <c r="B17" s="36">
        <v>14</v>
      </c>
      <c r="C17" s="48" t="s">
        <v>13</v>
      </c>
      <c r="D17" s="91">
        <v>0.51538461538461533</v>
      </c>
      <c r="E17" s="91">
        <v>0.42056074766355139</v>
      </c>
      <c r="F17" s="91">
        <v>0.81159420289855078</v>
      </c>
      <c r="G17" s="91">
        <v>0.5730337078651685</v>
      </c>
      <c r="H17" s="91">
        <v>0.4375</v>
      </c>
      <c r="I17" s="91">
        <v>0.6000759795940519</v>
      </c>
      <c r="J17" s="91">
        <v>0.91055201410552011</v>
      </c>
      <c r="K17" s="91">
        <v>1.0204081632653061</v>
      </c>
      <c r="L17" s="91">
        <v>0.5149253731343284</v>
      </c>
      <c r="M17" s="91">
        <v>0.90217391304347827</v>
      </c>
      <c r="N17" s="91">
        <v>1.0816326530612246</v>
      </c>
      <c r="O17" s="91">
        <v>1.0230455818691113</v>
      </c>
      <c r="P17" s="91">
        <v>0.76470588235294112</v>
      </c>
      <c r="Q17" s="90">
        <v>0</v>
      </c>
      <c r="R17" s="91">
        <v>0.91578947368421049</v>
      </c>
      <c r="S17" s="91">
        <v>1.3253012048192772</v>
      </c>
      <c r="T17" s="91">
        <v>1.1316796598157335</v>
      </c>
      <c r="U17" s="91">
        <v>1.2323232323232323</v>
      </c>
      <c r="V17" s="7"/>
      <c r="W17" s="273">
        <v>1</v>
      </c>
      <c r="X17" s="7"/>
      <c r="Z17" s="36">
        <v>14</v>
      </c>
      <c r="AA17" s="48" t="s">
        <v>13</v>
      </c>
      <c r="AB17" s="65">
        <v>14.180686404880301</v>
      </c>
    </row>
    <row r="18" spans="1:28">
      <c r="A18" s="297"/>
      <c r="B18" s="38">
        <v>15</v>
      </c>
      <c r="C18" s="49" t="s">
        <v>14</v>
      </c>
      <c r="D18" s="91">
        <v>0.35772357723577236</v>
      </c>
      <c r="E18" s="91">
        <v>0.65467625899280579</v>
      </c>
      <c r="F18" s="91">
        <v>0.73118279569892475</v>
      </c>
      <c r="G18" s="91">
        <v>0.33117699910152743</v>
      </c>
      <c r="H18" s="91">
        <v>0.28930817610062892</v>
      </c>
      <c r="I18" s="91">
        <v>0.6823030303030303</v>
      </c>
      <c r="J18" s="91">
        <v>0.87692307692307692</v>
      </c>
      <c r="K18" s="91">
        <v>0.63894196321948882</v>
      </c>
      <c r="L18" s="91">
        <v>0.84210526315789469</v>
      </c>
      <c r="M18" s="91">
        <v>0.375</v>
      </c>
      <c r="N18" s="91">
        <v>2.1964285714285716</v>
      </c>
      <c r="O18" s="91">
        <v>1.2496867167919798</v>
      </c>
      <c r="P18" s="91">
        <v>1.0769230769230769</v>
      </c>
      <c r="Q18" s="91">
        <v>1.0919540229885059</v>
      </c>
      <c r="R18" s="90">
        <v>0</v>
      </c>
      <c r="S18" s="91">
        <v>0.64</v>
      </c>
      <c r="T18" s="91">
        <v>1.4509803921568627</v>
      </c>
      <c r="U18" s="91">
        <v>1.0379746835443038</v>
      </c>
      <c r="V18" s="7"/>
      <c r="W18" s="273">
        <v>1</v>
      </c>
      <c r="X18" s="7"/>
      <c r="Z18" s="38">
        <v>15</v>
      </c>
      <c r="AA18" s="49" t="s">
        <v>14</v>
      </c>
      <c r="AB18" s="65">
        <v>14.523288604566451</v>
      </c>
    </row>
    <row r="19" spans="1:28">
      <c r="A19" s="297"/>
      <c r="B19" s="37">
        <v>16</v>
      </c>
      <c r="C19" s="50" t="s">
        <v>15</v>
      </c>
      <c r="D19" s="91">
        <v>1.021824838073782</v>
      </c>
      <c r="E19" s="91">
        <v>0.92553191489361697</v>
      </c>
      <c r="F19" s="91">
        <v>0.92553191489361697</v>
      </c>
      <c r="G19" s="91">
        <v>0.44117647058823528</v>
      </c>
      <c r="H19" s="91">
        <v>0.73484848484848486</v>
      </c>
      <c r="I19" s="91">
        <v>0.40476190476190477</v>
      </c>
      <c r="J19" s="91">
        <v>0.81481481481481477</v>
      </c>
      <c r="K19" s="91">
        <v>0.48143148985845619</v>
      </c>
      <c r="L19" s="91">
        <v>0.40957446808510639</v>
      </c>
      <c r="M19" s="91">
        <v>0.51991657977059436</v>
      </c>
      <c r="N19" s="91">
        <v>0.89333333333333331</v>
      </c>
      <c r="O19" s="91">
        <v>0.70149253731343286</v>
      </c>
      <c r="P19" s="91">
        <v>1.0869565217391304</v>
      </c>
      <c r="Q19" s="91">
        <v>0.75454545454545452</v>
      </c>
      <c r="R19" s="91">
        <v>1.5625</v>
      </c>
      <c r="S19" s="90">
        <v>0</v>
      </c>
      <c r="T19" s="91">
        <v>2.2816020025031287</v>
      </c>
      <c r="U19" s="91">
        <v>0.9263157894736842</v>
      </c>
      <c r="V19" s="7"/>
      <c r="W19" s="273">
        <v>1</v>
      </c>
      <c r="X19" s="7"/>
      <c r="Z19" s="37">
        <v>16</v>
      </c>
      <c r="AA19" s="50" t="s">
        <v>15</v>
      </c>
      <c r="AB19" s="65">
        <v>14.886158519496778</v>
      </c>
    </row>
    <row r="20" spans="1:28">
      <c r="A20" s="297"/>
      <c r="B20" s="75">
        <v>17</v>
      </c>
      <c r="C20" s="76" t="s">
        <v>16</v>
      </c>
      <c r="D20" s="91">
        <v>0.55072463768115942</v>
      </c>
      <c r="E20" s="91">
        <v>0.56521739130434778</v>
      </c>
      <c r="F20" s="91">
        <v>0.35294117647058826</v>
      </c>
      <c r="G20" s="91">
        <v>0.35051546391752575</v>
      </c>
      <c r="H20" s="91">
        <v>0.87390350877192979</v>
      </c>
      <c r="I20" s="91">
        <v>0.61682242990654201</v>
      </c>
      <c r="J20" s="91">
        <v>1.0129870129870129</v>
      </c>
      <c r="K20" s="91">
        <v>1.2297297297297298</v>
      </c>
      <c r="L20" s="91">
        <v>0.34464029514244721</v>
      </c>
      <c r="M20" s="91">
        <v>1.044776119402985</v>
      </c>
      <c r="N20" s="91">
        <v>0.45901639344262296</v>
      </c>
      <c r="O20" s="91">
        <v>0.90697674418604646</v>
      </c>
      <c r="P20" s="91">
        <v>1.396551724137931</v>
      </c>
      <c r="Q20" s="91">
        <v>0.88622488622488627</v>
      </c>
      <c r="R20" s="91">
        <v>0.68918918918918914</v>
      </c>
      <c r="S20" s="91">
        <v>0.47093774218548179</v>
      </c>
      <c r="T20" s="90">
        <v>0</v>
      </c>
      <c r="U20" s="91">
        <v>0.75</v>
      </c>
      <c r="V20" s="7"/>
      <c r="W20" s="273">
        <v>1</v>
      </c>
      <c r="X20" s="7"/>
      <c r="Z20" s="75">
        <v>17</v>
      </c>
      <c r="AA20" s="76" t="s">
        <v>16</v>
      </c>
      <c r="AB20" s="65">
        <v>12.501154444680425</v>
      </c>
    </row>
    <row r="21" spans="1:28">
      <c r="B21" s="16">
        <v>18</v>
      </c>
      <c r="C21" s="41" t="s">
        <v>17</v>
      </c>
      <c r="D21" s="91">
        <v>0.44094488188976377</v>
      </c>
      <c r="E21" s="91">
        <v>0.17142857142857143</v>
      </c>
      <c r="F21" s="91">
        <v>0.2781954887218045</v>
      </c>
      <c r="G21" s="91">
        <v>1.9666666666666666</v>
      </c>
      <c r="H21" s="91">
        <v>0.4573643410852713</v>
      </c>
      <c r="I21" s="91">
        <v>0.35869565217391303</v>
      </c>
      <c r="J21" s="91">
        <v>1.2461538461538462</v>
      </c>
      <c r="K21" s="91">
        <v>0.67931275074132214</v>
      </c>
      <c r="L21" s="91">
        <v>0.6892034156041642</v>
      </c>
      <c r="M21" s="91">
        <v>0.36764705882352944</v>
      </c>
      <c r="N21" s="91">
        <v>0.38571428571428573</v>
      </c>
      <c r="O21" s="91">
        <v>0.62150427350427351</v>
      </c>
      <c r="P21" s="91">
        <v>0.56012720477345757</v>
      </c>
      <c r="Q21" s="91">
        <v>0.81147540983606559</v>
      </c>
      <c r="R21" s="91">
        <v>0.96341463414634143</v>
      </c>
      <c r="S21" s="91">
        <v>1.0795454545454546</v>
      </c>
      <c r="T21" s="91">
        <v>1.3333333333333333</v>
      </c>
      <c r="U21" s="90">
        <v>0</v>
      </c>
      <c r="W21" s="273">
        <v>1</v>
      </c>
      <c r="Z21" s="16">
        <v>18</v>
      </c>
      <c r="AA21" s="41" t="s">
        <v>17</v>
      </c>
      <c r="AB21" s="65">
        <v>12.410727269142065</v>
      </c>
    </row>
    <row r="22" spans="1:28">
      <c r="C22" s="10"/>
      <c r="D22" s="10"/>
      <c r="E22" s="10"/>
      <c r="F22" s="10"/>
      <c r="G22" s="10"/>
      <c r="H22" s="10"/>
      <c r="I22" s="10"/>
      <c r="J22" s="10"/>
      <c r="K22" s="10"/>
      <c r="L22" s="10"/>
      <c r="M22" s="10"/>
      <c r="N22" s="10"/>
      <c r="O22" s="10"/>
      <c r="P22" s="10"/>
      <c r="Q22" s="10"/>
      <c r="R22" s="10"/>
      <c r="S22" s="10"/>
      <c r="T22" s="10"/>
      <c r="U22" s="10"/>
      <c r="W22" s="7"/>
    </row>
    <row r="23" spans="1:28">
      <c r="B23" s="16"/>
      <c r="C23" s="17"/>
      <c r="D23" s="29">
        <v>1</v>
      </c>
      <c r="E23" s="126">
        <v>2</v>
      </c>
      <c r="F23" s="16">
        <v>3</v>
      </c>
      <c r="G23" s="30">
        <v>4</v>
      </c>
      <c r="H23" s="31">
        <v>5</v>
      </c>
      <c r="I23" s="128">
        <v>6</v>
      </c>
      <c r="J23" s="130">
        <v>7</v>
      </c>
      <c r="K23" s="32">
        <v>8</v>
      </c>
      <c r="L23" s="132">
        <v>9</v>
      </c>
      <c r="M23" s="134">
        <v>10</v>
      </c>
      <c r="N23" s="33">
        <v>11</v>
      </c>
      <c r="O23" s="34">
        <v>12</v>
      </c>
      <c r="P23" s="35">
        <v>13</v>
      </c>
      <c r="Q23" s="36">
        <v>14</v>
      </c>
      <c r="R23" s="38">
        <v>15</v>
      </c>
      <c r="S23" s="37">
        <v>16</v>
      </c>
      <c r="T23" s="75">
        <v>17</v>
      </c>
      <c r="U23" s="16">
        <v>18</v>
      </c>
    </row>
    <row r="24" spans="1:28" ht="60.5" customHeight="1">
      <c r="B24" s="16"/>
      <c r="C24" s="18" t="s">
        <v>21</v>
      </c>
      <c r="D24" s="77" t="s">
        <v>0</v>
      </c>
      <c r="E24" s="168" t="s">
        <v>1</v>
      </c>
      <c r="F24" s="78" t="s">
        <v>2</v>
      </c>
      <c r="G24" s="79" t="s">
        <v>3</v>
      </c>
      <c r="H24" s="80" t="s">
        <v>4</v>
      </c>
      <c r="I24" s="169" t="s">
        <v>5</v>
      </c>
      <c r="J24" s="170" t="s">
        <v>6</v>
      </c>
      <c r="K24" s="81" t="s">
        <v>7</v>
      </c>
      <c r="L24" s="171" t="s">
        <v>8</v>
      </c>
      <c r="M24" s="172" t="s">
        <v>9</v>
      </c>
      <c r="N24" s="82" t="s">
        <v>10</v>
      </c>
      <c r="O24" s="83" t="s">
        <v>11</v>
      </c>
      <c r="P24" s="84" t="s">
        <v>12</v>
      </c>
      <c r="Q24" s="85" t="s">
        <v>13</v>
      </c>
      <c r="R24" s="86" t="s">
        <v>14</v>
      </c>
      <c r="S24" s="87" t="s">
        <v>15</v>
      </c>
      <c r="T24" s="88" t="s">
        <v>16</v>
      </c>
      <c r="U24" s="78" t="s">
        <v>17</v>
      </c>
      <c r="W24" s="7" t="s">
        <v>809</v>
      </c>
      <c r="Z24" s="20"/>
      <c r="AA24" s="17" t="s">
        <v>760</v>
      </c>
      <c r="AB24" s="71" t="s">
        <v>23</v>
      </c>
    </row>
    <row r="25" spans="1:28">
      <c r="B25" s="29">
        <v>1</v>
      </c>
      <c r="C25" s="40" t="s">
        <v>0</v>
      </c>
      <c r="D25" s="90">
        <v>0</v>
      </c>
      <c r="E25" s="91">
        <v>1.0598776223776223</v>
      </c>
      <c r="F25" s="91">
        <v>3.8947368421052633</v>
      </c>
      <c r="G25" s="91">
        <v>1.2266666666666666</v>
      </c>
      <c r="H25" s="91">
        <v>1.0425531914893618</v>
      </c>
      <c r="I25" s="91">
        <v>0.52747252747252749</v>
      </c>
      <c r="J25" s="91">
        <v>1.583607456140351</v>
      </c>
      <c r="K25" s="91">
        <v>1.2156862745098038</v>
      </c>
      <c r="L25" s="91">
        <v>1.5490196078431373</v>
      </c>
      <c r="M25" s="91">
        <v>1.8873239436619718</v>
      </c>
      <c r="N25" s="91">
        <v>0.7752808988764045</v>
      </c>
      <c r="O25" s="91">
        <v>1.472972972972973</v>
      </c>
      <c r="P25" s="91">
        <v>2.392156862745098</v>
      </c>
      <c r="Q25" s="91">
        <v>0</v>
      </c>
      <c r="R25" s="91">
        <v>2.7954545454545454</v>
      </c>
      <c r="S25" s="91">
        <v>1.2217171717171718</v>
      </c>
      <c r="T25" s="91">
        <v>1.8157894736842106</v>
      </c>
      <c r="U25" s="91">
        <v>0</v>
      </c>
      <c r="W25" s="273">
        <v>1</v>
      </c>
      <c r="Z25" s="29">
        <v>1</v>
      </c>
      <c r="AA25" s="40" t="s">
        <v>0</v>
      </c>
      <c r="AB25" s="91" cm="1">
        <f t="array" ref="AB25:AB42">MMULT(D25:U42,W25:W42)</f>
        <v>24.460316057717108</v>
      </c>
    </row>
    <row r="26" spans="1:28">
      <c r="B26" s="126">
        <v>2</v>
      </c>
      <c r="C26" s="127" t="s">
        <v>1</v>
      </c>
      <c r="D26" s="91">
        <v>0.96440644263273012</v>
      </c>
      <c r="E26" s="90">
        <v>0</v>
      </c>
      <c r="F26" s="91">
        <v>0.82075471698113212</v>
      </c>
      <c r="G26" s="91">
        <v>1.7341772151898733</v>
      </c>
      <c r="H26" s="91">
        <v>0.86</v>
      </c>
      <c r="I26" s="91">
        <v>0.81481481481481477</v>
      </c>
      <c r="J26" s="91">
        <v>1.0465116279069768</v>
      </c>
      <c r="K26" s="91">
        <v>2.2692307692307692</v>
      </c>
      <c r="L26" s="91">
        <v>1.5569620253164558</v>
      </c>
      <c r="M26" s="91">
        <v>1.1304347826086956</v>
      </c>
      <c r="N26" s="91">
        <v>1.3372093023255813</v>
      </c>
      <c r="O26" s="91">
        <v>2.4308390022675734</v>
      </c>
      <c r="P26" s="91">
        <v>1.3111111111111111</v>
      </c>
      <c r="Q26" s="91">
        <v>2.3777777777777778</v>
      </c>
      <c r="R26" s="91">
        <v>1.5274725274725274</v>
      </c>
      <c r="S26" s="91">
        <v>1.0804597701149425</v>
      </c>
      <c r="T26" s="91">
        <v>0</v>
      </c>
      <c r="U26" s="91">
        <v>5.833333333333333</v>
      </c>
      <c r="W26" s="273">
        <v>1</v>
      </c>
      <c r="Z26" s="126">
        <v>2</v>
      </c>
      <c r="AA26" s="127" t="s">
        <v>1</v>
      </c>
      <c r="AB26" s="91">
        <v>27.095495219084288</v>
      </c>
    </row>
    <row r="27" spans="1:28">
      <c r="B27" s="16">
        <v>3</v>
      </c>
      <c r="C27" s="41" t="s">
        <v>2</v>
      </c>
      <c r="D27" s="91">
        <v>0.25675675675675674</v>
      </c>
      <c r="E27" s="91">
        <v>1.2183908045977012</v>
      </c>
      <c r="F27" s="90">
        <v>0</v>
      </c>
      <c r="G27" s="91">
        <v>0.66666666666666663</v>
      </c>
      <c r="H27" s="91">
        <v>0.62616822429906538</v>
      </c>
      <c r="I27" s="91">
        <v>1.3124217554597302</v>
      </c>
      <c r="J27" s="91">
        <v>1.1125</v>
      </c>
      <c r="K27" s="91">
        <v>1.0657894736842106</v>
      </c>
      <c r="L27" s="91">
        <v>3.34375</v>
      </c>
      <c r="M27" s="91">
        <v>1.4691358024691359</v>
      </c>
      <c r="N27" s="91">
        <v>1.1447368421052631</v>
      </c>
      <c r="O27" s="91">
        <v>0.66101694915254239</v>
      </c>
      <c r="P27" s="91">
        <v>1.0490196078431373</v>
      </c>
      <c r="Q27" s="91">
        <v>1.2321428571428572</v>
      </c>
      <c r="R27" s="91">
        <v>1.3676470588235294</v>
      </c>
      <c r="S27" s="91">
        <v>1.0804597701149425</v>
      </c>
      <c r="T27" s="91">
        <v>2.8333333333333335</v>
      </c>
      <c r="U27" s="91">
        <v>3.5945945945945947</v>
      </c>
      <c r="W27" s="273">
        <v>1</v>
      </c>
      <c r="Z27" s="16">
        <v>3</v>
      </c>
      <c r="AA27" s="41" t="s">
        <v>2</v>
      </c>
      <c r="AB27" s="91">
        <v>24.03453049704347</v>
      </c>
    </row>
    <row r="28" spans="1:28">
      <c r="B28" s="30">
        <v>4</v>
      </c>
      <c r="C28" s="42" t="s">
        <v>3</v>
      </c>
      <c r="D28" s="91">
        <v>0.81521739130434778</v>
      </c>
      <c r="E28" s="91">
        <v>0.57664233576642332</v>
      </c>
      <c r="F28" s="91">
        <v>1.5</v>
      </c>
      <c r="G28" s="90">
        <v>0</v>
      </c>
      <c r="H28" s="91">
        <v>0.80851063829787229</v>
      </c>
      <c r="I28" s="91">
        <v>0.82432432432432434</v>
      </c>
      <c r="J28" s="91">
        <v>1.8833333333333333</v>
      </c>
      <c r="K28" s="91">
        <v>1.2352941176470589</v>
      </c>
      <c r="L28" s="91">
        <v>1.2191358024691357</v>
      </c>
      <c r="M28" s="91">
        <v>1.8</v>
      </c>
      <c r="N28" s="91">
        <v>2.5217391304347827</v>
      </c>
      <c r="O28" s="91">
        <v>2.2307692307692308</v>
      </c>
      <c r="P28" s="91">
        <v>1.0641025641025641</v>
      </c>
      <c r="Q28" s="91">
        <v>1.7450980392156863</v>
      </c>
      <c r="R28" s="91">
        <v>4.7727272727272725</v>
      </c>
      <c r="S28" s="91">
        <v>2.2666666666666666</v>
      </c>
      <c r="T28" s="91">
        <v>2.8529411764705883</v>
      </c>
      <c r="U28" s="91">
        <v>0.50847457627118642</v>
      </c>
      <c r="W28" s="273">
        <v>1</v>
      </c>
      <c r="Z28" s="30">
        <v>4</v>
      </c>
      <c r="AA28" s="42" t="s">
        <v>3</v>
      </c>
      <c r="AB28" s="91">
        <v>28.624976599800476</v>
      </c>
    </row>
    <row r="29" spans="1:28">
      <c r="B29" s="31">
        <v>5</v>
      </c>
      <c r="C29" s="43" t="s">
        <v>4</v>
      </c>
      <c r="D29" s="91">
        <v>0.95918367346938771</v>
      </c>
      <c r="E29" s="91">
        <v>1.1627906976744187</v>
      </c>
      <c r="F29" s="91">
        <v>1.5970149253731343</v>
      </c>
      <c r="G29" s="91">
        <v>1.236842105263158</v>
      </c>
      <c r="H29" s="90">
        <v>0</v>
      </c>
      <c r="I29" s="91">
        <v>0.92783505154639179</v>
      </c>
      <c r="J29" s="91">
        <v>0.967741935483871</v>
      </c>
      <c r="K29" s="91">
        <v>0.84126984126984128</v>
      </c>
      <c r="L29" s="91">
        <v>1.25</v>
      </c>
      <c r="M29" s="91">
        <v>1.2537013975370139</v>
      </c>
      <c r="N29" s="91">
        <v>0.92105263157894735</v>
      </c>
      <c r="O29" s="91">
        <v>0</v>
      </c>
      <c r="P29" s="91">
        <v>1.3793103448275863</v>
      </c>
      <c r="Q29" s="91">
        <v>2.2857142857142856</v>
      </c>
      <c r="R29" s="91">
        <v>3.4565217391304346</v>
      </c>
      <c r="S29" s="91">
        <v>1.3608247422680413</v>
      </c>
      <c r="T29" s="91">
        <v>1.155072463768116</v>
      </c>
      <c r="U29" s="91">
        <v>2.1864406779661016</v>
      </c>
      <c r="W29" s="273">
        <v>1</v>
      </c>
      <c r="Z29" s="31">
        <v>5</v>
      </c>
      <c r="AA29" s="43" t="s">
        <v>4</v>
      </c>
      <c r="AB29" s="91">
        <v>22.941316512870724</v>
      </c>
    </row>
    <row r="30" spans="1:28">
      <c r="B30" s="128">
        <v>6</v>
      </c>
      <c r="C30" s="129" t="s">
        <v>5</v>
      </c>
      <c r="D30" s="91">
        <v>1.8958333333333333</v>
      </c>
      <c r="E30" s="91">
        <v>1.2272727272727273</v>
      </c>
      <c r="F30" s="91">
        <v>0.76576576576576572</v>
      </c>
      <c r="G30" s="91">
        <v>1.2131147540983607</v>
      </c>
      <c r="H30" s="91">
        <v>1.0777777777777777</v>
      </c>
      <c r="I30" s="90">
        <v>0</v>
      </c>
      <c r="J30" s="91">
        <v>0.60606060606060608</v>
      </c>
      <c r="K30" s="91">
        <v>1.3181818181818181</v>
      </c>
      <c r="L30" s="91">
        <v>1.8636363636363635</v>
      </c>
      <c r="M30" s="91">
        <v>0.66972477064220182</v>
      </c>
      <c r="N30" s="91">
        <v>0.62365591397849462</v>
      </c>
      <c r="O30" s="91">
        <v>0.64166666666666672</v>
      </c>
      <c r="P30" s="91">
        <v>0.78899082568807344</v>
      </c>
      <c r="Q30" s="91">
        <v>1.537037037037037</v>
      </c>
      <c r="R30" s="91">
        <v>2.1161654135338344</v>
      </c>
      <c r="S30" s="91">
        <v>0</v>
      </c>
      <c r="T30" s="91">
        <v>1.6212121212121211</v>
      </c>
      <c r="U30" s="91">
        <v>2.7878787878787881</v>
      </c>
      <c r="W30" s="273">
        <v>1</v>
      </c>
      <c r="Z30" s="128">
        <v>6</v>
      </c>
      <c r="AA30" s="129" t="s">
        <v>5</v>
      </c>
      <c r="AB30" s="91">
        <v>20.753974682763968</v>
      </c>
    </row>
    <row r="31" spans="1:28">
      <c r="B31" s="130">
        <v>7</v>
      </c>
      <c r="C31" s="131" t="s">
        <v>6</v>
      </c>
      <c r="D31" s="91">
        <v>0.6414612480568509</v>
      </c>
      <c r="E31" s="91">
        <v>0.9555555555555556</v>
      </c>
      <c r="F31" s="91">
        <v>0.898876404494382</v>
      </c>
      <c r="G31" s="91">
        <v>0.53097345132743368</v>
      </c>
      <c r="H31" s="91">
        <v>1.0333333333333334</v>
      </c>
      <c r="I31" s="91">
        <v>1.65</v>
      </c>
      <c r="J31" s="90">
        <v>0</v>
      </c>
      <c r="K31" s="91">
        <v>1.9259259259259258</v>
      </c>
      <c r="L31" s="91">
        <v>0</v>
      </c>
      <c r="M31" s="91">
        <v>1.0978260869565217</v>
      </c>
      <c r="N31" s="91">
        <v>1.6819586036453507</v>
      </c>
      <c r="O31" s="91">
        <v>0</v>
      </c>
      <c r="P31" s="91">
        <v>2.4210526315789473</v>
      </c>
      <c r="Q31" s="91">
        <v>1.0987725040916532</v>
      </c>
      <c r="R31" s="91">
        <v>1.1403508771929824</v>
      </c>
      <c r="S31" s="91">
        <v>1.2272727272727273</v>
      </c>
      <c r="T31" s="91">
        <v>0.98717948717948723</v>
      </c>
      <c r="U31" s="91">
        <v>0.80246913580246915</v>
      </c>
      <c r="W31" s="273">
        <v>1</v>
      </c>
      <c r="Z31" s="130">
        <v>7</v>
      </c>
      <c r="AA31" s="131" t="s">
        <v>6</v>
      </c>
      <c r="AB31" s="91">
        <v>18.093007972413616</v>
      </c>
    </row>
    <row r="32" spans="1:28">
      <c r="B32" s="32">
        <v>8</v>
      </c>
      <c r="C32" s="44" t="s">
        <v>7</v>
      </c>
      <c r="D32" s="91">
        <v>0.82258064516129037</v>
      </c>
      <c r="E32" s="91">
        <v>0.44067796610169491</v>
      </c>
      <c r="F32" s="91">
        <v>0.93827160493827155</v>
      </c>
      <c r="G32" s="91">
        <v>0.80952380952380953</v>
      </c>
      <c r="H32" s="91">
        <v>1.1886792452830188</v>
      </c>
      <c r="I32" s="91">
        <v>0.75862068965517238</v>
      </c>
      <c r="J32" s="91">
        <v>0.51923076923076927</v>
      </c>
      <c r="K32" s="90">
        <v>0</v>
      </c>
      <c r="L32" s="91">
        <v>1.4047619047619047</v>
      </c>
      <c r="M32" s="91">
        <v>0</v>
      </c>
      <c r="N32" s="91">
        <v>0.65454545454545454</v>
      </c>
      <c r="O32" s="91">
        <v>0.7931034482758621</v>
      </c>
      <c r="P32" s="91">
        <v>1.1395348837209303</v>
      </c>
      <c r="Q32" s="91">
        <v>0.98</v>
      </c>
      <c r="R32" s="91">
        <v>1.5727513227513228</v>
      </c>
      <c r="S32" s="91">
        <v>2.5957907159716758</v>
      </c>
      <c r="T32" s="91">
        <v>0.81318681318681318</v>
      </c>
      <c r="U32" s="91">
        <v>1.6027397260273972</v>
      </c>
      <c r="W32" s="273">
        <v>1</v>
      </c>
      <c r="Z32" s="32">
        <v>8</v>
      </c>
      <c r="AA32" s="44" t="s">
        <v>7</v>
      </c>
      <c r="AB32" s="91">
        <v>17.033998999135388</v>
      </c>
    </row>
    <row r="33" spans="2:28">
      <c r="B33" s="132">
        <v>9</v>
      </c>
      <c r="C33" s="133" t="s">
        <v>8</v>
      </c>
      <c r="D33" s="91">
        <v>0.64556962025316456</v>
      </c>
      <c r="E33" s="91">
        <v>0.64227642276422769</v>
      </c>
      <c r="F33" s="91">
        <v>0.29906542056074764</v>
      </c>
      <c r="G33" s="91">
        <v>0.83009028642590277</v>
      </c>
      <c r="H33" s="91">
        <v>0.8</v>
      </c>
      <c r="I33" s="91">
        <v>0.53658536585365857</v>
      </c>
      <c r="J33" s="91">
        <v>0</v>
      </c>
      <c r="K33" s="91">
        <v>0.71186440677966101</v>
      </c>
      <c r="L33" s="90">
        <v>0</v>
      </c>
      <c r="M33" s="91">
        <v>1.2952380952380953</v>
      </c>
      <c r="N33" s="91">
        <v>0.92660550458715596</v>
      </c>
      <c r="O33" s="91">
        <v>1.03</v>
      </c>
      <c r="P33" s="91">
        <v>0.96739130434782605</v>
      </c>
      <c r="Q33" s="91">
        <v>1.9420289855072463</v>
      </c>
      <c r="R33" s="91">
        <v>1.1875</v>
      </c>
      <c r="S33" s="91">
        <v>2.4415584415584415</v>
      </c>
      <c r="T33" s="91">
        <v>4.0999999999999996</v>
      </c>
      <c r="U33" s="91">
        <v>1.4512315270935963</v>
      </c>
      <c r="W33" s="273">
        <v>1</v>
      </c>
      <c r="Z33" s="132">
        <v>9</v>
      </c>
      <c r="AA33" s="133" t="s">
        <v>8</v>
      </c>
      <c r="AB33" s="91">
        <v>19.807005380969724</v>
      </c>
    </row>
    <row r="34" spans="2:28">
      <c r="B34" s="134">
        <v>10</v>
      </c>
      <c r="C34" s="135" t="s">
        <v>9</v>
      </c>
      <c r="D34" s="91">
        <v>0.52985074626865669</v>
      </c>
      <c r="E34" s="91">
        <v>0.88461538461538458</v>
      </c>
      <c r="F34" s="91">
        <v>0.68067226890756305</v>
      </c>
      <c r="G34" s="91">
        <v>0.55555555555555558</v>
      </c>
      <c r="H34" s="91">
        <v>0.93871736427683383</v>
      </c>
      <c r="I34" s="91">
        <v>1.4931506849315068</v>
      </c>
      <c r="J34" s="91">
        <v>0.91089108910891092</v>
      </c>
      <c r="K34" s="91">
        <v>0</v>
      </c>
      <c r="L34" s="91">
        <v>0.7720588235294118</v>
      </c>
      <c r="M34" s="90">
        <v>0</v>
      </c>
      <c r="N34" s="91">
        <v>1.2884700665188471</v>
      </c>
      <c r="O34" s="91">
        <v>1.4155844155844155</v>
      </c>
      <c r="P34" s="91">
        <v>0.93827160493827155</v>
      </c>
      <c r="Q34" s="91">
        <v>1.1084337349397591</v>
      </c>
      <c r="R34" s="91">
        <v>0</v>
      </c>
      <c r="S34" s="91">
        <v>1.9236111111111112</v>
      </c>
      <c r="T34" s="91">
        <v>0.95714285714285718</v>
      </c>
      <c r="U34" s="91">
        <v>2.72</v>
      </c>
      <c r="W34" s="273">
        <v>1</v>
      </c>
      <c r="Z34" s="134">
        <v>10</v>
      </c>
      <c r="AA34" s="135" t="s">
        <v>9</v>
      </c>
      <c r="AB34" s="91">
        <v>17.117025707429086</v>
      </c>
    </row>
    <row r="35" spans="2:28">
      <c r="B35" s="33">
        <v>11</v>
      </c>
      <c r="C35" s="45" t="s">
        <v>10</v>
      </c>
      <c r="D35" s="91">
        <v>1.2898550724637681</v>
      </c>
      <c r="E35" s="91">
        <v>0.74782608695652175</v>
      </c>
      <c r="F35" s="91">
        <v>0.87356321839080464</v>
      </c>
      <c r="G35" s="91">
        <v>0.39655172413793105</v>
      </c>
      <c r="H35" s="91">
        <v>1.0857142857142856</v>
      </c>
      <c r="I35" s="91">
        <v>1.603448275862069</v>
      </c>
      <c r="J35" s="91">
        <v>0.88098705501618124</v>
      </c>
      <c r="K35" s="91">
        <v>1.5277777777777777</v>
      </c>
      <c r="L35" s="91">
        <v>1.0792079207920793</v>
      </c>
      <c r="M35" s="91">
        <v>0.78020945220193338</v>
      </c>
      <c r="N35" s="90">
        <v>0</v>
      </c>
      <c r="O35" s="91">
        <v>0.9375</v>
      </c>
      <c r="P35" s="91">
        <v>1.3415413533834588</v>
      </c>
      <c r="Q35" s="91">
        <v>0.92452830188679247</v>
      </c>
      <c r="R35" s="91">
        <v>0</v>
      </c>
      <c r="S35" s="91">
        <v>0</v>
      </c>
      <c r="T35" s="91">
        <v>2.1785714285714284</v>
      </c>
      <c r="U35" s="91">
        <v>2.5925925925925926</v>
      </c>
      <c r="W35" s="273">
        <v>1</v>
      </c>
      <c r="Z35" s="33">
        <v>11</v>
      </c>
      <c r="AA35" s="45" t="s">
        <v>10</v>
      </c>
      <c r="AB35" s="91">
        <v>18.239874545747625</v>
      </c>
    </row>
    <row r="36" spans="2:28">
      <c r="B36" s="34">
        <v>12</v>
      </c>
      <c r="C36" s="46" t="s">
        <v>11</v>
      </c>
      <c r="D36" s="91">
        <v>0.67889908256880738</v>
      </c>
      <c r="E36" s="91">
        <v>0.43709226467847162</v>
      </c>
      <c r="F36" s="91">
        <v>1.5128205128205128</v>
      </c>
      <c r="G36" s="91">
        <v>0.44827586206896552</v>
      </c>
      <c r="H36" s="91">
        <v>0</v>
      </c>
      <c r="I36" s="91">
        <v>1.5584415584415585</v>
      </c>
      <c r="J36" s="91">
        <v>0</v>
      </c>
      <c r="K36" s="91">
        <v>1.2608695652173914</v>
      </c>
      <c r="L36" s="91">
        <v>0.970873786407767</v>
      </c>
      <c r="M36" s="91">
        <v>0.70642201834862384</v>
      </c>
      <c r="N36" s="91">
        <v>1.0666666666666667</v>
      </c>
      <c r="O36" s="90">
        <v>0</v>
      </c>
      <c r="P36" s="91">
        <v>0</v>
      </c>
      <c r="Q36" s="91">
        <v>1.1551178838412881</v>
      </c>
      <c r="R36" s="91">
        <v>1.1889716840536513</v>
      </c>
      <c r="S36" s="91">
        <v>1.425531914893617</v>
      </c>
      <c r="T36" s="91">
        <v>1.1025641025641026</v>
      </c>
      <c r="U36" s="91">
        <v>1.6324533045977012</v>
      </c>
      <c r="W36" s="273">
        <v>1</v>
      </c>
      <c r="Z36" s="34">
        <v>12</v>
      </c>
      <c r="AA36" s="46" t="s">
        <v>11</v>
      </c>
      <c r="AB36" s="91">
        <v>15.145000207169126</v>
      </c>
    </row>
    <row r="37" spans="2:28">
      <c r="B37" s="35">
        <v>13</v>
      </c>
      <c r="C37" s="47" t="s">
        <v>12</v>
      </c>
      <c r="D37" s="91">
        <v>0.41803278688524592</v>
      </c>
      <c r="E37" s="91">
        <v>0.76271186440677963</v>
      </c>
      <c r="F37" s="91">
        <v>0.95327102803738317</v>
      </c>
      <c r="G37" s="91">
        <v>0.93975903614457834</v>
      </c>
      <c r="H37" s="91">
        <v>0.72499999999999998</v>
      </c>
      <c r="I37" s="91">
        <v>1.2674418604651163</v>
      </c>
      <c r="J37" s="91">
        <v>0.41304347826086957</v>
      </c>
      <c r="K37" s="91">
        <v>0.87755102040816324</v>
      </c>
      <c r="L37" s="91">
        <v>1.0337078651685394</v>
      </c>
      <c r="M37" s="91">
        <v>1.0657894736842106</v>
      </c>
      <c r="N37" s="91">
        <v>0.75412087912087911</v>
      </c>
      <c r="O37" s="91">
        <v>0</v>
      </c>
      <c r="P37" s="90">
        <v>0</v>
      </c>
      <c r="Q37" s="91">
        <v>1.3076923076923077</v>
      </c>
      <c r="R37" s="91">
        <v>0.9285714285714286</v>
      </c>
      <c r="S37" s="91">
        <v>0.92</v>
      </c>
      <c r="T37" s="91">
        <v>0.71604938271604934</v>
      </c>
      <c r="U37" s="91">
        <v>1.8758234519104087</v>
      </c>
      <c r="W37" s="273">
        <v>1</v>
      </c>
      <c r="Z37" s="35">
        <v>13</v>
      </c>
      <c r="AA37" s="47" t="s">
        <v>12</v>
      </c>
      <c r="AB37" s="91">
        <v>14.958565863471959</v>
      </c>
    </row>
    <row r="38" spans="2:28">
      <c r="B38" s="36">
        <v>14</v>
      </c>
      <c r="C38" s="48" t="s">
        <v>13</v>
      </c>
      <c r="D38" s="91">
        <v>0</v>
      </c>
      <c r="E38" s="91">
        <v>0.42056074766355139</v>
      </c>
      <c r="F38" s="91">
        <v>0.81159420289855078</v>
      </c>
      <c r="G38" s="91">
        <v>0.5730337078651685</v>
      </c>
      <c r="H38" s="91">
        <v>0.4375</v>
      </c>
      <c r="I38" s="91">
        <v>0.6506024096385542</v>
      </c>
      <c r="J38" s="91">
        <v>0.91055201410552011</v>
      </c>
      <c r="K38" s="91">
        <v>1.0204081632653061</v>
      </c>
      <c r="L38" s="91">
        <v>0.5149253731343284</v>
      </c>
      <c r="M38" s="91">
        <v>0.90217391304347827</v>
      </c>
      <c r="N38" s="91">
        <v>1.0816326530612246</v>
      </c>
      <c r="O38" s="91">
        <v>1.0230455818691113</v>
      </c>
      <c r="P38" s="91">
        <v>0.76470588235294112</v>
      </c>
      <c r="Q38" s="90">
        <v>0</v>
      </c>
      <c r="R38" s="91">
        <v>0.91578947368421049</v>
      </c>
      <c r="S38" s="91">
        <v>1.3253012048192772</v>
      </c>
      <c r="T38" s="91">
        <v>1.1316796598157335</v>
      </c>
      <c r="U38" s="91">
        <v>0</v>
      </c>
      <c r="W38" s="273">
        <v>1</v>
      </c>
      <c r="Z38" s="36">
        <v>14</v>
      </c>
      <c r="AA38" s="48" t="s">
        <v>13</v>
      </c>
      <c r="AB38" s="91">
        <v>12.483504987216957</v>
      </c>
    </row>
    <row r="39" spans="2:28">
      <c r="B39" s="38">
        <v>15</v>
      </c>
      <c r="C39" s="49" t="s">
        <v>14</v>
      </c>
      <c r="D39" s="91">
        <v>0.35772357723577236</v>
      </c>
      <c r="E39" s="91">
        <v>0.65467625899280579</v>
      </c>
      <c r="F39" s="91">
        <v>0.73118279569892475</v>
      </c>
      <c r="G39" s="91">
        <v>0.20952380952380953</v>
      </c>
      <c r="H39" s="91">
        <v>0.28930817610062892</v>
      </c>
      <c r="I39" s="91">
        <v>0.6823030303030303</v>
      </c>
      <c r="J39" s="91">
        <v>0.87692307692307692</v>
      </c>
      <c r="K39" s="91">
        <v>0.63894196321948882</v>
      </c>
      <c r="L39" s="91">
        <v>0.84210526315789469</v>
      </c>
      <c r="M39" s="91">
        <v>0</v>
      </c>
      <c r="N39" s="91">
        <v>0</v>
      </c>
      <c r="O39" s="91">
        <v>1.2496867167919798</v>
      </c>
      <c r="P39" s="91">
        <v>1.0769230769230769</v>
      </c>
      <c r="Q39" s="91">
        <v>1.0919540229885059</v>
      </c>
      <c r="R39" s="90">
        <v>0</v>
      </c>
      <c r="S39" s="91">
        <v>0.64</v>
      </c>
      <c r="T39" s="91">
        <v>1.4509803921568627</v>
      </c>
      <c r="U39" s="91">
        <v>1.0379746835443038</v>
      </c>
      <c r="W39" s="273">
        <v>1</v>
      </c>
      <c r="Z39" s="38">
        <v>15</v>
      </c>
      <c r="AA39" s="49" t="s">
        <v>14</v>
      </c>
      <c r="AB39" s="91">
        <v>11.830206843560163</v>
      </c>
    </row>
    <row r="40" spans="2:28">
      <c r="B40" s="37">
        <v>16</v>
      </c>
      <c r="C40" s="50" t="s">
        <v>15</v>
      </c>
      <c r="D40" s="91">
        <v>1.021824838073782</v>
      </c>
      <c r="E40" s="91">
        <v>0.92553191489361697</v>
      </c>
      <c r="F40" s="91">
        <v>0.92553191489361697</v>
      </c>
      <c r="G40" s="91">
        <v>0.44117647058823528</v>
      </c>
      <c r="H40" s="91">
        <v>0.73484848484848486</v>
      </c>
      <c r="I40" s="91">
        <v>0</v>
      </c>
      <c r="J40" s="91">
        <v>0.81481481481481477</v>
      </c>
      <c r="K40" s="91">
        <v>0.48143148985845619</v>
      </c>
      <c r="L40" s="91">
        <v>0.40957446808510639</v>
      </c>
      <c r="M40" s="91">
        <v>0.51991657977059436</v>
      </c>
      <c r="N40" s="91">
        <v>0</v>
      </c>
      <c r="O40" s="91">
        <v>0.70149253731343286</v>
      </c>
      <c r="P40" s="91">
        <v>1.0869565217391304</v>
      </c>
      <c r="Q40" s="91">
        <v>0.75454545454545452</v>
      </c>
      <c r="R40" s="91">
        <v>1.5625</v>
      </c>
      <c r="S40" s="90">
        <v>0</v>
      </c>
      <c r="T40" s="91">
        <v>1.6808510638297873</v>
      </c>
      <c r="U40" s="91">
        <v>0.9263157894736842</v>
      </c>
      <c r="W40" s="273">
        <v>1</v>
      </c>
      <c r="Z40" s="37">
        <v>16</v>
      </c>
      <c r="AA40" s="50" t="s">
        <v>15</v>
      </c>
      <c r="AB40" s="91">
        <v>12.987312342728195</v>
      </c>
    </row>
    <row r="41" spans="2:28">
      <c r="B41" s="75">
        <v>17</v>
      </c>
      <c r="C41" s="76" t="s">
        <v>16</v>
      </c>
      <c r="D41" s="91">
        <v>0.55072463768115942</v>
      </c>
      <c r="E41" s="91">
        <v>0</v>
      </c>
      <c r="F41" s="91">
        <v>0.35294117647058826</v>
      </c>
      <c r="G41" s="91">
        <v>0.35051546391752575</v>
      </c>
      <c r="H41" s="91">
        <v>0.87390350877192979</v>
      </c>
      <c r="I41" s="91">
        <v>0.61682242990654201</v>
      </c>
      <c r="J41" s="91">
        <v>1.0129870129870129</v>
      </c>
      <c r="K41" s="91">
        <v>1.2297297297297298</v>
      </c>
      <c r="L41" s="91">
        <v>0.24390243902439024</v>
      </c>
      <c r="M41" s="91">
        <v>1.044776119402985</v>
      </c>
      <c r="N41" s="91">
        <v>0.45901639344262296</v>
      </c>
      <c r="O41" s="91">
        <v>0.90697674418604646</v>
      </c>
      <c r="P41" s="91">
        <v>1.396551724137931</v>
      </c>
      <c r="Q41" s="91">
        <v>0.88622488622488627</v>
      </c>
      <c r="R41" s="91">
        <v>0.68918918918918914</v>
      </c>
      <c r="S41" s="91">
        <v>0.59493670886075944</v>
      </c>
      <c r="T41" s="90">
        <v>0</v>
      </c>
      <c r="U41" s="91">
        <v>0.75</v>
      </c>
      <c r="W41" s="273">
        <v>1</v>
      </c>
      <c r="Z41" s="75">
        <v>17</v>
      </c>
      <c r="AA41" s="76" t="s">
        <v>16</v>
      </c>
      <c r="AB41" s="91">
        <v>11.959198163933298</v>
      </c>
    </row>
    <row r="42" spans="2:28">
      <c r="B42" s="16">
        <v>18</v>
      </c>
      <c r="C42" s="41" t="s">
        <v>17</v>
      </c>
      <c r="D42" s="91">
        <v>0</v>
      </c>
      <c r="E42" s="91">
        <v>0.17142857142857143</v>
      </c>
      <c r="F42" s="91">
        <v>0.2781954887218045</v>
      </c>
      <c r="G42" s="91">
        <v>1.9666666666666666</v>
      </c>
      <c r="H42" s="91">
        <v>0.4573643410852713</v>
      </c>
      <c r="I42" s="91">
        <v>0.35869565217391303</v>
      </c>
      <c r="J42" s="91">
        <v>1.2461538461538462</v>
      </c>
      <c r="K42" s="91">
        <v>0.62393162393162394</v>
      </c>
      <c r="L42" s="91">
        <v>0.6892034156041642</v>
      </c>
      <c r="M42" s="91">
        <v>0.36764705882352944</v>
      </c>
      <c r="N42" s="91">
        <v>0.38571428571428573</v>
      </c>
      <c r="O42" s="91">
        <v>0.62150427350427351</v>
      </c>
      <c r="P42" s="91">
        <v>0.56012720477345757</v>
      </c>
      <c r="Q42" s="91">
        <v>0</v>
      </c>
      <c r="R42" s="91">
        <v>0.96341463414634143</v>
      </c>
      <c r="S42" s="91">
        <v>1.0795454545454546</v>
      </c>
      <c r="T42" s="91">
        <v>1.3333333333333333</v>
      </c>
      <c r="U42" s="51">
        <v>0</v>
      </c>
      <c r="W42" s="273">
        <v>1</v>
      </c>
      <c r="Z42" s="16">
        <v>18</v>
      </c>
      <c r="AA42" s="41" t="s">
        <v>17</v>
      </c>
      <c r="AB42" s="91">
        <v>11.102925850606539</v>
      </c>
    </row>
    <row r="44" spans="2:28">
      <c r="B44" s="16"/>
      <c r="C44" s="17"/>
      <c r="D44" s="29">
        <v>1</v>
      </c>
      <c r="E44" s="126">
        <v>2</v>
      </c>
      <c r="F44" s="16">
        <v>3</v>
      </c>
      <c r="G44" s="30">
        <v>4</v>
      </c>
      <c r="H44" s="31">
        <v>5</v>
      </c>
      <c r="I44" s="128">
        <v>6</v>
      </c>
      <c r="J44" s="130">
        <v>7</v>
      </c>
      <c r="K44" s="32">
        <v>8</v>
      </c>
      <c r="L44" s="132">
        <v>9</v>
      </c>
      <c r="M44" s="134">
        <v>10</v>
      </c>
      <c r="N44" s="33">
        <v>11</v>
      </c>
      <c r="O44" s="34">
        <v>12</v>
      </c>
      <c r="P44" s="35">
        <v>13</v>
      </c>
      <c r="Q44" s="36">
        <v>14</v>
      </c>
      <c r="R44" s="38">
        <v>15</v>
      </c>
      <c r="S44" s="37">
        <v>16</v>
      </c>
      <c r="T44" s="75">
        <v>17</v>
      </c>
      <c r="U44" s="16">
        <v>18</v>
      </c>
    </row>
    <row r="45" spans="2:28" ht="57.5" customHeight="1">
      <c r="B45" s="16"/>
      <c r="C45" s="18" t="s">
        <v>73</v>
      </c>
      <c r="D45" s="77" t="s">
        <v>0</v>
      </c>
      <c r="E45" s="168" t="s">
        <v>1</v>
      </c>
      <c r="F45" s="78" t="s">
        <v>2</v>
      </c>
      <c r="G45" s="79" t="s">
        <v>3</v>
      </c>
      <c r="H45" s="80" t="s">
        <v>4</v>
      </c>
      <c r="I45" s="169" t="s">
        <v>5</v>
      </c>
      <c r="J45" s="170" t="s">
        <v>6</v>
      </c>
      <c r="K45" s="81" t="s">
        <v>7</v>
      </c>
      <c r="L45" s="171" t="s">
        <v>8</v>
      </c>
      <c r="M45" s="172" t="s">
        <v>9</v>
      </c>
      <c r="N45" s="82" t="s">
        <v>10</v>
      </c>
      <c r="O45" s="83" t="s">
        <v>11</v>
      </c>
      <c r="P45" s="84" t="s">
        <v>12</v>
      </c>
      <c r="Q45" s="85" t="s">
        <v>13</v>
      </c>
      <c r="R45" s="86" t="s">
        <v>14</v>
      </c>
      <c r="S45" s="87" t="s">
        <v>15</v>
      </c>
      <c r="T45" s="88" t="s">
        <v>16</v>
      </c>
      <c r="U45" s="78" t="s">
        <v>17</v>
      </c>
      <c r="W45" s="7" t="s">
        <v>809</v>
      </c>
      <c r="Z45" s="20"/>
      <c r="AA45" s="17" t="s">
        <v>761</v>
      </c>
      <c r="AB45" s="71" t="s">
        <v>23</v>
      </c>
    </row>
    <row r="46" spans="2:28">
      <c r="B46" s="29">
        <v>1</v>
      </c>
      <c r="C46" s="40" t="s">
        <v>0</v>
      </c>
      <c r="D46" s="90">
        <v>0</v>
      </c>
      <c r="E46" s="91">
        <v>2.1197552447552446</v>
      </c>
      <c r="F46" s="91">
        <v>3.8947368421052633</v>
      </c>
      <c r="G46" s="91">
        <v>1.2266666666666666</v>
      </c>
      <c r="H46" s="91">
        <v>1.0425531914893618</v>
      </c>
      <c r="I46" s="91">
        <v>0.52747252747252749</v>
      </c>
      <c r="J46" s="91">
        <v>3.1672149122807021</v>
      </c>
      <c r="K46" s="91">
        <v>1.2156862745098038</v>
      </c>
      <c r="L46" s="91">
        <v>1.5490196078431373</v>
      </c>
      <c r="M46" s="91">
        <v>1.8873239436619718</v>
      </c>
      <c r="N46" s="91">
        <v>0.7752808988764045</v>
      </c>
      <c r="O46" s="91">
        <v>1.472972972972973</v>
      </c>
      <c r="P46" s="91">
        <v>2.392156862745098</v>
      </c>
      <c r="Q46" s="91">
        <v>0</v>
      </c>
      <c r="R46" s="91">
        <v>2.7954545454545454</v>
      </c>
      <c r="S46" s="91">
        <v>1.2217171717171718</v>
      </c>
      <c r="T46" s="91">
        <v>1.8157894736842106</v>
      </c>
      <c r="U46" s="91">
        <v>0</v>
      </c>
      <c r="W46" s="273">
        <v>1</v>
      </c>
      <c r="Z46" s="29">
        <v>1</v>
      </c>
      <c r="AA46" s="40" t="s">
        <v>0</v>
      </c>
      <c r="AB46" s="91" cm="1">
        <f t="array" ref="AB46:AB63">MMULT(D46:U63,W46:W63)</f>
        <v>27.103801136235077</v>
      </c>
    </row>
    <row r="47" spans="2:28">
      <c r="B47" s="126">
        <v>2</v>
      </c>
      <c r="C47" s="127" t="s">
        <v>1</v>
      </c>
      <c r="D47" s="91">
        <v>1.9288128852654602</v>
      </c>
      <c r="E47" s="90">
        <v>0</v>
      </c>
      <c r="F47" s="91">
        <v>0.82075471698113212</v>
      </c>
      <c r="G47" s="91">
        <v>1.7341772151898733</v>
      </c>
      <c r="H47" s="91">
        <v>0.86</v>
      </c>
      <c r="I47" s="91">
        <v>0.81481481481481477</v>
      </c>
      <c r="J47" s="91">
        <v>1.0465116279069768</v>
      </c>
      <c r="K47" s="91">
        <v>2.2692307692307692</v>
      </c>
      <c r="L47" s="91">
        <v>1.5569620253164558</v>
      </c>
      <c r="M47" s="91">
        <v>1.1304347826086956</v>
      </c>
      <c r="N47" s="91">
        <v>1.3372093023255813</v>
      </c>
      <c r="O47" s="91">
        <v>2.4308390022675734</v>
      </c>
      <c r="P47" s="91">
        <v>1.3111111111111111</v>
      </c>
      <c r="Q47" s="91">
        <v>2.3777777777777778</v>
      </c>
      <c r="R47" s="91">
        <v>1.5274725274725274</v>
      </c>
      <c r="S47" s="91">
        <v>1.0804597701149425</v>
      </c>
      <c r="T47" s="91">
        <v>0</v>
      </c>
      <c r="U47" s="91">
        <v>5.833333333333333</v>
      </c>
      <c r="W47" s="273">
        <v>1</v>
      </c>
      <c r="Z47" s="126">
        <v>2</v>
      </c>
      <c r="AA47" s="127" t="s">
        <v>1</v>
      </c>
      <c r="AB47" s="91">
        <v>28.059901661717017</v>
      </c>
    </row>
    <row r="48" spans="2:28">
      <c r="B48" s="16">
        <v>3</v>
      </c>
      <c r="C48" s="41" t="s">
        <v>2</v>
      </c>
      <c r="D48" s="91">
        <v>0.25675675675675674</v>
      </c>
      <c r="E48" s="91">
        <v>1.2183908045977012</v>
      </c>
      <c r="F48" s="90">
        <v>0</v>
      </c>
      <c r="G48" s="91">
        <v>0.66666666666666663</v>
      </c>
      <c r="H48" s="91">
        <v>0.62616822429906538</v>
      </c>
      <c r="I48" s="91">
        <v>2.6248435109194603</v>
      </c>
      <c r="J48" s="91">
        <v>1.1125</v>
      </c>
      <c r="K48" s="91">
        <v>1.0657894736842106</v>
      </c>
      <c r="L48" s="91">
        <v>3.34375</v>
      </c>
      <c r="M48" s="91">
        <v>1.4691358024691359</v>
      </c>
      <c r="N48" s="91">
        <v>1.1447368421052631</v>
      </c>
      <c r="O48" s="91">
        <v>0.66101694915254239</v>
      </c>
      <c r="P48" s="91">
        <v>1.0490196078431373</v>
      </c>
      <c r="Q48" s="91">
        <v>1.2321428571428572</v>
      </c>
      <c r="R48" s="91">
        <v>1.3676470588235294</v>
      </c>
      <c r="S48" s="91">
        <v>1.0804597701149425</v>
      </c>
      <c r="T48" s="91">
        <v>2.8333333333333335</v>
      </c>
      <c r="U48" s="91">
        <v>3.5945945945945947</v>
      </c>
      <c r="W48" s="273">
        <v>1</v>
      </c>
      <c r="Z48" s="16">
        <v>3</v>
      </c>
      <c r="AA48" s="41" t="s">
        <v>2</v>
      </c>
      <c r="AB48" s="91">
        <v>25.346952252503193</v>
      </c>
    </row>
    <row r="49" spans="2:28">
      <c r="B49" s="30">
        <v>4</v>
      </c>
      <c r="C49" s="42" t="s">
        <v>3</v>
      </c>
      <c r="D49" s="91">
        <v>0.81521739130434778</v>
      </c>
      <c r="E49" s="91">
        <v>0.57664233576642332</v>
      </c>
      <c r="F49" s="91">
        <v>1.5</v>
      </c>
      <c r="G49" s="90">
        <v>0</v>
      </c>
      <c r="H49" s="91">
        <v>0.80851063829787229</v>
      </c>
      <c r="I49" s="91">
        <v>0.82432432432432434</v>
      </c>
      <c r="J49" s="91">
        <v>1.8833333333333333</v>
      </c>
      <c r="K49" s="91">
        <v>1.2352941176470589</v>
      </c>
      <c r="L49" s="91">
        <v>1.2191358024691357</v>
      </c>
      <c r="M49" s="91">
        <v>1.8</v>
      </c>
      <c r="N49" s="91">
        <v>2.5217391304347827</v>
      </c>
      <c r="O49" s="91">
        <v>2.2307692307692308</v>
      </c>
      <c r="P49" s="91">
        <v>1.0641025641025641</v>
      </c>
      <c r="Q49" s="91">
        <v>1.7450980392156863</v>
      </c>
      <c r="R49" s="91">
        <v>4.7727272727272725</v>
      </c>
      <c r="S49" s="91">
        <v>2.2666666666666666</v>
      </c>
      <c r="T49" s="91">
        <v>2.8529411764705883</v>
      </c>
      <c r="U49" s="91">
        <v>0.50847457627118642</v>
      </c>
      <c r="W49" s="273">
        <v>1</v>
      </c>
      <c r="Z49" s="30">
        <v>4</v>
      </c>
      <c r="AA49" s="42" t="s">
        <v>3</v>
      </c>
      <c r="AB49" s="91">
        <v>28.624976599800476</v>
      </c>
    </row>
    <row r="50" spans="2:28">
      <c r="B50" s="31">
        <v>5</v>
      </c>
      <c r="C50" s="43" t="s">
        <v>4</v>
      </c>
      <c r="D50" s="91">
        <v>0.95918367346938771</v>
      </c>
      <c r="E50" s="91">
        <v>1.1627906976744187</v>
      </c>
      <c r="F50" s="91">
        <v>1.5970149253731343</v>
      </c>
      <c r="G50" s="91">
        <v>1.236842105263158</v>
      </c>
      <c r="H50" s="90">
        <v>0</v>
      </c>
      <c r="I50" s="91">
        <v>0.92783505154639179</v>
      </c>
      <c r="J50" s="91">
        <v>0.967741935483871</v>
      </c>
      <c r="K50" s="91">
        <v>0.84126984126984128</v>
      </c>
      <c r="L50" s="91">
        <v>1.25</v>
      </c>
      <c r="M50" s="91">
        <v>1.2537013975370139</v>
      </c>
      <c r="N50" s="91">
        <v>0.92105263157894735</v>
      </c>
      <c r="O50" s="91">
        <v>0</v>
      </c>
      <c r="P50" s="91">
        <v>1.3793103448275863</v>
      </c>
      <c r="Q50" s="91">
        <v>2.2857142857142856</v>
      </c>
      <c r="R50" s="91">
        <v>3.4565217391304346</v>
      </c>
      <c r="S50" s="91">
        <v>1.3608247422680413</v>
      </c>
      <c r="T50" s="91">
        <v>2.310144927536232</v>
      </c>
      <c r="U50" s="91">
        <v>2.1864406779661016</v>
      </c>
      <c r="W50" s="273">
        <v>1</v>
      </c>
      <c r="Z50" s="31">
        <v>5</v>
      </c>
      <c r="AA50" s="43" t="s">
        <v>4</v>
      </c>
      <c r="AB50" s="91">
        <v>24.096388976638842</v>
      </c>
    </row>
    <row r="51" spans="2:28">
      <c r="B51" s="128">
        <v>6</v>
      </c>
      <c r="C51" s="129" t="s">
        <v>5</v>
      </c>
      <c r="D51" s="91">
        <v>1.8958333333333333</v>
      </c>
      <c r="E51" s="91">
        <v>1.2272727272727273</v>
      </c>
      <c r="F51" s="91">
        <v>1.5315315315315314</v>
      </c>
      <c r="G51" s="91">
        <v>1.2131147540983607</v>
      </c>
      <c r="H51" s="91">
        <v>1.0777777777777777</v>
      </c>
      <c r="I51" s="90">
        <v>0</v>
      </c>
      <c r="J51" s="91">
        <v>0.60606060606060608</v>
      </c>
      <c r="K51" s="91">
        <v>1.3181818181818181</v>
      </c>
      <c r="L51" s="91">
        <v>1.8636363636363635</v>
      </c>
      <c r="M51" s="91">
        <v>0.66972477064220182</v>
      </c>
      <c r="N51" s="91">
        <v>0.62365591397849462</v>
      </c>
      <c r="O51" s="91">
        <v>0.64166666666666672</v>
      </c>
      <c r="P51" s="91">
        <v>0.78899082568807344</v>
      </c>
      <c r="Q51" s="91">
        <v>1.537037037037037</v>
      </c>
      <c r="R51" s="91">
        <v>2.1161654135338344</v>
      </c>
      <c r="S51" s="91">
        <v>0</v>
      </c>
      <c r="T51" s="91">
        <v>1.6212121212121211</v>
      </c>
      <c r="U51" s="91">
        <v>2.7878787878787881</v>
      </c>
      <c r="W51" s="273">
        <v>1</v>
      </c>
      <c r="Z51" s="128">
        <v>6</v>
      </c>
      <c r="AA51" s="129" t="s">
        <v>5</v>
      </c>
      <c r="AB51" s="91">
        <v>21.519740448529735</v>
      </c>
    </row>
    <row r="52" spans="2:28">
      <c r="B52" s="130">
        <v>7</v>
      </c>
      <c r="C52" s="131" t="s">
        <v>6</v>
      </c>
      <c r="D52" s="91">
        <v>1.2829224961137018</v>
      </c>
      <c r="E52" s="91">
        <v>0.9555555555555556</v>
      </c>
      <c r="F52" s="91">
        <v>0.898876404494382</v>
      </c>
      <c r="G52" s="91">
        <v>0.53097345132743368</v>
      </c>
      <c r="H52" s="91">
        <v>1.0333333333333334</v>
      </c>
      <c r="I52" s="91">
        <v>1.65</v>
      </c>
      <c r="J52" s="90">
        <v>0</v>
      </c>
      <c r="K52" s="91">
        <v>1.9259259259259258</v>
      </c>
      <c r="L52" s="91">
        <v>0</v>
      </c>
      <c r="M52" s="91">
        <v>1.0978260869565217</v>
      </c>
      <c r="N52" s="91">
        <v>3.3639172072907013</v>
      </c>
      <c r="O52" s="91">
        <v>0</v>
      </c>
      <c r="P52" s="91">
        <v>2.4210526315789473</v>
      </c>
      <c r="Q52" s="91">
        <v>2.1975450081833063</v>
      </c>
      <c r="R52" s="91">
        <v>1.1403508771929824</v>
      </c>
      <c r="S52" s="91">
        <v>1.2272727272727273</v>
      </c>
      <c r="T52" s="91">
        <v>0.98717948717948723</v>
      </c>
      <c r="U52" s="91">
        <v>0.80246913580246915</v>
      </c>
      <c r="W52" s="273">
        <v>1</v>
      </c>
      <c r="Z52" s="130">
        <v>7</v>
      </c>
      <c r="AA52" s="131" t="s">
        <v>6</v>
      </c>
      <c r="AB52" s="91">
        <v>21.51520032820747</v>
      </c>
    </row>
    <row r="53" spans="2:28">
      <c r="B53" s="32">
        <v>8</v>
      </c>
      <c r="C53" s="44" t="s">
        <v>7</v>
      </c>
      <c r="D53" s="91">
        <v>0.82258064516129037</v>
      </c>
      <c r="E53" s="91">
        <v>0.44067796610169491</v>
      </c>
      <c r="F53" s="91">
        <v>0.93827160493827155</v>
      </c>
      <c r="G53" s="91">
        <v>0.80952380952380953</v>
      </c>
      <c r="H53" s="91">
        <v>1.1886792452830188</v>
      </c>
      <c r="I53" s="91">
        <v>0.75862068965517238</v>
      </c>
      <c r="J53" s="91">
        <v>0.51923076923076927</v>
      </c>
      <c r="K53" s="90">
        <v>0</v>
      </c>
      <c r="L53" s="91">
        <v>1.4047619047619047</v>
      </c>
      <c r="M53" s="91">
        <v>0</v>
      </c>
      <c r="N53" s="91">
        <v>0.65454545454545454</v>
      </c>
      <c r="O53" s="91">
        <v>0.7931034482758621</v>
      </c>
      <c r="P53" s="91">
        <v>1.1395348837209303</v>
      </c>
      <c r="Q53" s="91">
        <v>0.98</v>
      </c>
      <c r="R53" s="91">
        <v>1.5727513227513228</v>
      </c>
      <c r="S53" s="91">
        <v>5.1915814319433515</v>
      </c>
      <c r="T53" s="91">
        <v>0.81318681318681318</v>
      </c>
      <c r="U53" s="91">
        <v>1.6027397260273972</v>
      </c>
      <c r="W53" s="273">
        <v>1</v>
      </c>
      <c r="Z53" s="32">
        <v>8</v>
      </c>
      <c r="AA53" s="44" t="s">
        <v>7</v>
      </c>
      <c r="AB53" s="91">
        <v>19.629789715107066</v>
      </c>
    </row>
    <row r="54" spans="2:28">
      <c r="B54" s="132">
        <v>9</v>
      </c>
      <c r="C54" s="133" t="s">
        <v>8</v>
      </c>
      <c r="D54" s="91">
        <v>0.64556962025316456</v>
      </c>
      <c r="E54" s="91">
        <v>0.64227642276422769</v>
      </c>
      <c r="F54" s="91">
        <v>0.29906542056074764</v>
      </c>
      <c r="G54" s="91">
        <v>0.83009028642590277</v>
      </c>
      <c r="H54" s="91">
        <v>0.8</v>
      </c>
      <c r="I54" s="91">
        <v>0.53658536585365857</v>
      </c>
      <c r="J54" s="91">
        <v>0</v>
      </c>
      <c r="K54" s="91">
        <v>0.71186440677966101</v>
      </c>
      <c r="L54" s="90">
        <v>0</v>
      </c>
      <c r="M54" s="91">
        <v>1.2952380952380953</v>
      </c>
      <c r="N54" s="91">
        <v>0.92660550458715596</v>
      </c>
      <c r="O54" s="91">
        <v>1.03</v>
      </c>
      <c r="P54" s="91">
        <v>0.96739130434782605</v>
      </c>
      <c r="Q54" s="91">
        <v>1.9420289855072463</v>
      </c>
      <c r="R54" s="91">
        <v>1.1875</v>
      </c>
      <c r="S54" s="91">
        <v>2.4415584415584415</v>
      </c>
      <c r="T54" s="91">
        <v>4.0999999999999996</v>
      </c>
      <c r="U54" s="91">
        <v>1.4512315270935963</v>
      </c>
      <c r="W54" s="273">
        <v>1</v>
      </c>
      <c r="Z54" s="132">
        <v>9</v>
      </c>
      <c r="AA54" s="133" t="s">
        <v>8</v>
      </c>
      <c r="AB54" s="91">
        <v>19.807005380969724</v>
      </c>
    </row>
    <row r="55" spans="2:28">
      <c r="B55" s="134">
        <v>10</v>
      </c>
      <c r="C55" s="135" t="s">
        <v>9</v>
      </c>
      <c r="D55" s="91">
        <v>0.52985074626865669</v>
      </c>
      <c r="E55" s="91">
        <v>0.88461538461538458</v>
      </c>
      <c r="F55" s="91">
        <v>0.68067226890756305</v>
      </c>
      <c r="G55" s="91">
        <v>0.55555555555555558</v>
      </c>
      <c r="H55" s="91">
        <v>0.93871736427683383</v>
      </c>
      <c r="I55" s="91">
        <v>1.4931506849315068</v>
      </c>
      <c r="J55" s="91">
        <v>0.91089108910891092</v>
      </c>
      <c r="K55" s="91">
        <v>0</v>
      </c>
      <c r="L55" s="91">
        <v>0.7720588235294118</v>
      </c>
      <c r="M55" s="90">
        <v>0</v>
      </c>
      <c r="N55" s="91">
        <v>2.5769401330376942</v>
      </c>
      <c r="O55" s="91">
        <v>1.4155844155844155</v>
      </c>
      <c r="P55" s="91">
        <v>0.93827160493827155</v>
      </c>
      <c r="Q55" s="91">
        <v>1.1084337349397591</v>
      </c>
      <c r="R55" s="91">
        <v>0</v>
      </c>
      <c r="S55" s="91">
        <v>1.9236111111111112</v>
      </c>
      <c r="T55" s="91">
        <v>0.95714285714285718</v>
      </c>
      <c r="U55" s="91">
        <v>2.72</v>
      </c>
      <c r="W55" s="273">
        <v>1</v>
      </c>
      <c r="Z55" s="134">
        <v>10</v>
      </c>
      <c r="AA55" s="135" t="s">
        <v>9</v>
      </c>
      <c r="AB55" s="91">
        <v>18.405495773947933</v>
      </c>
    </row>
    <row r="56" spans="2:28">
      <c r="B56" s="33">
        <v>11</v>
      </c>
      <c r="C56" s="45" t="s">
        <v>10</v>
      </c>
      <c r="D56" s="91">
        <v>1.2898550724637681</v>
      </c>
      <c r="E56" s="91">
        <v>0.74782608695652175</v>
      </c>
      <c r="F56" s="91">
        <v>0.87356321839080464</v>
      </c>
      <c r="G56" s="91">
        <v>0.39655172413793105</v>
      </c>
      <c r="H56" s="91">
        <v>1.0857142857142856</v>
      </c>
      <c r="I56" s="91">
        <v>1.603448275862069</v>
      </c>
      <c r="J56" s="91">
        <v>1.7619741100323625</v>
      </c>
      <c r="K56" s="91">
        <v>1.5277777777777777</v>
      </c>
      <c r="L56" s="91">
        <v>1.0792079207920793</v>
      </c>
      <c r="M56" s="91">
        <v>1.5604189044038668</v>
      </c>
      <c r="N56" s="90">
        <v>0</v>
      </c>
      <c r="O56" s="91">
        <v>0.9375</v>
      </c>
      <c r="P56" s="91">
        <v>1.3415413533834588</v>
      </c>
      <c r="Q56" s="91">
        <v>0.92452830188679247</v>
      </c>
      <c r="R56" s="91">
        <v>0</v>
      </c>
      <c r="S56" s="91">
        <v>0</v>
      </c>
      <c r="T56" s="91">
        <v>2.1785714285714284</v>
      </c>
      <c r="U56" s="91">
        <v>2.5925925925925926</v>
      </c>
      <c r="W56" s="273">
        <v>1</v>
      </c>
      <c r="Z56" s="33">
        <v>11</v>
      </c>
      <c r="AA56" s="45" t="s">
        <v>10</v>
      </c>
      <c r="AB56" s="91">
        <v>19.901071052965737</v>
      </c>
    </row>
    <row r="57" spans="2:28">
      <c r="B57" s="34">
        <v>12</v>
      </c>
      <c r="C57" s="46" t="s">
        <v>11</v>
      </c>
      <c r="D57" s="91">
        <v>0.67889908256880738</v>
      </c>
      <c r="E57" s="91">
        <v>0.43709226467847162</v>
      </c>
      <c r="F57" s="91">
        <v>1.5128205128205128</v>
      </c>
      <c r="G57" s="91">
        <v>0.44827586206896552</v>
      </c>
      <c r="H57" s="91">
        <v>0</v>
      </c>
      <c r="I57" s="91">
        <v>1.5584415584415585</v>
      </c>
      <c r="J57" s="91">
        <v>0</v>
      </c>
      <c r="K57" s="91">
        <v>1.2608695652173914</v>
      </c>
      <c r="L57" s="91">
        <v>0.970873786407767</v>
      </c>
      <c r="M57" s="91">
        <v>0.70642201834862384</v>
      </c>
      <c r="N57" s="91">
        <v>1.0666666666666667</v>
      </c>
      <c r="O57" s="90">
        <v>0</v>
      </c>
      <c r="P57" s="91">
        <v>0</v>
      </c>
      <c r="Q57" s="91">
        <v>2.3102357676825762</v>
      </c>
      <c r="R57" s="91">
        <v>2.3779433681073026</v>
      </c>
      <c r="S57" s="91">
        <v>1.425531914893617</v>
      </c>
      <c r="T57" s="91">
        <v>1.1025641025641026</v>
      </c>
      <c r="U57" s="91">
        <v>3.2649066091954024</v>
      </c>
      <c r="W57" s="273">
        <v>1</v>
      </c>
      <c r="Z57" s="34">
        <v>12</v>
      </c>
      <c r="AA57" s="46" t="s">
        <v>11</v>
      </c>
      <c r="AB57" s="91">
        <v>19.121543079661766</v>
      </c>
    </row>
    <row r="58" spans="2:28">
      <c r="B58" s="35">
        <v>13</v>
      </c>
      <c r="C58" s="47" t="s">
        <v>12</v>
      </c>
      <c r="D58" s="91">
        <v>0.41803278688524592</v>
      </c>
      <c r="E58" s="91">
        <v>0.76271186440677963</v>
      </c>
      <c r="F58" s="91">
        <v>0.95327102803738317</v>
      </c>
      <c r="G58" s="91">
        <v>0.93975903614457834</v>
      </c>
      <c r="H58" s="91">
        <v>0.72499999999999998</v>
      </c>
      <c r="I58" s="91">
        <v>1.2674418604651163</v>
      </c>
      <c r="J58" s="91">
        <v>0.41304347826086957</v>
      </c>
      <c r="K58" s="91">
        <v>0.87755102040816324</v>
      </c>
      <c r="L58" s="91">
        <v>1.0337078651685394</v>
      </c>
      <c r="M58" s="91">
        <v>1.0657894736842106</v>
      </c>
      <c r="N58" s="91">
        <v>0.75412087912087911</v>
      </c>
      <c r="O58" s="91">
        <v>0</v>
      </c>
      <c r="P58" s="90">
        <v>0</v>
      </c>
      <c r="Q58" s="91">
        <v>1.3076923076923077</v>
      </c>
      <c r="R58" s="91">
        <v>0.9285714285714286</v>
      </c>
      <c r="S58" s="91">
        <v>0.92</v>
      </c>
      <c r="T58" s="91">
        <v>0.71604938271604934</v>
      </c>
      <c r="U58" s="91">
        <v>1.8758234519104087</v>
      </c>
      <c r="W58" s="273">
        <v>1</v>
      </c>
      <c r="Z58" s="35">
        <v>13</v>
      </c>
      <c r="AA58" s="47" t="s">
        <v>12</v>
      </c>
      <c r="AB58" s="91">
        <v>14.958565863471959</v>
      </c>
    </row>
    <row r="59" spans="2:28">
      <c r="B59" s="36">
        <v>14</v>
      </c>
      <c r="C59" s="48" t="s">
        <v>13</v>
      </c>
      <c r="D59" s="91">
        <v>0</v>
      </c>
      <c r="E59" s="91">
        <v>0.42056074766355139</v>
      </c>
      <c r="F59" s="91">
        <v>0.81159420289855078</v>
      </c>
      <c r="G59" s="91">
        <v>0.5730337078651685</v>
      </c>
      <c r="H59" s="91">
        <v>0.4375</v>
      </c>
      <c r="I59" s="91">
        <v>0.6506024096385542</v>
      </c>
      <c r="J59" s="91">
        <v>1.8211040282110402</v>
      </c>
      <c r="K59" s="91">
        <v>1.0204081632653061</v>
      </c>
      <c r="L59" s="91">
        <v>0.5149253731343284</v>
      </c>
      <c r="M59" s="91">
        <v>0.90217391304347827</v>
      </c>
      <c r="N59" s="91">
        <v>1.0816326530612246</v>
      </c>
      <c r="O59" s="91">
        <v>2.0460911637382226</v>
      </c>
      <c r="P59" s="91">
        <v>0.76470588235294112</v>
      </c>
      <c r="Q59" s="90">
        <v>0</v>
      </c>
      <c r="R59" s="91">
        <v>0.91578947368421049</v>
      </c>
      <c r="S59" s="91">
        <v>1.3253012048192772</v>
      </c>
      <c r="T59" s="91">
        <v>1.1316796598157335</v>
      </c>
      <c r="U59" s="91">
        <v>0</v>
      </c>
      <c r="W59" s="273">
        <v>1</v>
      </c>
      <c r="Z59" s="36">
        <v>14</v>
      </c>
      <c r="AA59" s="48" t="s">
        <v>13</v>
      </c>
      <c r="AB59" s="91">
        <v>14.417102583191589</v>
      </c>
    </row>
    <row r="60" spans="2:28">
      <c r="B60" s="38">
        <v>15</v>
      </c>
      <c r="C60" s="49" t="s">
        <v>14</v>
      </c>
      <c r="D60" s="91">
        <v>0.35772357723577236</v>
      </c>
      <c r="E60" s="91">
        <v>0.65467625899280579</v>
      </c>
      <c r="F60" s="91">
        <v>0.73118279569892475</v>
      </c>
      <c r="G60" s="91">
        <v>0.20952380952380953</v>
      </c>
      <c r="H60" s="91">
        <v>0.28930817610062892</v>
      </c>
      <c r="I60" s="91">
        <v>0.6823030303030303</v>
      </c>
      <c r="J60" s="91">
        <v>0.87692307692307692</v>
      </c>
      <c r="K60" s="91">
        <v>0.63894196321948882</v>
      </c>
      <c r="L60" s="91">
        <v>0.84210526315789469</v>
      </c>
      <c r="M60" s="91">
        <v>0</v>
      </c>
      <c r="N60" s="91">
        <v>0</v>
      </c>
      <c r="O60" s="91">
        <v>2.4993734335839597</v>
      </c>
      <c r="P60" s="91">
        <v>1.0769230769230769</v>
      </c>
      <c r="Q60" s="91">
        <v>1.0919540229885059</v>
      </c>
      <c r="R60" s="90">
        <v>0</v>
      </c>
      <c r="S60" s="91">
        <v>0.64</v>
      </c>
      <c r="T60" s="91">
        <v>1.4509803921568627</v>
      </c>
      <c r="U60" s="91">
        <v>1.0379746835443038</v>
      </c>
      <c r="W60" s="273">
        <v>1</v>
      </c>
      <c r="Z60" s="38">
        <v>15</v>
      </c>
      <c r="AA60" s="49" t="s">
        <v>14</v>
      </c>
      <c r="AB60" s="91">
        <v>13.079893560352142</v>
      </c>
    </row>
    <row r="61" spans="2:28">
      <c r="B61" s="37">
        <v>16</v>
      </c>
      <c r="C61" s="50" t="s">
        <v>15</v>
      </c>
      <c r="D61" s="91">
        <v>1.021824838073782</v>
      </c>
      <c r="E61" s="91">
        <v>0.92553191489361697</v>
      </c>
      <c r="F61" s="91">
        <v>0.92553191489361697</v>
      </c>
      <c r="G61" s="91">
        <v>0.44117647058823528</v>
      </c>
      <c r="H61" s="91">
        <v>0.73484848484848486</v>
      </c>
      <c r="I61" s="91">
        <v>0</v>
      </c>
      <c r="J61" s="91">
        <v>0.81481481481481477</v>
      </c>
      <c r="K61" s="91">
        <v>0.96286297971691237</v>
      </c>
      <c r="L61" s="91">
        <v>0.40957446808510639</v>
      </c>
      <c r="M61" s="91">
        <v>0.51991657977059436</v>
      </c>
      <c r="N61" s="91">
        <v>0</v>
      </c>
      <c r="O61" s="91">
        <v>0.70149253731343286</v>
      </c>
      <c r="P61" s="91">
        <v>1.0869565217391304</v>
      </c>
      <c r="Q61" s="91">
        <v>0.75454545454545452</v>
      </c>
      <c r="R61" s="91">
        <v>1.5625</v>
      </c>
      <c r="S61" s="90">
        <v>0</v>
      </c>
      <c r="T61" s="91">
        <v>1.6808510638297873</v>
      </c>
      <c r="U61" s="91">
        <v>0.9263157894736842</v>
      </c>
      <c r="W61" s="273">
        <v>1</v>
      </c>
      <c r="Z61" s="37">
        <v>16</v>
      </c>
      <c r="AA61" s="50" t="s">
        <v>15</v>
      </c>
      <c r="AB61" s="91">
        <v>13.468743832586654</v>
      </c>
    </row>
    <row r="62" spans="2:28">
      <c r="B62" s="75">
        <v>17</v>
      </c>
      <c r="C62" s="76" t="s">
        <v>16</v>
      </c>
      <c r="D62" s="91">
        <v>0.55072463768115942</v>
      </c>
      <c r="E62" s="91">
        <v>0</v>
      </c>
      <c r="F62" s="91">
        <v>0.35294117647058826</v>
      </c>
      <c r="G62" s="91">
        <v>0.35051546391752575</v>
      </c>
      <c r="H62" s="91">
        <v>1.7478070175438596</v>
      </c>
      <c r="I62" s="91">
        <v>0.61682242990654201</v>
      </c>
      <c r="J62" s="91">
        <v>1.0129870129870129</v>
      </c>
      <c r="K62" s="91">
        <v>1.2297297297297298</v>
      </c>
      <c r="L62" s="91">
        <v>0.24390243902439024</v>
      </c>
      <c r="M62" s="91">
        <v>1.044776119402985</v>
      </c>
      <c r="N62" s="91">
        <v>0.45901639344262296</v>
      </c>
      <c r="O62" s="91">
        <v>0.90697674418604646</v>
      </c>
      <c r="P62" s="91">
        <v>1.396551724137931</v>
      </c>
      <c r="Q62" s="91">
        <v>0.88622488622488627</v>
      </c>
      <c r="R62" s="91">
        <v>0.68918918918918914</v>
      </c>
      <c r="S62" s="91">
        <v>0.59493670886075944</v>
      </c>
      <c r="T62" s="90">
        <v>0</v>
      </c>
      <c r="U62" s="91">
        <v>0.75</v>
      </c>
      <c r="W62" s="273">
        <v>1</v>
      </c>
      <c r="Z62" s="75">
        <v>17</v>
      </c>
      <c r="AA62" s="76" t="s">
        <v>16</v>
      </c>
      <c r="AB62" s="91">
        <v>12.833101672705228</v>
      </c>
    </row>
    <row r="63" spans="2:28">
      <c r="B63" s="16">
        <v>18</v>
      </c>
      <c r="C63" s="41" t="s">
        <v>17</v>
      </c>
      <c r="D63" s="91">
        <v>0</v>
      </c>
      <c r="E63" s="91">
        <v>0.17142857142857143</v>
      </c>
      <c r="F63" s="91">
        <v>0.2781954887218045</v>
      </c>
      <c r="G63" s="91">
        <v>1.9666666666666666</v>
      </c>
      <c r="H63" s="91">
        <v>0.4573643410852713</v>
      </c>
      <c r="I63" s="91">
        <v>0.35869565217391303</v>
      </c>
      <c r="J63" s="91">
        <v>1.2461538461538462</v>
      </c>
      <c r="K63" s="91">
        <v>0.62393162393162394</v>
      </c>
      <c r="L63" s="91">
        <v>0.6892034156041642</v>
      </c>
      <c r="M63" s="91">
        <v>0.36764705882352944</v>
      </c>
      <c r="N63" s="91">
        <v>0.38571428571428573</v>
      </c>
      <c r="O63" s="91">
        <v>1.243008547008547</v>
      </c>
      <c r="P63" s="91">
        <v>0.56012720477345757</v>
      </c>
      <c r="Q63" s="91">
        <v>0</v>
      </c>
      <c r="R63" s="91">
        <v>0.96341463414634143</v>
      </c>
      <c r="S63" s="91">
        <v>1.0795454545454546</v>
      </c>
      <c r="T63" s="91">
        <v>1.3333333333333333</v>
      </c>
      <c r="U63" s="90">
        <v>0</v>
      </c>
      <c r="W63" s="273">
        <v>1</v>
      </c>
      <c r="Z63" s="16">
        <v>18</v>
      </c>
      <c r="AA63" s="41" t="s">
        <v>17</v>
      </c>
      <c r="AB63" s="91">
        <v>11.724430124110812</v>
      </c>
    </row>
    <row r="65" spans="2:28">
      <c r="B65" s="16"/>
      <c r="C65" s="17"/>
      <c r="D65" s="29">
        <v>1</v>
      </c>
      <c r="E65" s="126">
        <v>2</v>
      </c>
      <c r="F65" s="16">
        <v>3</v>
      </c>
      <c r="G65" s="30">
        <v>4</v>
      </c>
      <c r="H65" s="31">
        <v>5</v>
      </c>
      <c r="I65" s="128">
        <v>6</v>
      </c>
      <c r="J65" s="130">
        <v>7</v>
      </c>
      <c r="K65" s="32">
        <v>8</v>
      </c>
      <c r="L65" s="132">
        <v>9</v>
      </c>
      <c r="M65" s="134">
        <v>10</v>
      </c>
      <c r="N65" s="33">
        <v>11</v>
      </c>
      <c r="O65" s="34">
        <v>12</v>
      </c>
      <c r="P65" s="35">
        <v>13</v>
      </c>
      <c r="Q65" s="36">
        <v>14</v>
      </c>
      <c r="R65" s="38">
        <v>15</v>
      </c>
      <c r="S65" s="37">
        <v>16</v>
      </c>
      <c r="T65" s="75">
        <v>17</v>
      </c>
      <c r="U65" s="16">
        <v>18</v>
      </c>
    </row>
    <row r="66" spans="2:28" ht="63.5" customHeight="1">
      <c r="B66" s="16"/>
      <c r="C66" s="18" t="s">
        <v>22</v>
      </c>
      <c r="D66" s="77" t="s">
        <v>0</v>
      </c>
      <c r="E66" s="168" t="s">
        <v>1</v>
      </c>
      <c r="F66" s="78" t="s">
        <v>2</v>
      </c>
      <c r="G66" s="79" t="s">
        <v>3</v>
      </c>
      <c r="H66" s="80" t="s">
        <v>4</v>
      </c>
      <c r="I66" s="169" t="s">
        <v>5</v>
      </c>
      <c r="J66" s="170" t="s">
        <v>6</v>
      </c>
      <c r="K66" s="81" t="s">
        <v>7</v>
      </c>
      <c r="L66" s="171" t="s">
        <v>8</v>
      </c>
      <c r="M66" s="172" t="s">
        <v>9</v>
      </c>
      <c r="N66" s="82" t="s">
        <v>10</v>
      </c>
      <c r="O66" s="83" t="s">
        <v>11</v>
      </c>
      <c r="P66" s="84" t="s">
        <v>12</v>
      </c>
      <c r="Q66" s="85" t="s">
        <v>13</v>
      </c>
      <c r="R66" s="86" t="s">
        <v>14</v>
      </c>
      <c r="S66" s="87" t="s">
        <v>15</v>
      </c>
      <c r="T66" s="88" t="s">
        <v>16</v>
      </c>
      <c r="U66" s="78" t="s">
        <v>17</v>
      </c>
      <c r="W66" s="7" t="s">
        <v>809</v>
      </c>
      <c r="Z66" s="20"/>
      <c r="AA66" s="17" t="s">
        <v>762</v>
      </c>
      <c r="AB66" s="71" t="s">
        <v>23</v>
      </c>
    </row>
    <row r="67" spans="2:28">
      <c r="B67" s="29">
        <v>1</v>
      </c>
      <c r="C67" s="40" t="s">
        <v>0</v>
      </c>
      <c r="D67" s="90">
        <v>0</v>
      </c>
      <c r="E67" s="91">
        <v>1.2159090909090908</v>
      </c>
      <c r="F67" s="91">
        <v>3.8947368421052633</v>
      </c>
      <c r="G67" s="91">
        <v>1.2266666666666666</v>
      </c>
      <c r="H67" s="91">
        <v>1.0425531914893618</v>
      </c>
      <c r="I67" s="91">
        <v>0.52747252747252749</v>
      </c>
      <c r="J67" s="91">
        <v>1.78125</v>
      </c>
      <c r="K67" s="91">
        <v>0</v>
      </c>
      <c r="L67" s="91">
        <v>0</v>
      </c>
      <c r="M67" s="91">
        <v>1.8873239436619718</v>
      </c>
      <c r="N67" s="91">
        <v>0.7752808988764045</v>
      </c>
      <c r="O67" s="91">
        <v>1.472972972972973</v>
      </c>
      <c r="P67" s="91">
        <v>0</v>
      </c>
      <c r="Q67" s="91">
        <v>0</v>
      </c>
      <c r="R67" s="91">
        <v>2.7954545454545454</v>
      </c>
      <c r="S67" s="91">
        <v>0.6767676767676768</v>
      </c>
      <c r="T67" s="91">
        <v>1.8157894736842106</v>
      </c>
      <c r="U67" s="91">
        <v>0</v>
      </c>
      <c r="W67" s="273">
        <v>1</v>
      </c>
      <c r="Z67" s="29">
        <v>1</v>
      </c>
      <c r="AA67" s="40" t="s">
        <v>0</v>
      </c>
      <c r="AB67" s="91" cm="1">
        <f t="array" ref="AB67:AB84">MMULT(D67:U84,W67:W84)</f>
        <v>19.112177830060695</v>
      </c>
    </row>
    <row r="68" spans="2:28">
      <c r="B68" s="126">
        <v>2</v>
      </c>
      <c r="C68" s="127" t="s">
        <v>1</v>
      </c>
      <c r="D68" s="91">
        <v>0.82242990654205606</v>
      </c>
      <c r="E68" s="90">
        <v>0</v>
      </c>
      <c r="F68" s="91">
        <v>0.82075471698113212</v>
      </c>
      <c r="G68" s="91">
        <v>1.7341772151898733</v>
      </c>
      <c r="H68" s="91">
        <v>0.86</v>
      </c>
      <c r="I68" s="91">
        <v>0</v>
      </c>
      <c r="J68" s="91">
        <v>1.0465116279069768</v>
      </c>
      <c r="K68" s="91">
        <v>2.2692307692307692</v>
      </c>
      <c r="L68" s="91">
        <v>1.5569620253164558</v>
      </c>
      <c r="M68" s="91">
        <v>0</v>
      </c>
      <c r="N68" s="91">
        <v>0</v>
      </c>
      <c r="O68" s="91">
        <v>3.0204081632653059</v>
      </c>
      <c r="P68" s="91">
        <v>1.3111111111111111</v>
      </c>
      <c r="Q68" s="91">
        <v>0</v>
      </c>
      <c r="R68" s="91">
        <v>1.5274725274725274</v>
      </c>
      <c r="S68" s="91">
        <v>1.0804597701149425</v>
      </c>
      <c r="T68" s="91">
        <v>0</v>
      </c>
      <c r="U68" s="91">
        <v>5.833333333333333</v>
      </c>
      <c r="W68" s="273">
        <v>1</v>
      </c>
      <c r="Z68" s="126">
        <v>2</v>
      </c>
      <c r="AA68" s="127" t="s">
        <v>1</v>
      </c>
      <c r="AB68" s="91">
        <v>21.882851166464484</v>
      </c>
    </row>
    <row r="69" spans="2:28">
      <c r="B69" s="16">
        <v>3</v>
      </c>
      <c r="C69" s="41" t="s">
        <v>2</v>
      </c>
      <c r="D69" s="91">
        <v>0.25675675675675674</v>
      </c>
      <c r="E69" s="91">
        <v>1.2183908045977012</v>
      </c>
      <c r="F69" s="90">
        <v>0</v>
      </c>
      <c r="G69" s="91">
        <v>0.66666666666666663</v>
      </c>
      <c r="H69" s="91">
        <v>0.62616822429906538</v>
      </c>
      <c r="I69" s="91">
        <v>1.2197802197802199</v>
      </c>
      <c r="J69" s="91">
        <v>0</v>
      </c>
      <c r="K69" s="91">
        <v>1.0657894736842106</v>
      </c>
      <c r="L69" s="91">
        <v>3.34375</v>
      </c>
      <c r="M69" s="91">
        <v>1.4691358024691359</v>
      </c>
      <c r="N69" s="91">
        <v>1.1447368421052631</v>
      </c>
      <c r="O69" s="91">
        <v>0</v>
      </c>
      <c r="P69" s="91">
        <v>1.0490196078431373</v>
      </c>
      <c r="Q69" s="91">
        <v>0</v>
      </c>
      <c r="R69" s="91">
        <v>1.3676470588235294</v>
      </c>
      <c r="S69" s="91">
        <v>0</v>
      </c>
      <c r="T69" s="91">
        <v>0</v>
      </c>
      <c r="U69" s="91">
        <v>3.5945945945945947</v>
      </c>
      <c r="W69" s="273">
        <v>1</v>
      </c>
      <c r="Z69" s="16">
        <v>3</v>
      </c>
      <c r="AA69" s="41" t="s">
        <v>2</v>
      </c>
      <c r="AB69" s="91">
        <v>17.022436051620282</v>
      </c>
    </row>
    <row r="70" spans="2:28">
      <c r="B70" s="30">
        <v>4</v>
      </c>
      <c r="C70" s="42" t="s">
        <v>3</v>
      </c>
      <c r="D70" s="91">
        <v>0.81521739130434778</v>
      </c>
      <c r="E70" s="91">
        <v>0.57664233576642332</v>
      </c>
      <c r="F70" s="91">
        <v>1.5</v>
      </c>
      <c r="G70" s="90">
        <v>0</v>
      </c>
      <c r="H70" s="91">
        <v>0.80851063829787229</v>
      </c>
      <c r="I70" s="91">
        <v>0.82432432432432434</v>
      </c>
      <c r="J70" s="91">
        <v>1.8833333333333333</v>
      </c>
      <c r="K70" s="91">
        <v>1.2352941176470589</v>
      </c>
      <c r="L70" s="91">
        <v>1.3518518518518519</v>
      </c>
      <c r="M70" s="91">
        <v>1.8</v>
      </c>
      <c r="N70" s="91">
        <v>2.5217391304347827</v>
      </c>
      <c r="O70" s="91">
        <v>2.2307692307692308</v>
      </c>
      <c r="P70" s="91">
        <v>0</v>
      </c>
      <c r="Q70" s="91">
        <v>1.7450980392156863</v>
      </c>
      <c r="R70" s="91">
        <v>0</v>
      </c>
      <c r="S70" s="91">
        <v>0</v>
      </c>
      <c r="T70" s="91">
        <v>0</v>
      </c>
      <c r="U70" s="91">
        <v>0</v>
      </c>
      <c r="W70" s="273">
        <v>1</v>
      </c>
      <c r="Z70" s="30">
        <v>4</v>
      </c>
      <c r="AA70" s="42" t="s">
        <v>3</v>
      </c>
      <c r="AB70" s="91">
        <v>17.292780392944913</v>
      </c>
    </row>
    <row r="71" spans="2:28">
      <c r="B71" s="31">
        <v>5</v>
      </c>
      <c r="C71" s="43" t="s">
        <v>4</v>
      </c>
      <c r="D71" s="91">
        <v>0.95918367346938771</v>
      </c>
      <c r="E71" s="91">
        <v>1.1627906976744187</v>
      </c>
      <c r="F71" s="91">
        <v>1.5970149253731343</v>
      </c>
      <c r="G71" s="91">
        <v>1.236842105263158</v>
      </c>
      <c r="H71" s="90">
        <v>0</v>
      </c>
      <c r="I71" s="91">
        <v>0.92783505154639179</v>
      </c>
      <c r="J71" s="91">
        <v>0</v>
      </c>
      <c r="K71" s="91">
        <v>0</v>
      </c>
      <c r="L71" s="91">
        <v>1.25</v>
      </c>
      <c r="M71" s="91">
        <v>1.7397260273972603</v>
      </c>
      <c r="N71" s="91">
        <v>0</v>
      </c>
      <c r="O71" s="91">
        <v>0</v>
      </c>
      <c r="P71" s="91">
        <v>1.3793103448275863</v>
      </c>
      <c r="Q71" s="91">
        <v>0</v>
      </c>
      <c r="R71" s="91">
        <v>3.4565217391304346</v>
      </c>
      <c r="S71" s="91">
        <v>1.3608247422680413</v>
      </c>
      <c r="T71" s="91">
        <v>1.2666666666666666</v>
      </c>
      <c r="U71" s="91">
        <v>2.1864406779661016</v>
      </c>
      <c r="W71" s="273">
        <v>1</v>
      </c>
      <c r="Z71" s="31">
        <v>5</v>
      </c>
      <c r="AA71" s="43" t="s">
        <v>4</v>
      </c>
      <c r="AB71" s="91">
        <v>18.523156651582582</v>
      </c>
    </row>
    <row r="72" spans="2:28">
      <c r="B72" s="128">
        <v>6</v>
      </c>
      <c r="C72" s="129" t="s">
        <v>5</v>
      </c>
      <c r="D72" s="91">
        <v>1.8958333333333333</v>
      </c>
      <c r="E72" s="91">
        <v>0</v>
      </c>
      <c r="F72" s="91">
        <v>0.81981981981981977</v>
      </c>
      <c r="G72" s="91">
        <v>1.2131147540983607</v>
      </c>
      <c r="H72" s="91">
        <v>1.0777777777777777</v>
      </c>
      <c r="I72" s="90">
        <v>0</v>
      </c>
      <c r="J72" s="91">
        <v>0.60606060606060608</v>
      </c>
      <c r="K72" s="91">
        <v>1.3181818181818181</v>
      </c>
      <c r="L72" s="91">
        <v>1.8636363636363635</v>
      </c>
      <c r="M72" s="91">
        <v>0.66972477064220182</v>
      </c>
      <c r="N72" s="91">
        <v>0.62365591397849462</v>
      </c>
      <c r="O72" s="91">
        <v>0.64166666666666672</v>
      </c>
      <c r="P72" s="91">
        <v>0</v>
      </c>
      <c r="Q72" s="91">
        <v>1.537037037037037</v>
      </c>
      <c r="R72" s="91">
        <v>3.2894736842105261</v>
      </c>
      <c r="S72" s="91">
        <v>0</v>
      </c>
      <c r="T72" s="91">
        <v>0</v>
      </c>
      <c r="U72" s="91">
        <v>0</v>
      </c>
      <c r="W72" s="273">
        <v>1</v>
      </c>
      <c r="Z72" s="128">
        <v>6</v>
      </c>
      <c r="AA72" s="129" t="s">
        <v>5</v>
      </c>
      <c r="AB72" s="91">
        <v>15.555982545443005</v>
      </c>
    </row>
    <row r="73" spans="2:28">
      <c r="B73" s="130">
        <v>7</v>
      </c>
      <c r="C73" s="131" t="s">
        <v>6</v>
      </c>
      <c r="D73" s="91">
        <v>0.56140350877192979</v>
      </c>
      <c r="E73" s="91">
        <v>0.9555555555555556</v>
      </c>
      <c r="F73" s="91">
        <v>0</v>
      </c>
      <c r="G73" s="91">
        <v>0.53097345132743368</v>
      </c>
      <c r="H73" s="91">
        <v>0</v>
      </c>
      <c r="I73" s="91">
        <v>1.65</v>
      </c>
      <c r="J73" s="90">
        <v>0</v>
      </c>
      <c r="K73" s="91">
        <v>1.9259259259259258</v>
      </c>
      <c r="L73" s="91">
        <v>0</v>
      </c>
      <c r="M73" s="91">
        <v>0</v>
      </c>
      <c r="N73" s="91">
        <v>0.72289156626506024</v>
      </c>
      <c r="O73" s="91">
        <v>0</v>
      </c>
      <c r="P73" s="91">
        <v>2.4210526315789473</v>
      </c>
      <c r="Q73" s="91">
        <v>1.1230769230769231</v>
      </c>
      <c r="R73" s="91">
        <v>1.1403508771929824</v>
      </c>
      <c r="S73" s="91">
        <v>1.2272727272727273</v>
      </c>
      <c r="T73" s="91">
        <v>0.98717948717948723</v>
      </c>
      <c r="U73" s="91">
        <v>0.80246913580246915</v>
      </c>
      <c r="W73" s="273">
        <v>1</v>
      </c>
      <c r="Z73" s="130">
        <v>7</v>
      </c>
      <c r="AA73" s="131" t="s">
        <v>6</v>
      </c>
      <c r="AB73" s="91">
        <v>14.04815178994944</v>
      </c>
    </row>
    <row r="74" spans="2:28">
      <c r="B74" s="32">
        <v>8</v>
      </c>
      <c r="C74" s="44" t="s">
        <v>7</v>
      </c>
      <c r="D74" s="91">
        <v>0</v>
      </c>
      <c r="E74" s="91">
        <v>0.44067796610169491</v>
      </c>
      <c r="F74" s="91">
        <v>0.93827160493827155</v>
      </c>
      <c r="G74" s="91">
        <v>0.80952380952380953</v>
      </c>
      <c r="H74" s="91">
        <v>0</v>
      </c>
      <c r="I74" s="91">
        <v>0.75862068965517238</v>
      </c>
      <c r="J74" s="91">
        <v>0.51923076923076927</v>
      </c>
      <c r="K74" s="90">
        <v>0</v>
      </c>
      <c r="L74" s="91">
        <v>0</v>
      </c>
      <c r="M74" s="91">
        <v>0</v>
      </c>
      <c r="N74" s="91">
        <v>0.65454545454545454</v>
      </c>
      <c r="O74" s="91">
        <v>0.7931034482758621</v>
      </c>
      <c r="P74" s="91">
        <v>1.1395348837209303</v>
      </c>
      <c r="Q74" s="91">
        <v>0.98</v>
      </c>
      <c r="R74" s="91">
        <v>1.6825396825396826</v>
      </c>
      <c r="S74" s="91">
        <v>3.7560975609756095</v>
      </c>
      <c r="T74" s="91">
        <v>0.81318681318681318</v>
      </c>
      <c r="U74" s="91">
        <v>0</v>
      </c>
      <c r="W74" s="273">
        <v>1</v>
      </c>
      <c r="Z74" s="32">
        <v>8</v>
      </c>
      <c r="AA74" s="44" t="s">
        <v>7</v>
      </c>
      <c r="AB74" s="91">
        <v>13.285332682694071</v>
      </c>
    </row>
    <row r="75" spans="2:28">
      <c r="B75" s="132">
        <v>9</v>
      </c>
      <c r="C75" s="133" t="s">
        <v>8</v>
      </c>
      <c r="D75" s="91">
        <v>0</v>
      </c>
      <c r="E75" s="91">
        <v>0.64227642276422769</v>
      </c>
      <c r="F75" s="91">
        <v>0.29906542056074764</v>
      </c>
      <c r="G75" s="91">
        <v>0.73972602739726023</v>
      </c>
      <c r="H75" s="91">
        <v>0.8</v>
      </c>
      <c r="I75" s="91">
        <v>0.53658536585365857</v>
      </c>
      <c r="J75" s="91">
        <v>0</v>
      </c>
      <c r="K75" s="91">
        <v>0</v>
      </c>
      <c r="L75" s="90">
        <v>0</v>
      </c>
      <c r="M75" s="91">
        <v>0</v>
      </c>
      <c r="N75" s="91">
        <v>0.92660550458715596</v>
      </c>
      <c r="O75" s="91">
        <v>1.03</v>
      </c>
      <c r="P75" s="91">
        <v>0.96739130434782605</v>
      </c>
      <c r="Q75" s="91">
        <v>1.9420289855072463</v>
      </c>
      <c r="R75" s="91">
        <v>0</v>
      </c>
      <c r="S75" s="91">
        <v>2.4415584415584415</v>
      </c>
      <c r="T75" s="91">
        <v>4.0999999999999996</v>
      </c>
      <c r="U75" s="91">
        <v>1.4310344827586208</v>
      </c>
      <c r="W75" s="273">
        <v>1</v>
      </c>
      <c r="Z75" s="132">
        <v>9</v>
      </c>
      <c r="AA75" s="133" t="s">
        <v>8</v>
      </c>
      <c r="AB75" s="91">
        <v>15.856271955335185</v>
      </c>
    </row>
    <row r="76" spans="2:28">
      <c r="B76" s="134">
        <v>10</v>
      </c>
      <c r="C76" s="135" t="s">
        <v>9</v>
      </c>
      <c r="D76" s="91">
        <v>0.52985074626865669</v>
      </c>
      <c r="E76" s="91">
        <v>0</v>
      </c>
      <c r="F76" s="91">
        <v>0.68067226890756305</v>
      </c>
      <c r="G76" s="91">
        <v>0.55555555555555558</v>
      </c>
      <c r="H76" s="91">
        <v>0.57480314960629919</v>
      </c>
      <c r="I76" s="91">
        <v>1.4931506849315068</v>
      </c>
      <c r="J76" s="91">
        <v>0</v>
      </c>
      <c r="K76" s="91">
        <v>0</v>
      </c>
      <c r="L76" s="91">
        <v>0</v>
      </c>
      <c r="M76" s="90">
        <v>0</v>
      </c>
      <c r="N76" s="91">
        <v>1.3818181818181818</v>
      </c>
      <c r="O76" s="91">
        <v>1.4155844155844155</v>
      </c>
      <c r="P76" s="91">
        <v>0.93827160493827155</v>
      </c>
      <c r="Q76" s="91">
        <v>1.1084337349397591</v>
      </c>
      <c r="R76" s="91">
        <v>0</v>
      </c>
      <c r="S76" s="91">
        <v>1.9027777777777777</v>
      </c>
      <c r="T76" s="91">
        <v>0.95714285714285718</v>
      </c>
      <c r="U76" s="91">
        <v>2.72</v>
      </c>
      <c r="W76" s="273">
        <v>1</v>
      </c>
      <c r="Z76" s="134">
        <v>10</v>
      </c>
      <c r="AA76" s="135" t="s">
        <v>9</v>
      </c>
      <c r="AB76" s="91">
        <v>14.258060977470844</v>
      </c>
    </row>
    <row r="77" spans="2:28">
      <c r="B77" s="33">
        <v>11</v>
      </c>
      <c r="C77" s="45" t="s">
        <v>10</v>
      </c>
      <c r="D77" s="91">
        <v>1.2898550724637681</v>
      </c>
      <c r="E77" s="91">
        <v>0</v>
      </c>
      <c r="F77" s="91">
        <v>0.87356321839080464</v>
      </c>
      <c r="G77" s="91">
        <v>0.39655172413793105</v>
      </c>
      <c r="H77" s="91">
        <v>0</v>
      </c>
      <c r="I77" s="91">
        <v>1.603448275862069</v>
      </c>
      <c r="J77" s="91">
        <v>1.3833333333333333</v>
      </c>
      <c r="K77" s="91">
        <v>1.5277777777777777</v>
      </c>
      <c r="L77" s="91">
        <v>1.0792079207920793</v>
      </c>
      <c r="M77" s="91">
        <v>0.72368421052631582</v>
      </c>
      <c r="N77" s="90">
        <v>0</v>
      </c>
      <c r="O77" s="91">
        <v>0</v>
      </c>
      <c r="P77" s="91">
        <v>1.4857142857142858</v>
      </c>
      <c r="Q77" s="91">
        <v>0.92452830188679247</v>
      </c>
      <c r="R77" s="91">
        <v>0</v>
      </c>
      <c r="S77" s="91">
        <v>0</v>
      </c>
      <c r="T77" s="91">
        <v>2.1785714285714284</v>
      </c>
      <c r="U77" s="91">
        <v>2.5925925925925926</v>
      </c>
      <c r="W77" s="273">
        <v>1</v>
      </c>
      <c r="Z77" s="33">
        <v>11</v>
      </c>
      <c r="AA77" s="45" t="s">
        <v>10</v>
      </c>
      <c r="AB77" s="91">
        <v>16.05882814204918</v>
      </c>
    </row>
    <row r="78" spans="2:28">
      <c r="B78" s="34">
        <v>12</v>
      </c>
      <c r="C78" s="46" t="s">
        <v>11</v>
      </c>
      <c r="D78" s="91">
        <v>0.67889908256880738</v>
      </c>
      <c r="E78" s="91">
        <v>0.33108108108108109</v>
      </c>
      <c r="F78" s="91">
        <v>0</v>
      </c>
      <c r="G78" s="91">
        <v>0.44827586206896552</v>
      </c>
      <c r="H78" s="91">
        <v>0</v>
      </c>
      <c r="I78" s="91">
        <v>1.5584415584415585</v>
      </c>
      <c r="J78" s="91">
        <v>0</v>
      </c>
      <c r="K78" s="91">
        <v>1.2608695652173914</v>
      </c>
      <c r="L78" s="91">
        <v>0.970873786407767</v>
      </c>
      <c r="M78" s="91">
        <v>0.70642201834862384</v>
      </c>
      <c r="N78" s="91">
        <v>0</v>
      </c>
      <c r="O78" s="90">
        <v>0</v>
      </c>
      <c r="P78" s="91">
        <v>0</v>
      </c>
      <c r="Q78" s="91">
        <v>1.6081081081081081</v>
      </c>
      <c r="R78" s="91">
        <v>1.8688524590163935</v>
      </c>
      <c r="S78" s="91">
        <v>1.425531914893617</v>
      </c>
      <c r="T78" s="91">
        <v>1.1025641025641026</v>
      </c>
      <c r="U78" s="91">
        <v>1.4367816091954022</v>
      </c>
      <c r="W78" s="273">
        <v>1</v>
      </c>
      <c r="Z78" s="34">
        <v>12</v>
      </c>
      <c r="AA78" s="46" t="s">
        <v>11</v>
      </c>
      <c r="AB78" s="91">
        <v>13.396701147911816</v>
      </c>
    </row>
    <row r="79" spans="2:28">
      <c r="B79" s="35">
        <v>13</v>
      </c>
      <c r="C79" s="47" t="s">
        <v>12</v>
      </c>
      <c r="D79" s="91">
        <v>0</v>
      </c>
      <c r="E79" s="91">
        <v>0.76271186440677963</v>
      </c>
      <c r="F79" s="91">
        <v>0.95327102803738317</v>
      </c>
      <c r="G79" s="91">
        <v>0</v>
      </c>
      <c r="H79" s="91">
        <v>0.72499999999999998</v>
      </c>
      <c r="I79" s="91">
        <v>0</v>
      </c>
      <c r="J79" s="91">
        <v>0.41304347826086957</v>
      </c>
      <c r="K79" s="91">
        <v>0.87755102040816324</v>
      </c>
      <c r="L79" s="91">
        <v>1.0337078651685394</v>
      </c>
      <c r="M79" s="91">
        <v>1.0657894736842106</v>
      </c>
      <c r="N79" s="91">
        <v>0.67307692307692313</v>
      </c>
      <c r="O79" s="91">
        <v>0</v>
      </c>
      <c r="P79" s="90">
        <v>0</v>
      </c>
      <c r="Q79" s="91">
        <v>1.3076923076923077</v>
      </c>
      <c r="R79" s="91">
        <v>0.9285714285714286</v>
      </c>
      <c r="S79" s="91">
        <v>0</v>
      </c>
      <c r="T79" s="91">
        <v>0.71604938271604934</v>
      </c>
      <c r="U79" s="91">
        <v>1.463768115942029</v>
      </c>
      <c r="W79" s="273">
        <v>1</v>
      </c>
      <c r="Z79" s="35">
        <v>13</v>
      </c>
      <c r="AA79" s="47" t="s">
        <v>12</v>
      </c>
      <c r="AB79" s="91">
        <v>10.920232887964683</v>
      </c>
    </row>
    <row r="80" spans="2:28">
      <c r="B80" s="36">
        <v>14</v>
      </c>
      <c r="C80" s="48" t="s">
        <v>13</v>
      </c>
      <c r="D80" s="91">
        <v>0</v>
      </c>
      <c r="E80" s="91">
        <v>0</v>
      </c>
      <c r="F80" s="91">
        <v>0</v>
      </c>
      <c r="G80" s="91">
        <v>0.5730337078651685</v>
      </c>
      <c r="H80" s="91">
        <v>0</v>
      </c>
      <c r="I80" s="91">
        <v>0.6506024096385542</v>
      </c>
      <c r="J80" s="91">
        <v>0.8904109589041096</v>
      </c>
      <c r="K80" s="91">
        <v>1.0204081632653061</v>
      </c>
      <c r="L80" s="91">
        <v>0.5149253731343284</v>
      </c>
      <c r="M80" s="91">
        <v>0.90217391304347827</v>
      </c>
      <c r="N80" s="91">
        <v>1.0816326530612246</v>
      </c>
      <c r="O80" s="91">
        <v>0.62184873949579833</v>
      </c>
      <c r="P80" s="91">
        <v>0.76470588235294112</v>
      </c>
      <c r="Q80" s="90">
        <v>0</v>
      </c>
      <c r="R80" s="91">
        <v>0.91578947368421049</v>
      </c>
      <c r="S80" s="91">
        <v>1.3253012048192772</v>
      </c>
      <c r="T80" s="91">
        <v>1.1927710843373494</v>
      </c>
      <c r="U80" s="91">
        <v>0</v>
      </c>
      <c r="W80" s="273">
        <v>1</v>
      </c>
      <c r="Z80" s="36">
        <v>14</v>
      </c>
      <c r="AA80" s="48" t="s">
        <v>13</v>
      </c>
      <c r="AB80" s="91">
        <v>10.453603563601746</v>
      </c>
    </row>
    <row r="81" spans="2:28">
      <c r="B81" s="38">
        <v>15</v>
      </c>
      <c r="C81" s="49" t="s">
        <v>14</v>
      </c>
      <c r="D81" s="91">
        <v>0.35772357723577236</v>
      </c>
      <c r="E81" s="91">
        <v>0.65467625899280579</v>
      </c>
      <c r="F81" s="91">
        <v>0.73118279569892475</v>
      </c>
      <c r="G81" s="91">
        <v>0</v>
      </c>
      <c r="H81" s="91">
        <v>0.28930817610062892</v>
      </c>
      <c r="I81" s="91">
        <v>0.30399999999999999</v>
      </c>
      <c r="J81" s="91">
        <v>0.87692307692307692</v>
      </c>
      <c r="K81" s="91">
        <v>0.59433962264150941</v>
      </c>
      <c r="L81" s="91">
        <v>0</v>
      </c>
      <c r="M81" s="91">
        <v>0</v>
      </c>
      <c r="N81" s="91">
        <v>0</v>
      </c>
      <c r="O81" s="91">
        <v>0.53508771929824561</v>
      </c>
      <c r="P81" s="91">
        <v>1.0769230769230769</v>
      </c>
      <c r="Q81" s="91">
        <v>1.0919540229885059</v>
      </c>
      <c r="R81" s="90">
        <v>0</v>
      </c>
      <c r="S81" s="91">
        <v>0.64</v>
      </c>
      <c r="T81" s="91">
        <v>0</v>
      </c>
      <c r="U81" s="91">
        <v>1.0379746835443038</v>
      </c>
      <c r="W81" s="273">
        <v>1</v>
      </c>
      <c r="Z81" s="38">
        <v>15</v>
      </c>
      <c r="AA81" s="49" t="s">
        <v>14</v>
      </c>
      <c r="AB81" s="91">
        <v>8.1900930103468497</v>
      </c>
    </row>
    <row r="82" spans="2:28">
      <c r="B82" s="37">
        <v>16</v>
      </c>
      <c r="C82" s="50" t="s">
        <v>15</v>
      </c>
      <c r="D82" s="91">
        <v>1.4776119402985075</v>
      </c>
      <c r="E82" s="91">
        <v>0.92553191489361697</v>
      </c>
      <c r="F82" s="91">
        <v>0</v>
      </c>
      <c r="G82" s="91">
        <v>0</v>
      </c>
      <c r="H82" s="91">
        <v>0.73484848484848486</v>
      </c>
      <c r="I82" s="91">
        <v>0</v>
      </c>
      <c r="J82" s="91">
        <v>0.81481481481481477</v>
      </c>
      <c r="K82" s="91">
        <v>0.26623376623376621</v>
      </c>
      <c r="L82" s="91">
        <v>0.40957446808510639</v>
      </c>
      <c r="M82" s="91">
        <v>0.52554744525547448</v>
      </c>
      <c r="N82" s="91">
        <v>0</v>
      </c>
      <c r="O82" s="91">
        <v>0.70149253731343286</v>
      </c>
      <c r="P82" s="91">
        <v>0</v>
      </c>
      <c r="Q82" s="91">
        <v>0.75454545454545452</v>
      </c>
      <c r="R82" s="91">
        <v>1.5625</v>
      </c>
      <c r="S82" s="90">
        <v>0</v>
      </c>
      <c r="T82" s="91">
        <v>1.6808510638297873</v>
      </c>
      <c r="U82" s="91">
        <v>0.9263157894736842</v>
      </c>
      <c r="W82" s="273">
        <v>1</v>
      </c>
      <c r="Z82" s="37">
        <v>16</v>
      </c>
      <c r="AA82" s="50" t="s">
        <v>15</v>
      </c>
      <c r="AB82" s="91">
        <v>10.77986767959213</v>
      </c>
    </row>
    <row r="83" spans="2:28">
      <c r="B83" s="75">
        <v>17</v>
      </c>
      <c r="C83" s="76" t="s">
        <v>16</v>
      </c>
      <c r="D83" s="91">
        <v>0.55072463768115942</v>
      </c>
      <c r="E83" s="91">
        <v>0</v>
      </c>
      <c r="F83" s="91">
        <v>0</v>
      </c>
      <c r="G83" s="91">
        <v>0</v>
      </c>
      <c r="H83" s="91">
        <v>0.78947368421052633</v>
      </c>
      <c r="I83" s="91">
        <v>0</v>
      </c>
      <c r="J83" s="91">
        <v>1.0129870129870129</v>
      </c>
      <c r="K83" s="91">
        <v>1.2297297297297298</v>
      </c>
      <c r="L83" s="91">
        <v>0.24390243902439024</v>
      </c>
      <c r="M83" s="91">
        <v>1.044776119402985</v>
      </c>
      <c r="N83" s="91">
        <v>0.45901639344262296</v>
      </c>
      <c r="O83" s="91">
        <v>0.90697674418604646</v>
      </c>
      <c r="P83" s="91">
        <v>1.396551724137931</v>
      </c>
      <c r="Q83" s="91">
        <v>0.83838383838383834</v>
      </c>
      <c r="R83" s="91">
        <v>0</v>
      </c>
      <c r="S83" s="91">
        <v>0.59493670886075944</v>
      </c>
      <c r="T83" s="90">
        <v>0</v>
      </c>
      <c r="U83" s="91">
        <v>0.75</v>
      </c>
      <c r="W83" s="273">
        <v>1</v>
      </c>
      <c r="Z83" s="75">
        <v>17</v>
      </c>
      <c r="AA83" s="76" t="s">
        <v>16</v>
      </c>
      <c r="AB83" s="91">
        <v>9.8174590320470028</v>
      </c>
    </row>
    <row r="84" spans="2:28">
      <c r="B84" s="16">
        <v>18</v>
      </c>
      <c r="C84" s="41" t="s">
        <v>17</v>
      </c>
      <c r="D84" s="91">
        <v>0</v>
      </c>
      <c r="E84" s="91">
        <v>0.17142857142857143</v>
      </c>
      <c r="F84" s="91">
        <v>0.2781954887218045</v>
      </c>
      <c r="G84" s="91">
        <v>0</v>
      </c>
      <c r="H84" s="91">
        <v>0.4573643410852713</v>
      </c>
      <c r="I84" s="91">
        <v>0</v>
      </c>
      <c r="J84" s="91">
        <v>1.2461538461538462</v>
      </c>
      <c r="K84" s="91">
        <v>0</v>
      </c>
      <c r="L84" s="91">
        <v>0.6987951807228916</v>
      </c>
      <c r="M84" s="91">
        <v>0.36764705882352944</v>
      </c>
      <c r="N84" s="91">
        <v>0.38571428571428573</v>
      </c>
      <c r="O84" s="91">
        <v>0.69599999999999995</v>
      </c>
      <c r="P84" s="91">
        <v>0.68316831683168322</v>
      </c>
      <c r="Q84" s="91">
        <v>0</v>
      </c>
      <c r="R84" s="91">
        <v>0.96341463414634143</v>
      </c>
      <c r="S84" s="91">
        <v>1.0795454545454546</v>
      </c>
      <c r="T84" s="91">
        <v>1.3333333333333333</v>
      </c>
      <c r="U84" s="90">
        <v>0</v>
      </c>
      <c r="W84" s="273">
        <v>1</v>
      </c>
      <c r="Z84" s="16">
        <v>18</v>
      </c>
      <c r="AA84" s="41" t="s">
        <v>17</v>
      </c>
      <c r="AB84" s="91">
        <v>8.3607605115070136</v>
      </c>
    </row>
    <row r="86" spans="2:28" ht="23.5" customHeight="1">
      <c r="B86" s="299" t="s">
        <v>767</v>
      </c>
      <c r="C86" s="299"/>
      <c r="D86" s="299"/>
      <c r="E86" s="299"/>
      <c r="F86" s="299"/>
      <c r="G86" s="299"/>
      <c r="H86" s="299"/>
      <c r="I86" s="299"/>
      <c r="J86" s="299"/>
      <c r="K86" s="299"/>
      <c r="L86" s="299"/>
      <c r="M86" s="299"/>
      <c r="N86" s="299"/>
      <c r="O86" s="299"/>
      <c r="P86" s="299"/>
      <c r="Q86" s="299"/>
      <c r="R86" s="299"/>
      <c r="S86" s="299"/>
      <c r="T86" s="299"/>
      <c r="U86" s="299"/>
    </row>
    <row r="87" spans="2:28" ht="23.5" customHeight="1">
      <c r="B87" s="299"/>
      <c r="C87" s="299"/>
      <c r="D87" s="299"/>
      <c r="E87" s="299"/>
      <c r="F87" s="299"/>
      <c r="G87" s="299"/>
      <c r="H87" s="299"/>
      <c r="I87" s="299"/>
      <c r="J87" s="299"/>
      <c r="K87" s="299"/>
      <c r="L87" s="299"/>
      <c r="M87" s="299"/>
      <c r="N87" s="299"/>
      <c r="O87" s="299"/>
      <c r="P87" s="299"/>
      <c r="Q87" s="299"/>
      <c r="R87" s="299"/>
      <c r="S87" s="299"/>
      <c r="T87" s="299"/>
      <c r="U87" s="299"/>
    </row>
    <row r="89" spans="2:28">
      <c r="B89" s="16"/>
      <c r="C89" s="16"/>
      <c r="D89" s="29">
        <v>1</v>
      </c>
      <c r="E89" s="126">
        <v>2</v>
      </c>
      <c r="F89" s="16">
        <v>3</v>
      </c>
      <c r="G89" s="30">
        <v>4</v>
      </c>
      <c r="H89" s="31">
        <v>5</v>
      </c>
      <c r="I89" s="128">
        <v>6</v>
      </c>
      <c r="J89" s="130">
        <v>7</v>
      </c>
      <c r="K89" s="32">
        <v>8</v>
      </c>
      <c r="L89" s="132">
        <v>9</v>
      </c>
      <c r="M89" s="134">
        <v>10</v>
      </c>
      <c r="N89" s="33">
        <v>11</v>
      </c>
      <c r="O89" s="34">
        <v>12</v>
      </c>
      <c r="P89" s="35">
        <v>13</v>
      </c>
      <c r="Q89" s="36">
        <v>14</v>
      </c>
      <c r="R89" s="38">
        <v>15</v>
      </c>
      <c r="S89" s="37">
        <v>16</v>
      </c>
      <c r="T89" s="75">
        <v>17</v>
      </c>
      <c r="U89" s="16">
        <v>18</v>
      </c>
    </row>
    <row r="90" spans="2:28" ht="52" customHeight="1">
      <c r="B90" s="17"/>
      <c r="C90" s="18" t="s">
        <v>24</v>
      </c>
      <c r="D90" s="40" t="s">
        <v>0</v>
      </c>
      <c r="E90" s="127" t="s">
        <v>1</v>
      </c>
      <c r="F90" s="41" t="s">
        <v>2</v>
      </c>
      <c r="G90" s="42" t="s">
        <v>3</v>
      </c>
      <c r="H90" s="43" t="s">
        <v>4</v>
      </c>
      <c r="I90" s="129" t="s">
        <v>5</v>
      </c>
      <c r="J90" s="131" t="s">
        <v>6</v>
      </c>
      <c r="K90" s="44" t="s">
        <v>7</v>
      </c>
      <c r="L90" s="133" t="s">
        <v>8</v>
      </c>
      <c r="M90" s="135" t="s">
        <v>9</v>
      </c>
      <c r="N90" s="45" t="s">
        <v>10</v>
      </c>
      <c r="O90" s="46" t="s">
        <v>11</v>
      </c>
      <c r="P90" s="47" t="s">
        <v>12</v>
      </c>
      <c r="Q90" s="48" t="s">
        <v>13</v>
      </c>
      <c r="R90" s="49" t="s">
        <v>14</v>
      </c>
      <c r="S90" s="50" t="s">
        <v>15</v>
      </c>
      <c r="T90" s="76" t="s">
        <v>16</v>
      </c>
      <c r="U90" s="41" t="s">
        <v>17</v>
      </c>
      <c r="W90" s="7" t="s">
        <v>809</v>
      </c>
      <c r="Z90" s="57"/>
      <c r="AA90" s="18" t="s">
        <v>763</v>
      </c>
      <c r="AB90" s="71" t="s">
        <v>23</v>
      </c>
    </row>
    <row r="91" spans="2:28">
      <c r="B91" s="29">
        <v>1</v>
      </c>
      <c r="C91" s="77" t="s">
        <v>0</v>
      </c>
      <c r="D91" s="66" cm="1">
        <f t="array" ref="D91:U108">TRANSPOSE(D4:U21)</f>
        <v>0</v>
      </c>
      <c r="E91" s="65">
        <v>0.96440644263273012</v>
      </c>
      <c r="F91" s="65">
        <v>0.25675675675675674</v>
      </c>
      <c r="G91" s="65">
        <v>0.81521739130434778</v>
      </c>
      <c r="H91" s="65">
        <v>0.82482993197278909</v>
      </c>
      <c r="I91" s="65">
        <v>1.8958333333333333</v>
      </c>
      <c r="J91" s="65">
        <v>0.6414612480568509</v>
      </c>
      <c r="K91" s="65">
        <v>0.82258064516129037</v>
      </c>
      <c r="L91" s="65">
        <v>0.64556962025316456</v>
      </c>
      <c r="M91" s="65">
        <v>0.52985074626865669</v>
      </c>
      <c r="N91" s="65">
        <v>1.2898550724637681</v>
      </c>
      <c r="O91" s="65">
        <v>0.67889908256880738</v>
      </c>
      <c r="P91" s="65">
        <v>0.41803278688524592</v>
      </c>
      <c r="Q91" s="65">
        <v>0.51538461538461533</v>
      </c>
      <c r="R91" s="65">
        <v>0.35772357723577236</v>
      </c>
      <c r="S91" s="65">
        <v>1.021824838073782</v>
      </c>
      <c r="T91" s="65">
        <v>0.55072463768115942</v>
      </c>
      <c r="U91" s="65">
        <v>0.44094488188976377</v>
      </c>
      <c r="W91" s="273">
        <v>1</v>
      </c>
      <c r="Z91" s="29">
        <v>1</v>
      </c>
      <c r="AA91" s="40" t="s">
        <v>0</v>
      </c>
      <c r="AB91" s="158" cm="1">
        <f t="array" ref="AB91:AB108">MMULT(_xlfn.ANCHORARRAY(D91),W91:W108)</f>
        <v>12.669895607922832</v>
      </c>
    </row>
    <row r="92" spans="2:28">
      <c r="B92" s="126">
        <v>2</v>
      </c>
      <c r="C92" s="168" t="s">
        <v>1</v>
      </c>
      <c r="D92" s="65">
        <v>1.0598776223776223</v>
      </c>
      <c r="E92" s="66">
        <v>0</v>
      </c>
      <c r="F92" s="65">
        <v>0.98685497676693568</v>
      </c>
      <c r="G92" s="65">
        <v>0.89271677227881607</v>
      </c>
      <c r="H92" s="65">
        <v>1.1627906976744187</v>
      </c>
      <c r="I92" s="65">
        <v>1.2272727272727273</v>
      </c>
      <c r="J92" s="65">
        <v>0.9555555555555556</v>
      </c>
      <c r="K92" s="65">
        <v>0.44067796610169491</v>
      </c>
      <c r="L92" s="65">
        <v>0.64227642276422769</v>
      </c>
      <c r="M92" s="65">
        <v>0.88461538461538458</v>
      </c>
      <c r="N92" s="65">
        <v>0.74782608695652175</v>
      </c>
      <c r="O92" s="65">
        <v>0.43709226467847162</v>
      </c>
      <c r="P92" s="65">
        <v>0.76271186440677963</v>
      </c>
      <c r="Q92" s="65">
        <v>0.42056074766355139</v>
      </c>
      <c r="R92" s="65">
        <v>0.65467625899280579</v>
      </c>
      <c r="S92" s="65">
        <v>0.92553191489361697</v>
      </c>
      <c r="T92" s="65">
        <v>0.56521739130434778</v>
      </c>
      <c r="U92" s="65">
        <v>0.17142857142857143</v>
      </c>
      <c r="W92" s="273">
        <v>1</v>
      </c>
      <c r="Z92" s="126">
        <v>2</v>
      </c>
      <c r="AA92" s="127" t="s">
        <v>1</v>
      </c>
      <c r="AB92" s="158">
        <v>12.937683225732048</v>
      </c>
    </row>
    <row r="93" spans="2:28">
      <c r="B93" s="16">
        <v>3</v>
      </c>
      <c r="C93" s="78" t="s">
        <v>2</v>
      </c>
      <c r="D93" s="65">
        <v>3.8947368421052633</v>
      </c>
      <c r="E93" s="65">
        <v>1.0723491894764816</v>
      </c>
      <c r="F93" s="66">
        <v>0</v>
      </c>
      <c r="G93" s="65">
        <v>1.2376543209876543</v>
      </c>
      <c r="H93" s="65">
        <v>1.5970149253731343</v>
      </c>
      <c r="I93" s="65">
        <v>0.76576576576576572</v>
      </c>
      <c r="J93" s="65">
        <v>0.898876404494382</v>
      </c>
      <c r="K93" s="65">
        <v>0.93827160493827155</v>
      </c>
      <c r="L93" s="65">
        <v>0.29906542056074764</v>
      </c>
      <c r="M93" s="65">
        <v>0.68067226890756305</v>
      </c>
      <c r="N93" s="65">
        <v>0.87356321839080464</v>
      </c>
      <c r="O93" s="65">
        <v>1.5128205128205128</v>
      </c>
      <c r="P93" s="65">
        <v>0.94005014816503307</v>
      </c>
      <c r="Q93" s="65">
        <v>0.81159420289855078</v>
      </c>
      <c r="R93" s="65">
        <v>0.73118279569892475</v>
      </c>
      <c r="S93" s="65">
        <v>0.92553191489361697</v>
      </c>
      <c r="T93" s="65">
        <v>0.35294117647058826</v>
      </c>
      <c r="U93" s="65">
        <v>0.2781954887218045</v>
      </c>
      <c r="W93" s="273">
        <v>1</v>
      </c>
      <c r="Z93" s="16">
        <v>3</v>
      </c>
      <c r="AA93" s="41" t="s">
        <v>2</v>
      </c>
      <c r="AB93" s="158">
        <v>17.810286200669101</v>
      </c>
    </row>
    <row r="94" spans="2:28">
      <c r="B94" s="30">
        <v>4</v>
      </c>
      <c r="C94" s="79" t="s">
        <v>3</v>
      </c>
      <c r="D94" s="65">
        <v>1.2266666666666666</v>
      </c>
      <c r="E94" s="65">
        <v>1.2807249712313002</v>
      </c>
      <c r="F94" s="65">
        <v>0.84599156118143459</v>
      </c>
      <c r="G94" s="66">
        <v>0</v>
      </c>
      <c r="H94" s="65">
        <v>1.236842105263158</v>
      </c>
      <c r="I94" s="65">
        <v>1.2131147540983607</v>
      </c>
      <c r="J94" s="65">
        <v>0.53097345132743368</v>
      </c>
      <c r="K94" s="65">
        <v>0.80952380952380953</v>
      </c>
      <c r="L94" s="65">
        <v>0.83009028642590277</v>
      </c>
      <c r="M94" s="65">
        <v>0.55555555555555558</v>
      </c>
      <c r="N94" s="65">
        <v>0.39655172413793105</v>
      </c>
      <c r="O94" s="65">
        <v>0.44827586206896552</v>
      </c>
      <c r="P94" s="65">
        <v>0.93975903614457834</v>
      </c>
      <c r="Q94" s="65">
        <v>0.5730337078651685</v>
      </c>
      <c r="R94" s="65">
        <v>0.33117699910152743</v>
      </c>
      <c r="S94" s="65">
        <v>0.44117647058823528</v>
      </c>
      <c r="T94" s="65">
        <v>0.35051546391752575</v>
      </c>
      <c r="U94" s="65">
        <v>1.9666666666666666</v>
      </c>
      <c r="W94" s="273">
        <v>1</v>
      </c>
      <c r="Z94" s="30">
        <v>4</v>
      </c>
      <c r="AA94" s="42" t="s">
        <v>3</v>
      </c>
      <c r="AB94" s="158">
        <v>13.97663909176422</v>
      </c>
    </row>
    <row r="95" spans="2:28">
      <c r="B95" s="31">
        <v>5</v>
      </c>
      <c r="C95" s="80" t="s">
        <v>4</v>
      </c>
      <c r="D95" s="65">
        <v>1.2454145267791636</v>
      </c>
      <c r="E95" s="65">
        <v>0.86</v>
      </c>
      <c r="F95" s="65">
        <v>0.62616822429906538</v>
      </c>
      <c r="G95" s="65">
        <v>0.80851063829787229</v>
      </c>
      <c r="H95" s="66">
        <v>0</v>
      </c>
      <c r="I95" s="65">
        <v>1.0777777777777777</v>
      </c>
      <c r="J95" s="65">
        <v>1.0333333333333334</v>
      </c>
      <c r="K95" s="65">
        <v>1.1886792452830188</v>
      </c>
      <c r="L95" s="65">
        <v>0.8</v>
      </c>
      <c r="M95" s="65">
        <v>0.93871736427683383</v>
      </c>
      <c r="N95" s="65">
        <v>1.0857142857142856</v>
      </c>
      <c r="O95" s="65">
        <v>0.8392857142857143</v>
      </c>
      <c r="P95" s="65">
        <v>0.49464285714285716</v>
      </c>
      <c r="Q95" s="65">
        <v>0.4375</v>
      </c>
      <c r="R95" s="65">
        <v>0.28930817610062892</v>
      </c>
      <c r="S95" s="65">
        <v>0.73484848484848486</v>
      </c>
      <c r="T95" s="65">
        <v>0.87390350877192979</v>
      </c>
      <c r="U95" s="65">
        <v>0.4573643410852713</v>
      </c>
      <c r="W95" s="273">
        <v>1</v>
      </c>
      <c r="Z95" s="31">
        <v>5</v>
      </c>
      <c r="AA95" s="43" t="s">
        <v>4</v>
      </c>
      <c r="AB95" s="158">
        <v>13.791168477996237</v>
      </c>
    </row>
    <row r="96" spans="2:28">
      <c r="B96" s="128">
        <v>6</v>
      </c>
      <c r="C96" s="169" t="s">
        <v>5</v>
      </c>
      <c r="D96" s="65">
        <v>0.52747252747252749</v>
      </c>
      <c r="E96" s="65">
        <v>0.81481481481481477</v>
      </c>
      <c r="F96" s="65">
        <v>1.3124217554597302</v>
      </c>
      <c r="G96" s="65">
        <v>0.82432432432432434</v>
      </c>
      <c r="H96" s="65">
        <v>0.92783505154639179</v>
      </c>
      <c r="I96" s="66">
        <v>0</v>
      </c>
      <c r="J96" s="65">
        <v>1.65</v>
      </c>
      <c r="K96" s="65">
        <v>0.75862068965517238</v>
      </c>
      <c r="L96" s="65">
        <v>0.53658536585365857</v>
      </c>
      <c r="M96" s="65">
        <v>1.2119218771192188</v>
      </c>
      <c r="N96" s="65">
        <v>1.603448275862069</v>
      </c>
      <c r="O96" s="65">
        <v>1.5584415584415585</v>
      </c>
      <c r="P96" s="65">
        <v>1.2674418604651163</v>
      </c>
      <c r="Q96" s="65">
        <v>0.6000759795940519</v>
      </c>
      <c r="R96" s="65">
        <v>0.6823030303030303</v>
      </c>
      <c r="S96" s="65">
        <v>0.40476190476190477</v>
      </c>
      <c r="T96" s="65">
        <v>0.61682242990654201</v>
      </c>
      <c r="U96" s="65">
        <v>0.35869565217391303</v>
      </c>
      <c r="W96" s="273">
        <v>1</v>
      </c>
      <c r="Z96" s="128">
        <v>6</v>
      </c>
      <c r="AA96" s="129" t="s">
        <v>5</v>
      </c>
      <c r="AB96" s="158">
        <v>15.655987097754023</v>
      </c>
    </row>
    <row r="97" spans="2:28">
      <c r="B97" s="130">
        <v>7</v>
      </c>
      <c r="C97" s="170" t="s">
        <v>6</v>
      </c>
      <c r="D97" s="65">
        <v>1.583607456140351</v>
      </c>
      <c r="E97" s="65">
        <v>1.0465116279069768</v>
      </c>
      <c r="F97" s="65">
        <v>1.1125</v>
      </c>
      <c r="G97" s="65">
        <v>1.8833333333333333</v>
      </c>
      <c r="H97" s="65">
        <v>0.967741935483871</v>
      </c>
      <c r="I97" s="65">
        <v>0.60606060606060608</v>
      </c>
      <c r="J97" s="66">
        <v>0</v>
      </c>
      <c r="K97" s="65">
        <v>0.87649850149850161</v>
      </c>
      <c r="L97" s="65">
        <v>0.96103896103896103</v>
      </c>
      <c r="M97" s="65">
        <v>0.91089108910891092</v>
      </c>
      <c r="N97" s="65">
        <v>0.88098705501618124</v>
      </c>
      <c r="O97" s="65">
        <v>0.82407407407407407</v>
      </c>
      <c r="P97" s="65">
        <v>0.41304347826086957</v>
      </c>
      <c r="Q97" s="65">
        <v>0.91055201410552011</v>
      </c>
      <c r="R97" s="65">
        <v>0.87692307692307692</v>
      </c>
      <c r="S97" s="65">
        <v>0.81481481481481477</v>
      </c>
      <c r="T97" s="65">
        <v>1.0129870129870129</v>
      </c>
      <c r="U97" s="65">
        <v>1.2461538461538462</v>
      </c>
      <c r="W97" s="273">
        <v>1</v>
      </c>
      <c r="Z97" s="130">
        <v>7</v>
      </c>
      <c r="AA97" s="131" t="s">
        <v>6</v>
      </c>
      <c r="AB97" s="158">
        <v>16.927718882906909</v>
      </c>
    </row>
    <row r="98" spans="2:28">
      <c r="B98" s="32">
        <v>8</v>
      </c>
      <c r="C98" s="81" t="s">
        <v>7</v>
      </c>
      <c r="D98" s="65">
        <v>1.2156862745098038</v>
      </c>
      <c r="E98" s="65">
        <v>2.2692307692307692</v>
      </c>
      <c r="F98" s="65">
        <v>1.0657894736842106</v>
      </c>
      <c r="G98" s="65">
        <v>1.2352941176470589</v>
      </c>
      <c r="H98" s="65">
        <v>0.84126984126984128</v>
      </c>
      <c r="I98" s="65">
        <v>1.3181818181818181</v>
      </c>
      <c r="J98" s="65">
        <v>1.3682261208576998</v>
      </c>
      <c r="K98" s="66">
        <v>0</v>
      </c>
      <c r="L98" s="65">
        <v>0.71186440677966101</v>
      </c>
      <c r="M98" s="65">
        <v>0.87341772151898733</v>
      </c>
      <c r="N98" s="65">
        <v>1.5277777777777777</v>
      </c>
      <c r="O98" s="65">
        <v>1.2608695652173914</v>
      </c>
      <c r="P98" s="65">
        <v>0.87755102040816324</v>
      </c>
      <c r="Q98" s="65">
        <v>1.0204081632653061</v>
      </c>
      <c r="R98" s="65">
        <v>0.63894196321948882</v>
      </c>
      <c r="S98" s="65">
        <v>0.48143148985845619</v>
      </c>
      <c r="T98" s="65">
        <v>1.2297297297297298</v>
      </c>
      <c r="U98" s="65">
        <v>0.67931275074132214</v>
      </c>
      <c r="W98" s="273">
        <v>1</v>
      </c>
      <c r="Z98" s="32">
        <v>8</v>
      </c>
      <c r="AA98" s="44" t="s">
        <v>7</v>
      </c>
      <c r="AB98" s="158">
        <v>18.614983003897482</v>
      </c>
    </row>
    <row r="99" spans="2:28">
      <c r="B99" s="132">
        <v>9</v>
      </c>
      <c r="C99" s="171" t="s">
        <v>8</v>
      </c>
      <c r="D99" s="65">
        <v>1.5490196078431373</v>
      </c>
      <c r="E99" s="65">
        <v>1.5569620253164558</v>
      </c>
      <c r="F99" s="65">
        <v>3.34375</v>
      </c>
      <c r="G99" s="65">
        <v>1.2191358024691357</v>
      </c>
      <c r="H99" s="65">
        <v>1.25</v>
      </c>
      <c r="I99" s="65">
        <v>1.8636363636363635</v>
      </c>
      <c r="J99" s="65">
        <v>1.0405405405405406</v>
      </c>
      <c r="K99" s="65">
        <v>1.4047619047619047</v>
      </c>
      <c r="L99" s="66">
        <v>0</v>
      </c>
      <c r="M99" s="65">
        <v>0.7720588235294118</v>
      </c>
      <c r="N99" s="65">
        <v>0.8015087223008015</v>
      </c>
      <c r="O99" s="65">
        <v>0.970873786407767</v>
      </c>
      <c r="P99" s="65">
        <v>1.0337078651685394</v>
      </c>
      <c r="Q99" s="65">
        <v>0.5149253731343284</v>
      </c>
      <c r="R99" s="65">
        <v>0.84210526315789469</v>
      </c>
      <c r="S99" s="65">
        <v>0.40957446808510639</v>
      </c>
      <c r="T99" s="65">
        <v>0.34464029514244721</v>
      </c>
      <c r="U99" s="65">
        <v>0.6892034156041642</v>
      </c>
      <c r="W99" s="273">
        <v>1</v>
      </c>
      <c r="Z99" s="132">
        <v>9</v>
      </c>
      <c r="AA99" s="133" t="s">
        <v>8</v>
      </c>
      <c r="AB99" s="158">
        <v>19.606404257097999</v>
      </c>
    </row>
    <row r="100" spans="2:28">
      <c r="B100" s="134">
        <v>10</v>
      </c>
      <c r="C100" s="172" t="s">
        <v>9</v>
      </c>
      <c r="D100" s="65">
        <v>1.8873239436619718</v>
      </c>
      <c r="E100" s="65">
        <v>1.1304347826086956</v>
      </c>
      <c r="F100" s="65">
        <v>1.4691358024691359</v>
      </c>
      <c r="G100" s="65">
        <v>1.8</v>
      </c>
      <c r="H100" s="65">
        <v>1.2537013975370139</v>
      </c>
      <c r="I100" s="65">
        <v>0.87209642787429242</v>
      </c>
      <c r="J100" s="65">
        <v>1.0978260869565217</v>
      </c>
      <c r="K100" s="65">
        <v>1.144927536231884</v>
      </c>
      <c r="L100" s="65">
        <v>1.2952380952380953</v>
      </c>
      <c r="M100" s="66">
        <v>0</v>
      </c>
      <c r="N100" s="65">
        <v>0.78020945220193338</v>
      </c>
      <c r="O100" s="65">
        <v>0.70642201834862384</v>
      </c>
      <c r="P100" s="65">
        <v>1.0657894736842106</v>
      </c>
      <c r="Q100" s="65">
        <v>0.90217391304347827</v>
      </c>
      <c r="R100" s="65">
        <v>0.375</v>
      </c>
      <c r="S100" s="65">
        <v>0.51991657977059436</v>
      </c>
      <c r="T100" s="65">
        <v>1.044776119402985</v>
      </c>
      <c r="U100" s="65">
        <v>0.36764705882352944</v>
      </c>
      <c r="W100" s="273">
        <v>1</v>
      </c>
      <c r="Z100" s="134">
        <v>10</v>
      </c>
      <c r="AA100" s="135" t="s">
        <v>9</v>
      </c>
      <c r="AB100" s="158">
        <v>17.712618687852967</v>
      </c>
    </row>
    <row r="101" spans="2:28">
      <c r="B101" s="33">
        <v>11</v>
      </c>
      <c r="C101" s="82" t="s">
        <v>10</v>
      </c>
      <c r="D101" s="65">
        <v>0.7752808988764045</v>
      </c>
      <c r="E101" s="65">
        <v>1.3372093023255813</v>
      </c>
      <c r="F101" s="65">
        <v>1.1447368421052631</v>
      </c>
      <c r="G101" s="65">
        <v>2.5217391304347827</v>
      </c>
      <c r="H101" s="65">
        <v>0.92105263157894735</v>
      </c>
      <c r="I101" s="65">
        <v>0.62365591397849462</v>
      </c>
      <c r="J101" s="65">
        <v>1.6819586036453507</v>
      </c>
      <c r="K101" s="65">
        <v>0.65454545454545454</v>
      </c>
      <c r="L101" s="65">
        <v>1.4178482068390326</v>
      </c>
      <c r="M101" s="65">
        <v>1.2884700665188471</v>
      </c>
      <c r="N101" s="66">
        <v>0</v>
      </c>
      <c r="O101" s="65">
        <v>1.0666666666666667</v>
      </c>
      <c r="P101" s="65">
        <v>0.75412087912087911</v>
      </c>
      <c r="Q101" s="65">
        <v>1.0816326530612246</v>
      </c>
      <c r="R101" s="65">
        <v>2.1964285714285716</v>
      </c>
      <c r="S101" s="65">
        <v>0.89333333333333331</v>
      </c>
      <c r="T101" s="65">
        <v>0.45901639344262296</v>
      </c>
      <c r="U101" s="65">
        <v>0.38571428571428573</v>
      </c>
      <c r="W101" s="273">
        <v>1</v>
      </c>
      <c r="Z101" s="33">
        <v>11</v>
      </c>
      <c r="AA101" s="45" t="s">
        <v>10</v>
      </c>
      <c r="AB101" s="158">
        <v>19.203409833615748</v>
      </c>
    </row>
    <row r="102" spans="2:28">
      <c r="B102" s="34">
        <v>12</v>
      </c>
      <c r="C102" s="83" t="s">
        <v>11</v>
      </c>
      <c r="D102" s="65">
        <v>1.472972972972973</v>
      </c>
      <c r="E102" s="65">
        <v>2.4308390022675734</v>
      </c>
      <c r="F102" s="65">
        <v>0.66101694915254239</v>
      </c>
      <c r="G102" s="65">
        <v>2.2307692307692308</v>
      </c>
      <c r="H102" s="65">
        <v>1.1914893617021276</v>
      </c>
      <c r="I102" s="65">
        <v>0.64166666666666672</v>
      </c>
      <c r="J102" s="65">
        <v>1.2134831460674158</v>
      </c>
      <c r="K102" s="65">
        <v>0.7931034482758621</v>
      </c>
      <c r="L102" s="65">
        <v>1.03</v>
      </c>
      <c r="M102" s="65">
        <v>1.4155844155844155</v>
      </c>
      <c r="N102" s="65">
        <v>0.9375</v>
      </c>
      <c r="O102" s="66">
        <v>0</v>
      </c>
      <c r="P102" s="65">
        <v>1.6724137931034482</v>
      </c>
      <c r="Q102" s="65">
        <v>1.0230455818691113</v>
      </c>
      <c r="R102" s="65">
        <v>1.2496867167919798</v>
      </c>
      <c r="S102" s="65">
        <v>0.70149253731343286</v>
      </c>
      <c r="T102" s="65">
        <v>0.90697674418604646</v>
      </c>
      <c r="U102" s="65">
        <v>0.62150427350427351</v>
      </c>
      <c r="W102" s="273">
        <v>1</v>
      </c>
      <c r="Z102" s="34">
        <v>12</v>
      </c>
      <c r="AA102" s="46" t="s">
        <v>11</v>
      </c>
      <c r="AB102" s="158">
        <v>20.193544840227101</v>
      </c>
    </row>
    <row r="103" spans="2:28">
      <c r="B103" s="35">
        <v>13</v>
      </c>
      <c r="C103" s="84" t="s">
        <v>12</v>
      </c>
      <c r="D103" s="65">
        <v>2.392156862745098</v>
      </c>
      <c r="E103" s="65">
        <v>1.3111111111111111</v>
      </c>
      <c r="F103" s="65">
        <v>1.0639834881320951</v>
      </c>
      <c r="G103" s="65">
        <v>1.0641025641025641</v>
      </c>
      <c r="H103" s="65">
        <v>2.5815470643056848</v>
      </c>
      <c r="I103" s="65">
        <v>0.78899082568807344</v>
      </c>
      <c r="J103" s="65">
        <v>2.4210526315789473</v>
      </c>
      <c r="K103" s="65">
        <v>1.1395348837209303</v>
      </c>
      <c r="L103" s="65">
        <v>0.96739130434782605</v>
      </c>
      <c r="M103" s="65">
        <v>0.93827160493827155</v>
      </c>
      <c r="N103" s="65">
        <v>1.3415413533834588</v>
      </c>
      <c r="O103" s="65">
        <v>0.59793814432989689</v>
      </c>
      <c r="P103" s="66">
        <v>0</v>
      </c>
      <c r="Q103" s="65">
        <v>0.76470588235294112</v>
      </c>
      <c r="R103" s="65">
        <v>1.0769230769230769</v>
      </c>
      <c r="S103" s="65">
        <v>1.0869565217391304</v>
      </c>
      <c r="T103" s="65">
        <v>1.396551724137931</v>
      </c>
      <c r="U103" s="65">
        <v>0.56012720477345757</v>
      </c>
      <c r="W103" s="273">
        <v>1</v>
      </c>
      <c r="Z103" s="35">
        <v>13</v>
      </c>
      <c r="AA103" s="47" t="s">
        <v>12</v>
      </c>
      <c r="AB103" s="158">
        <v>21.492886248310498</v>
      </c>
    </row>
    <row r="104" spans="2:28">
      <c r="B104" s="36">
        <v>14</v>
      </c>
      <c r="C104" s="85" t="s">
        <v>13</v>
      </c>
      <c r="D104" s="65">
        <v>1.9402985074626866</v>
      </c>
      <c r="E104" s="65">
        <v>2.3777777777777778</v>
      </c>
      <c r="F104" s="65">
        <v>1.2321428571428572</v>
      </c>
      <c r="G104" s="65">
        <v>1.7450980392156863</v>
      </c>
      <c r="H104" s="65">
        <v>2.2857142857142856</v>
      </c>
      <c r="I104" s="65">
        <v>1.6783545840922889</v>
      </c>
      <c r="J104" s="65">
        <v>1.0987725040916532</v>
      </c>
      <c r="K104" s="65">
        <v>0.98</v>
      </c>
      <c r="L104" s="65">
        <v>1.9420289855072463</v>
      </c>
      <c r="M104" s="65">
        <v>1.1084337349397591</v>
      </c>
      <c r="N104" s="65">
        <v>0.92452830188679247</v>
      </c>
      <c r="O104" s="65">
        <v>1.1551178838412881</v>
      </c>
      <c r="P104" s="65">
        <v>1.3076923076923077</v>
      </c>
      <c r="Q104" s="66">
        <v>0</v>
      </c>
      <c r="R104" s="65">
        <v>1.0919540229885059</v>
      </c>
      <c r="S104" s="65">
        <v>0.75454545454545452</v>
      </c>
      <c r="T104" s="65">
        <v>0.88622488622488627</v>
      </c>
      <c r="U104" s="65">
        <v>0.81147540983606559</v>
      </c>
      <c r="W104" s="273">
        <v>1</v>
      </c>
      <c r="Z104" s="36">
        <v>14</v>
      </c>
      <c r="AA104" s="48" t="s">
        <v>13</v>
      </c>
      <c r="AB104" s="158">
        <v>23.320159542959541</v>
      </c>
    </row>
    <row r="105" spans="2:28">
      <c r="B105" s="38">
        <v>15</v>
      </c>
      <c r="C105" s="86" t="s">
        <v>14</v>
      </c>
      <c r="D105" s="65">
        <v>2.7954545454545454</v>
      </c>
      <c r="E105" s="65">
        <v>1.5274725274725274</v>
      </c>
      <c r="F105" s="65">
        <v>1.3676470588235294</v>
      </c>
      <c r="G105" s="65">
        <v>3.4905303030303028</v>
      </c>
      <c r="H105" s="65">
        <v>3.4565217391304346</v>
      </c>
      <c r="I105" s="65">
        <v>2.1161654135338344</v>
      </c>
      <c r="J105" s="65">
        <v>1.1403508771929824</v>
      </c>
      <c r="K105" s="65">
        <v>1.5727513227513228</v>
      </c>
      <c r="L105" s="65">
        <v>1.1875</v>
      </c>
      <c r="M105" s="65">
        <v>2.6666666666666665</v>
      </c>
      <c r="N105" s="65">
        <v>0.45528455284552843</v>
      </c>
      <c r="O105" s="65">
        <v>1.1889716840536513</v>
      </c>
      <c r="P105" s="65">
        <v>0.9285714285714286</v>
      </c>
      <c r="Q105" s="65">
        <v>0.91578947368421049</v>
      </c>
      <c r="R105" s="66">
        <v>0</v>
      </c>
      <c r="S105" s="65">
        <v>1.5625</v>
      </c>
      <c r="T105" s="65">
        <v>0.68918918918918914</v>
      </c>
      <c r="U105" s="65">
        <v>0.96341463414634143</v>
      </c>
      <c r="W105" s="273">
        <v>1</v>
      </c>
      <c r="Z105" s="38">
        <v>15</v>
      </c>
      <c r="AA105" s="49" t="s">
        <v>14</v>
      </c>
      <c r="AB105" s="158">
        <v>28.024781416546499</v>
      </c>
    </row>
    <row r="106" spans="2:28">
      <c r="B106" s="37">
        <v>16</v>
      </c>
      <c r="C106" s="87" t="s">
        <v>15</v>
      </c>
      <c r="D106" s="65">
        <v>1.2217171717171718</v>
      </c>
      <c r="E106" s="65">
        <v>1.0804597701149425</v>
      </c>
      <c r="F106" s="65">
        <v>1.0804597701149425</v>
      </c>
      <c r="G106" s="65">
        <v>2.2666666666666666</v>
      </c>
      <c r="H106" s="65">
        <v>1.3608247422680413</v>
      </c>
      <c r="I106" s="65">
        <v>2.4705882352941178</v>
      </c>
      <c r="J106" s="65">
        <v>1.2272727272727273</v>
      </c>
      <c r="K106" s="65">
        <v>2.5957907159716758</v>
      </c>
      <c r="L106" s="65">
        <v>2.4415584415584415</v>
      </c>
      <c r="M106" s="65">
        <v>1.9236111111111112</v>
      </c>
      <c r="N106" s="65">
        <v>1.1194029850746268</v>
      </c>
      <c r="O106" s="65">
        <v>1.425531914893617</v>
      </c>
      <c r="P106" s="65">
        <v>0.92</v>
      </c>
      <c r="Q106" s="65">
        <v>1.3253012048192772</v>
      </c>
      <c r="R106" s="65">
        <v>0.64</v>
      </c>
      <c r="S106" s="66">
        <v>0</v>
      </c>
      <c r="T106" s="65">
        <v>0.47093774218548179</v>
      </c>
      <c r="U106" s="65">
        <v>1.0795454545454546</v>
      </c>
      <c r="W106" s="273">
        <v>1</v>
      </c>
      <c r="Z106" s="37">
        <v>16</v>
      </c>
      <c r="AA106" s="50" t="s">
        <v>15</v>
      </c>
      <c r="AB106" s="158">
        <v>24.649668653608295</v>
      </c>
    </row>
    <row r="107" spans="2:28">
      <c r="B107" s="75">
        <v>17</v>
      </c>
      <c r="C107" s="88" t="s">
        <v>16</v>
      </c>
      <c r="D107" s="65">
        <v>1.8157894736842106</v>
      </c>
      <c r="E107" s="65">
        <v>1.7692307692307692</v>
      </c>
      <c r="F107" s="65">
        <v>2.8333333333333335</v>
      </c>
      <c r="G107" s="65">
        <v>2.8529411764705883</v>
      </c>
      <c r="H107" s="65">
        <v>1.155072463768116</v>
      </c>
      <c r="I107" s="65">
        <v>1.6212121212121211</v>
      </c>
      <c r="J107" s="65">
        <v>0.98717948717948723</v>
      </c>
      <c r="K107" s="65">
        <v>0.81318681318681318</v>
      </c>
      <c r="L107" s="65">
        <v>3.1726415094339622</v>
      </c>
      <c r="M107" s="65">
        <v>0.95714285714285718</v>
      </c>
      <c r="N107" s="65">
        <v>2.1785714285714284</v>
      </c>
      <c r="O107" s="65">
        <v>1.1025641025641026</v>
      </c>
      <c r="P107" s="65">
        <v>0.71604938271604934</v>
      </c>
      <c r="Q107" s="65">
        <v>1.1316796598157335</v>
      </c>
      <c r="R107" s="65">
        <v>1.4509803921568627</v>
      </c>
      <c r="S107" s="65">
        <v>2.2816020025031287</v>
      </c>
      <c r="T107" s="66">
        <v>0</v>
      </c>
      <c r="U107" s="65">
        <v>1.3333333333333333</v>
      </c>
      <c r="W107" s="273">
        <v>1</v>
      </c>
      <c r="Z107" s="75">
        <v>17</v>
      </c>
      <c r="AA107" s="76" t="s">
        <v>16</v>
      </c>
      <c r="AB107" s="158">
        <v>28.172510306302893</v>
      </c>
    </row>
    <row r="108" spans="2:28">
      <c r="B108" s="16">
        <v>18</v>
      </c>
      <c r="C108" s="78" t="s">
        <v>17</v>
      </c>
      <c r="D108" s="65">
        <v>2.2678571428571428</v>
      </c>
      <c r="E108" s="65">
        <v>5.833333333333333</v>
      </c>
      <c r="F108" s="65">
        <v>3.5945945945945947</v>
      </c>
      <c r="G108" s="65">
        <v>0.50847457627118642</v>
      </c>
      <c r="H108" s="65">
        <v>2.1864406779661016</v>
      </c>
      <c r="I108" s="65">
        <v>2.7878787878787881</v>
      </c>
      <c r="J108" s="65">
        <v>0.80246913580246915</v>
      </c>
      <c r="K108" s="65">
        <v>1.4819254185692543</v>
      </c>
      <c r="L108" s="65">
        <v>1.4512315270935963</v>
      </c>
      <c r="M108" s="65">
        <v>2.72</v>
      </c>
      <c r="N108" s="65">
        <v>2.5925925925925926</v>
      </c>
      <c r="O108" s="65">
        <v>1.6324533045977012</v>
      </c>
      <c r="P108" s="65">
        <v>1.8758234519104087</v>
      </c>
      <c r="Q108" s="65">
        <v>1.2323232323232323</v>
      </c>
      <c r="R108" s="65">
        <v>1.0379746835443038</v>
      </c>
      <c r="S108" s="65">
        <v>0.9263157894736842</v>
      </c>
      <c r="T108" s="65">
        <v>0.75</v>
      </c>
      <c r="U108" s="66">
        <v>0</v>
      </c>
      <c r="W108" s="273">
        <v>1</v>
      </c>
      <c r="Z108" s="16">
        <v>18</v>
      </c>
      <c r="AA108" s="41" t="s">
        <v>17</v>
      </c>
      <c r="AB108" s="158">
        <v>33.681688248808385</v>
      </c>
    </row>
    <row r="110" spans="2:28">
      <c r="B110" s="16"/>
      <c r="C110" s="16"/>
      <c r="D110" s="29">
        <v>1</v>
      </c>
      <c r="E110" s="126">
        <v>2</v>
      </c>
      <c r="F110" s="16">
        <v>3</v>
      </c>
      <c r="G110" s="30">
        <v>4</v>
      </c>
      <c r="H110" s="31">
        <v>5</v>
      </c>
      <c r="I110" s="128">
        <v>6</v>
      </c>
      <c r="J110" s="130">
        <v>7</v>
      </c>
      <c r="K110" s="32">
        <v>8</v>
      </c>
      <c r="L110" s="132">
        <v>9</v>
      </c>
      <c r="M110" s="134">
        <v>10</v>
      </c>
      <c r="N110" s="33">
        <v>11</v>
      </c>
      <c r="O110" s="34">
        <v>12</v>
      </c>
      <c r="P110" s="35">
        <v>13</v>
      </c>
      <c r="Q110" s="36">
        <v>14</v>
      </c>
      <c r="R110" s="38">
        <v>15</v>
      </c>
      <c r="S110" s="37">
        <v>16</v>
      </c>
      <c r="T110" s="75">
        <v>17</v>
      </c>
      <c r="U110" s="16">
        <v>18</v>
      </c>
    </row>
    <row r="111" spans="2:28" ht="57.5" customHeight="1">
      <c r="B111" s="17"/>
      <c r="C111" s="18" t="s">
        <v>25</v>
      </c>
      <c r="D111" s="77" t="s">
        <v>0</v>
      </c>
      <c r="E111" s="168" t="s">
        <v>1</v>
      </c>
      <c r="F111" s="78" t="s">
        <v>2</v>
      </c>
      <c r="G111" s="79" t="s">
        <v>3</v>
      </c>
      <c r="H111" s="80" t="s">
        <v>4</v>
      </c>
      <c r="I111" s="169" t="s">
        <v>5</v>
      </c>
      <c r="J111" s="170" t="s">
        <v>6</v>
      </c>
      <c r="K111" s="81" t="s">
        <v>7</v>
      </c>
      <c r="L111" s="171" t="s">
        <v>8</v>
      </c>
      <c r="M111" s="172" t="s">
        <v>9</v>
      </c>
      <c r="N111" s="82" t="s">
        <v>10</v>
      </c>
      <c r="O111" s="83" t="s">
        <v>11</v>
      </c>
      <c r="P111" s="84" t="s">
        <v>12</v>
      </c>
      <c r="Q111" s="85" t="s">
        <v>13</v>
      </c>
      <c r="R111" s="86" t="s">
        <v>14</v>
      </c>
      <c r="S111" s="87" t="s">
        <v>15</v>
      </c>
      <c r="T111" s="88" t="s">
        <v>16</v>
      </c>
      <c r="U111" s="78" t="s">
        <v>17</v>
      </c>
      <c r="W111" s="7" t="s">
        <v>809</v>
      </c>
      <c r="Z111" s="57"/>
      <c r="AA111" s="18" t="s">
        <v>764</v>
      </c>
      <c r="AB111" s="71" t="s">
        <v>23</v>
      </c>
    </row>
    <row r="112" spans="2:28">
      <c r="B112" s="29">
        <v>1</v>
      </c>
      <c r="C112" s="77" t="s">
        <v>0</v>
      </c>
      <c r="D112" s="90" cm="1">
        <f t="array" ref="D112:U129">TRANSPOSE(D25:U42)</f>
        <v>0</v>
      </c>
      <c r="E112" s="91">
        <v>0.96440644263273012</v>
      </c>
      <c r="F112" s="91">
        <v>0.25675675675675674</v>
      </c>
      <c r="G112" s="91">
        <v>0.81521739130434778</v>
      </c>
      <c r="H112" s="91">
        <v>0.95918367346938771</v>
      </c>
      <c r="I112" s="91">
        <v>1.8958333333333333</v>
      </c>
      <c r="J112" s="91">
        <v>0.6414612480568509</v>
      </c>
      <c r="K112" s="91">
        <v>0.82258064516129037</v>
      </c>
      <c r="L112" s="91">
        <v>0.64556962025316456</v>
      </c>
      <c r="M112" s="91">
        <v>0.52985074626865669</v>
      </c>
      <c r="N112" s="91">
        <v>1.2898550724637681</v>
      </c>
      <c r="O112" s="91">
        <v>0.67889908256880738</v>
      </c>
      <c r="P112" s="91">
        <v>0.41803278688524592</v>
      </c>
      <c r="Q112" s="91">
        <v>0</v>
      </c>
      <c r="R112" s="91">
        <v>0.35772357723577236</v>
      </c>
      <c r="S112" s="91">
        <v>1.021824838073782</v>
      </c>
      <c r="T112" s="91">
        <v>0.55072463768115942</v>
      </c>
      <c r="U112" s="91">
        <v>0</v>
      </c>
      <c r="W112" s="273">
        <v>1</v>
      </c>
      <c r="Z112" s="29">
        <v>1</v>
      </c>
      <c r="AA112" s="40" t="s">
        <v>0</v>
      </c>
      <c r="AB112" s="63" cm="1">
        <f t="array" ref="AB112:AB129">MMULT(_xlfn.ANCHORARRAY(D112),W112:W129)</f>
        <v>11.847919852145052</v>
      </c>
    </row>
    <row r="113" spans="2:28">
      <c r="B113" s="126">
        <v>2</v>
      </c>
      <c r="C113" s="168" t="s">
        <v>1</v>
      </c>
      <c r="D113" s="91">
        <v>1.0598776223776223</v>
      </c>
      <c r="E113" s="90">
        <v>0</v>
      </c>
      <c r="F113" s="91">
        <v>1.2183908045977012</v>
      </c>
      <c r="G113" s="91">
        <v>0.57664233576642332</v>
      </c>
      <c r="H113" s="91">
        <v>1.1627906976744187</v>
      </c>
      <c r="I113" s="91">
        <v>1.2272727272727273</v>
      </c>
      <c r="J113" s="91">
        <v>0.9555555555555556</v>
      </c>
      <c r="K113" s="91">
        <v>0.44067796610169491</v>
      </c>
      <c r="L113" s="91">
        <v>0.64227642276422769</v>
      </c>
      <c r="M113" s="91">
        <v>0.88461538461538458</v>
      </c>
      <c r="N113" s="91">
        <v>0.74782608695652175</v>
      </c>
      <c r="O113" s="91">
        <v>0.43709226467847162</v>
      </c>
      <c r="P113" s="91">
        <v>0.76271186440677963</v>
      </c>
      <c r="Q113" s="91">
        <v>0.42056074766355139</v>
      </c>
      <c r="R113" s="91">
        <v>0.65467625899280579</v>
      </c>
      <c r="S113" s="91">
        <v>0.92553191489361697</v>
      </c>
      <c r="T113" s="91">
        <v>0</v>
      </c>
      <c r="U113" s="91">
        <v>0.17142857142857143</v>
      </c>
      <c r="W113" s="273">
        <v>1</v>
      </c>
      <c r="Z113" s="126">
        <v>2</v>
      </c>
      <c r="AA113" s="127" t="s">
        <v>1</v>
      </c>
      <c r="AB113" s="63">
        <v>12.287927225746072</v>
      </c>
    </row>
    <row r="114" spans="2:28">
      <c r="B114" s="16">
        <v>3</v>
      </c>
      <c r="C114" s="78" t="s">
        <v>2</v>
      </c>
      <c r="D114" s="91">
        <v>3.8947368421052633</v>
      </c>
      <c r="E114" s="91">
        <v>0.82075471698113212</v>
      </c>
      <c r="F114" s="90">
        <v>0</v>
      </c>
      <c r="G114" s="91">
        <v>1.5</v>
      </c>
      <c r="H114" s="91">
        <v>1.5970149253731343</v>
      </c>
      <c r="I114" s="91">
        <v>0.76576576576576572</v>
      </c>
      <c r="J114" s="91">
        <v>0.898876404494382</v>
      </c>
      <c r="K114" s="91">
        <v>0.93827160493827155</v>
      </c>
      <c r="L114" s="91">
        <v>0.29906542056074764</v>
      </c>
      <c r="M114" s="91">
        <v>0.68067226890756305</v>
      </c>
      <c r="N114" s="91">
        <v>0.87356321839080464</v>
      </c>
      <c r="O114" s="91">
        <v>1.5128205128205128</v>
      </c>
      <c r="P114" s="91">
        <v>0.95327102803738317</v>
      </c>
      <c r="Q114" s="91">
        <v>0.81159420289855078</v>
      </c>
      <c r="R114" s="91">
        <v>0.73118279569892475</v>
      </c>
      <c r="S114" s="91">
        <v>0.92553191489361697</v>
      </c>
      <c r="T114" s="91">
        <v>0.35294117647058826</v>
      </c>
      <c r="U114" s="91">
        <v>0.2781954887218045</v>
      </c>
      <c r="W114" s="273">
        <v>1</v>
      </c>
      <c r="Z114" s="16">
        <v>3</v>
      </c>
      <c r="AA114" s="41" t="s">
        <v>2</v>
      </c>
      <c r="AB114" s="63">
        <v>17.834258287058443</v>
      </c>
    </row>
    <row r="115" spans="2:28">
      <c r="B115" s="30">
        <v>4</v>
      </c>
      <c r="C115" s="79" t="s">
        <v>3</v>
      </c>
      <c r="D115" s="91">
        <v>1.2266666666666666</v>
      </c>
      <c r="E115" s="91">
        <v>1.7341772151898733</v>
      </c>
      <c r="F115" s="91">
        <v>0.66666666666666663</v>
      </c>
      <c r="G115" s="90">
        <v>0</v>
      </c>
      <c r="H115" s="91">
        <v>1.236842105263158</v>
      </c>
      <c r="I115" s="91">
        <v>1.2131147540983607</v>
      </c>
      <c r="J115" s="91">
        <v>0.53097345132743368</v>
      </c>
      <c r="K115" s="91">
        <v>0.80952380952380953</v>
      </c>
      <c r="L115" s="91">
        <v>0.83009028642590277</v>
      </c>
      <c r="M115" s="91">
        <v>0.55555555555555558</v>
      </c>
      <c r="N115" s="91">
        <v>0.39655172413793105</v>
      </c>
      <c r="O115" s="91">
        <v>0.44827586206896552</v>
      </c>
      <c r="P115" s="91">
        <v>0.93975903614457834</v>
      </c>
      <c r="Q115" s="91">
        <v>0.5730337078651685</v>
      </c>
      <c r="R115" s="91">
        <v>0.20952380952380953</v>
      </c>
      <c r="S115" s="91">
        <v>0.44117647058823528</v>
      </c>
      <c r="T115" s="91">
        <v>0.35051546391752575</v>
      </c>
      <c r="U115" s="91">
        <v>1.9666666666666666</v>
      </c>
      <c r="W115" s="273">
        <v>1</v>
      </c>
      <c r="Z115" s="30">
        <v>4</v>
      </c>
      <c r="AA115" s="42" t="s">
        <v>3</v>
      </c>
      <c r="AB115" s="63">
        <v>14.129113251630304</v>
      </c>
    </row>
    <row r="116" spans="2:28">
      <c r="B116" s="31">
        <v>5</v>
      </c>
      <c r="C116" s="80" t="s">
        <v>4</v>
      </c>
      <c r="D116" s="91">
        <v>1.0425531914893618</v>
      </c>
      <c r="E116" s="91">
        <v>0.86</v>
      </c>
      <c r="F116" s="91">
        <v>0.62616822429906538</v>
      </c>
      <c r="G116" s="91">
        <v>0.80851063829787229</v>
      </c>
      <c r="H116" s="90">
        <v>0</v>
      </c>
      <c r="I116" s="91">
        <v>1.0777777777777777</v>
      </c>
      <c r="J116" s="91">
        <v>1.0333333333333334</v>
      </c>
      <c r="K116" s="91">
        <v>1.1886792452830188</v>
      </c>
      <c r="L116" s="91">
        <v>0.8</v>
      </c>
      <c r="M116" s="91">
        <v>0.93871736427683383</v>
      </c>
      <c r="N116" s="91">
        <v>1.0857142857142856</v>
      </c>
      <c r="O116" s="91">
        <v>0</v>
      </c>
      <c r="P116" s="91">
        <v>0.72499999999999998</v>
      </c>
      <c r="Q116" s="91">
        <v>0.4375</v>
      </c>
      <c r="R116" s="91">
        <v>0.28930817610062892</v>
      </c>
      <c r="S116" s="91">
        <v>0.73484848484848486</v>
      </c>
      <c r="T116" s="91">
        <v>0.87390350877192979</v>
      </c>
      <c r="U116" s="91">
        <v>0.4573643410852713</v>
      </c>
      <c r="W116" s="273">
        <v>1</v>
      </c>
      <c r="Z116" s="31">
        <v>5</v>
      </c>
      <c r="AA116" s="43" t="s">
        <v>4</v>
      </c>
      <c r="AB116" s="63">
        <v>12.979378571277865</v>
      </c>
    </row>
    <row r="117" spans="2:28">
      <c r="B117" s="128">
        <v>6</v>
      </c>
      <c r="C117" s="169" t="s">
        <v>5</v>
      </c>
      <c r="D117" s="91">
        <v>0.52747252747252749</v>
      </c>
      <c r="E117" s="91">
        <v>0.81481481481481477</v>
      </c>
      <c r="F117" s="91">
        <v>1.3124217554597302</v>
      </c>
      <c r="G117" s="91">
        <v>0.82432432432432434</v>
      </c>
      <c r="H117" s="91">
        <v>0.92783505154639179</v>
      </c>
      <c r="I117" s="90">
        <v>0</v>
      </c>
      <c r="J117" s="91">
        <v>1.65</v>
      </c>
      <c r="K117" s="91">
        <v>0.75862068965517238</v>
      </c>
      <c r="L117" s="91">
        <v>0.53658536585365857</v>
      </c>
      <c r="M117" s="91">
        <v>1.4931506849315068</v>
      </c>
      <c r="N117" s="91">
        <v>1.603448275862069</v>
      </c>
      <c r="O117" s="91">
        <v>1.5584415584415585</v>
      </c>
      <c r="P117" s="91">
        <v>1.2674418604651163</v>
      </c>
      <c r="Q117" s="91">
        <v>0.6506024096385542</v>
      </c>
      <c r="R117" s="91">
        <v>0.6823030303030303</v>
      </c>
      <c r="S117" s="91">
        <v>0</v>
      </c>
      <c r="T117" s="91">
        <v>0.61682242990654201</v>
      </c>
      <c r="U117" s="91">
        <v>0.35869565217391303</v>
      </c>
      <c r="W117" s="273">
        <v>1</v>
      </c>
      <c r="Z117" s="128">
        <v>6</v>
      </c>
      <c r="AA117" s="129" t="s">
        <v>5</v>
      </c>
      <c r="AB117" s="63">
        <v>15.582980430848908</v>
      </c>
    </row>
    <row r="118" spans="2:28">
      <c r="B118" s="130">
        <v>7</v>
      </c>
      <c r="C118" s="170" t="s">
        <v>6</v>
      </c>
      <c r="D118" s="91">
        <v>1.583607456140351</v>
      </c>
      <c r="E118" s="91">
        <v>1.0465116279069768</v>
      </c>
      <c r="F118" s="91">
        <v>1.1125</v>
      </c>
      <c r="G118" s="91">
        <v>1.8833333333333333</v>
      </c>
      <c r="H118" s="91">
        <v>0.967741935483871</v>
      </c>
      <c r="I118" s="91">
        <v>0.60606060606060608</v>
      </c>
      <c r="J118" s="90">
        <v>0</v>
      </c>
      <c r="K118" s="91">
        <v>0.51923076923076927</v>
      </c>
      <c r="L118" s="91">
        <v>0</v>
      </c>
      <c r="M118" s="91">
        <v>0.91089108910891092</v>
      </c>
      <c r="N118" s="91">
        <v>0.88098705501618124</v>
      </c>
      <c r="O118" s="91">
        <v>0</v>
      </c>
      <c r="P118" s="91">
        <v>0.41304347826086957</v>
      </c>
      <c r="Q118" s="91">
        <v>0.91055201410552011</v>
      </c>
      <c r="R118" s="91">
        <v>0.87692307692307692</v>
      </c>
      <c r="S118" s="91">
        <v>0.81481481481481477</v>
      </c>
      <c r="T118" s="91">
        <v>1.0129870129870129</v>
      </c>
      <c r="U118" s="91">
        <v>1.2461538461538462</v>
      </c>
      <c r="W118" s="273">
        <v>1</v>
      </c>
      <c r="Z118" s="130">
        <v>7</v>
      </c>
      <c r="AA118" s="131" t="s">
        <v>6</v>
      </c>
      <c r="AB118" s="63">
        <v>14.785338115526141</v>
      </c>
    </row>
    <row r="119" spans="2:28">
      <c r="B119" s="32">
        <v>8</v>
      </c>
      <c r="C119" s="81" t="s">
        <v>7</v>
      </c>
      <c r="D119" s="91">
        <v>1.2156862745098038</v>
      </c>
      <c r="E119" s="91">
        <v>2.2692307692307692</v>
      </c>
      <c r="F119" s="91">
        <v>1.0657894736842106</v>
      </c>
      <c r="G119" s="91">
        <v>1.2352941176470589</v>
      </c>
      <c r="H119" s="91">
        <v>0.84126984126984128</v>
      </c>
      <c r="I119" s="91">
        <v>1.3181818181818181</v>
      </c>
      <c r="J119" s="91">
        <v>1.9259259259259258</v>
      </c>
      <c r="K119" s="90">
        <v>0</v>
      </c>
      <c r="L119" s="91">
        <v>0.71186440677966101</v>
      </c>
      <c r="M119" s="91">
        <v>0</v>
      </c>
      <c r="N119" s="91">
        <v>1.5277777777777777</v>
      </c>
      <c r="O119" s="91">
        <v>1.2608695652173914</v>
      </c>
      <c r="P119" s="91">
        <v>0.87755102040816324</v>
      </c>
      <c r="Q119" s="91">
        <v>1.0204081632653061</v>
      </c>
      <c r="R119" s="91">
        <v>0.63894196321948882</v>
      </c>
      <c r="S119" s="91">
        <v>0.48143148985845619</v>
      </c>
      <c r="T119" s="91">
        <v>1.2297297297297298</v>
      </c>
      <c r="U119" s="91">
        <v>0.62393162393162394</v>
      </c>
      <c r="W119" s="273">
        <v>1</v>
      </c>
      <c r="Z119" s="32">
        <v>8</v>
      </c>
      <c r="AA119" s="44" t="s">
        <v>7</v>
      </c>
      <c r="AB119" s="63">
        <v>18.243883960637024</v>
      </c>
    </row>
    <row r="120" spans="2:28">
      <c r="B120" s="132">
        <v>9</v>
      </c>
      <c r="C120" s="171" t="s">
        <v>8</v>
      </c>
      <c r="D120" s="91">
        <v>1.5490196078431373</v>
      </c>
      <c r="E120" s="91">
        <v>1.5569620253164558</v>
      </c>
      <c r="F120" s="91">
        <v>3.34375</v>
      </c>
      <c r="G120" s="91">
        <v>1.2191358024691357</v>
      </c>
      <c r="H120" s="91">
        <v>1.25</v>
      </c>
      <c r="I120" s="91">
        <v>1.8636363636363635</v>
      </c>
      <c r="J120" s="91">
        <v>0</v>
      </c>
      <c r="K120" s="91">
        <v>1.4047619047619047</v>
      </c>
      <c r="L120" s="90">
        <v>0</v>
      </c>
      <c r="M120" s="91">
        <v>0.7720588235294118</v>
      </c>
      <c r="N120" s="91">
        <v>1.0792079207920793</v>
      </c>
      <c r="O120" s="91">
        <v>0.970873786407767</v>
      </c>
      <c r="P120" s="91">
        <v>1.0337078651685394</v>
      </c>
      <c r="Q120" s="91">
        <v>0.5149253731343284</v>
      </c>
      <c r="R120" s="91">
        <v>0.84210526315789469</v>
      </c>
      <c r="S120" s="91">
        <v>0.40957446808510639</v>
      </c>
      <c r="T120" s="91">
        <v>0.24390243902439024</v>
      </c>
      <c r="U120" s="91">
        <v>0.6892034156041642</v>
      </c>
      <c r="W120" s="273">
        <v>1</v>
      </c>
      <c r="Z120" s="132">
        <v>9</v>
      </c>
      <c r="AA120" s="133" t="s">
        <v>8</v>
      </c>
      <c r="AB120" s="63">
        <v>18.742825058930677</v>
      </c>
    </row>
    <row r="121" spans="2:28">
      <c r="B121" s="134">
        <v>10</v>
      </c>
      <c r="C121" s="172" t="s">
        <v>9</v>
      </c>
      <c r="D121" s="91">
        <v>1.8873239436619718</v>
      </c>
      <c r="E121" s="91">
        <v>1.1304347826086956</v>
      </c>
      <c r="F121" s="91">
        <v>1.4691358024691359</v>
      </c>
      <c r="G121" s="91">
        <v>1.8</v>
      </c>
      <c r="H121" s="91">
        <v>1.2537013975370139</v>
      </c>
      <c r="I121" s="91">
        <v>0.66972477064220182</v>
      </c>
      <c r="J121" s="91">
        <v>1.0978260869565217</v>
      </c>
      <c r="K121" s="91">
        <v>0</v>
      </c>
      <c r="L121" s="91">
        <v>1.2952380952380953</v>
      </c>
      <c r="M121" s="90">
        <v>0</v>
      </c>
      <c r="N121" s="91">
        <v>0.78020945220193338</v>
      </c>
      <c r="O121" s="91">
        <v>0.70642201834862384</v>
      </c>
      <c r="P121" s="91">
        <v>1.0657894736842106</v>
      </c>
      <c r="Q121" s="91">
        <v>0.90217391304347827</v>
      </c>
      <c r="R121" s="91">
        <v>0</v>
      </c>
      <c r="S121" s="91">
        <v>0.51991657977059436</v>
      </c>
      <c r="T121" s="91">
        <v>1.044776119402985</v>
      </c>
      <c r="U121" s="91">
        <v>0.36764705882352944</v>
      </c>
      <c r="W121" s="273">
        <v>1</v>
      </c>
      <c r="Z121" s="134">
        <v>10</v>
      </c>
      <c r="AA121" s="135" t="s">
        <v>9</v>
      </c>
      <c r="AB121" s="63">
        <v>15.990319494388991</v>
      </c>
    </row>
    <row r="122" spans="2:28">
      <c r="B122" s="33">
        <v>11</v>
      </c>
      <c r="C122" s="82" t="s">
        <v>10</v>
      </c>
      <c r="D122" s="91">
        <v>0.7752808988764045</v>
      </c>
      <c r="E122" s="91">
        <v>1.3372093023255813</v>
      </c>
      <c r="F122" s="91">
        <v>1.1447368421052631</v>
      </c>
      <c r="G122" s="91">
        <v>2.5217391304347827</v>
      </c>
      <c r="H122" s="91">
        <v>0.92105263157894735</v>
      </c>
      <c r="I122" s="91">
        <v>0.62365591397849462</v>
      </c>
      <c r="J122" s="91">
        <v>1.6819586036453507</v>
      </c>
      <c r="K122" s="91">
        <v>0.65454545454545454</v>
      </c>
      <c r="L122" s="91">
        <v>0.92660550458715596</v>
      </c>
      <c r="M122" s="91">
        <v>1.2884700665188471</v>
      </c>
      <c r="N122" s="90">
        <v>0</v>
      </c>
      <c r="O122" s="91">
        <v>1.0666666666666667</v>
      </c>
      <c r="P122" s="91">
        <v>0.75412087912087911</v>
      </c>
      <c r="Q122" s="91">
        <v>1.0816326530612246</v>
      </c>
      <c r="R122" s="91">
        <v>0</v>
      </c>
      <c r="S122" s="91">
        <v>0</v>
      </c>
      <c r="T122" s="91">
        <v>0.45901639344262296</v>
      </c>
      <c r="U122" s="91">
        <v>0.38571428571428573</v>
      </c>
      <c r="W122" s="273">
        <v>1</v>
      </c>
      <c r="Z122" s="33">
        <v>11</v>
      </c>
      <c r="AA122" s="45" t="s">
        <v>10</v>
      </c>
      <c r="AB122" s="63">
        <v>15.622405226601961</v>
      </c>
    </row>
    <row r="123" spans="2:28">
      <c r="B123" s="34">
        <v>12</v>
      </c>
      <c r="C123" s="83" t="s">
        <v>11</v>
      </c>
      <c r="D123" s="91">
        <v>1.472972972972973</v>
      </c>
      <c r="E123" s="91">
        <v>2.4308390022675734</v>
      </c>
      <c r="F123" s="91">
        <v>0.66101694915254239</v>
      </c>
      <c r="G123" s="91">
        <v>2.2307692307692308</v>
      </c>
      <c r="H123" s="91">
        <v>0</v>
      </c>
      <c r="I123" s="91">
        <v>0.64166666666666672</v>
      </c>
      <c r="J123" s="91">
        <v>0</v>
      </c>
      <c r="K123" s="91">
        <v>0.7931034482758621</v>
      </c>
      <c r="L123" s="91">
        <v>1.03</v>
      </c>
      <c r="M123" s="91">
        <v>1.4155844155844155</v>
      </c>
      <c r="N123" s="91">
        <v>0.9375</v>
      </c>
      <c r="O123" s="90">
        <v>0</v>
      </c>
      <c r="P123" s="91">
        <v>0</v>
      </c>
      <c r="Q123" s="91">
        <v>1.0230455818691113</v>
      </c>
      <c r="R123" s="91">
        <v>1.2496867167919798</v>
      </c>
      <c r="S123" s="91">
        <v>0.70149253731343286</v>
      </c>
      <c r="T123" s="91">
        <v>0.90697674418604646</v>
      </c>
      <c r="U123" s="91">
        <v>0.62150427350427351</v>
      </c>
      <c r="W123" s="273">
        <v>1</v>
      </c>
      <c r="Z123" s="34">
        <v>12</v>
      </c>
      <c r="AA123" s="46" t="s">
        <v>11</v>
      </c>
      <c r="AB123" s="63">
        <v>16.116158539354107</v>
      </c>
    </row>
    <row r="124" spans="2:28">
      <c r="B124" s="35">
        <v>13</v>
      </c>
      <c r="C124" s="84" t="s">
        <v>12</v>
      </c>
      <c r="D124" s="91">
        <v>2.392156862745098</v>
      </c>
      <c r="E124" s="91">
        <v>1.3111111111111111</v>
      </c>
      <c r="F124" s="91">
        <v>1.0490196078431373</v>
      </c>
      <c r="G124" s="91">
        <v>1.0641025641025641</v>
      </c>
      <c r="H124" s="91">
        <v>1.3793103448275863</v>
      </c>
      <c r="I124" s="91">
        <v>0.78899082568807344</v>
      </c>
      <c r="J124" s="91">
        <v>2.4210526315789473</v>
      </c>
      <c r="K124" s="91">
        <v>1.1395348837209303</v>
      </c>
      <c r="L124" s="91">
        <v>0.96739130434782605</v>
      </c>
      <c r="M124" s="91">
        <v>0.93827160493827155</v>
      </c>
      <c r="N124" s="91">
        <v>1.3415413533834588</v>
      </c>
      <c r="O124" s="91">
        <v>0</v>
      </c>
      <c r="P124" s="90">
        <v>0</v>
      </c>
      <c r="Q124" s="91">
        <v>0.76470588235294112</v>
      </c>
      <c r="R124" s="91">
        <v>1.0769230769230769</v>
      </c>
      <c r="S124" s="91">
        <v>1.0869565217391304</v>
      </c>
      <c r="T124" s="91">
        <v>1.396551724137931</v>
      </c>
      <c r="U124" s="91">
        <v>0.56012720477345757</v>
      </c>
      <c r="W124" s="273">
        <v>1</v>
      </c>
      <c r="Z124" s="35">
        <v>13</v>
      </c>
      <c r="AA124" s="47" t="s">
        <v>12</v>
      </c>
      <c r="AB124" s="63">
        <v>19.677747504213542</v>
      </c>
    </row>
    <row r="125" spans="2:28">
      <c r="B125" s="36">
        <v>14</v>
      </c>
      <c r="C125" s="85" t="s">
        <v>13</v>
      </c>
      <c r="D125" s="91">
        <v>0</v>
      </c>
      <c r="E125" s="91">
        <v>2.3777777777777778</v>
      </c>
      <c r="F125" s="91">
        <v>1.2321428571428572</v>
      </c>
      <c r="G125" s="91">
        <v>1.7450980392156863</v>
      </c>
      <c r="H125" s="91">
        <v>2.2857142857142856</v>
      </c>
      <c r="I125" s="91">
        <v>1.537037037037037</v>
      </c>
      <c r="J125" s="91">
        <v>1.0987725040916532</v>
      </c>
      <c r="K125" s="91">
        <v>0.98</v>
      </c>
      <c r="L125" s="91">
        <v>1.9420289855072463</v>
      </c>
      <c r="M125" s="91">
        <v>1.1084337349397591</v>
      </c>
      <c r="N125" s="91">
        <v>0.92452830188679247</v>
      </c>
      <c r="O125" s="91">
        <v>1.1551178838412881</v>
      </c>
      <c r="P125" s="91">
        <v>1.3076923076923077</v>
      </c>
      <c r="Q125" s="90">
        <v>0</v>
      </c>
      <c r="R125" s="91">
        <v>1.0919540229885059</v>
      </c>
      <c r="S125" s="91">
        <v>0.75454545454545452</v>
      </c>
      <c r="T125" s="91">
        <v>0.88622488622488627</v>
      </c>
      <c r="U125" s="91">
        <v>0</v>
      </c>
      <c r="W125" s="273">
        <v>1</v>
      </c>
      <c r="Z125" s="36">
        <v>14</v>
      </c>
      <c r="AA125" s="48" t="s">
        <v>13</v>
      </c>
      <c r="AB125" s="63">
        <v>20.427068078605537</v>
      </c>
    </row>
    <row r="126" spans="2:28">
      <c r="B126" s="38">
        <v>15</v>
      </c>
      <c r="C126" s="86" t="s">
        <v>14</v>
      </c>
      <c r="D126" s="91">
        <v>2.7954545454545454</v>
      </c>
      <c r="E126" s="91">
        <v>1.5274725274725274</v>
      </c>
      <c r="F126" s="91">
        <v>1.3676470588235294</v>
      </c>
      <c r="G126" s="91">
        <v>4.7727272727272725</v>
      </c>
      <c r="H126" s="91">
        <v>3.4565217391304346</v>
      </c>
      <c r="I126" s="91">
        <v>2.1161654135338344</v>
      </c>
      <c r="J126" s="91">
        <v>1.1403508771929824</v>
      </c>
      <c r="K126" s="91">
        <v>1.5727513227513228</v>
      </c>
      <c r="L126" s="91">
        <v>1.1875</v>
      </c>
      <c r="M126" s="91">
        <v>0</v>
      </c>
      <c r="N126" s="91">
        <v>0</v>
      </c>
      <c r="O126" s="91">
        <v>1.1889716840536513</v>
      </c>
      <c r="P126" s="91">
        <v>0.9285714285714286</v>
      </c>
      <c r="Q126" s="91">
        <v>0.91578947368421049</v>
      </c>
      <c r="R126" s="90">
        <v>0</v>
      </c>
      <c r="S126" s="91">
        <v>1.5625</v>
      </c>
      <c r="T126" s="91">
        <v>0.68918918918918914</v>
      </c>
      <c r="U126" s="91">
        <v>0.96341463414634143</v>
      </c>
      <c r="W126" s="273">
        <v>1</v>
      </c>
      <c r="Z126" s="38">
        <v>15</v>
      </c>
      <c r="AA126" s="49" t="s">
        <v>14</v>
      </c>
      <c r="AB126" s="63">
        <v>26.18502716673127</v>
      </c>
    </row>
    <row r="127" spans="2:28">
      <c r="B127" s="37">
        <v>16</v>
      </c>
      <c r="C127" s="87" t="s">
        <v>15</v>
      </c>
      <c r="D127" s="91">
        <v>1.2217171717171718</v>
      </c>
      <c r="E127" s="91">
        <v>1.0804597701149425</v>
      </c>
      <c r="F127" s="91">
        <v>1.0804597701149425</v>
      </c>
      <c r="G127" s="91">
        <v>2.2666666666666666</v>
      </c>
      <c r="H127" s="91">
        <v>1.3608247422680413</v>
      </c>
      <c r="I127" s="91">
        <v>0</v>
      </c>
      <c r="J127" s="91">
        <v>1.2272727272727273</v>
      </c>
      <c r="K127" s="91">
        <v>2.5957907159716758</v>
      </c>
      <c r="L127" s="91">
        <v>2.4415584415584415</v>
      </c>
      <c r="M127" s="91">
        <v>1.9236111111111112</v>
      </c>
      <c r="N127" s="91">
        <v>0</v>
      </c>
      <c r="O127" s="91">
        <v>1.425531914893617</v>
      </c>
      <c r="P127" s="91">
        <v>0.92</v>
      </c>
      <c r="Q127" s="91">
        <v>1.3253012048192772</v>
      </c>
      <c r="R127" s="91">
        <v>0.64</v>
      </c>
      <c r="S127" s="90">
        <v>0</v>
      </c>
      <c r="T127" s="91">
        <v>0.59493670886075944</v>
      </c>
      <c r="U127" s="91">
        <v>1.0795454545454546</v>
      </c>
      <c r="W127" s="273">
        <v>1</v>
      </c>
      <c r="Z127" s="37">
        <v>16</v>
      </c>
      <c r="AA127" s="50" t="s">
        <v>15</v>
      </c>
      <c r="AB127" s="63">
        <v>21.18367639991483</v>
      </c>
    </row>
    <row r="128" spans="2:28">
      <c r="B128" s="75">
        <v>17</v>
      </c>
      <c r="C128" s="88" t="s">
        <v>16</v>
      </c>
      <c r="D128" s="91">
        <v>1.8157894736842106</v>
      </c>
      <c r="E128" s="91">
        <v>0</v>
      </c>
      <c r="F128" s="91">
        <v>2.8333333333333335</v>
      </c>
      <c r="G128" s="91">
        <v>2.8529411764705883</v>
      </c>
      <c r="H128" s="91">
        <v>1.155072463768116</v>
      </c>
      <c r="I128" s="91">
        <v>1.6212121212121211</v>
      </c>
      <c r="J128" s="91">
        <v>0.98717948717948723</v>
      </c>
      <c r="K128" s="91">
        <v>0.81318681318681318</v>
      </c>
      <c r="L128" s="91">
        <v>4.0999999999999996</v>
      </c>
      <c r="M128" s="91">
        <v>0.95714285714285718</v>
      </c>
      <c r="N128" s="91">
        <v>2.1785714285714284</v>
      </c>
      <c r="O128" s="91">
        <v>1.1025641025641026</v>
      </c>
      <c r="P128" s="91">
        <v>0.71604938271604934</v>
      </c>
      <c r="Q128" s="91">
        <v>1.1316796598157335</v>
      </c>
      <c r="R128" s="91">
        <v>1.4509803921568627</v>
      </c>
      <c r="S128" s="91">
        <v>1.6808510638297873</v>
      </c>
      <c r="T128" s="90">
        <v>0</v>
      </c>
      <c r="U128" s="91">
        <v>1.3333333333333333</v>
      </c>
      <c r="W128" s="273">
        <v>1</v>
      </c>
      <c r="Z128" s="75">
        <v>17</v>
      </c>
      <c r="AA128" s="76" t="s">
        <v>16</v>
      </c>
      <c r="AB128" s="63">
        <v>26.729887088964823</v>
      </c>
    </row>
    <row r="129" spans="2:28">
      <c r="B129" s="16">
        <v>18</v>
      </c>
      <c r="C129" s="78" t="s">
        <v>17</v>
      </c>
      <c r="D129" s="91">
        <v>0</v>
      </c>
      <c r="E129" s="91">
        <v>5.833333333333333</v>
      </c>
      <c r="F129" s="91">
        <v>3.5945945945945947</v>
      </c>
      <c r="G129" s="91">
        <v>0.50847457627118642</v>
      </c>
      <c r="H129" s="91">
        <v>2.1864406779661016</v>
      </c>
      <c r="I129" s="91">
        <v>2.7878787878787881</v>
      </c>
      <c r="J129" s="91">
        <v>0.80246913580246915</v>
      </c>
      <c r="K129" s="91">
        <v>1.6027397260273972</v>
      </c>
      <c r="L129" s="91">
        <v>1.4512315270935963</v>
      </c>
      <c r="M129" s="91">
        <v>2.72</v>
      </c>
      <c r="N129" s="91">
        <v>2.5925925925925926</v>
      </c>
      <c r="O129" s="91">
        <v>1.6324533045977012</v>
      </c>
      <c r="P129" s="91">
        <v>1.8758234519104087</v>
      </c>
      <c r="Q129" s="91">
        <v>0</v>
      </c>
      <c r="R129" s="91">
        <v>1.0379746835443038</v>
      </c>
      <c r="S129" s="91">
        <v>0.9263157894736842</v>
      </c>
      <c r="T129" s="91">
        <v>0.75</v>
      </c>
      <c r="U129" s="51">
        <v>0</v>
      </c>
      <c r="W129" s="273">
        <v>1</v>
      </c>
      <c r="Z129" s="16">
        <v>18</v>
      </c>
      <c r="AA129" s="41" t="s">
        <v>17</v>
      </c>
      <c r="AB129" s="63">
        <v>30.302322181086154</v>
      </c>
    </row>
    <row r="132" spans="2:28">
      <c r="B132" s="16"/>
      <c r="C132" s="16"/>
      <c r="D132" s="254">
        <v>1</v>
      </c>
      <c r="E132" s="255">
        <v>2</v>
      </c>
      <c r="F132" s="256">
        <v>3</v>
      </c>
      <c r="G132" s="257">
        <v>4</v>
      </c>
      <c r="H132" s="258">
        <v>5</v>
      </c>
      <c r="I132" s="259">
        <v>6</v>
      </c>
      <c r="J132" s="260">
        <v>7</v>
      </c>
      <c r="K132" s="261">
        <v>8</v>
      </c>
      <c r="L132" s="262">
        <v>9</v>
      </c>
      <c r="M132" s="263">
        <v>10</v>
      </c>
      <c r="N132" s="264">
        <v>11</v>
      </c>
      <c r="O132" s="265">
        <v>12</v>
      </c>
      <c r="P132" s="266">
        <v>13</v>
      </c>
      <c r="Q132" s="267">
        <v>14</v>
      </c>
      <c r="R132" s="268">
        <v>15</v>
      </c>
      <c r="S132" s="269">
        <v>16</v>
      </c>
      <c r="T132" s="270">
        <v>17</v>
      </c>
      <c r="U132" s="256">
        <v>18</v>
      </c>
    </row>
    <row r="133" spans="2:28" ht="65.5" customHeight="1">
      <c r="B133" s="17"/>
      <c r="C133" s="18" t="s">
        <v>784</v>
      </c>
      <c r="D133" s="77" t="s">
        <v>0</v>
      </c>
      <c r="E133" s="168" t="s">
        <v>1</v>
      </c>
      <c r="F133" s="78" t="s">
        <v>2</v>
      </c>
      <c r="G133" s="79" t="s">
        <v>3</v>
      </c>
      <c r="H133" s="80" t="s">
        <v>4</v>
      </c>
      <c r="I133" s="169" t="s">
        <v>5</v>
      </c>
      <c r="J133" s="170" t="s">
        <v>6</v>
      </c>
      <c r="K133" s="81" t="s">
        <v>7</v>
      </c>
      <c r="L133" s="171" t="s">
        <v>8</v>
      </c>
      <c r="M133" s="172" t="s">
        <v>9</v>
      </c>
      <c r="N133" s="82" t="s">
        <v>10</v>
      </c>
      <c r="O133" s="83" t="s">
        <v>11</v>
      </c>
      <c r="P133" s="84" t="s">
        <v>12</v>
      </c>
      <c r="Q133" s="85" t="s">
        <v>13</v>
      </c>
      <c r="R133" s="86" t="s">
        <v>14</v>
      </c>
      <c r="S133" s="87" t="s">
        <v>15</v>
      </c>
      <c r="T133" s="88" t="s">
        <v>16</v>
      </c>
      <c r="U133" s="78" t="s">
        <v>17</v>
      </c>
      <c r="W133" s="7" t="s">
        <v>809</v>
      </c>
      <c r="Z133" s="57"/>
      <c r="AA133" s="18" t="s">
        <v>765</v>
      </c>
      <c r="AB133" s="71" t="s">
        <v>23</v>
      </c>
    </row>
    <row r="134" spans="2:28">
      <c r="B134" s="29">
        <v>1</v>
      </c>
      <c r="C134" s="77" t="s">
        <v>0</v>
      </c>
      <c r="D134" s="90" cm="1">
        <f t="array" ref="D134:U151">TRANSPOSE(D46:U63)</f>
        <v>0</v>
      </c>
      <c r="E134" s="91">
        <v>1.9288128852654602</v>
      </c>
      <c r="F134" s="91">
        <v>0.25675675675675674</v>
      </c>
      <c r="G134" s="91">
        <v>0.81521739130434778</v>
      </c>
      <c r="H134" s="91">
        <v>0.95918367346938771</v>
      </c>
      <c r="I134" s="91">
        <v>1.8958333333333333</v>
      </c>
      <c r="J134" s="91">
        <v>1.2829224961137018</v>
      </c>
      <c r="K134" s="91">
        <v>0.82258064516129037</v>
      </c>
      <c r="L134" s="91">
        <v>0.64556962025316456</v>
      </c>
      <c r="M134" s="91">
        <v>0.52985074626865669</v>
      </c>
      <c r="N134" s="91">
        <v>1.2898550724637681</v>
      </c>
      <c r="O134" s="91">
        <v>0.67889908256880738</v>
      </c>
      <c r="P134" s="91">
        <v>0.41803278688524592</v>
      </c>
      <c r="Q134" s="91">
        <v>0</v>
      </c>
      <c r="R134" s="91">
        <v>0.35772357723577236</v>
      </c>
      <c r="S134" s="91">
        <v>1.021824838073782</v>
      </c>
      <c r="T134" s="91">
        <v>0.55072463768115942</v>
      </c>
      <c r="U134" s="91">
        <v>0</v>
      </c>
      <c r="W134" s="273">
        <v>1</v>
      </c>
      <c r="Z134" s="29">
        <v>1</v>
      </c>
      <c r="AA134" s="40" t="s">
        <v>0</v>
      </c>
      <c r="AB134" s="63" cm="1">
        <f t="array" ref="AB134:AB151">MMULT(_xlfn.ANCHORARRAY(D134),W134:W151)</f>
        <v>13.453787542834634</v>
      </c>
    </row>
    <row r="135" spans="2:28">
      <c r="B135" s="126">
        <v>2</v>
      </c>
      <c r="C135" s="168" t="s">
        <v>1</v>
      </c>
      <c r="D135" s="91">
        <v>2.1197552447552446</v>
      </c>
      <c r="E135" s="90">
        <v>0</v>
      </c>
      <c r="F135" s="91">
        <v>1.2183908045977012</v>
      </c>
      <c r="G135" s="91">
        <v>0.57664233576642332</v>
      </c>
      <c r="H135" s="91">
        <v>1.1627906976744187</v>
      </c>
      <c r="I135" s="91">
        <v>1.2272727272727273</v>
      </c>
      <c r="J135" s="91">
        <v>0.9555555555555556</v>
      </c>
      <c r="K135" s="91">
        <v>0.44067796610169491</v>
      </c>
      <c r="L135" s="91">
        <v>0.64227642276422769</v>
      </c>
      <c r="M135" s="91">
        <v>0.88461538461538458</v>
      </c>
      <c r="N135" s="91">
        <v>0.74782608695652175</v>
      </c>
      <c r="O135" s="91">
        <v>0.43709226467847162</v>
      </c>
      <c r="P135" s="91">
        <v>0.76271186440677963</v>
      </c>
      <c r="Q135" s="91">
        <v>0.42056074766355139</v>
      </c>
      <c r="R135" s="91">
        <v>0.65467625899280579</v>
      </c>
      <c r="S135" s="91">
        <v>0.92553191489361697</v>
      </c>
      <c r="T135" s="91">
        <v>0</v>
      </c>
      <c r="U135" s="91">
        <v>0.17142857142857143</v>
      </c>
      <c r="W135" s="273">
        <v>1</v>
      </c>
      <c r="Z135" s="126">
        <v>2</v>
      </c>
      <c r="AA135" s="127" t="s">
        <v>1</v>
      </c>
      <c r="AB135" s="63">
        <v>13.347804848123696</v>
      </c>
    </row>
    <row r="136" spans="2:28">
      <c r="B136" s="16">
        <v>3</v>
      </c>
      <c r="C136" s="78" t="s">
        <v>2</v>
      </c>
      <c r="D136" s="91">
        <v>3.8947368421052633</v>
      </c>
      <c r="E136" s="91">
        <v>0.82075471698113212</v>
      </c>
      <c r="F136" s="90">
        <v>0</v>
      </c>
      <c r="G136" s="91">
        <v>1.5</v>
      </c>
      <c r="H136" s="91">
        <v>1.5970149253731343</v>
      </c>
      <c r="I136" s="91">
        <v>1.5315315315315314</v>
      </c>
      <c r="J136" s="91">
        <v>0.898876404494382</v>
      </c>
      <c r="K136" s="91">
        <v>0.93827160493827155</v>
      </c>
      <c r="L136" s="91">
        <v>0.29906542056074764</v>
      </c>
      <c r="M136" s="91">
        <v>0.68067226890756305</v>
      </c>
      <c r="N136" s="91">
        <v>0.87356321839080464</v>
      </c>
      <c r="O136" s="91">
        <v>1.5128205128205128</v>
      </c>
      <c r="P136" s="91">
        <v>0.95327102803738317</v>
      </c>
      <c r="Q136" s="91">
        <v>0.81159420289855078</v>
      </c>
      <c r="R136" s="91">
        <v>0.73118279569892475</v>
      </c>
      <c r="S136" s="91">
        <v>0.92553191489361697</v>
      </c>
      <c r="T136" s="91">
        <v>0.35294117647058826</v>
      </c>
      <c r="U136" s="91">
        <v>0.2781954887218045</v>
      </c>
      <c r="W136" s="273">
        <v>1</v>
      </c>
      <c r="Z136" s="16">
        <v>3</v>
      </c>
      <c r="AA136" s="41" t="s">
        <v>2</v>
      </c>
      <c r="AB136" s="63">
        <v>18.60002405282421</v>
      </c>
    </row>
    <row r="137" spans="2:28">
      <c r="B137" s="30">
        <v>4</v>
      </c>
      <c r="C137" s="79" t="s">
        <v>3</v>
      </c>
      <c r="D137" s="91">
        <v>1.2266666666666666</v>
      </c>
      <c r="E137" s="91">
        <v>1.7341772151898733</v>
      </c>
      <c r="F137" s="91">
        <v>0.66666666666666663</v>
      </c>
      <c r="G137" s="90">
        <v>0</v>
      </c>
      <c r="H137" s="91">
        <v>1.236842105263158</v>
      </c>
      <c r="I137" s="91">
        <v>1.2131147540983607</v>
      </c>
      <c r="J137" s="91">
        <v>0.53097345132743368</v>
      </c>
      <c r="K137" s="91">
        <v>0.80952380952380953</v>
      </c>
      <c r="L137" s="91">
        <v>0.83009028642590277</v>
      </c>
      <c r="M137" s="91">
        <v>0.55555555555555558</v>
      </c>
      <c r="N137" s="91">
        <v>0.39655172413793105</v>
      </c>
      <c r="O137" s="91">
        <v>0.44827586206896552</v>
      </c>
      <c r="P137" s="91">
        <v>0.93975903614457834</v>
      </c>
      <c r="Q137" s="91">
        <v>0.5730337078651685</v>
      </c>
      <c r="R137" s="91">
        <v>0.20952380952380953</v>
      </c>
      <c r="S137" s="91">
        <v>0.44117647058823528</v>
      </c>
      <c r="T137" s="91">
        <v>0.35051546391752575</v>
      </c>
      <c r="U137" s="91">
        <v>1.9666666666666666</v>
      </c>
      <c r="W137" s="273">
        <v>1</v>
      </c>
      <c r="Z137" s="30">
        <v>4</v>
      </c>
      <c r="AA137" s="42" t="s">
        <v>3</v>
      </c>
      <c r="AB137" s="63">
        <v>14.129113251630304</v>
      </c>
    </row>
    <row r="138" spans="2:28">
      <c r="B138" s="31">
        <v>5</v>
      </c>
      <c r="C138" s="80" t="s">
        <v>4</v>
      </c>
      <c r="D138" s="91">
        <v>1.0425531914893618</v>
      </c>
      <c r="E138" s="91">
        <v>0.86</v>
      </c>
      <c r="F138" s="91">
        <v>0.62616822429906538</v>
      </c>
      <c r="G138" s="91">
        <v>0.80851063829787229</v>
      </c>
      <c r="H138" s="90">
        <v>0</v>
      </c>
      <c r="I138" s="91">
        <v>1.0777777777777777</v>
      </c>
      <c r="J138" s="91">
        <v>1.0333333333333334</v>
      </c>
      <c r="K138" s="91">
        <v>1.1886792452830188</v>
      </c>
      <c r="L138" s="91">
        <v>0.8</v>
      </c>
      <c r="M138" s="91">
        <v>0.93871736427683383</v>
      </c>
      <c r="N138" s="91">
        <v>1.0857142857142856</v>
      </c>
      <c r="O138" s="91">
        <v>0</v>
      </c>
      <c r="P138" s="91">
        <v>0.72499999999999998</v>
      </c>
      <c r="Q138" s="91">
        <v>0.4375</v>
      </c>
      <c r="R138" s="91">
        <v>0.28930817610062892</v>
      </c>
      <c r="S138" s="91">
        <v>0.73484848484848486</v>
      </c>
      <c r="T138" s="91">
        <v>1.7478070175438596</v>
      </c>
      <c r="U138" s="91">
        <v>0.4573643410852713</v>
      </c>
      <c r="W138" s="273">
        <v>1</v>
      </c>
      <c r="Z138" s="31">
        <v>5</v>
      </c>
      <c r="AA138" s="43" t="s">
        <v>4</v>
      </c>
      <c r="AB138" s="63">
        <v>13.853282080049794</v>
      </c>
    </row>
    <row r="139" spans="2:28">
      <c r="B139" s="128">
        <v>6</v>
      </c>
      <c r="C139" s="169" t="s">
        <v>5</v>
      </c>
      <c r="D139" s="91">
        <v>0.52747252747252749</v>
      </c>
      <c r="E139" s="91">
        <v>0.81481481481481477</v>
      </c>
      <c r="F139" s="91">
        <v>2.6248435109194603</v>
      </c>
      <c r="G139" s="91">
        <v>0.82432432432432434</v>
      </c>
      <c r="H139" s="91">
        <v>0.92783505154639179</v>
      </c>
      <c r="I139" s="90">
        <v>0</v>
      </c>
      <c r="J139" s="91">
        <v>1.65</v>
      </c>
      <c r="K139" s="91">
        <v>0.75862068965517238</v>
      </c>
      <c r="L139" s="91">
        <v>0.53658536585365857</v>
      </c>
      <c r="M139" s="91">
        <v>1.4931506849315068</v>
      </c>
      <c r="N139" s="91">
        <v>1.603448275862069</v>
      </c>
      <c r="O139" s="91">
        <v>1.5584415584415585</v>
      </c>
      <c r="P139" s="91">
        <v>1.2674418604651163</v>
      </c>
      <c r="Q139" s="91">
        <v>0.6506024096385542</v>
      </c>
      <c r="R139" s="91">
        <v>0.6823030303030303</v>
      </c>
      <c r="S139" s="91">
        <v>0</v>
      </c>
      <c r="T139" s="91">
        <v>0.61682242990654201</v>
      </c>
      <c r="U139" s="91">
        <v>0.35869565217391303</v>
      </c>
      <c r="W139" s="273">
        <v>1</v>
      </c>
      <c r="Z139" s="128">
        <v>6</v>
      </c>
      <c r="AA139" s="129" t="s">
        <v>5</v>
      </c>
      <c r="AB139" s="63">
        <v>16.89540218630864</v>
      </c>
    </row>
    <row r="140" spans="2:28">
      <c r="B140" s="130">
        <v>7</v>
      </c>
      <c r="C140" s="170" t="s">
        <v>6</v>
      </c>
      <c r="D140" s="91">
        <v>3.1672149122807021</v>
      </c>
      <c r="E140" s="91">
        <v>1.0465116279069768</v>
      </c>
      <c r="F140" s="91">
        <v>1.1125</v>
      </c>
      <c r="G140" s="91">
        <v>1.8833333333333333</v>
      </c>
      <c r="H140" s="91">
        <v>0.967741935483871</v>
      </c>
      <c r="I140" s="91">
        <v>0.60606060606060608</v>
      </c>
      <c r="J140" s="90">
        <v>0</v>
      </c>
      <c r="K140" s="91">
        <v>0.51923076923076927</v>
      </c>
      <c r="L140" s="91">
        <v>0</v>
      </c>
      <c r="M140" s="91">
        <v>0.91089108910891092</v>
      </c>
      <c r="N140" s="91">
        <v>1.7619741100323625</v>
      </c>
      <c r="O140" s="91">
        <v>0</v>
      </c>
      <c r="P140" s="91">
        <v>0.41304347826086957</v>
      </c>
      <c r="Q140" s="91">
        <v>1.8211040282110402</v>
      </c>
      <c r="R140" s="91">
        <v>0.87692307692307692</v>
      </c>
      <c r="S140" s="91">
        <v>0.81481481481481477</v>
      </c>
      <c r="T140" s="91">
        <v>1.0129870129870129</v>
      </c>
      <c r="U140" s="91">
        <v>1.2461538461538462</v>
      </c>
      <c r="W140" s="273">
        <v>1</v>
      </c>
      <c r="Z140" s="130">
        <v>7</v>
      </c>
      <c r="AA140" s="131" t="s">
        <v>6</v>
      </c>
      <c r="AB140" s="63">
        <v>18.160484640788194</v>
      </c>
    </row>
    <row r="141" spans="2:28">
      <c r="B141" s="32">
        <v>8</v>
      </c>
      <c r="C141" s="81" t="s">
        <v>7</v>
      </c>
      <c r="D141" s="91">
        <v>1.2156862745098038</v>
      </c>
      <c r="E141" s="91">
        <v>2.2692307692307692</v>
      </c>
      <c r="F141" s="91">
        <v>1.0657894736842106</v>
      </c>
      <c r="G141" s="91">
        <v>1.2352941176470589</v>
      </c>
      <c r="H141" s="91">
        <v>0.84126984126984128</v>
      </c>
      <c r="I141" s="91">
        <v>1.3181818181818181</v>
      </c>
      <c r="J141" s="91">
        <v>1.9259259259259258</v>
      </c>
      <c r="K141" s="90">
        <v>0</v>
      </c>
      <c r="L141" s="91">
        <v>0.71186440677966101</v>
      </c>
      <c r="M141" s="91">
        <v>0</v>
      </c>
      <c r="N141" s="91">
        <v>1.5277777777777777</v>
      </c>
      <c r="O141" s="91">
        <v>1.2608695652173914</v>
      </c>
      <c r="P141" s="91">
        <v>0.87755102040816324</v>
      </c>
      <c r="Q141" s="91">
        <v>1.0204081632653061</v>
      </c>
      <c r="R141" s="91">
        <v>0.63894196321948882</v>
      </c>
      <c r="S141" s="91">
        <v>0.96286297971691237</v>
      </c>
      <c r="T141" s="91">
        <v>1.2297297297297298</v>
      </c>
      <c r="U141" s="91">
        <v>0.62393162393162394</v>
      </c>
      <c r="W141" s="273">
        <v>1</v>
      </c>
      <c r="Z141" s="32">
        <v>8</v>
      </c>
      <c r="AA141" s="44" t="s">
        <v>7</v>
      </c>
      <c r="AB141" s="63">
        <v>18.725315450495483</v>
      </c>
    </row>
    <row r="142" spans="2:28">
      <c r="B142" s="132">
        <v>9</v>
      </c>
      <c r="C142" s="171" t="s">
        <v>8</v>
      </c>
      <c r="D142" s="91">
        <v>1.5490196078431373</v>
      </c>
      <c r="E142" s="91">
        <v>1.5569620253164558</v>
      </c>
      <c r="F142" s="91">
        <v>3.34375</v>
      </c>
      <c r="G142" s="91">
        <v>1.2191358024691357</v>
      </c>
      <c r="H142" s="91">
        <v>1.25</v>
      </c>
      <c r="I142" s="91">
        <v>1.8636363636363635</v>
      </c>
      <c r="J142" s="91">
        <v>0</v>
      </c>
      <c r="K142" s="91">
        <v>1.4047619047619047</v>
      </c>
      <c r="L142" s="90">
        <v>0</v>
      </c>
      <c r="M142" s="91">
        <v>0.7720588235294118</v>
      </c>
      <c r="N142" s="91">
        <v>1.0792079207920793</v>
      </c>
      <c r="O142" s="91">
        <v>0.970873786407767</v>
      </c>
      <c r="P142" s="91">
        <v>1.0337078651685394</v>
      </c>
      <c r="Q142" s="91">
        <v>0.5149253731343284</v>
      </c>
      <c r="R142" s="91">
        <v>0.84210526315789469</v>
      </c>
      <c r="S142" s="91">
        <v>0.40957446808510639</v>
      </c>
      <c r="T142" s="91">
        <v>0.24390243902439024</v>
      </c>
      <c r="U142" s="91">
        <v>0.6892034156041642</v>
      </c>
      <c r="W142" s="273">
        <v>1</v>
      </c>
      <c r="Z142" s="132">
        <v>9</v>
      </c>
      <c r="AA142" s="133" t="s">
        <v>8</v>
      </c>
      <c r="AB142" s="63">
        <v>18.742825058930677</v>
      </c>
    </row>
    <row r="143" spans="2:28">
      <c r="B143" s="134">
        <v>10</v>
      </c>
      <c r="C143" s="172" t="s">
        <v>9</v>
      </c>
      <c r="D143" s="91">
        <v>1.8873239436619718</v>
      </c>
      <c r="E143" s="91">
        <v>1.1304347826086956</v>
      </c>
      <c r="F143" s="91">
        <v>1.4691358024691359</v>
      </c>
      <c r="G143" s="91">
        <v>1.8</v>
      </c>
      <c r="H143" s="91">
        <v>1.2537013975370139</v>
      </c>
      <c r="I143" s="91">
        <v>0.66972477064220182</v>
      </c>
      <c r="J143" s="91">
        <v>1.0978260869565217</v>
      </c>
      <c r="K143" s="91">
        <v>0</v>
      </c>
      <c r="L143" s="91">
        <v>1.2952380952380953</v>
      </c>
      <c r="M143" s="90">
        <v>0</v>
      </c>
      <c r="N143" s="91">
        <v>1.5604189044038668</v>
      </c>
      <c r="O143" s="91">
        <v>0.70642201834862384</v>
      </c>
      <c r="P143" s="91">
        <v>1.0657894736842106</v>
      </c>
      <c r="Q143" s="91">
        <v>0.90217391304347827</v>
      </c>
      <c r="R143" s="91">
        <v>0</v>
      </c>
      <c r="S143" s="91">
        <v>0.51991657977059436</v>
      </c>
      <c r="T143" s="91">
        <v>1.044776119402985</v>
      </c>
      <c r="U143" s="91">
        <v>0.36764705882352944</v>
      </c>
      <c r="W143" s="273">
        <v>1</v>
      </c>
      <c r="Z143" s="134">
        <v>10</v>
      </c>
      <c r="AA143" s="135" t="s">
        <v>9</v>
      </c>
      <c r="AB143" s="63">
        <v>16.770528946590922</v>
      </c>
    </row>
    <row r="144" spans="2:28">
      <c r="B144" s="33">
        <v>11</v>
      </c>
      <c r="C144" s="82" t="s">
        <v>10</v>
      </c>
      <c r="D144" s="91">
        <v>0.7752808988764045</v>
      </c>
      <c r="E144" s="91">
        <v>1.3372093023255813</v>
      </c>
      <c r="F144" s="91">
        <v>1.1447368421052631</v>
      </c>
      <c r="G144" s="91">
        <v>2.5217391304347827</v>
      </c>
      <c r="H144" s="91">
        <v>0.92105263157894735</v>
      </c>
      <c r="I144" s="91">
        <v>0.62365591397849462</v>
      </c>
      <c r="J144" s="91">
        <v>3.3639172072907013</v>
      </c>
      <c r="K144" s="91">
        <v>0.65454545454545454</v>
      </c>
      <c r="L144" s="91">
        <v>0.92660550458715596</v>
      </c>
      <c r="M144" s="91">
        <v>2.5769401330376942</v>
      </c>
      <c r="N144" s="90">
        <v>0</v>
      </c>
      <c r="O144" s="91">
        <v>1.0666666666666667</v>
      </c>
      <c r="P144" s="91">
        <v>0.75412087912087911</v>
      </c>
      <c r="Q144" s="91">
        <v>1.0816326530612246</v>
      </c>
      <c r="R144" s="91">
        <v>0</v>
      </c>
      <c r="S144" s="91">
        <v>0</v>
      </c>
      <c r="T144" s="91">
        <v>0.45901639344262296</v>
      </c>
      <c r="U144" s="91">
        <v>0.38571428571428573</v>
      </c>
      <c r="W144" s="273">
        <v>1</v>
      </c>
      <c r="Z144" s="33">
        <v>11</v>
      </c>
      <c r="AA144" s="45" t="s">
        <v>10</v>
      </c>
      <c r="AB144" s="63">
        <v>18.592833896766159</v>
      </c>
    </row>
    <row r="145" spans="2:28">
      <c r="B145" s="34">
        <v>12</v>
      </c>
      <c r="C145" s="83" t="s">
        <v>11</v>
      </c>
      <c r="D145" s="91">
        <v>1.472972972972973</v>
      </c>
      <c r="E145" s="91">
        <v>2.4308390022675734</v>
      </c>
      <c r="F145" s="91">
        <v>0.66101694915254239</v>
      </c>
      <c r="G145" s="91">
        <v>2.2307692307692308</v>
      </c>
      <c r="H145" s="91">
        <v>0</v>
      </c>
      <c r="I145" s="91">
        <v>0.64166666666666672</v>
      </c>
      <c r="J145" s="91">
        <v>0</v>
      </c>
      <c r="K145" s="91">
        <v>0.7931034482758621</v>
      </c>
      <c r="L145" s="91">
        <v>1.03</v>
      </c>
      <c r="M145" s="91">
        <v>1.4155844155844155</v>
      </c>
      <c r="N145" s="91">
        <v>0.9375</v>
      </c>
      <c r="O145" s="90">
        <v>0</v>
      </c>
      <c r="P145" s="91">
        <v>0</v>
      </c>
      <c r="Q145" s="91">
        <v>2.0460911637382226</v>
      </c>
      <c r="R145" s="91">
        <v>2.4993734335839597</v>
      </c>
      <c r="S145" s="91">
        <v>0.70149253731343286</v>
      </c>
      <c r="T145" s="91">
        <v>0.90697674418604646</v>
      </c>
      <c r="U145" s="91">
        <v>1.243008547008547</v>
      </c>
      <c r="W145" s="273">
        <v>1</v>
      </c>
      <c r="Z145" s="34">
        <v>12</v>
      </c>
      <c r="AA145" s="46" t="s">
        <v>11</v>
      </c>
      <c r="AB145" s="63">
        <v>19.010395111519468</v>
      </c>
    </row>
    <row r="146" spans="2:28">
      <c r="B146" s="35">
        <v>13</v>
      </c>
      <c r="C146" s="84" t="s">
        <v>12</v>
      </c>
      <c r="D146" s="91">
        <v>2.392156862745098</v>
      </c>
      <c r="E146" s="91">
        <v>1.3111111111111111</v>
      </c>
      <c r="F146" s="91">
        <v>1.0490196078431373</v>
      </c>
      <c r="G146" s="91">
        <v>1.0641025641025641</v>
      </c>
      <c r="H146" s="91">
        <v>1.3793103448275863</v>
      </c>
      <c r="I146" s="91">
        <v>0.78899082568807344</v>
      </c>
      <c r="J146" s="91">
        <v>2.4210526315789473</v>
      </c>
      <c r="K146" s="91">
        <v>1.1395348837209303</v>
      </c>
      <c r="L146" s="91">
        <v>0.96739130434782605</v>
      </c>
      <c r="M146" s="91">
        <v>0.93827160493827155</v>
      </c>
      <c r="N146" s="91">
        <v>1.3415413533834588</v>
      </c>
      <c r="O146" s="91">
        <v>0</v>
      </c>
      <c r="P146" s="90">
        <v>0</v>
      </c>
      <c r="Q146" s="91">
        <v>0.76470588235294112</v>
      </c>
      <c r="R146" s="91">
        <v>1.0769230769230769</v>
      </c>
      <c r="S146" s="91">
        <v>1.0869565217391304</v>
      </c>
      <c r="T146" s="91">
        <v>1.396551724137931</v>
      </c>
      <c r="U146" s="91">
        <v>0.56012720477345757</v>
      </c>
      <c r="W146" s="273">
        <v>1</v>
      </c>
      <c r="Z146" s="35">
        <v>13</v>
      </c>
      <c r="AA146" s="47" t="s">
        <v>12</v>
      </c>
      <c r="AB146" s="63">
        <v>19.677747504213542</v>
      </c>
    </row>
    <row r="147" spans="2:28">
      <c r="B147" s="36">
        <v>14</v>
      </c>
      <c r="C147" s="85" t="s">
        <v>13</v>
      </c>
      <c r="D147" s="91">
        <v>0</v>
      </c>
      <c r="E147" s="91">
        <v>2.3777777777777778</v>
      </c>
      <c r="F147" s="91">
        <v>1.2321428571428572</v>
      </c>
      <c r="G147" s="91">
        <v>1.7450980392156863</v>
      </c>
      <c r="H147" s="91">
        <v>2.2857142857142856</v>
      </c>
      <c r="I147" s="91">
        <v>1.537037037037037</v>
      </c>
      <c r="J147" s="91">
        <v>2.1975450081833063</v>
      </c>
      <c r="K147" s="91">
        <v>0.98</v>
      </c>
      <c r="L147" s="91">
        <v>1.9420289855072463</v>
      </c>
      <c r="M147" s="91">
        <v>1.1084337349397591</v>
      </c>
      <c r="N147" s="91">
        <v>0.92452830188679247</v>
      </c>
      <c r="O147" s="91">
        <v>2.3102357676825762</v>
      </c>
      <c r="P147" s="91">
        <v>1.3076923076923077</v>
      </c>
      <c r="Q147" s="90">
        <v>0</v>
      </c>
      <c r="R147" s="91">
        <v>1.0919540229885059</v>
      </c>
      <c r="S147" s="91">
        <v>0.75454545454545452</v>
      </c>
      <c r="T147" s="91">
        <v>0.88622488622488627</v>
      </c>
      <c r="U147" s="91">
        <v>0</v>
      </c>
      <c r="W147" s="273">
        <v>1</v>
      </c>
      <c r="Z147" s="36">
        <v>14</v>
      </c>
      <c r="AA147" s="48" t="s">
        <v>13</v>
      </c>
      <c r="AB147" s="63">
        <v>22.680958466538481</v>
      </c>
    </row>
    <row r="148" spans="2:28">
      <c r="B148" s="38">
        <v>15</v>
      </c>
      <c r="C148" s="86" t="s">
        <v>14</v>
      </c>
      <c r="D148" s="91">
        <v>2.7954545454545454</v>
      </c>
      <c r="E148" s="91">
        <v>1.5274725274725274</v>
      </c>
      <c r="F148" s="91">
        <v>1.3676470588235294</v>
      </c>
      <c r="G148" s="91">
        <v>4.7727272727272725</v>
      </c>
      <c r="H148" s="91">
        <v>3.4565217391304346</v>
      </c>
      <c r="I148" s="91">
        <v>2.1161654135338344</v>
      </c>
      <c r="J148" s="91">
        <v>1.1403508771929824</v>
      </c>
      <c r="K148" s="91">
        <v>1.5727513227513228</v>
      </c>
      <c r="L148" s="91">
        <v>1.1875</v>
      </c>
      <c r="M148" s="91">
        <v>0</v>
      </c>
      <c r="N148" s="91">
        <v>0</v>
      </c>
      <c r="O148" s="91">
        <v>2.3779433681073026</v>
      </c>
      <c r="P148" s="91">
        <v>0.9285714285714286</v>
      </c>
      <c r="Q148" s="91">
        <v>0.91578947368421049</v>
      </c>
      <c r="R148" s="90">
        <v>0</v>
      </c>
      <c r="S148" s="91">
        <v>1.5625</v>
      </c>
      <c r="T148" s="91">
        <v>0.68918918918918914</v>
      </c>
      <c r="U148" s="91">
        <v>0.96341463414634143</v>
      </c>
      <c r="W148" s="273">
        <v>1</v>
      </c>
      <c r="Z148" s="38">
        <v>15</v>
      </c>
      <c r="AA148" s="49" t="s">
        <v>14</v>
      </c>
      <c r="AB148" s="63">
        <v>27.373998850784922</v>
      </c>
    </row>
    <row r="149" spans="2:28">
      <c r="B149" s="37">
        <v>16</v>
      </c>
      <c r="C149" s="87" t="s">
        <v>15</v>
      </c>
      <c r="D149" s="91">
        <v>1.2217171717171718</v>
      </c>
      <c r="E149" s="91">
        <v>1.0804597701149425</v>
      </c>
      <c r="F149" s="91">
        <v>1.0804597701149425</v>
      </c>
      <c r="G149" s="91">
        <v>2.2666666666666666</v>
      </c>
      <c r="H149" s="91">
        <v>1.3608247422680413</v>
      </c>
      <c r="I149" s="91">
        <v>0</v>
      </c>
      <c r="J149" s="91">
        <v>1.2272727272727273</v>
      </c>
      <c r="K149" s="91">
        <v>5.1915814319433515</v>
      </c>
      <c r="L149" s="91">
        <v>2.4415584415584415</v>
      </c>
      <c r="M149" s="91">
        <v>1.9236111111111112</v>
      </c>
      <c r="N149" s="91">
        <v>0</v>
      </c>
      <c r="O149" s="91">
        <v>1.425531914893617</v>
      </c>
      <c r="P149" s="91">
        <v>0.92</v>
      </c>
      <c r="Q149" s="91">
        <v>1.3253012048192772</v>
      </c>
      <c r="R149" s="91">
        <v>0.64</v>
      </c>
      <c r="S149" s="90">
        <v>0</v>
      </c>
      <c r="T149" s="91">
        <v>0.59493670886075944</v>
      </c>
      <c r="U149" s="91">
        <v>1.0795454545454546</v>
      </c>
      <c r="W149" s="273">
        <v>1</v>
      </c>
      <c r="Z149" s="37">
        <v>16</v>
      </c>
      <c r="AA149" s="50" t="s">
        <v>15</v>
      </c>
      <c r="AB149" s="63">
        <v>23.779467115886508</v>
      </c>
    </row>
    <row r="150" spans="2:28">
      <c r="B150" s="75">
        <v>17</v>
      </c>
      <c r="C150" s="88" t="s">
        <v>16</v>
      </c>
      <c r="D150" s="91">
        <v>1.8157894736842106</v>
      </c>
      <c r="E150" s="91">
        <v>0</v>
      </c>
      <c r="F150" s="91">
        <v>2.8333333333333335</v>
      </c>
      <c r="G150" s="91">
        <v>2.8529411764705883</v>
      </c>
      <c r="H150" s="91">
        <v>2.310144927536232</v>
      </c>
      <c r="I150" s="91">
        <v>1.6212121212121211</v>
      </c>
      <c r="J150" s="91">
        <v>0.98717948717948723</v>
      </c>
      <c r="K150" s="91">
        <v>0.81318681318681318</v>
      </c>
      <c r="L150" s="91">
        <v>4.0999999999999996</v>
      </c>
      <c r="M150" s="91">
        <v>0.95714285714285718</v>
      </c>
      <c r="N150" s="91">
        <v>2.1785714285714284</v>
      </c>
      <c r="O150" s="91">
        <v>1.1025641025641026</v>
      </c>
      <c r="P150" s="91">
        <v>0.71604938271604934</v>
      </c>
      <c r="Q150" s="91">
        <v>1.1316796598157335</v>
      </c>
      <c r="R150" s="91">
        <v>1.4509803921568627</v>
      </c>
      <c r="S150" s="91">
        <v>1.6808510638297873</v>
      </c>
      <c r="T150" s="90">
        <v>0</v>
      </c>
      <c r="U150" s="91">
        <v>1.3333333333333333</v>
      </c>
      <c r="W150" s="273">
        <v>1</v>
      </c>
      <c r="Z150" s="75">
        <v>17</v>
      </c>
      <c r="AA150" s="76" t="s">
        <v>16</v>
      </c>
      <c r="AB150" s="63">
        <v>27.884959552732941</v>
      </c>
    </row>
    <row r="151" spans="2:28">
      <c r="B151" s="16">
        <v>18</v>
      </c>
      <c r="C151" s="78" t="s">
        <v>17</v>
      </c>
      <c r="D151" s="91">
        <v>0</v>
      </c>
      <c r="E151" s="91">
        <v>5.833333333333333</v>
      </c>
      <c r="F151" s="91">
        <v>3.5945945945945947</v>
      </c>
      <c r="G151" s="91">
        <v>0.50847457627118642</v>
      </c>
      <c r="H151" s="91">
        <v>2.1864406779661016</v>
      </c>
      <c r="I151" s="91">
        <v>2.7878787878787881</v>
      </c>
      <c r="J151" s="91">
        <v>0.80246913580246915</v>
      </c>
      <c r="K151" s="91">
        <v>1.6027397260273972</v>
      </c>
      <c r="L151" s="91">
        <v>1.4512315270935963</v>
      </c>
      <c r="M151" s="91">
        <v>2.72</v>
      </c>
      <c r="N151" s="91">
        <v>2.5925925925925926</v>
      </c>
      <c r="O151" s="91">
        <v>3.2649066091954024</v>
      </c>
      <c r="P151" s="91">
        <v>1.8758234519104087</v>
      </c>
      <c r="Q151" s="91">
        <v>0</v>
      </c>
      <c r="R151" s="91">
        <v>1.0379746835443038</v>
      </c>
      <c r="S151" s="91">
        <v>0.9263157894736842</v>
      </c>
      <c r="T151" s="91">
        <v>0.75</v>
      </c>
      <c r="U151" s="90">
        <v>0</v>
      </c>
      <c r="W151" s="273">
        <v>1</v>
      </c>
      <c r="Z151" s="16">
        <v>18</v>
      </c>
      <c r="AA151" s="41" t="s">
        <v>17</v>
      </c>
      <c r="AB151" s="63">
        <v>31.934775485683858</v>
      </c>
    </row>
    <row r="154" spans="2:28">
      <c r="B154" s="16"/>
      <c r="C154" s="16"/>
      <c r="D154" s="29">
        <v>1</v>
      </c>
      <c r="E154" s="126">
        <v>2</v>
      </c>
      <c r="F154" s="16">
        <v>3</v>
      </c>
      <c r="G154" s="30">
        <v>4</v>
      </c>
      <c r="H154" s="31">
        <v>5</v>
      </c>
      <c r="I154" s="128">
        <v>6</v>
      </c>
      <c r="J154" s="130">
        <v>7</v>
      </c>
      <c r="K154" s="32">
        <v>8</v>
      </c>
      <c r="L154" s="132">
        <v>9</v>
      </c>
      <c r="M154" s="134">
        <v>10</v>
      </c>
      <c r="N154" s="33">
        <v>11</v>
      </c>
      <c r="O154" s="34">
        <v>12</v>
      </c>
      <c r="P154" s="35">
        <v>13</v>
      </c>
      <c r="Q154" s="36">
        <v>14</v>
      </c>
      <c r="R154" s="38">
        <v>15</v>
      </c>
      <c r="S154" s="37">
        <v>16</v>
      </c>
      <c r="T154" s="75">
        <v>17</v>
      </c>
      <c r="U154" s="16">
        <v>18</v>
      </c>
    </row>
    <row r="155" spans="2:28" ht="84" customHeight="1">
      <c r="B155" s="17"/>
      <c r="C155" s="18" t="s">
        <v>785</v>
      </c>
      <c r="D155" s="77" t="s">
        <v>0</v>
      </c>
      <c r="E155" s="168" t="s">
        <v>1</v>
      </c>
      <c r="F155" s="78" t="s">
        <v>2</v>
      </c>
      <c r="G155" s="79" t="s">
        <v>3</v>
      </c>
      <c r="H155" s="80" t="s">
        <v>4</v>
      </c>
      <c r="I155" s="169" t="s">
        <v>5</v>
      </c>
      <c r="J155" s="170" t="s">
        <v>6</v>
      </c>
      <c r="K155" s="81" t="s">
        <v>7</v>
      </c>
      <c r="L155" s="171" t="s">
        <v>8</v>
      </c>
      <c r="M155" s="172" t="s">
        <v>9</v>
      </c>
      <c r="N155" s="82" t="s">
        <v>10</v>
      </c>
      <c r="O155" s="83" t="s">
        <v>11</v>
      </c>
      <c r="P155" s="84" t="s">
        <v>12</v>
      </c>
      <c r="Q155" s="85" t="s">
        <v>13</v>
      </c>
      <c r="R155" s="86" t="s">
        <v>14</v>
      </c>
      <c r="S155" s="87" t="s">
        <v>15</v>
      </c>
      <c r="T155" s="88" t="s">
        <v>16</v>
      </c>
      <c r="U155" s="78" t="s">
        <v>17</v>
      </c>
      <c r="W155" s="7" t="s">
        <v>809</v>
      </c>
      <c r="Z155" s="57"/>
      <c r="AA155" s="18" t="s">
        <v>766</v>
      </c>
      <c r="AB155" s="71" t="s">
        <v>23</v>
      </c>
    </row>
    <row r="156" spans="2:28">
      <c r="B156" s="29">
        <v>1</v>
      </c>
      <c r="C156" s="77" t="s">
        <v>0</v>
      </c>
      <c r="D156" s="90" cm="1">
        <f t="array" ref="D156:U173">TRANSPOSE(D67:U84)</f>
        <v>0</v>
      </c>
      <c r="E156" s="91">
        <v>0.82242990654205606</v>
      </c>
      <c r="F156" s="91">
        <v>0.25675675675675674</v>
      </c>
      <c r="G156" s="91">
        <v>0.81521739130434778</v>
      </c>
      <c r="H156" s="91">
        <v>0.95918367346938771</v>
      </c>
      <c r="I156" s="91">
        <v>1.8958333333333333</v>
      </c>
      <c r="J156" s="91">
        <v>0.56140350877192979</v>
      </c>
      <c r="K156" s="91">
        <v>0</v>
      </c>
      <c r="L156" s="91">
        <v>0</v>
      </c>
      <c r="M156" s="91">
        <v>0.52985074626865669</v>
      </c>
      <c r="N156" s="91">
        <v>1.2898550724637681</v>
      </c>
      <c r="O156" s="91">
        <v>0.67889908256880738</v>
      </c>
      <c r="P156" s="91">
        <v>0</v>
      </c>
      <c r="Q156" s="91">
        <v>0</v>
      </c>
      <c r="R156" s="91">
        <v>0.35772357723577236</v>
      </c>
      <c r="S156" s="91">
        <v>1.4776119402985075</v>
      </c>
      <c r="T156" s="91">
        <v>0.55072463768115942</v>
      </c>
      <c r="U156" s="91">
        <v>0</v>
      </c>
      <c r="W156" s="273">
        <v>1</v>
      </c>
      <c r="Z156" s="29">
        <v>1</v>
      </c>
      <c r="AA156" s="40" t="s">
        <v>0</v>
      </c>
      <c r="AB156" s="63" cm="1">
        <f t="array" ref="AB156:AB173">MMULT(_xlfn.ANCHORARRAY(D156),W156:W173)</f>
        <v>10.195489626694483</v>
      </c>
    </row>
    <row r="157" spans="2:28">
      <c r="B157" s="126">
        <v>2</v>
      </c>
      <c r="C157" s="168" t="s">
        <v>1</v>
      </c>
      <c r="D157" s="91">
        <v>1.2159090909090908</v>
      </c>
      <c r="E157" s="90">
        <v>0</v>
      </c>
      <c r="F157" s="91">
        <v>1.2183908045977012</v>
      </c>
      <c r="G157" s="91">
        <v>0.57664233576642332</v>
      </c>
      <c r="H157" s="91">
        <v>1.1627906976744187</v>
      </c>
      <c r="I157" s="91">
        <v>0</v>
      </c>
      <c r="J157" s="91">
        <v>0.9555555555555556</v>
      </c>
      <c r="K157" s="91">
        <v>0.44067796610169491</v>
      </c>
      <c r="L157" s="91">
        <v>0.64227642276422769</v>
      </c>
      <c r="M157" s="91">
        <v>0</v>
      </c>
      <c r="N157" s="91">
        <v>0</v>
      </c>
      <c r="O157" s="91">
        <v>0.33108108108108109</v>
      </c>
      <c r="P157" s="91">
        <v>0.76271186440677963</v>
      </c>
      <c r="Q157" s="91">
        <v>0</v>
      </c>
      <c r="R157" s="91">
        <v>0.65467625899280579</v>
      </c>
      <c r="S157" s="91">
        <v>0.92553191489361697</v>
      </c>
      <c r="T157" s="91">
        <v>0</v>
      </c>
      <c r="U157" s="91">
        <v>0.17142857142857143</v>
      </c>
      <c r="W157" s="273">
        <v>1</v>
      </c>
      <c r="Z157" s="126">
        <v>2</v>
      </c>
      <c r="AA157" s="127" t="s">
        <v>1</v>
      </c>
      <c r="AB157" s="63">
        <v>9.0576725641719662</v>
      </c>
    </row>
    <row r="158" spans="2:28">
      <c r="B158" s="16">
        <v>3</v>
      </c>
      <c r="C158" s="78" t="s">
        <v>2</v>
      </c>
      <c r="D158" s="91">
        <v>3.8947368421052633</v>
      </c>
      <c r="E158" s="91">
        <v>0.82075471698113212</v>
      </c>
      <c r="F158" s="90">
        <v>0</v>
      </c>
      <c r="G158" s="91">
        <v>1.5</v>
      </c>
      <c r="H158" s="91">
        <v>1.5970149253731343</v>
      </c>
      <c r="I158" s="91">
        <v>0.81981981981981977</v>
      </c>
      <c r="J158" s="91">
        <v>0</v>
      </c>
      <c r="K158" s="91">
        <v>0.93827160493827155</v>
      </c>
      <c r="L158" s="91">
        <v>0.29906542056074764</v>
      </c>
      <c r="M158" s="91">
        <v>0.68067226890756305</v>
      </c>
      <c r="N158" s="91">
        <v>0.87356321839080464</v>
      </c>
      <c r="O158" s="91">
        <v>0</v>
      </c>
      <c r="P158" s="91">
        <v>0.95327102803738317</v>
      </c>
      <c r="Q158" s="91">
        <v>0</v>
      </c>
      <c r="R158" s="91">
        <v>0.73118279569892475</v>
      </c>
      <c r="S158" s="91">
        <v>0</v>
      </c>
      <c r="T158" s="91">
        <v>0</v>
      </c>
      <c r="U158" s="91">
        <v>0.2781954887218045</v>
      </c>
      <c r="W158" s="273">
        <v>1</v>
      </c>
      <c r="Z158" s="16">
        <v>3</v>
      </c>
      <c r="AA158" s="41" t="s">
        <v>2</v>
      </c>
      <c r="AB158" s="63">
        <v>13.386548129534848</v>
      </c>
    </row>
    <row r="159" spans="2:28">
      <c r="B159" s="30">
        <v>4</v>
      </c>
      <c r="C159" s="79" t="s">
        <v>3</v>
      </c>
      <c r="D159" s="91">
        <v>1.2266666666666666</v>
      </c>
      <c r="E159" s="91">
        <v>1.7341772151898733</v>
      </c>
      <c r="F159" s="91">
        <v>0.66666666666666663</v>
      </c>
      <c r="G159" s="90">
        <v>0</v>
      </c>
      <c r="H159" s="91">
        <v>1.236842105263158</v>
      </c>
      <c r="I159" s="91">
        <v>1.2131147540983607</v>
      </c>
      <c r="J159" s="91">
        <v>0.53097345132743368</v>
      </c>
      <c r="K159" s="91">
        <v>0.80952380952380953</v>
      </c>
      <c r="L159" s="91">
        <v>0.73972602739726023</v>
      </c>
      <c r="M159" s="91">
        <v>0.55555555555555558</v>
      </c>
      <c r="N159" s="91">
        <v>0.39655172413793105</v>
      </c>
      <c r="O159" s="91">
        <v>0.44827586206896552</v>
      </c>
      <c r="P159" s="91">
        <v>0</v>
      </c>
      <c r="Q159" s="91">
        <v>0.5730337078651685</v>
      </c>
      <c r="R159" s="91">
        <v>0</v>
      </c>
      <c r="S159" s="91">
        <v>0</v>
      </c>
      <c r="T159" s="91">
        <v>0</v>
      </c>
      <c r="U159" s="91">
        <v>0</v>
      </c>
      <c r="W159" s="273">
        <v>1</v>
      </c>
      <c r="Z159" s="30">
        <v>4</v>
      </c>
      <c r="AA159" s="42" t="s">
        <v>3</v>
      </c>
      <c r="AB159" s="63">
        <v>10.131107545760848</v>
      </c>
    </row>
    <row r="160" spans="2:28">
      <c r="B160" s="31">
        <v>5</v>
      </c>
      <c r="C160" s="80" t="s">
        <v>4</v>
      </c>
      <c r="D160" s="91">
        <v>1.0425531914893618</v>
      </c>
      <c r="E160" s="91">
        <v>0.86</v>
      </c>
      <c r="F160" s="91">
        <v>0.62616822429906538</v>
      </c>
      <c r="G160" s="91">
        <v>0.80851063829787229</v>
      </c>
      <c r="H160" s="90">
        <v>0</v>
      </c>
      <c r="I160" s="91">
        <v>1.0777777777777777</v>
      </c>
      <c r="J160" s="91">
        <v>0</v>
      </c>
      <c r="K160" s="91">
        <v>0</v>
      </c>
      <c r="L160" s="91">
        <v>0.8</v>
      </c>
      <c r="M160" s="91">
        <v>0.57480314960629919</v>
      </c>
      <c r="N160" s="91">
        <v>0</v>
      </c>
      <c r="O160" s="91">
        <v>0</v>
      </c>
      <c r="P160" s="91">
        <v>0.72499999999999998</v>
      </c>
      <c r="Q160" s="91">
        <v>0</v>
      </c>
      <c r="R160" s="91">
        <v>0.28930817610062892</v>
      </c>
      <c r="S160" s="91">
        <v>0.73484848484848486</v>
      </c>
      <c r="T160" s="91">
        <v>0.78947368421052633</v>
      </c>
      <c r="U160" s="91">
        <v>0.4573643410852713</v>
      </c>
      <c r="W160" s="273">
        <v>1</v>
      </c>
      <c r="Z160" s="31">
        <v>5</v>
      </c>
      <c r="AA160" s="43" t="s">
        <v>4</v>
      </c>
      <c r="AB160" s="63">
        <v>8.7858076677152876</v>
      </c>
    </row>
    <row r="161" spans="2:28">
      <c r="B161" s="128">
        <v>6</v>
      </c>
      <c r="C161" s="169" t="s">
        <v>5</v>
      </c>
      <c r="D161" s="91">
        <v>0.52747252747252749</v>
      </c>
      <c r="E161" s="91">
        <v>0</v>
      </c>
      <c r="F161" s="91">
        <v>1.2197802197802199</v>
      </c>
      <c r="G161" s="91">
        <v>0.82432432432432434</v>
      </c>
      <c r="H161" s="91">
        <v>0.92783505154639179</v>
      </c>
      <c r="I161" s="90">
        <v>0</v>
      </c>
      <c r="J161" s="91">
        <v>1.65</v>
      </c>
      <c r="K161" s="91">
        <v>0.75862068965517238</v>
      </c>
      <c r="L161" s="91">
        <v>0.53658536585365857</v>
      </c>
      <c r="M161" s="91">
        <v>1.4931506849315068</v>
      </c>
      <c r="N161" s="91">
        <v>1.603448275862069</v>
      </c>
      <c r="O161" s="91">
        <v>1.5584415584415585</v>
      </c>
      <c r="P161" s="91">
        <v>0</v>
      </c>
      <c r="Q161" s="91">
        <v>0.6506024096385542</v>
      </c>
      <c r="R161" s="91">
        <v>0.30399999999999999</v>
      </c>
      <c r="S161" s="91">
        <v>0</v>
      </c>
      <c r="T161" s="91">
        <v>0</v>
      </c>
      <c r="U161" s="91">
        <v>0</v>
      </c>
      <c r="W161" s="273">
        <v>1</v>
      </c>
      <c r="Z161" s="128">
        <v>6</v>
      </c>
      <c r="AA161" s="129" t="s">
        <v>5</v>
      </c>
      <c r="AB161" s="63">
        <v>12.054261107505983</v>
      </c>
    </row>
    <row r="162" spans="2:28">
      <c r="B162" s="130">
        <v>7</v>
      </c>
      <c r="C162" s="170" t="s">
        <v>6</v>
      </c>
      <c r="D162" s="91">
        <v>1.78125</v>
      </c>
      <c r="E162" s="91">
        <v>1.0465116279069768</v>
      </c>
      <c r="F162" s="91">
        <v>0</v>
      </c>
      <c r="G162" s="91">
        <v>1.8833333333333333</v>
      </c>
      <c r="H162" s="91">
        <v>0</v>
      </c>
      <c r="I162" s="91">
        <v>0.60606060606060608</v>
      </c>
      <c r="J162" s="90">
        <v>0</v>
      </c>
      <c r="K162" s="91">
        <v>0.51923076923076927</v>
      </c>
      <c r="L162" s="91">
        <v>0</v>
      </c>
      <c r="M162" s="91">
        <v>0</v>
      </c>
      <c r="N162" s="91">
        <v>1.3833333333333333</v>
      </c>
      <c r="O162" s="91">
        <v>0</v>
      </c>
      <c r="P162" s="91">
        <v>0.41304347826086957</v>
      </c>
      <c r="Q162" s="91">
        <v>0.8904109589041096</v>
      </c>
      <c r="R162" s="91">
        <v>0.87692307692307692</v>
      </c>
      <c r="S162" s="91">
        <v>0.81481481481481477</v>
      </c>
      <c r="T162" s="91">
        <v>1.0129870129870129</v>
      </c>
      <c r="U162" s="91">
        <v>1.2461538461538462</v>
      </c>
      <c r="W162" s="273">
        <v>1</v>
      </c>
      <c r="Z162" s="130">
        <v>7</v>
      </c>
      <c r="AA162" s="131" t="s">
        <v>6</v>
      </c>
      <c r="AB162" s="63">
        <v>12.474052857908749</v>
      </c>
    </row>
    <row r="163" spans="2:28">
      <c r="B163" s="32">
        <v>8</v>
      </c>
      <c r="C163" s="81" t="s">
        <v>7</v>
      </c>
      <c r="D163" s="91">
        <v>0</v>
      </c>
      <c r="E163" s="91">
        <v>2.2692307692307692</v>
      </c>
      <c r="F163" s="91">
        <v>1.0657894736842106</v>
      </c>
      <c r="G163" s="91">
        <v>1.2352941176470589</v>
      </c>
      <c r="H163" s="91">
        <v>0</v>
      </c>
      <c r="I163" s="91">
        <v>1.3181818181818181</v>
      </c>
      <c r="J163" s="91">
        <v>1.9259259259259258</v>
      </c>
      <c r="K163" s="90">
        <v>0</v>
      </c>
      <c r="L163" s="91">
        <v>0</v>
      </c>
      <c r="M163" s="91">
        <v>0</v>
      </c>
      <c r="N163" s="91">
        <v>1.5277777777777777</v>
      </c>
      <c r="O163" s="91">
        <v>1.2608695652173914</v>
      </c>
      <c r="P163" s="91">
        <v>0.87755102040816324</v>
      </c>
      <c r="Q163" s="91">
        <v>1.0204081632653061</v>
      </c>
      <c r="R163" s="91">
        <v>0.59433962264150941</v>
      </c>
      <c r="S163" s="91">
        <v>0.26623376623376621</v>
      </c>
      <c r="T163" s="91">
        <v>1.2297297297297298</v>
      </c>
      <c r="U163" s="91">
        <v>0</v>
      </c>
      <c r="W163" s="273">
        <v>1</v>
      </c>
      <c r="Z163" s="32">
        <v>8</v>
      </c>
      <c r="AA163" s="44" t="s">
        <v>7</v>
      </c>
      <c r="AB163" s="63">
        <v>14.591331749943425</v>
      </c>
    </row>
    <row r="164" spans="2:28">
      <c r="B164" s="132">
        <v>9</v>
      </c>
      <c r="C164" s="171" t="s">
        <v>8</v>
      </c>
      <c r="D164" s="91">
        <v>0</v>
      </c>
      <c r="E164" s="91">
        <v>1.5569620253164558</v>
      </c>
      <c r="F164" s="91">
        <v>3.34375</v>
      </c>
      <c r="G164" s="91">
        <v>1.3518518518518519</v>
      </c>
      <c r="H164" s="91">
        <v>1.25</v>
      </c>
      <c r="I164" s="91">
        <v>1.8636363636363635</v>
      </c>
      <c r="J164" s="91">
        <v>0</v>
      </c>
      <c r="K164" s="91">
        <v>0</v>
      </c>
      <c r="L164" s="90">
        <v>0</v>
      </c>
      <c r="M164" s="91">
        <v>0</v>
      </c>
      <c r="N164" s="91">
        <v>1.0792079207920793</v>
      </c>
      <c r="O164" s="91">
        <v>0.970873786407767</v>
      </c>
      <c r="P164" s="91">
        <v>1.0337078651685394</v>
      </c>
      <c r="Q164" s="91">
        <v>0.5149253731343284</v>
      </c>
      <c r="R164" s="91">
        <v>0</v>
      </c>
      <c r="S164" s="91">
        <v>0.40957446808510639</v>
      </c>
      <c r="T164" s="91">
        <v>0.24390243902439024</v>
      </c>
      <c r="U164" s="91">
        <v>0.6987951807228916</v>
      </c>
      <c r="W164" s="273">
        <v>1</v>
      </c>
      <c r="Z164" s="132">
        <v>9</v>
      </c>
      <c r="AA164" s="133" t="s">
        <v>8</v>
      </c>
      <c r="AB164" s="63">
        <v>14.317187274139773</v>
      </c>
    </row>
    <row r="165" spans="2:28">
      <c r="B165" s="134">
        <v>10</v>
      </c>
      <c r="C165" s="172" t="s">
        <v>9</v>
      </c>
      <c r="D165" s="91">
        <v>1.8873239436619718</v>
      </c>
      <c r="E165" s="91">
        <v>0</v>
      </c>
      <c r="F165" s="91">
        <v>1.4691358024691359</v>
      </c>
      <c r="G165" s="91">
        <v>1.8</v>
      </c>
      <c r="H165" s="91">
        <v>1.7397260273972603</v>
      </c>
      <c r="I165" s="91">
        <v>0.66972477064220182</v>
      </c>
      <c r="J165" s="91">
        <v>0</v>
      </c>
      <c r="K165" s="91">
        <v>0</v>
      </c>
      <c r="L165" s="91">
        <v>0</v>
      </c>
      <c r="M165" s="90">
        <v>0</v>
      </c>
      <c r="N165" s="91">
        <v>0.72368421052631582</v>
      </c>
      <c r="O165" s="91">
        <v>0.70642201834862384</v>
      </c>
      <c r="P165" s="91">
        <v>1.0657894736842106</v>
      </c>
      <c r="Q165" s="91">
        <v>0.90217391304347827</v>
      </c>
      <c r="R165" s="91">
        <v>0</v>
      </c>
      <c r="S165" s="91">
        <v>0.52554744525547448</v>
      </c>
      <c r="T165" s="91">
        <v>1.044776119402985</v>
      </c>
      <c r="U165" s="91">
        <v>0.36764705882352944</v>
      </c>
      <c r="W165" s="273">
        <v>1</v>
      </c>
      <c r="Z165" s="134">
        <v>10</v>
      </c>
      <c r="AA165" s="135" t="s">
        <v>9</v>
      </c>
      <c r="AB165" s="63">
        <v>12.901950783255188</v>
      </c>
    </row>
    <row r="166" spans="2:28">
      <c r="B166" s="33">
        <v>11</v>
      </c>
      <c r="C166" s="82" t="s">
        <v>10</v>
      </c>
      <c r="D166" s="91">
        <v>0.7752808988764045</v>
      </c>
      <c r="E166" s="91">
        <v>0</v>
      </c>
      <c r="F166" s="91">
        <v>1.1447368421052631</v>
      </c>
      <c r="G166" s="91">
        <v>2.5217391304347827</v>
      </c>
      <c r="H166" s="91">
        <v>0</v>
      </c>
      <c r="I166" s="91">
        <v>0.62365591397849462</v>
      </c>
      <c r="J166" s="91">
        <v>0.72289156626506024</v>
      </c>
      <c r="K166" s="91">
        <v>0.65454545454545454</v>
      </c>
      <c r="L166" s="91">
        <v>0.92660550458715596</v>
      </c>
      <c r="M166" s="91">
        <v>1.3818181818181818</v>
      </c>
      <c r="N166" s="90">
        <v>0</v>
      </c>
      <c r="O166" s="91">
        <v>0</v>
      </c>
      <c r="P166" s="91">
        <v>0.67307692307692313</v>
      </c>
      <c r="Q166" s="91">
        <v>1.0816326530612246</v>
      </c>
      <c r="R166" s="91">
        <v>0</v>
      </c>
      <c r="S166" s="91">
        <v>0</v>
      </c>
      <c r="T166" s="91">
        <v>0.45901639344262296</v>
      </c>
      <c r="U166" s="91">
        <v>0.38571428571428573</v>
      </c>
      <c r="W166" s="273">
        <v>1</v>
      </c>
      <c r="Z166" s="33">
        <v>11</v>
      </c>
      <c r="AA166" s="45" t="s">
        <v>10</v>
      </c>
      <c r="AB166" s="63">
        <v>11.350713747905852</v>
      </c>
    </row>
    <row r="167" spans="2:28">
      <c r="B167" s="34">
        <v>12</v>
      </c>
      <c r="C167" s="83" t="s">
        <v>11</v>
      </c>
      <c r="D167" s="91">
        <v>1.472972972972973</v>
      </c>
      <c r="E167" s="91">
        <v>3.0204081632653059</v>
      </c>
      <c r="F167" s="91">
        <v>0</v>
      </c>
      <c r="G167" s="91">
        <v>2.2307692307692308</v>
      </c>
      <c r="H167" s="91">
        <v>0</v>
      </c>
      <c r="I167" s="91">
        <v>0.64166666666666672</v>
      </c>
      <c r="J167" s="91">
        <v>0</v>
      </c>
      <c r="K167" s="91">
        <v>0.7931034482758621</v>
      </c>
      <c r="L167" s="91">
        <v>1.03</v>
      </c>
      <c r="M167" s="91">
        <v>1.4155844155844155</v>
      </c>
      <c r="N167" s="91">
        <v>0</v>
      </c>
      <c r="O167" s="90">
        <v>0</v>
      </c>
      <c r="P167" s="91">
        <v>0</v>
      </c>
      <c r="Q167" s="91">
        <v>0.62184873949579833</v>
      </c>
      <c r="R167" s="91">
        <v>0.53508771929824561</v>
      </c>
      <c r="S167" s="91">
        <v>0.70149253731343286</v>
      </c>
      <c r="T167" s="91">
        <v>0.90697674418604646</v>
      </c>
      <c r="U167" s="91">
        <v>0.69599999999999995</v>
      </c>
      <c r="W167" s="273">
        <v>1</v>
      </c>
      <c r="Z167" s="34">
        <v>12</v>
      </c>
      <c r="AA167" s="46" t="s">
        <v>11</v>
      </c>
      <c r="AB167" s="63">
        <v>14.065910637827974</v>
      </c>
    </row>
    <row r="168" spans="2:28">
      <c r="B168" s="35">
        <v>13</v>
      </c>
      <c r="C168" s="84" t="s">
        <v>12</v>
      </c>
      <c r="D168" s="91">
        <v>0</v>
      </c>
      <c r="E168" s="91">
        <v>1.3111111111111111</v>
      </c>
      <c r="F168" s="91">
        <v>1.0490196078431373</v>
      </c>
      <c r="G168" s="91">
        <v>0</v>
      </c>
      <c r="H168" s="91">
        <v>1.3793103448275863</v>
      </c>
      <c r="I168" s="91">
        <v>0</v>
      </c>
      <c r="J168" s="91">
        <v>2.4210526315789473</v>
      </c>
      <c r="K168" s="91">
        <v>1.1395348837209303</v>
      </c>
      <c r="L168" s="91">
        <v>0.96739130434782605</v>
      </c>
      <c r="M168" s="91">
        <v>0.93827160493827155</v>
      </c>
      <c r="N168" s="91">
        <v>1.4857142857142858</v>
      </c>
      <c r="O168" s="91">
        <v>0</v>
      </c>
      <c r="P168" s="90">
        <v>0</v>
      </c>
      <c r="Q168" s="91">
        <v>0.76470588235294112</v>
      </c>
      <c r="R168" s="91">
        <v>1.0769230769230769</v>
      </c>
      <c r="S168" s="91">
        <v>0</v>
      </c>
      <c r="T168" s="91">
        <v>1.396551724137931</v>
      </c>
      <c r="U168" s="91">
        <v>0.68316831683168322</v>
      </c>
      <c r="W168" s="273">
        <v>1</v>
      </c>
      <c r="Z168" s="35">
        <v>13</v>
      </c>
      <c r="AA168" s="47" t="s">
        <v>12</v>
      </c>
      <c r="AB168" s="63">
        <v>14.612754774327728</v>
      </c>
    </row>
    <row r="169" spans="2:28">
      <c r="B169" s="36">
        <v>14</v>
      </c>
      <c r="C169" s="85" t="s">
        <v>13</v>
      </c>
      <c r="D169" s="91">
        <v>0</v>
      </c>
      <c r="E169" s="91">
        <v>0</v>
      </c>
      <c r="F169" s="91">
        <v>0</v>
      </c>
      <c r="G169" s="91">
        <v>1.7450980392156863</v>
      </c>
      <c r="H169" s="91">
        <v>0</v>
      </c>
      <c r="I169" s="91">
        <v>1.537037037037037</v>
      </c>
      <c r="J169" s="91">
        <v>1.1230769230769231</v>
      </c>
      <c r="K169" s="91">
        <v>0.98</v>
      </c>
      <c r="L169" s="91">
        <v>1.9420289855072463</v>
      </c>
      <c r="M169" s="91">
        <v>1.1084337349397591</v>
      </c>
      <c r="N169" s="91">
        <v>0.92452830188679247</v>
      </c>
      <c r="O169" s="91">
        <v>1.6081081081081081</v>
      </c>
      <c r="P169" s="91">
        <v>1.3076923076923077</v>
      </c>
      <c r="Q169" s="90">
        <v>0</v>
      </c>
      <c r="R169" s="91">
        <v>1.0919540229885059</v>
      </c>
      <c r="S169" s="91">
        <v>0.75454545454545452</v>
      </c>
      <c r="T169" s="91">
        <v>0.83838383838383834</v>
      </c>
      <c r="U169" s="91">
        <v>0</v>
      </c>
      <c r="W169" s="273">
        <v>1</v>
      </c>
      <c r="Z169" s="36">
        <v>14</v>
      </c>
      <c r="AA169" s="48" t="s">
        <v>13</v>
      </c>
      <c r="AB169" s="63">
        <v>14.960886753381661</v>
      </c>
    </row>
    <row r="170" spans="2:28">
      <c r="B170" s="38">
        <v>15</v>
      </c>
      <c r="C170" s="86" t="s">
        <v>14</v>
      </c>
      <c r="D170" s="91">
        <v>2.7954545454545454</v>
      </c>
      <c r="E170" s="91">
        <v>1.5274725274725274</v>
      </c>
      <c r="F170" s="91">
        <v>1.3676470588235294</v>
      </c>
      <c r="G170" s="91">
        <v>0</v>
      </c>
      <c r="H170" s="91">
        <v>3.4565217391304346</v>
      </c>
      <c r="I170" s="91">
        <v>3.2894736842105261</v>
      </c>
      <c r="J170" s="91">
        <v>1.1403508771929824</v>
      </c>
      <c r="K170" s="91">
        <v>1.6825396825396826</v>
      </c>
      <c r="L170" s="91">
        <v>0</v>
      </c>
      <c r="M170" s="91">
        <v>0</v>
      </c>
      <c r="N170" s="91">
        <v>0</v>
      </c>
      <c r="O170" s="91">
        <v>1.8688524590163935</v>
      </c>
      <c r="P170" s="91">
        <v>0.9285714285714286</v>
      </c>
      <c r="Q170" s="91">
        <v>0.91578947368421049</v>
      </c>
      <c r="R170" s="90">
        <v>0</v>
      </c>
      <c r="S170" s="91">
        <v>1.5625</v>
      </c>
      <c r="T170" s="91">
        <v>0</v>
      </c>
      <c r="U170" s="91">
        <v>0.96341463414634143</v>
      </c>
      <c r="W170" s="273">
        <v>1</v>
      </c>
      <c r="Z170" s="38">
        <v>15</v>
      </c>
      <c r="AA170" s="49" t="s">
        <v>14</v>
      </c>
      <c r="AB170" s="63">
        <v>21.498588110242601</v>
      </c>
    </row>
    <row r="171" spans="2:28">
      <c r="B171" s="37">
        <v>16</v>
      </c>
      <c r="C171" s="87" t="s">
        <v>15</v>
      </c>
      <c r="D171" s="91">
        <v>0.6767676767676768</v>
      </c>
      <c r="E171" s="91">
        <v>1.0804597701149425</v>
      </c>
      <c r="F171" s="91">
        <v>0</v>
      </c>
      <c r="G171" s="91">
        <v>0</v>
      </c>
      <c r="H171" s="91">
        <v>1.3608247422680413</v>
      </c>
      <c r="I171" s="91">
        <v>0</v>
      </c>
      <c r="J171" s="91">
        <v>1.2272727272727273</v>
      </c>
      <c r="K171" s="91">
        <v>3.7560975609756095</v>
      </c>
      <c r="L171" s="91">
        <v>2.4415584415584415</v>
      </c>
      <c r="M171" s="91">
        <v>1.9027777777777777</v>
      </c>
      <c r="N171" s="91">
        <v>0</v>
      </c>
      <c r="O171" s="91">
        <v>1.425531914893617</v>
      </c>
      <c r="P171" s="91">
        <v>0</v>
      </c>
      <c r="Q171" s="91">
        <v>1.3253012048192772</v>
      </c>
      <c r="R171" s="91">
        <v>0.64</v>
      </c>
      <c r="S171" s="90">
        <v>0</v>
      </c>
      <c r="T171" s="91">
        <v>0.59493670886075944</v>
      </c>
      <c r="U171" s="91">
        <v>1.0795454545454546</v>
      </c>
      <c r="W171" s="273">
        <v>1</v>
      </c>
      <c r="Z171" s="37">
        <v>16</v>
      </c>
      <c r="AA171" s="50" t="s">
        <v>15</v>
      </c>
      <c r="AB171" s="63">
        <v>17.511073979854327</v>
      </c>
    </row>
    <row r="172" spans="2:28">
      <c r="B172" s="75">
        <v>17</v>
      </c>
      <c r="C172" s="88" t="s">
        <v>16</v>
      </c>
      <c r="D172" s="91">
        <v>1.8157894736842106</v>
      </c>
      <c r="E172" s="91">
        <v>0</v>
      </c>
      <c r="F172" s="91">
        <v>0</v>
      </c>
      <c r="G172" s="91">
        <v>0</v>
      </c>
      <c r="H172" s="91">
        <v>1.2666666666666666</v>
      </c>
      <c r="I172" s="91">
        <v>0</v>
      </c>
      <c r="J172" s="91">
        <v>0.98717948717948723</v>
      </c>
      <c r="K172" s="91">
        <v>0.81318681318681318</v>
      </c>
      <c r="L172" s="91">
        <v>4.0999999999999996</v>
      </c>
      <c r="M172" s="91">
        <v>0.95714285714285718</v>
      </c>
      <c r="N172" s="91">
        <v>2.1785714285714284</v>
      </c>
      <c r="O172" s="91">
        <v>1.1025641025641026</v>
      </c>
      <c r="P172" s="91">
        <v>0.71604938271604934</v>
      </c>
      <c r="Q172" s="91">
        <v>1.1927710843373494</v>
      </c>
      <c r="R172" s="91">
        <v>0</v>
      </c>
      <c r="S172" s="91">
        <v>1.6808510638297873</v>
      </c>
      <c r="T172" s="90">
        <v>0</v>
      </c>
      <c r="U172" s="91">
        <v>1.3333333333333333</v>
      </c>
      <c r="W172" s="273">
        <v>1</v>
      </c>
      <c r="Z172" s="75">
        <v>17</v>
      </c>
      <c r="AA172" s="76" t="s">
        <v>16</v>
      </c>
      <c r="AB172" s="63">
        <v>18.144105693212083</v>
      </c>
    </row>
    <row r="173" spans="2:28">
      <c r="B173" s="16">
        <v>18</v>
      </c>
      <c r="C173" s="78" t="s">
        <v>17</v>
      </c>
      <c r="D173" s="91">
        <v>0</v>
      </c>
      <c r="E173" s="91">
        <v>5.833333333333333</v>
      </c>
      <c r="F173" s="91">
        <v>3.5945945945945947</v>
      </c>
      <c r="G173" s="91">
        <v>0</v>
      </c>
      <c r="H173" s="91">
        <v>2.1864406779661016</v>
      </c>
      <c r="I173" s="91">
        <v>0</v>
      </c>
      <c r="J173" s="91">
        <v>0.80246913580246915</v>
      </c>
      <c r="K173" s="91">
        <v>0</v>
      </c>
      <c r="L173" s="91">
        <v>1.4310344827586208</v>
      </c>
      <c r="M173" s="91">
        <v>2.72</v>
      </c>
      <c r="N173" s="91">
        <v>2.5925925925925926</v>
      </c>
      <c r="O173" s="91">
        <v>1.4367816091954022</v>
      </c>
      <c r="P173" s="91">
        <v>1.463768115942029</v>
      </c>
      <c r="Q173" s="91">
        <v>0</v>
      </c>
      <c r="R173" s="91">
        <v>1.0379746835443038</v>
      </c>
      <c r="S173" s="91">
        <v>0.9263157894736842</v>
      </c>
      <c r="T173" s="91">
        <v>0.75</v>
      </c>
      <c r="U173" s="90">
        <v>0</v>
      </c>
      <c r="W173" s="273">
        <v>1</v>
      </c>
      <c r="Z173" s="16">
        <v>18</v>
      </c>
      <c r="AA173" s="41" t="s">
        <v>17</v>
      </c>
      <c r="AB173" s="63">
        <v>24.775305015203131</v>
      </c>
    </row>
    <row r="178" spans="2:29">
      <c r="B178" s="16"/>
      <c r="C178" s="298" t="s">
        <v>26</v>
      </c>
      <c r="D178" s="298"/>
      <c r="E178" s="298"/>
      <c r="F178" s="298"/>
      <c r="G178" s="298"/>
      <c r="H178" s="298"/>
      <c r="I178" s="298"/>
      <c r="J178" s="298"/>
      <c r="K178" s="115"/>
    </row>
    <row r="179" spans="2:29" ht="116" customHeight="1">
      <c r="B179" s="16"/>
      <c r="C179" s="57"/>
      <c r="D179" s="60" t="s">
        <v>27</v>
      </c>
      <c r="E179" s="61"/>
      <c r="F179" s="60" t="s">
        <v>28</v>
      </c>
      <c r="G179" s="62"/>
      <c r="H179" s="60" t="s">
        <v>74</v>
      </c>
      <c r="I179" s="61"/>
      <c r="J179" s="60" t="s">
        <v>29</v>
      </c>
      <c r="K179" s="54"/>
      <c r="L179" s="54"/>
      <c r="M179" s="54"/>
      <c r="N179" s="54"/>
      <c r="O179" s="54"/>
    </row>
    <row r="180" spans="2:29">
      <c r="B180" s="29">
        <v>1</v>
      </c>
      <c r="C180" s="40" t="s">
        <v>0</v>
      </c>
      <c r="D180" s="63">
        <f t="shared" ref="D180:D197" si="0">AB4-AB91</f>
        <v>16.2014374354039</v>
      </c>
      <c r="E180" s="63"/>
      <c r="F180" s="63">
        <f t="shared" ref="F180:F197" si="1">AB25-AB112</f>
        <v>12.612396205572056</v>
      </c>
      <c r="G180" s="64"/>
      <c r="H180" s="63">
        <f t="shared" ref="H180:H197" si="2">AB46-AB134</f>
        <v>13.650013593400443</v>
      </c>
      <c r="I180" s="63"/>
      <c r="J180" s="63">
        <f t="shared" ref="J180:J197" si="3">AB67-AB156</f>
        <v>8.9166882033662116</v>
      </c>
      <c r="W180" s="274"/>
      <c r="X180" s="274"/>
      <c r="Y180" s="274"/>
      <c r="Z180" s="274"/>
      <c r="AA180" s="274"/>
      <c r="AB180" s="274"/>
      <c r="AC180" s="274"/>
    </row>
    <row r="181" spans="2:29">
      <c r="B181" s="126">
        <v>2</v>
      </c>
      <c r="C181" s="127" t="s">
        <v>1</v>
      </c>
      <c r="D181" s="63">
        <f t="shared" si="0"/>
        <v>15.725184991119786</v>
      </c>
      <c r="E181" s="63"/>
      <c r="F181" s="63">
        <f t="shared" si="1"/>
        <v>14.807567993338216</v>
      </c>
      <c r="G181" s="64"/>
      <c r="H181" s="63">
        <f t="shared" si="2"/>
        <v>14.712096813593321</v>
      </c>
      <c r="I181" s="63"/>
      <c r="J181" s="63">
        <f t="shared" si="3"/>
        <v>12.825178602292517</v>
      </c>
      <c r="W181" s="274"/>
      <c r="X181" s="274"/>
      <c r="Y181" s="274"/>
      <c r="Z181" s="274"/>
      <c r="AA181" s="274"/>
      <c r="AB181" s="274"/>
      <c r="AC181" s="274"/>
    </row>
    <row r="182" spans="2:29">
      <c r="B182" s="16">
        <v>3</v>
      </c>
      <c r="C182" s="41" t="s">
        <v>2</v>
      </c>
      <c r="D182" s="63">
        <f t="shared" si="0"/>
        <v>6.1869972433473244</v>
      </c>
      <c r="E182" s="63"/>
      <c r="F182" s="63">
        <f t="shared" si="1"/>
        <v>6.2002722099850267</v>
      </c>
      <c r="G182" s="64"/>
      <c r="H182" s="63">
        <f t="shared" si="2"/>
        <v>6.7469281996789832</v>
      </c>
      <c r="I182" s="63"/>
      <c r="J182" s="63">
        <f t="shared" si="3"/>
        <v>3.6358879220854341</v>
      </c>
      <c r="W182" s="274"/>
      <c r="X182" s="274"/>
      <c r="Y182" s="274"/>
      <c r="Z182" s="274"/>
      <c r="AA182" s="274"/>
      <c r="AB182" s="274"/>
      <c r="AC182" s="274"/>
    </row>
    <row r="183" spans="2:29">
      <c r="B183" s="30">
        <v>4</v>
      </c>
      <c r="C183" s="42" t="s">
        <v>3</v>
      </c>
      <c r="D183" s="63">
        <f t="shared" si="0"/>
        <v>13.41986929583933</v>
      </c>
      <c r="E183" s="63"/>
      <c r="F183" s="63">
        <f t="shared" si="1"/>
        <v>14.495863348170172</v>
      </c>
      <c r="G183" s="64"/>
      <c r="H183" s="63">
        <f t="shared" si="2"/>
        <v>14.495863348170172</v>
      </c>
      <c r="I183" s="63"/>
      <c r="J183" s="63">
        <f t="shared" si="3"/>
        <v>7.1616728471840645</v>
      </c>
      <c r="W183" s="274"/>
      <c r="X183" s="274"/>
      <c r="Y183" s="274"/>
      <c r="Z183" s="274"/>
      <c r="AA183" s="274"/>
      <c r="AB183" s="274"/>
      <c r="AC183" s="274"/>
    </row>
    <row r="184" spans="2:29">
      <c r="B184" s="31">
        <v>5</v>
      </c>
      <c r="C184" s="43" t="s">
        <v>4</v>
      </c>
      <c r="D184" s="63">
        <f t="shared" si="0"/>
        <v>11.409520374558117</v>
      </c>
      <c r="E184" s="63"/>
      <c r="F184" s="63">
        <f t="shared" si="1"/>
        <v>9.9619379415928595</v>
      </c>
      <c r="G184" s="64"/>
      <c r="H184" s="63">
        <f t="shared" si="2"/>
        <v>10.243106896589047</v>
      </c>
      <c r="I184" s="63"/>
      <c r="J184" s="63">
        <f t="shared" si="3"/>
        <v>9.7373489838672942</v>
      </c>
      <c r="W184" s="274"/>
      <c r="X184" s="274"/>
      <c r="Y184" s="274"/>
      <c r="Z184" s="274"/>
      <c r="AA184" s="274"/>
      <c r="AB184" s="274"/>
      <c r="AC184" s="274"/>
    </row>
    <row r="185" spans="2:29">
      <c r="B185" s="128">
        <v>6</v>
      </c>
      <c r="C185" s="129" t="s">
        <v>5</v>
      </c>
      <c r="D185" s="63">
        <f t="shared" si="0"/>
        <v>7.9122650245914077</v>
      </c>
      <c r="E185" s="63"/>
      <c r="F185" s="63">
        <f t="shared" si="1"/>
        <v>5.1709942519150598</v>
      </c>
      <c r="G185" s="64"/>
      <c r="H185" s="63">
        <f t="shared" si="2"/>
        <v>4.6243382622210945</v>
      </c>
      <c r="I185" s="63"/>
      <c r="J185" s="63">
        <f t="shared" si="3"/>
        <v>3.5017214379370216</v>
      </c>
      <c r="W185" s="274"/>
      <c r="X185" s="274"/>
      <c r="Y185" s="274"/>
      <c r="Z185" s="274"/>
      <c r="AA185" s="274"/>
      <c r="AB185" s="274"/>
      <c r="AC185" s="274"/>
    </row>
    <row r="186" spans="2:29">
      <c r="B186" s="130">
        <v>7</v>
      </c>
      <c r="C186" s="131" t="s">
        <v>6</v>
      </c>
      <c r="D186" s="63">
        <f t="shared" si="0"/>
        <v>2.8616129710464406</v>
      </c>
      <c r="E186" s="63"/>
      <c r="F186" s="63">
        <f t="shared" si="1"/>
        <v>3.3076698568874754</v>
      </c>
      <c r="G186" s="64"/>
      <c r="H186" s="63">
        <f t="shared" si="2"/>
        <v>3.3547156874192758</v>
      </c>
      <c r="I186" s="63"/>
      <c r="J186" s="63">
        <f t="shared" si="3"/>
        <v>1.5740989320406911</v>
      </c>
      <c r="W186" s="274"/>
      <c r="X186" s="274"/>
      <c r="Y186" s="274"/>
      <c r="Z186" s="274"/>
      <c r="AA186" s="274"/>
      <c r="AB186" s="274"/>
      <c r="AC186" s="274"/>
    </row>
    <row r="187" spans="2:29">
      <c r="B187" s="32">
        <v>8</v>
      </c>
      <c r="C187" s="44" t="s">
        <v>7</v>
      </c>
      <c r="D187" s="63">
        <f t="shared" si="0"/>
        <v>-0.19960304372062154</v>
      </c>
      <c r="E187" s="63"/>
      <c r="F187" s="63">
        <f t="shared" si="1"/>
        <v>-1.2098849615016363</v>
      </c>
      <c r="G187" s="64"/>
      <c r="H187" s="63">
        <f t="shared" si="2"/>
        <v>0.90447426461158287</v>
      </c>
      <c r="I187" s="63"/>
      <c r="J187" s="63">
        <f t="shared" si="3"/>
        <v>-1.3059990672493544</v>
      </c>
      <c r="W187" s="274"/>
      <c r="X187" s="274"/>
      <c r="Y187" s="274"/>
      <c r="Z187" s="274"/>
      <c r="AA187" s="274"/>
      <c r="AB187" s="274"/>
      <c r="AC187" s="274"/>
    </row>
    <row r="188" spans="2:29">
      <c r="B188" s="132">
        <v>9</v>
      </c>
      <c r="C188" s="133" t="s">
        <v>8</v>
      </c>
      <c r="D188" s="63">
        <f t="shared" si="0"/>
        <v>0.72552429659652518</v>
      </c>
      <c r="E188" s="63"/>
      <c r="F188" s="63">
        <f t="shared" si="1"/>
        <v>1.0641803220390464</v>
      </c>
      <c r="G188" s="64"/>
      <c r="H188" s="63">
        <f t="shared" si="2"/>
        <v>1.0641803220390464</v>
      </c>
      <c r="I188" s="63"/>
      <c r="J188" s="63">
        <f t="shared" si="3"/>
        <v>1.539084681195412</v>
      </c>
      <c r="W188" s="274"/>
      <c r="X188" s="274"/>
      <c r="Y188" s="274"/>
      <c r="Z188" s="274"/>
      <c r="AA188" s="274"/>
      <c r="AB188" s="274"/>
      <c r="AC188" s="274"/>
    </row>
    <row r="189" spans="2:29">
      <c r="B189" s="134">
        <v>10</v>
      </c>
      <c r="C189" s="135" t="s">
        <v>9</v>
      </c>
      <c r="D189" s="63">
        <f t="shared" si="0"/>
        <v>2.6632625999494834</v>
      </c>
      <c r="E189" s="63"/>
      <c r="F189" s="63">
        <f t="shared" si="1"/>
        <v>1.1267062130400944</v>
      </c>
      <c r="G189" s="64"/>
      <c r="H189" s="63">
        <f t="shared" si="2"/>
        <v>1.6349668273570117</v>
      </c>
      <c r="I189" s="63"/>
      <c r="J189" s="63">
        <f t="shared" si="3"/>
        <v>1.3561101942156562</v>
      </c>
      <c r="W189" s="274"/>
      <c r="X189" s="274"/>
      <c r="Y189" s="274"/>
      <c r="Z189" s="274"/>
      <c r="AA189" s="274"/>
      <c r="AB189" s="274"/>
      <c r="AC189" s="274"/>
    </row>
    <row r="190" spans="2:29">
      <c r="B190" s="33">
        <v>11</v>
      </c>
      <c r="C190" s="45" t="s">
        <v>10</v>
      </c>
      <c r="D190" s="63">
        <f t="shared" si="0"/>
        <v>0.33345305156075256</v>
      </c>
      <c r="E190" s="63"/>
      <c r="F190" s="63">
        <f t="shared" si="1"/>
        <v>2.6174693191456644</v>
      </c>
      <c r="G190" s="64"/>
      <c r="H190" s="63">
        <f t="shared" si="2"/>
        <v>1.3082371561995778</v>
      </c>
      <c r="I190" s="63"/>
      <c r="J190" s="63">
        <f t="shared" si="3"/>
        <v>4.7081143941433279</v>
      </c>
      <c r="W190" s="274"/>
      <c r="X190" s="274"/>
      <c r="Y190" s="274"/>
      <c r="Z190" s="274"/>
      <c r="AA190" s="274"/>
      <c r="AB190" s="274"/>
      <c r="AC190" s="274"/>
    </row>
    <row r="191" spans="2:29">
      <c r="B191" s="34">
        <v>12</v>
      </c>
      <c r="C191" s="46" t="s">
        <v>11</v>
      </c>
      <c r="D191" s="63">
        <f t="shared" si="0"/>
        <v>-2.7872467003682928</v>
      </c>
      <c r="E191" s="63"/>
      <c r="F191" s="63">
        <f t="shared" si="1"/>
        <v>-0.97115833218498082</v>
      </c>
      <c r="G191" s="64"/>
      <c r="H191" s="63">
        <f t="shared" si="2"/>
        <v>0.11114796814229777</v>
      </c>
      <c r="I191" s="63"/>
      <c r="J191" s="63">
        <f t="shared" si="3"/>
        <v>-0.66920948991615781</v>
      </c>
      <c r="W191" s="274"/>
      <c r="X191" s="274"/>
      <c r="Y191" s="274"/>
      <c r="Z191" s="274"/>
      <c r="AA191" s="274"/>
      <c r="AB191" s="274"/>
      <c r="AC191" s="274"/>
    </row>
    <row r="192" spans="2:29">
      <c r="B192" s="35">
        <v>13</v>
      </c>
      <c r="C192" s="47" t="s">
        <v>12</v>
      </c>
      <c r="D192" s="63">
        <f t="shared" si="0"/>
        <v>-5.1054846144645794</v>
      </c>
      <c r="E192" s="63"/>
      <c r="F192" s="63">
        <f t="shared" si="1"/>
        <v>-4.7191816407415832</v>
      </c>
      <c r="G192" s="64"/>
      <c r="H192" s="63">
        <f t="shared" si="2"/>
        <v>-4.7191816407415832</v>
      </c>
      <c r="I192" s="63"/>
      <c r="J192" s="63">
        <f t="shared" si="3"/>
        <v>-3.6925218863630445</v>
      </c>
      <c r="W192" s="274"/>
      <c r="X192" s="274"/>
      <c r="Y192" s="274"/>
      <c r="Z192" s="274"/>
      <c r="AA192" s="274"/>
      <c r="AB192" s="274"/>
      <c r="AC192" s="274"/>
    </row>
    <row r="193" spans="2:29">
      <c r="B193" s="36">
        <v>14</v>
      </c>
      <c r="C193" s="48" t="s">
        <v>13</v>
      </c>
      <c r="D193" s="63">
        <f t="shared" si="0"/>
        <v>-9.1394731380792393</v>
      </c>
      <c r="E193" s="63"/>
      <c r="F193" s="63">
        <f t="shared" si="1"/>
        <v>-7.9435630913885795</v>
      </c>
      <c r="G193" s="64"/>
      <c r="H193" s="63">
        <f t="shared" si="2"/>
        <v>-8.263855883346892</v>
      </c>
      <c r="I193" s="63"/>
      <c r="J193" s="63">
        <f t="shared" si="3"/>
        <v>-4.5072831897799155</v>
      </c>
      <c r="W193" s="274"/>
      <c r="X193" s="274"/>
      <c r="Y193" s="274"/>
      <c r="Z193" s="274"/>
      <c r="AA193" s="274"/>
      <c r="AB193" s="274"/>
      <c r="AC193" s="274"/>
    </row>
    <row r="194" spans="2:29">
      <c r="B194" s="38">
        <v>15</v>
      </c>
      <c r="C194" s="49" t="s">
        <v>14</v>
      </c>
      <c r="D194" s="63">
        <f t="shared" si="0"/>
        <v>-13.501492811980048</v>
      </c>
      <c r="E194" s="63"/>
      <c r="F194" s="63">
        <f t="shared" si="1"/>
        <v>-14.354820323171108</v>
      </c>
      <c r="G194" s="64"/>
      <c r="H194" s="63">
        <f t="shared" si="2"/>
        <v>-14.29410529043278</v>
      </c>
      <c r="I194" s="63"/>
      <c r="J194" s="63">
        <f t="shared" si="3"/>
        <v>-13.308495099895751</v>
      </c>
      <c r="W194" s="274"/>
      <c r="X194" s="274"/>
      <c r="Y194" s="274"/>
      <c r="Z194" s="274"/>
      <c r="AA194" s="274"/>
      <c r="AB194" s="274"/>
      <c r="AC194" s="274"/>
    </row>
    <row r="195" spans="2:29">
      <c r="B195" s="37">
        <v>16</v>
      </c>
      <c r="C195" s="50" t="s">
        <v>15</v>
      </c>
      <c r="D195" s="63">
        <f t="shared" si="0"/>
        <v>-9.7635101341115167</v>
      </c>
      <c r="E195" s="63"/>
      <c r="F195" s="63">
        <f t="shared" si="1"/>
        <v>-8.196364057186635</v>
      </c>
      <c r="G195" s="64"/>
      <c r="H195" s="63">
        <f t="shared" si="2"/>
        <v>-10.310723283299854</v>
      </c>
      <c r="I195" s="63"/>
      <c r="J195" s="63">
        <f t="shared" si="3"/>
        <v>-6.7312063002621976</v>
      </c>
      <c r="W195" s="274"/>
      <c r="X195" s="274"/>
      <c r="Y195" s="274"/>
      <c r="Z195" s="274"/>
      <c r="AA195" s="274"/>
      <c r="AB195" s="274"/>
      <c r="AC195" s="274"/>
    </row>
    <row r="196" spans="2:29">
      <c r="B196" s="75">
        <v>17</v>
      </c>
      <c r="C196" s="76" t="s">
        <v>16</v>
      </c>
      <c r="D196" s="63">
        <f t="shared" si="0"/>
        <v>-15.671355861622468</v>
      </c>
      <c r="E196" s="63"/>
      <c r="F196" s="63">
        <f t="shared" si="1"/>
        <v>-14.770688925031525</v>
      </c>
      <c r="G196" s="64"/>
      <c r="H196" s="63">
        <f t="shared" si="2"/>
        <v>-15.051857880027713</v>
      </c>
      <c r="I196" s="63"/>
      <c r="J196" s="63">
        <f t="shared" si="3"/>
        <v>-8.3266466611650802</v>
      </c>
      <c r="W196" s="274"/>
      <c r="X196" s="274"/>
      <c r="Y196" s="274"/>
      <c r="Z196" s="274"/>
      <c r="AA196" s="274"/>
      <c r="AB196" s="274"/>
      <c r="AC196" s="274"/>
    </row>
    <row r="197" spans="2:29">
      <c r="B197" s="16">
        <v>18</v>
      </c>
      <c r="C197" s="41" t="s">
        <v>17</v>
      </c>
      <c r="D197" s="63">
        <f t="shared" si="0"/>
        <v>-21.27096097966632</v>
      </c>
      <c r="E197" s="63"/>
      <c r="F197" s="63">
        <f t="shared" si="1"/>
        <v>-19.199396330479615</v>
      </c>
      <c r="G197" s="64"/>
      <c r="H197" s="63">
        <f t="shared" si="2"/>
        <v>-20.210345361573047</v>
      </c>
      <c r="I197" s="63"/>
      <c r="J197" s="63">
        <f t="shared" si="3"/>
        <v>-16.414544503696117</v>
      </c>
    </row>
  </sheetData>
  <mergeCells count="3">
    <mergeCell ref="A3:A20"/>
    <mergeCell ref="C178:J178"/>
    <mergeCell ref="B86:U87"/>
  </mergeCells>
  <pageMargins left="0.7" right="0.7" top="0.75" bottom="0.75" header="0.3" footer="0.3"/>
  <pageSetup paperSize="8" scale="2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25F6F-8BC3-4460-8B6F-C35794F063B7}">
  <sheetPr>
    <pageSetUpPr fitToPage="1"/>
  </sheetPr>
  <dimension ref="A1:BW111"/>
  <sheetViews>
    <sheetView zoomScale="25" zoomScaleNormal="25" workbookViewId="0">
      <selection activeCell="CG28" sqref="CG28"/>
    </sheetView>
  </sheetViews>
  <sheetFormatPr defaultRowHeight="23.5"/>
  <cols>
    <col min="2" max="2" width="16.54296875" style="11" bestFit="1" customWidth="1"/>
    <col min="3" max="3" width="26.54296875" customWidth="1"/>
    <col min="4" max="6" width="20.1796875" customWidth="1"/>
    <col min="7" max="7" width="20.1796875" style="52" customWidth="1"/>
    <col min="8" max="21" width="20.1796875" customWidth="1"/>
    <col min="22" max="22" width="8.7265625" customWidth="1"/>
    <col min="25" max="25" width="31.90625" bestFit="1" customWidth="1"/>
    <col min="26" max="43" width="19.26953125" customWidth="1"/>
    <col min="45" max="45" width="8.7265625" customWidth="1"/>
    <col min="46" max="46" width="16.54296875" customWidth="1"/>
    <col min="47" max="47" width="41.54296875" bestFit="1" customWidth="1"/>
    <col min="48" max="48" width="19" style="159" customWidth="1"/>
    <col min="51" max="51" width="31.90625" bestFit="1" customWidth="1"/>
    <col min="52" max="68" width="17.7265625" customWidth="1"/>
    <col min="69" max="69" width="25.36328125" bestFit="1" customWidth="1"/>
    <col min="74" max="74" width="31.90625" bestFit="1" customWidth="1"/>
    <col min="75" max="75" width="17.7265625" style="157" customWidth="1"/>
  </cols>
  <sheetData>
    <row r="1" spans="1:75" s="10" customFormat="1" ht="37">
      <c r="B1" s="11"/>
      <c r="W1" s="160"/>
      <c r="X1" s="300" t="s">
        <v>768</v>
      </c>
      <c r="Y1" s="300"/>
      <c r="Z1" s="300"/>
      <c r="AA1" s="300"/>
      <c r="AB1" s="300"/>
      <c r="AC1" s="300"/>
      <c r="AD1" s="300"/>
      <c r="AE1" s="300"/>
      <c r="AF1" s="300"/>
      <c r="AG1" s="300"/>
      <c r="AH1" s="300"/>
      <c r="AI1" s="300"/>
      <c r="AJ1" s="300"/>
      <c r="AK1" s="300"/>
      <c r="AL1" s="300"/>
      <c r="AM1" s="300"/>
      <c r="AN1" s="300"/>
      <c r="AO1" s="300"/>
      <c r="AP1" s="300"/>
      <c r="AQ1" s="300"/>
      <c r="AV1" s="161"/>
      <c r="AX1" s="300" t="s">
        <v>769</v>
      </c>
      <c r="AY1" s="300"/>
      <c r="AZ1" s="300"/>
      <c r="BA1" s="300"/>
      <c r="BB1" s="300"/>
      <c r="BC1" s="300"/>
      <c r="BD1" s="300"/>
      <c r="BE1" s="300"/>
      <c r="BF1" s="300"/>
      <c r="BG1" s="300"/>
      <c r="BH1" s="300"/>
      <c r="BI1" s="300"/>
      <c r="BJ1" s="300"/>
      <c r="BK1" s="300"/>
      <c r="BL1" s="300"/>
      <c r="BM1" s="300"/>
      <c r="BN1" s="300"/>
      <c r="BO1" s="300"/>
      <c r="BP1" s="300"/>
      <c r="BQ1" s="300"/>
      <c r="BW1" s="164"/>
    </row>
    <row r="2" spans="1:75" s="15" customFormat="1" ht="47" customHeight="1">
      <c r="B2" s="16"/>
      <c r="C2" s="17"/>
      <c r="D2" s="29">
        <v>1</v>
      </c>
      <c r="E2" s="126">
        <v>2</v>
      </c>
      <c r="F2" s="16">
        <v>3</v>
      </c>
      <c r="G2" s="30">
        <v>4</v>
      </c>
      <c r="H2" s="31">
        <v>5</v>
      </c>
      <c r="I2" s="128">
        <v>6</v>
      </c>
      <c r="J2" s="130">
        <v>7</v>
      </c>
      <c r="K2" s="32">
        <v>8</v>
      </c>
      <c r="L2" s="132">
        <v>9</v>
      </c>
      <c r="M2" s="134">
        <v>10</v>
      </c>
      <c r="N2" s="33">
        <v>11</v>
      </c>
      <c r="O2" s="34">
        <v>12</v>
      </c>
      <c r="P2" s="35">
        <v>13</v>
      </c>
      <c r="Q2" s="36">
        <v>14</v>
      </c>
      <c r="R2" s="38">
        <v>15</v>
      </c>
      <c r="S2" s="37">
        <v>16</v>
      </c>
      <c r="T2" s="75">
        <v>17</v>
      </c>
      <c r="U2" s="16">
        <v>18</v>
      </c>
      <c r="X2" s="16"/>
      <c r="Y2" s="17"/>
      <c r="Z2" s="29">
        <v>1</v>
      </c>
      <c r="AA2" s="126">
        <v>2</v>
      </c>
      <c r="AB2" s="16">
        <v>3</v>
      </c>
      <c r="AC2" s="30">
        <v>4</v>
      </c>
      <c r="AD2" s="31">
        <v>5</v>
      </c>
      <c r="AE2" s="128">
        <v>6</v>
      </c>
      <c r="AF2" s="130">
        <v>7</v>
      </c>
      <c r="AG2" s="32">
        <v>8</v>
      </c>
      <c r="AH2" s="132">
        <v>9</v>
      </c>
      <c r="AI2" s="134">
        <v>10</v>
      </c>
      <c r="AJ2" s="33">
        <v>11</v>
      </c>
      <c r="AK2" s="34">
        <v>12</v>
      </c>
      <c r="AL2" s="35">
        <v>13</v>
      </c>
      <c r="AM2" s="36">
        <v>14</v>
      </c>
      <c r="AN2" s="38">
        <v>15</v>
      </c>
      <c r="AO2" s="37">
        <v>16</v>
      </c>
      <c r="AP2" s="75">
        <v>17</v>
      </c>
      <c r="AQ2" s="16">
        <v>18</v>
      </c>
      <c r="AT2" s="16"/>
      <c r="AU2" s="16"/>
      <c r="AV2" s="162"/>
      <c r="AX2" s="16"/>
      <c r="AY2" s="17"/>
      <c r="AZ2" s="29">
        <v>1</v>
      </c>
      <c r="BA2" s="126">
        <v>2</v>
      </c>
      <c r="BB2" s="16">
        <v>3</v>
      </c>
      <c r="BC2" s="30">
        <v>4</v>
      </c>
      <c r="BD2" s="31">
        <v>5</v>
      </c>
      <c r="BE2" s="128">
        <v>6</v>
      </c>
      <c r="BF2" s="130">
        <v>7</v>
      </c>
      <c r="BG2" s="32">
        <v>8</v>
      </c>
      <c r="BH2" s="132">
        <v>9</v>
      </c>
      <c r="BI2" s="134">
        <v>10</v>
      </c>
      <c r="BJ2" s="33">
        <v>11</v>
      </c>
      <c r="BK2" s="34">
        <v>12</v>
      </c>
      <c r="BL2" s="35">
        <v>13</v>
      </c>
      <c r="BM2" s="36">
        <v>14</v>
      </c>
      <c r="BN2" s="38">
        <v>15</v>
      </c>
      <c r="BO2" s="37">
        <v>16</v>
      </c>
      <c r="BP2" s="75">
        <v>17</v>
      </c>
      <c r="BQ2" s="16">
        <v>18</v>
      </c>
      <c r="BW2" s="165"/>
    </row>
    <row r="3" spans="1:75" ht="55.5">
      <c r="A3" s="297"/>
      <c r="B3" s="16"/>
      <c r="C3" s="18" t="s">
        <v>20</v>
      </c>
      <c r="D3" s="77" t="s">
        <v>0</v>
      </c>
      <c r="E3" s="168" t="s">
        <v>1</v>
      </c>
      <c r="F3" s="78" t="s">
        <v>2</v>
      </c>
      <c r="G3" s="79" t="s">
        <v>3</v>
      </c>
      <c r="H3" s="80" t="s">
        <v>4</v>
      </c>
      <c r="I3" s="169" t="s">
        <v>5</v>
      </c>
      <c r="J3" s="170" t="s">
        <v>6</v>
      </c>
      <c r="K3" s="81" t="s">
        <v>7</v>
      </c>
      <c r="L3" s="171" t="s">
        <v>8</v>
      </c>
      <c r="M3" s="172" t="s">
        <v>9</v>
      </c>
      <c r="N3" s="82" t="s">
        <v>10</v>
      </c>
      <c r="O3" s="83" t="s">
        <v>11</v>
      </c>
      <c r="P3" s="84" t="s">
        <v>12</v>
      </c>
      <c r="Q3" s="85" t="s">
        <v>13</v>
      </c>
      <c r="R3" s="86" t="s">
        <v>14</v>
      </c>
      <c r="S3" s="87" t="s">
        <v>15</v>
      </c>
      <c r="T3" s="88" t="s">
        <v>16</v>
      </c>
      <c r="U3" s="78" t="s">
        <v>17</v>
      </c>
      <c r="X3" s="16"/>
      <c r="Y3" s="18" t="s">
        <v>31</v>
      </c>
      <c r="Z3" s="77" t="s">
        <v>0</v>
      </c>
      <c r="AA3" s="168" t="s">
        <v>1</v>
      </c>
      <c r="AB3" s="78" t="s">
        <v>2</v>
      </c>
      <c r="AC3" s="79" t="s">
        <v>3</v>
      </c>
      <c r="AD3" s="80" t="s">
        <v>4</v>
      </c>
      <c r="AE3" s="169" t="s">
        <v>5</v>
      </c>
      <c r="AF3" s="170" t="s">
        <v>6</v>
      </c>
      <c r="AG3" s="81" t="s">
        <v>7</v>
      </c>
      <c r="AH3" s="171" t="s">
        <v>8</v>
      </c>
      <c r="AI3" s="172" t="s">
        <v>9</v>
      </c>
      <c r="AJ3" s="82" t="s">
        <v>10</v>
      </c>
      <c r="AK3" s="83" t="s">
        <v>11</v>
      </c>
      <c r="AL3" s="84" t="s">
        <v>12</v>
      </c>
      <c r="AM3" s="85" t="s">
        <v>13</v>
      </c>
      <c r="AN3" s="86" t="s">
        <v>14</v>
      </c>
      <c r="AO3" s="87" t="s">
        <v>15</v>
      </c>
      <c r="AP3" s="88" t="s">
        <v>16</v>
      </c>
      <c r="AQ3" s="78" t="s">
        <v>17</v>
      </c>
      <c r="AS3" t="s">
        <v>809</v>
      </c>
      <c r="AT3" s="17"/>
      <c r="AU3" s="18" t="s">
        <v>39</v>
      </c>
      <c r="AV3" s="163" t="s">
        <v>34</v>
      </c>
      <c r="AX3" s="16"/>
      <c r="AY3" s="18" t="s">
        <v>810</v>
      </c>
      <c r="AZ3" s="40" t="s">
        <v>0</v>
      </c>
      <c r="BA3" s="127" t="s">
        <v>1</v>
      </c>
      <c r="BB3" s="41" t="s">
        <v>2</v>
      </c>
      <c r="BC3" s="42" t="s">
        <v>3</v>
      </c>
      <c r="BD3" s="43" t="s">
        <v>4</v>
      </c>
      <c r="BE3" s="129" t="s">
        <v>5</v>
      </c>
      <c r="BF3" s="131" t="s">
        <v>6</v>
      </c>
      <c r="BG3" s="44" t="s">
        <v>7</v>
      </c>
      <c r="BH3" s="133" t="s">
        <v>8</v>
      </c>
      <c r="BI3" s="135" t="s">
        <v>9</v>
      </c>
      <c r="BJ3" s="45" t="s">
        <v>10</v>
      </c>
      <c r="BK3" s="46" t="s">
        <v>11</v>
      </c>
      <c r="BL3" s="47" t="s">
        <v>12</v>
      </c>
      <c r="BM3" s="48" t="s">
        <v>13</v>
      </c>
      <c r="BN3" s="49" t="s">
        <v>14</v>
      </c>
      <c r="BO3" s="50" t="s">
        <v>15</v>
      </c>
      <c r="BP3" s="76" t="s">
        <v>16</v>
      </c>
      <c r="BQ3" s="41" t="s">
        <v>17</v>
      </c>
      <c r="BS3" t="s">
        <v>809</v>
      </c>
      <c r="BU3" s="16"/>
      <c r="BV3" s="18" t="s">
        <v>755</v>
      </c>
      <c r="BW3" s="166" t="s">
        <v>34</v>
      </c>
    </row>
    <row r="4" spans="1:75">
      <c r="A4" s="297"/>
      <c r="B4" s="29">
        <v>1</v>
      </c>
      <c r="C4" s="40" t="s">
        <v>0</v>
      </c>
      <c r="D4" s="90">
        <v>0</v>
      </c>
      <c r="E4" s="91">
        <v>1.0598776223776223</v>
      </c>
      <c r="F4" s="91">
        <v>3.8947368421052633</v>
      </c>
      <c r="G4" s="91">
        <v>1.2266666666666666</v>
      </c>
      <c r="H4" s="91">
        <v>1.2454145267791636</v>
      </c>
      <c r="I4" s="91">
        <v>0.52747252747252749</v>
      </c>
      <c r="J4" s="91">
        <v>1.583607456140351</v>
      </c>
      <c r="K4" s="91">
        <v>1.2156862745098038</v>
      </c>
      <c r="L4" s="91">
        <v>1.5490196078431373</v>
      </c>
      <c r="M4" s="91">
        <v>1.8873239436619718</v>
      </c>
      <c r="N4" s="91">
        <v>0.7752808988764045</v>
      </c>
      <c r="O4" s="91">
        <v>1.472972972972973</v>
      </c>
      <c r="P4" s="91">
        <v>2.392156862745098</v>
      </c>
      <c r="Q4" s="91">
        <v>1.9402985074626866</v>
      </c>
      <c r="R4" s="91">
        <v>2.7954545454545454</v>
      </c>
      <c r="S4" s="91">
        <v>1.2217171717171718</v>
      </c>
      <c r="T4" s="91">
        <v>1.8157894736842106</v>
      </c>
      <c r="U4" s="91">
        <v>2.2678571428571428</v>
      </c>
      <c r="X4" s="29">
        <v>1</v>
      </c>
      <c r="Y4" s="40" t="s">
        <v>0</v>
      </c>
      <c r="Z4" s="91" cm="1">
        <f t="array" ref="Z4:AQ21">MMULT(D4:U21,D4:U21)</f>
        <v>17.313611753234202</v>
      </c>
      <c r="AA4" s="91">
        <v>19.987608485504953</v>
      </c>
      <c r="AB4" s="91">
        <v>20.535216802535757</v>
      </c>
      <c r="AC4" s="91">
        <v>21.880921139075625</v>
      </c>
      <c r="AD4" s="91">
        <v>19.443570556720527</v>
      </c>
      <c r="AE4" s="91">
        <v>26.865772504484472</v>
      </c>
      <c r="AF4" s="91">
        <v>26.314574042847614</v>
      </c>
      <c r="AG4" s="91">
        <v>28.00089288432433</v>
      </c>
      <c r="AH4" s="91">
        <v>34.087782348787911</v>
      </c>
      <c r="AI4" s="91">
        <v>26.645947462531929</v>
      </c>
      <c r="AJ4" s="91">
        <v>32.945908953084412</v>
      </c>
      <c r="AK4" s="91">
        <v>30.981996787154461</v>
      </c>
      <c r="AL4" s="91">
        <v>30.507914999579466</v>
      </c>
      <c r="AM4" s="91">
        <v>34.193527111851644</v>
      </c>
      <c r="AN4" s="91">
        <v>38.686195350208493</v>
      </c>
      <c r="AO4" s="91">
        <v>36.475704540319022</v>
      </c>
      <c r="AP4" s="91">
        <v>45.065542268143794</v>
      </c>
      <c r="AQ4" s="91">
        <v>52.141797489936884</v>
      </c>
      <c r="AS4">
        <v>1</v>
      </c>
      <c r="AT4" s="29">
        <v>1</v>
      </c>
      <c r="AU4" s="40" t="s">
        <v>0</v>
      </c>
      <c r="AV4" s="91" cm="1">
        <f t="array" ref="AV4:AV21">MMULT(_xlfn.ANCHORARRAY(Z4),AS4:AS21)</f>
        <v>542.07448548032551</v>
      </c>
      <c r="AX4" s="29">
        <v>1</v>
      </c>
      <c r="AY4" s="116" t="s">
        <v>0</v>
      </c>
      <c r="AZ4" s="91" cm="1">
        <f t="array" ref="AZ4:BQ21">TRANSPOSE(_xlfn.ANCHORARRAY(Z4))</f>
        <v>17.313611753234202</v>
      </c>
      <c r="BA4" s="91">
        <v>18.06116916524034</v>
      </c>
      <c r="BB4" s="91">
        <v>16.917181755062121</v>
      </c>
      <c r="BC4" s="91">
        <v>18.844913164444385</v>
      </c>
      <c r="BD4" s="91">
        <v>15.564130180010777</v>
      </c>
      <c r="BE4" s="91">
        <v>14.234931928763732</v>
      </c>
      <c r="BF4" s="91">
        <v>15.075728366555767</v>
      </c>
      <c r="BG4" s="91">
        <v>12.500755828903603</v>
      </c>
      <c r="BH4" s="91">
        <v>14.178549668021022</v>
      </c>
      <c r="BI4" s="91">
        <v>14.58634615553804</v>
      </c>
      <c r="BJ4" s="91">
        <v>13.280288487001854</v>
      </c>
      <c r="BK4" s="91">
        <v>12.81919194963185</v>
      </c>
      <c r="BL4" s="91">
        <v>12.048541605462633</v>
      </c>
      <c r="BM4" s="91">
        <v>10.071339380065696</v>
      </c>
      <c r="BN4" s="91">
        <v>11.056878644806474</v>
      </c>
      <c r="BO4" s="91">
        <v>9.0176512441292811</v>
      </c>
      <c r="BP4" s="91">
        <v>8.5559135717853181</v>
      </c>
      <c r="BQ4" s="91">
        <v>8.6490367028932926</v>
      </c>
      <c r="BS4">
        <v>1</v>
      </c>
      <c r="BU4" s="29">
        <v>1</v>
      </c>
      <c r="BV4" s="40" t="s">
        <v>0</v>
      </c>
      <c r="BW4" s="158" cm="1">
        <f t="array" ref="BW4:BW21">MMULT(_xlfn.ANCHORARRAY(AZ4),BS4:BS21)</f>
        <v>242.77615955155036</v>
      </c>
    </row>
    <row r="5" spans="1:75">
      <c r="A5" s="297"/>
      <c r="B5" s="126">
        <v>2</v>
      </c>
      <c r="C5" s="127" t="s">
        <v>1</v>
      </c>
      <c r="D5" s="91">
        <v>0.96440644263273012</v>
      </c>
      <c r="E5" s="90">
        <v>0</v>
      </c>
      <c r="F5" s="91">
        <v>1.0723491894764816</v>
      </c>
      <c r="G5" s="91">
        <v>1.2807249712313002</v>
      </c>
      <c r="H5" s="91">
        <v>0.86</v>
      </c>
      <c r="I5" s="91">
        <v>0.81481481481481477</v>
      </c>
      <c r="J5" s="91">
        <v>1.0465116279069768</v>
      </c>
      <c r="K5" s="91">
        <v>2.2692307692307692</v>
      </c>
      <c r="L5" s="91">
        <v>1.5569620253164558</v>
      </c>
      <c r="M5" s="91">
        <v>1.1304347826086956</v>
      </c>
      <c r="N5" s="91">
        <v>1.3372093023255813</v>
      </c>
      <c r="O5" s="91">
        <v>2.4308390022675734</v>
      </c>
      <c r="P5" s="91">
        <v>1.3111111111111111</v>
      </c>
      <c r="Q5" s="91">
        <v>2.3777777777777778</v>
      </c>
      <c r="R5" s="91">
        <v>1.5274725274725274</v>
      </c>
      <c r="S5" s="91">
        <v>1.0804597701149425</v>
      </c>
      <c r="T5" s="91">
        <v>1.7692307692307692</v>
      </c>
      <c r="U5" s="91">
        <v>5.833333333333333</v>
      </c>
      <c r="X5" s="126">
        <v>2</v>
      </c>
      <c r="Y5" s="127" t="s">
        <v>1</v>
      </c>
      <c r="Z5" s="91">
        <v>18.06116916524034</v>
      </c>
      <c r="AA5" s="91">
        <v>17.28623152895447</v>
      </c>
      <c r="AB5" s="91">
        <v>24.0154866023334</v>
      </c>
      <c r="AC5" s="91">
        <v>25.744992886735222</v>
      </c>
      <c r="AD5" s="91">
        <v>20.502522456443451</v>
      </c>
      <c r="AE5" s="91">
        <v>23.107706003026841</v>
      </c>
      <c r="AF5" s="91">
        <v>28.142509288257006</v>
      </c>
      <c r="AG5" s="91">
        <v>25.541771841424769</v>
      </c>
      <c r="AH5" s="91">
        <v>26.754306762266719</v>
      </c>
      <c r="AI5" s="91">
        <v>24.683936365584056</v>
      </c>
      <c r="AJ5" s="91">
        <v>26.950552493855888</v>
      </c>
      <c r="AK5" s="91">
        <v>26.58328197790906</v>
      </c>
      <c r="AL5" s="91">
        <v>28.983509446136441</v>
      </c>
      <c r="AM5" s="91">
        <v>30.954630701929403</v>
      </c>
      <c r="AN5" s="91">
        <v>38.377047309265201</v>
      </c>
      <c r="AO5" s="91">
        <v>39.001690957231681</v>
      </c>
      <c r="AP5" s="91">
        <v>41.340092518628481</v>
      </c>
      <c r="AQ5" s="91">
        <v>37.119797369929493</v>
      </c>
      <c r="AS5">
        <v>1</v>
      </c>
      <c r="AT5" s="126">
        <v>2</v>
      </c>
      <c r="AU5" s="127" t="s">
        <v>1</v>
      </c>
      <c r="AV5" s="91">
        <v>503.15123567515184</v>
      </c>
      <c r="AX5" s="16">
        <v>2</v>
      </c>
      <c r="AY5" s="60" t="s">
        <v>1</v>
      </c>
      <c r="AZ5" s="91">
        <v>19.987608485504953</v>
      </c>
      <c r="BA5" s="91">
        <v>17.28623152895447</v>
      </c>
      <c r="BB5" s="91">
        <v>14.933845796339478</v>
      </c>
      <c r="BC5" s="91">
        <v>19.245678179405154</v>
      </c>
      <c r="BD5" s="91">
        <v>16.590357747999722</v>
      </c>
      <c r="BE5" s="91">
        <v>15.350454121375494</v>
      </c>
      <c r="BF5" s="91">
        <v>14.184766620713736</v>
      </c>
      <c r="BG5" s="91">
        <v>13.849510579454069</v>
      </c>
      <c r="BH5" s="91">
        <v>13.831254199408413</v>
      </c>
      <c r="BI5" s="91">
        <v>13.356857646164388</v>
      </c>
      <c r="BJ5" s="91">
        <v>13.365291339761733</v>
      </c>
      <c r="BK5" s="91">
        <v>12.833118622280521</v>
      </c>
      <c r="BL5" s="91">
        <v>10.759112485304433</v>
      </c>
      <c r="BM5" s="91">
        <v>10.068804093684287</v>
      </c>
      <c r="BN5" s="91">
        <v>9.6220383857959781</v>
      </c>
      <c r="BO5" s="91">
        <v>10.047563769955332</v>
      </c>
      <c r="BP5" s="91">
        <v>8.866759316341847</v>
      </c>
      <c r="BQ5" s="91">
        <v>9.4397056015643468</v>
      </c>
      <c r="BS5">
        <v>1</v>
      </c>
      <c r="BU5" s="126">
        <v>2</v>
      </c>
      <c r="BV5" s="127" t="s">
        <v>1</v>
      </c>
      <c r="BW5" s="158">
        <v>243.61895852000836</v>
      </c>
    </row>
    <row r="6" spans="1:75">
      <c r="A6" s="297"/>
      <c r="B6" s="16">
        <v>3</v>
      </c>
      <c r="C6" s="41" t="s">
        <v>2</v>
      </c>
      <c r="D6" s="91">
        <v>0.25675675675675674</v>
      </c>
      <c r="E6" s="91">
        <v>0.98685497676693568</v>
      </c>
      <c r="F6" s="90">
        <v>0</v>
      </c>
      <c r="G6" s="91">
        <v>0.84599156118143459</v>
      </c>
      <c r="H6" s="91">
        <v>0.62616822429906538</v>
      </c>
      <c r="I6" s="91">
        <v>1.3124217554597302</v>
      </c>
      <c r="J6" s="91">
        <v>1.1125</v>
      </c>
      <c r="K6" s="91">
        <v>1.0657894736842106</v>
      </c>
      <c r="L6" s="91">
        <v>3.34375</v>
      </c>
      <c r="M6" s="91">
        <v>1.4691358024691359</v>
      </c>
      <c r="N6" s="91">
        <v>1.1447368421052631</v>
      </c>
      <c r="O6" s="91">
        <v>0.66101694915254239</v>
      </c>
      <c r="P6" s="91">
        <v>1.0639834881320951</v>
      </c>
      <c r="Q6" s="91">
        <v>1.2321428571428572</v>
      </c>
      <c r="R6" s="91">
        <v>1.3676470588235294</v>
      </c>
      <c r="S6" s="91">
        <v>1.0804597701149425</v>
      </c>
      <c r="T6" s="91">
        <v>2.8333333333333335</v>
      </c>
      <c r="U6" s="91">
        <v>3.5945945945945947</v>
      </c>
      <c r="X6" s="16">
        <v>3</v>
      </c>
      <c r="Y6" s="41" t="s">
        <v>2</v>
      </c>
      <c r="Z6" s="91">
        <v>16.917181755062121</v>
      </c>
      <c r="AA6" s="91">
        <v>14.933845796339478</v>
      </c>
      <c r="AB6" s="91">
        <v>17.110503731923146</v>
      </c>
      <c r="AC6" s="91">
        <v>20.439041050648278</v>
      </c>
      <c r="AD6" s="91">
        <v>17.910263092362886</v>
      </c>
      <c r="AE6" s="91">
        <v>17.797835356284544</v>
      </c>
      <c r="AF6" s="91">
        <v>22.463747731743929</v>
      </c>
      <c r="AG6" s="91">
        <v>23.132440812746573</v>
      </c>
      <c r="AH6" s="91">
        <v>18.324933367924892</v>
      </c>
      <c r="AI6" s="91">
        <v>20.787103804831979</v>
      </c>
      <c r="AJ6" s="91">
        <v>23.746313411933976</v>
      </c>
      <c r="AK6" s="91">
        <v>25.35557082773666</v>
      </c>
      <c r="AL6" s="91">
        <v>25.472136833499238</v>
      </c>
      <c r="AM6" s="91">
        <v>29.293769205471577</v>
      </c>
      <c r="AN6" s="91">
        <v>31.480516941396271</v>
      </c>
      <c r="AO6" s="91">
        <v>33.439689189320084</v>
      </c>
      <c r="AP6" s="91">
        <v>36.077715608920236</v>
      </c>
      <c r="AQ6" s="91">
        <v>35.224420529356841</v>
      </c>
      <c r="AS6">
        <v>1</v>
      </c>
      <c r="AT6" s="16">
        <v>3</v>
      </c>
      <c r="AU6" s="41" t="s">
        <v>2</v>
      </c>
      <c r="AV6" s="91">
        <v>429.90702904750276</v>
      </c>
      <c r="AX6" s="16">
        <v>3</v>
      </c>
      <c r="AY6" s="60" t="s">
        <v>2</v>
      </c>
      <c r="AZ6" s="91">
        <v>20.535216802535757</v>
      </c>
      <c r="BA6" s="91">
        <v>24.0154866023334</v>
      </c>
      <c r="BB6" s="91">
        <v>17.110503731923146</v>
      </c>
      <c r="BC6" s="91">
        <v>24.289277976455754</v>
      </c>
      <c r="BD6" s="91">
        <v>21.278841965313411</v>
      </c>
      <c r="BE6" s="91">
        <v>23.656070929921274</v>
      </c>
      <c r="BF6" s="91">
        <v>18.450245272198774</v>
      </c>
      <c r="BG6" s="91">
        <v>17.034690841695109</v>
      </c>
      <c r="BH6" s="91">
        <v>18.266176614452046</v>
      </c>
      <c r="BI6" s="91">
        <v>17.869600197322203</v>
      </c>
      <c r="BJ6" s="91">
        <v>18.56309964162924</v>
      </c>
      <c r="BK6" s="91">
        <v>14.359779799665146</v>
      </c>
      <c r="BL6" s="91">
        <v>14.154052846535242</v>
      </c>
      <c r="BM6" s="91">
        <v>12.719561511251312</v>
      </c>
      <c r="BN6" s="91">
        <v>12.485587593210662</v>
      </c>
      <c r="BO6" s="91">
        <v>14.343521766238128</v>
      </c>
      <c r="BP6" s="91">
        <v>12.885018412584769</v>
      </c>
      <c r="BQ6" s="91">
        <v>12.190706654301692</v>
      </c>
      <c r="BS6">
        <v>1</v>
      </c>
      <c r="BU6" s="16">
        <v>3</v>
      </c>
      <c r="BV6" s="41" t="s">
        <v>2</v>
      </c>
      <c r="BW6" s="158">
        <v>314.20743915956712</v>
      </c>
    </row>
    <row r="7" spans="1:75">
      <c r="A7" s="297"/>
      <c r="B7" s="30">
        <v>4</v>
      </c>
      <c r="C7" s="42" t="s">
        <v>3</v>
      </c>
      <c r="D7" s="91">
        <v>0.81521739130434778</v>
      </c>
      <c r="E7" s="91">
        <v>0.89271677227881607</v>
      </c>
      <c r="F7" s="91">
        <v>1.2376543209876543</v>
      </c>
      <c r="G7" s="90">
        <v>0</v>
      </c>
      <c r="H7" s="91">
        <v>0.80851063829787229</v>
      </c>
      <c r="I7" s="91">
        <v>0.82432432432432434</v>
      </c>
      <c r="J7" s="91">
        <v>1.8833333333333333</v>
      </c>
      <c r="K7" s="91">
        <v>1.2352941176470589</v>
      </c>
      <c r="L7" s="91">
        <v>1.2191358024691357</v>
      </c>
      <c r="M7" s="91">
        <v>1.8</v>
      </c>
      <c r="N7" s="91">
        <v>2.5217391304347827</v>
      </c>
      <c r="O7" s="91">
        <v>2.2307692307692308</v>
      </c>
      <c r="P7" s="91">
        <v>1.0641025641025641</v>
      </c>
      <c r="Q7" s="91">
        <v>1.7450980392156863</v>
      </c>
      <c r="R7" s="91">
        <v>3.4905303030303028</v>
      </c>
      <c r="S7" s="91">
        <v>2.2666666666666666</v>
      </c>
      <c r="T7" s="91">
        <v>2.8529411764705883</v>
      </c>
      <c r="U7" s="91">
        <v>0.50847457627118642</v>
      </c>
      <c r="X7" s="30">
        <v>4</v>
      </c>
      <c r="Y7" s="42" t="s">
        <v>3</v>
      </c>
      <c r="Z7" s="91">
        <v>18.844913164444385</v>
      </c>
      <c r="AA7" s="91">
        <v>19.245678179405154</v>
      </c>
      <c r="AB7" s="91">
        <v>24.289277976455754</v>
      </c>
      <c r="AC7" s="91">
        <v>17.35834591220398</v>
      </c>
      <c r="AD7" s="91">
        <v>20.827138776923345</v>
      </c>
      <c r="AE7" s="91">
        <v>25.569228816063163</v>
      </c>
      <c r="AF7" s="91">
        <v>23.298039652139536</v>
      </c>
      <c r="AG7" s="91">
        <v>27.674663456627115</v>
      </c>
      <c r="AH7" s="91">
        <v>25.8096856066512</v>
      </c>
      <c r="AI7" s="91">
        <v>23.06639761577658</v>
      </c>
      <c r="AJ7" s="91">
        <v>28.792142434587991</v>
      </c>
      <c r="AK7" s="91">
        <v>27.534853395470169</v>
      </c>
      <c r="AL7" s="91">
        <v>32.553852424585621</v>
      </c>
      <c r="AM7" s="91">
        <v>30.866170941645134</v>
      </c>
      <c r="AN7" s="91">
        <v>32.596836767536317</v>
      </c>
      <c r="AO7" s="91">
        <v>31.812620978452276</v>
      </c>
      <c r="AP7" s="91">
        <v>38.895601429915239</v>
      </c>
      <c r="AQ7" s="91">
        <v>47.766731690217306</v>
      </c>
      <c r="AS7">
        <v>1</v>
      </c>
      <c r="AT7" s="30">
        <v>4</v>
      </c>
      <c r="AU7" s="42" t="s">
        <v>3</v>
      </c>
      <c r="AV7" s="91">
        <v>496.80217921910025</v>
      </c>
      <c r="AX7" s="30">
        <v>4</v>
      </c>
      <c r="AY7" s="117" t="s">
        <v>3</v>
      </c>
      <c r="AZ7" s="91">
        <v>21.880921139075625</v>
      </c>
      <c r="BA7" s="91">
        <v>25.744992886735222</v>
      </c>
      <c r="BB7" s="91">
        <v>20.439041050648278</v>
      </c>
      <c r="BC7" s="91">
        <v>17.35834591220398</v>
      </c>
      <c r="BD7" s="91">
        <v>18.991764440344163</v>
      </c>
      <c r="BE7" s="91">
        <v>19.378662237632863</v>
      </c>
      <c r="BF7" s="91">
        <v>15.591183328691704</v>
      </c>
      <c r="BG7" s="91">
        <v>14.138339609090668</v>
      </c>
      <c r="BH7" s="91">
        <v>13.796548879564345</v>
      </c>
      <c r="BI7" s="91">
        <v>16.900631478534891</v>
      </c>
      <c r="BJ7" s="91">
        <v>18.088152852947864</v>
      </c>
      <c r="BK7" s="91">
        <v>14.524134807334761</v>
      </c>
      <c r="BL7" s="91">
        <v>13.265734859872438</v>
      </c>
      <c r="BM7" s="91">
        <v>10.679064559756807</v>
      </c>
      <c r="BN7" s="91">
        <v>10.87287183962216</v>
      </c>
      <c r="BO7" s="91">
        <v>11.334425767960047</v>
      </c>
      <c r="BP7" s="91">
        <v>10.246932947626025</v>
      </c>
      <c r="BQ7" s="91">
        <v>6.6701997867747318</v>
      </c>
      <c r="BS7">
        <v>1</v>
      </c>
      <c r="BU7" s="30">
        <v>4</v>
      </c>
      <c r="BV7" s="42" t="s">
        <v>3</v>
      </c>
      <c r="BW7" s="158">
        <v>279.90194838441653</v>
      </c>
    </row>
    <row r="8" spans="1:75">
      <c r="A8" s="297"/>
      <c r="B8" s="31">
        <v>5</v>
      </c>
      <c r="C8" s="43" t="s">
        <v>4</v>
      </c>
      <c r="D8" s="91">
        <v>0.82482993197278909</v>
      </c>
      <c r="E8" s="91">
        <v>1.1627906976744187</v>
      </c>
      <c r="F8" s="91">
        <v>1.5970149253731343</v>
      </c>
      <c r="G8" s="91">
        <v>1.236842105263158</v>
      </c>
      <c r="H8" s="90">
        <v>0</v>
      </c>
      <c r="I8" s="91">
        <v>0.92783505154639179</v>
      </c>
      <c r="J8" s="91">
        <v>0.967741935483871</v>
      </c>
      <c r="K8" s="91">
        <v>0.84126984126984128</v>
      </c>
      <c r="L8" s="91">
        <v>1.25</v>
      </c>
      <c r="M8" s="91">
        <v>1.2537013975370139</v>
      </c>
      <c r="N8" s="91">
        <v>0.92105263157894735</v>
      </c>
      <c r="O8" s="91">
        <v>1.1914893617021276</v>
      </c>
      <c r="P8" s="91">
        <v>2.5815470643056848</v>
      </c>
      <c r="Q8" s="91">
        <v>2.2857142857142856</v>
      </c>
      <c r="R8" s="91">
        <v>3.4565217391304346</v>
      </c>
      <c r="S8" s="91">
        <v>1.3608247422680413</v>
      </c>
      <c r="T8" s="91">
        <v>1.155072463768116</v>
      </c>
      <c r="U8" s="91">
        <v>2.1864406779661016</v>
      </c>
      <c r="X8" s="31">
        <v>5</v>
      </c>
      <c r="Y8" s="43" t="s">
        <v>4</v>
      </c>
      <c r="Z8" s="91">
        <v>15.564130180010777</v>
      </c>
      <c r="AA8" s="91">
        <v>16.590357747999722</v>
      </c>
      <c r="AB8" s="91">
        <v>21.278841965313411</v>
      </c>
      <c r="AC8" s="91">
        <v>18.991764440344163</v>
      </c>
      <c r="AD8" s="91">
        <v>17.49049214559702</v>
      </c>
      <c r="AE8" s="91">
        <v>21.306385624924719</v>
      </c>
      <c r="AF8" s="91">
        <v>23.247628614832323</v>
      </c>
      <c r="AG8" s="91">
        <v>24.679942788162105</v>
      </c>
      <c r="AH8" s="91">
        <v>25.935489164428454</v>
      </c>
      <c r="AI8" s="91">
        <v>22.285689910848163</v>
      </c>
      <c r="AJ8" s="91">
        <v>29.157427953976089</v>
      </c>
      <c r="AK8" s="91">
        <v>28.555381401328386</v>
      </c>
      <c r="AL8" s="91">
        <v>24.667545131995396</v>
      </c>
      <c r="AM8" s="91">
        <v>28.956408357317891</v>
      </c>
      <c r="AN8" s="91">
        <v>31.156170972475305</v>
      </c>
      <c r="AO8" s="91">
        <v>31.170722292746255</v>
      </c>
      <c r="AP8" s="91">
        <v>38.708855022832815</v>
      </c>
      <c r="AQ8" s="91">
        <v>42.564017407977886</v>
      </c>
      <c r="AS8">
        <v>1</v>
      </c>
      <c r="AT8" s="31">
        <v>5</v>
      </c>
      <c r="AU8" s="43" t="s">
        <v>4</v>
      </c>
      <c r="AV8" s="91">
        <v>462.30725112311086</v>
      </c>
      <c r="AX8" s="31">
        <v>5</v>
      </c>
      <c r="AY8" s="118" t="s">
        <v>4</v>
      </c>
      <c r="AZ8" s="91">
        <v>19.443570556720527</v>
      </c>
      <c r="BA8" s="91">
        <v>20.502522456443451</v>
      </c>
      <c r="BB8" s="91">
        <v>17.910263092362886</v>
      </c>
      <c r="BC8" s="91">
        <v>20.827138776923345</v>
      </c>
      <c r="BD8" s="91">
        <v>17.49049214559702</v>
      </c>
      <c r="BE8" s="91">
        <v>16.839380331409785</v>
      </c>
      <c r="BF8" s="91">
        <v>14.864852266053095</v>
      </c>
      <c r="BG8" s="91">
        <v>12.687025813334305</v>
      </c>
      <c r="BH8" s="91">
        <v>15.154242207951532</v>
      </c>
      <c r="BI8" s="91">
        <v>14.000910070634037</v>
      </c>
      <c r="BJ8" s="91">
        <v>14.844128667001812</v>
      </c>
      <c r="BK8" s="91">
        <v>13.061836991193346</v>
      </c>
      <c r="BL8" s="91">
        <v>12.411296286137066</v>
      </c>
      <c r="BM8" s="91">
        <v>11.237133366123256</v>
      </c>
      <c r="BN8" s="91">
        <v>11.817877217230576</v>
      </c>
      <c r="BO8" s="91">
        <v>10.967022274739668</v>
      </c>
      <c r="BP8" s="91">
        <v>9.3327003469715279</v>
      </c>
      <c r="BQ8" s="91">
        <v>9.6488160506427381</v>
      </c>
      <c r="BS8">
        <v>1</v>
      </c>
      <c r="BU8" s="31">
        <v>5</v>
      </c>
      <c r="BV8" s="43" t="s">
        <v>4</v>
      </c>
      <c r="BW8" s="158">
        <v>263.04120891746999</v>
      </c>
    </row>
    <row r="9" spans="1:75">
      <c r="A9" s="297"/>
      <c r="B9" s="128">
        <v>6</v>
      </c>
      <c r="C9" s="129" t="s">
        <v>5</v>
      </c>
      <c r="D9" s="91">
        <v>1.8958333333333333</v>
      </c>
      <c r="E9" s="91">
        <v>1.2272727272727273</v>
      </c>
      <c r="F9" s="91">
        <v>0.76576576576576572</v>
      </c>
      <c r="G9" s="91">
        <v>1.2131147540983607</v>
      </c>
      <c r="H9" s="91">
        <v>1.0777777777777777</v>
      </c>
      <c r="I9" s="90">
        <v>0</v>
      </c>
      <c r="J9" s="91">
        <v>0.60606060606060608</v>
      </c>
      <c r="K9" s="91">
        <v>1.3181818181818181</v>
      </c>
      <c r="L9" s="91">
        <v>1.8636363636363635</v>
      </c>
      <c r="M9" s="91">
        <v>0.87209642787429242</v>
      </c>
      <c r="N9" s="91">
        <v>0.62365591397849462</v>
      </c>
      <c r="O9" s="91">
        <v>0.64166666666666672</v>
      </c>
      <c r="P9" s="91">
        <v>0.78899082568807344</v>
      </c>
      <c r="Q9" s="91">
        <v>1.6783545840922889</v>
      </c>
      <c r="R9" s="91">
        <v>2.1161654135338344</v>
      </c>
      <c r="S9" s="91">
        <v>2.4705882352941178</v>
      </c>
      <c r="T9" s="91">
        <v>1.6212121212121211</v>
      </c>
      <c r="U9" s="91">
        <v>2.7878787878787881</v>
      </c>
      <c r="X9" s="128">
        <v>6</v>
      </c>
      <c r="Y9" s="129" t="s">
        <v>5</v>
      </c>
      <c r="Z9" s="91">
        <v>14.234931928763732</v>
      </c>
      <c r="AA9" s="91">
        <v>15.350454121375494</v>
      </c>
      <c r="AB9" s="91">
        <v>23.656070929921274</v>
      </c>
      <c r="AC9" s="91">
        <v>19.378662237632863</v>
      </c>
      <c r="AD9" s="91">
        <v>16.839380331409785</v>
      </c>
      <c r="AE9" s="91">
        <v>17.512926735907598</v>
      </c>
      <c r="AF9" s="91">
        <v>24.12454120305491</v>
      </c>
      <c r="AG9" s="91">
        <v>21.824565221340308</v>
      </c>
      <c r="AH9" s="91">
        <v>21.466606027992096</v>
      </c>
      <c r="AI9" s="91">
        <v>22.305416508189197</v>
      </c>
      <c r="AJ9" s="91">
        <v>25.456930190136514</v>
      </c>
      <c r="AK9" s="91">
        <v>26.40926118046324</v>
      </c>
      <c r="AL9" s="91">
        <v>27.916571552013142</v>
      </c>
      <c r="AM9" s="91">
        <v>28.887856803048876</v>
      </c>
      <c r="AN9" s="91">
        <v>34.464384716153518</v>
      </c>
      <c r="AO9" s="91">
        <v>28.769753975206683</v>
      </c>
      <c r="AP9" s="91">
        <v>37.861937671297461</v>
      </c>
      <c r="AQ9" s="91">
        <v>36.61462446858711</v>
      </c>
      <c r="AS9">
        <v>1</v>
      </c>
      <c r="AT9" s="128">
        <v>6</v>
      </c>
      <c r="AU9" s="129" t="s">
        <v>5</v>
      </c>
      <c r="AV9" s="91">
        <v>443.07487580249386</v>
      </c>
      <c r="AX9" s="16">
        <v>6</v>
      </c>
      <c r="AY9" s="60" t="s">
        <v>5</v>
      </c>
      <c r="AZ9" s="91">
        <v>26.865772504484472</v>
      </c>
      <c r="BA9" s="91">
        <v>23.107706003026841</v>
      </c>
      <c r="BB9" s="91">
        <v>17.797835356284544</v>
      </c>
      <c r="BC9" s="91">
        <v>25.569228816063163</v>
      </c>
      <c r="BD9" s="91">
        <v>21.306385624924719</v>
      </c>
      <c r="BE9" s="91">
        <v>17.512926735907598</v>
      </c>
      <c r="BF9" s="91">
        <v>17.107440470459878</v>
      </c>
      <c r="BG9" s="91">
        <v>14.856962153369933</v>
      </c>
      <c r="BH9" s="91">
        <v>16.924474766684472</v>
      </c>
      <c r="BI9" s="91">
        <v>16.092948335701429</v>
      </c>
      <c r="BJ9" s="91">
        <v>14.512329475530743</v>
      </c>
      <c r="BK9" s="91">
        <v>13.356516072770855</v>
      </c>
      <c r="BL9" s="91">
        <v>13.223642220885214</v>
      </c>
      <c r="BM9" s="91">
        <v>12.803427756830182</v>
      </c>
      <c r="BN9" s="91">
        <v>14.07712470423971</v>
      </c>
      <c r="BO9" s="91">
        <v>13.274633758007873</v>
      </c>
      <c r="BP9" s="91">
        <v>11.750671937282434</v>
      </c>
      <c r="BQ9" s="91">
        <v>10.870435103293218</v>
      </c>
      <c r="BS9">
        <v>1</v>
      </c>
      <c r="BU9" s="128">
        <v>6</v>
      </c>
      <c r="BV9" s="129" t="s">
        <v>5</v>
      </c>
      <c r="BW9" s="158">
        <v>301.01046179574735</v>
      </c>
    </row>
    <row r="10" spans="1:75">
      <c r="A10" s="297"/>
      <c r="B10" s="130">
        <v>7</v>
      </c>
      <c r="C10" s="131" t="s">
        <v>6</v>
      </c>
      <c r="D10" s="91">
        <v>0.6414612480568509</v>
      </c>
      <c r="E10" s="91">
        <v>0.9555555555555556</v>
      </c>
      <c r="F10" s="91">
        <v>0.898876404494382</v>
      </c>
      <c r="G10" s="91">
        <v>0.53097345132743368</v>
      </c>
      <c r="H10" s="91">
        <v>1.0333333333333334</v>
      </c>
      <c r="I10" s="91">
        <v>1.65</v>
      </c>
      <c r="J10" s="90">
        <v>0</v>
      </c>
      <c r="K10" s="91">
        <v>1.3682261208576998</v>
      </c>
      <c r="L10" s="91">
        <v>1.0405405405405406</v>
      </c>
      <c r="M10" s="91">
        <v>1.0978260869565217</v>
      </c>
      <c r="N10" s="91">
        <v>1.6819586036453507</v>
      </c>
      <c r="O10" s="91">
        <v>1.2134831460674158</v>
      </c>
      <c r="P10" s="91">
        <v>2.4210526315789473</v>
      </c>
      <c r="Q10" s="91">
        <v>1.0987725040916532</v>
      </c>
      <c r="R10" s="91">
        <v>1.1403508771929824</v>
      </c>
      <c r="S10" s="91">
        <v>1.2272727272727273</v>
      </c>
      <c r="T10" s="91">
        <v>0.98717948717948723</v>
      </c>
      <c r="U10" s="91">
        <v>0.80246913580246915</v>
      </c>
      <c r="X10" s="130">
        <v>7</v>
      </c>
      <c r="Y10" s="131" t="s">
        <v>6</v>
      </c>
      <c r="Z10" s="91">
        <v>15.075728366555767</v>
      </c>
      <c r="AA10" s="91">
        <v>14.184766620713736</v>
      </c>
      <c r="AB10" s="91">
        <v>18.450245272198774</v>
      </c>
      <c r="AC10" s="91">
        <v>15.591183328691704</v>
      </c>
      <c r="AD10" s="91">
        <v>14.864852266053095</v>
      </c>
      <c r="AE10" s="91">
        <v>17.107440470459878</v>
      </c>
      <c r="AF10" s="91">
        <v>17.697344233419873</v>
      </c>
      <c r="AG10" s="91">
        <v>19.730063628201371</v>
      </c>
      <c r="AH10" s="91">
        <v>21.221563207852501</v>
      </c>
      <c r="AI10" s="91">
        <v>18.349125691441877</v>
      </c>
      <c r="AJ10" s="91">
        <v>18.581576161987758</v>
      </c>
      <c r="AK10" s="91">
        <v>21.477254554918339</v>
      </c>
      <c r="AL10" s="91">
        <v>20.0863960588668</v>
      </c>
      <c r="AM10" s="91">
        <v>25.080565825627723</v>
      </c>
      <c r="AN10" s="91">
        <v>28.547963882045803</v>
      </c>
      <c r="AO10" s="91">
        <v>27.034726917937061</v>
      </c>
      <c r="AP10" s="91">
        <v>29.754241374509412</v>
      </c>
      <c r="AQ10" s="91">
        <v>39.2109628464625</v>
      </c>
      <c r="AS10">
        <v>1</v>
      </c>
      <c r="AT10" s="130">
        <v>7</v>
      </c>
      <c r="AU10" s="131" t="s">
        <v>6</v>
      </c>
      <c r="AV10" s="91">
        <v>382.04600070794402</v>
      </c>
      <c r="AX10" s="16">
        <v>7</v>
      </c>
      <c r="AY10" s="60" t="s">
        <v>6</v>
      </c>
      <c r="AZ10" s="91">
        <v>26.314574042847614</v>
      </c>
      <c r="BA10" s="91">
        <v>28.142509288257006</v>
      </c>
      <c r="BB10" s="91">
        <v>22.463747731743929</v>
      </c>
      <c r="BC10" s="91">
        <v>23.298039652139536</v>
      </c>
      <c r="BD10" s="91">
        <v>23.247628614832323</v>
      </c>
      <c r="BE10" s="91">
        <v>24.12454120305491</v>
      </c>
      <c r="BF10" s="91">
        <v>17.697344233419873</v>
      </c>
      <c r="BG10" s="91">
        <v>17.093255763690124</v>
      </c>
      <c r="BH10" s="91">
        <v>18.812553145001829</v>
      </c>
      <c r="BI10" s="91">
        <v>18.682307792324885</v>
      </c>
      <c r="BJ10" s="91">
        <v>18.303955845376617</v>
      </c>
      <c r="BK10" s="91">
        <v>16.092032042596436</v>
      </c>
      <c r="BL10" s="91">
        <v>16.116243144208891</v>
      </c>
      <c r="BM10" s="91">
        <v>12.913321521253199</v>
      </c>
      <c r="BN10" s="91">
        <v>12.781920494938989</v>
      </c>
      <c r="BO10" s="91">
        <v>14.029785862572567</v>
      </c>
      <c r="BP10" s="91">
        <v>10.555016149507756</v>
      </c>
      <c r="BQ10" s="91">
        <v>12.041065110264723</v>
      </c>
      <c r="BS10">
        <v>1</v>
      </c>
      <c r="BU10" s="130">
        <v>7</v>
      </c>
      <c r="BV10" s="131" t="s">
        <v>6</v>
      </c>
      <c r="BW10" s="158">
        <v>332.70984163803115</v>
      </c>
    </row>
    <row r="11" spans="1:75">
      <c r="A11" s="297"/>
      <c r="B11" s="32">
        <v>8</v>
      </c>
      <c r="C11" s="44" t="s">
        <v>7</v>
      </c>
      <c r="D11" s="91">
        <v>0.82258064516129037</v>
      </c>
      <c r="E11" s="91">
        <v>0.44067796610169491</v>
      </c>
      <c r="F11" s="91">
        <v>0.93827160493827155</v>
      </c>
      <c r="G11" s="91">
        <v>0.80952380952380953</v>
      </c>
      <c r="H11" s="91">
        <v>1.1886792452830188</v>
      </c>
      <c r="I11" s="91">
        <v>0.75862068965517238</v>
      </c>
      <c r="J11" s="91">
        <v>0.87649850149850161</v>
      </c>
      <c r="K11" s="90">
        <v>0</v>
      </c>
      <c r="L11" s="91">
        <v>1.4047619047619047</v>
      </c>
      <c r="M11" s="91">
        <v>1.144927536231884</v>
      </c>
      <c r="N11" s="91">
        <v>0.65454545454545454</v>
      </c>
      <c r="O11" s="91">
        <v>0.7931034482758621</v>
      </c>
      <c r="P11" s="91">
        <v>1.1395348837209303</v>
      </c>
      <c r="Q11" s="91">
        <v>0.98</v>
      </c>
      <c r="R11" s="91">
        <v>1.5727513227513228</v>
      </c>
      <c r="S11" s="91">
        <v>2.5957907159716758</v>
      </c>
      <c r="T11" s="91">
        <v>0.81318681318681318</v>
      </c>
      <c r="U11" s="91">
        <v>1.4819254185692543</v>
      </c>
      <c r="X11" s="32">
        <v>8</v>
      </c>
      <c r="Y11" s="44" t="s">
        <v>7</v>
      </c>
      <c r="Z11" s="91">
        <v>12.500755828903603</v>
      </c>
      <c r="AA11" s="91">
        <v>13.849510579454069</v>
      </c>
      <c r="AB11" s="91">
        <v>17.034690841695109</v>
      </c>
      <c r="AC11" s="91">
        <v>14.138339609090668</v>
      </c>
      <c r="AD11" s="91">
        <v>12.687025813334305</v>
      </c>
      <c r="AE11" s="91">
        <v>14.856962153369933</v>
      </c>
      <c r="AF11" s="91">
        <v>17.093255763690124</v>
      </c>
      <c r="AG11" s="91">
        <v>17.460531186690417</v>
      </c>
      <c r="AH11" s="91">
        <v>17.446600384531092</v>
      </c>
      <c r="AI11" s="91">
        <v>16.323191460333462</v>
      </c>
      <c r="AJ11" s="91">
        <v>20.33515656410011</v>
      </c>
      <c r="AK11" s="91">
        <v>19.71020692076393</v>
      </c>
      <c r="AL11" s="91">
        <v>21.210380595711307</v>
      </c>
      <c r="AM11" s="91">
        <v>22.773783504614304</v>
      </c>
      <c r="AN11" s="91">
        <v>27.757041675737085</v>
      </c>
      <c r="AO11" s="91">
        <v>21.729299617415759</v>
      </c>
      <c r="AP11" s="91">
        <v>30.668000442685123</v>
      </c>
      <c r="AQ11" s="91">
        <v>29.77437017915728</v>
      </c>
      <c r="AS11">
        <v>1</v>
      </c>
      <c r="AT11" s="32">
        <v>8</v>
      </c>
      <c r="AU11" s="44" t="s">
        <v>7</v>
      </c>
      <c r="AV11" s="91">
        <v>347.34910312127766</v>
      </c>
      <c r="AX11" s="32">
        <v>8</v>
      </c>
      <c r="AY11" s="68" t="s">
        <v>7</v>
      </c>
      <c r="AZ11" s="91">
        <v>28.00089288432433</v>
      </c>
      <c r="BA11" s="91">
        <v>25.541771841424769</v>
      </c>
      <c r="BB11" s="91">
        <v>23.132440812746573</v>
      </c>
      <c r="BC11" s="91">
        <v>27.674663456627115</v>
      </c>
      <c r="BD11" s="91">
        <v>24.679942788162105</v>
      </c>
      <c r="BE11" s="91">
        <v>21.824565221340308</v>
      </c>
      <c r="BF11" s="91">
        <v>19.730063628201371</v>
      </c>
      <c r="BG11" s="91">
        <v>17.460531186690417</v>
      </c>
      <c r="BH11" s="91">
        <v>20.529933891589963</v>
      </c>
      <c r="BI11" s="91">
        <v>19.608899932716373</v>
      </c>
      <c r="BJ11" s="91">
        <v>18.743144351561291</v>
      </c>
      <c r="BK11" s="91">
        <v>16.423143620992708</v>
      </c>
      <c r="BL11" s="91">
        <v>16.506706278014263</v>
      </c>
      <c r="BM11" s="91">
        <v>13.778647560308595</v>
      </c>
      <c r="BN11" s="91">
        <v>16.166670010680097</v>
      </c>
      <c r="BO11" s="91">
        <v>16.292609516408067</v>
      </c>
      <c r="BP11" s="91">
        <v>12.00467059970868</v>
      </c>
      <c r="BQ11" s="91">
        <v>12.49274393541104</v>
      </c>
      <c r="BS11">
        <v>1</v>
      </c>
      <c r="BU11" s="32">
        <v>8</v>
      </c>
      <c r="BV11" s="44" t="s">
        <v>7</v>
      </c>
      <c r="BW11" s="158">
        <v>350.59204151690801</v>
      </c>
    </row>
    <row r="12" spans="1:75">
      <c r="A12" s="297"/>
      <c r="B12" s="132">
        <v>9</v>
      </c>
      <c r="C12" s="133" t="s">
        <v>8</v>
      </c>
      <c r="D12" s="91">
        <v>0.64556962025316456</v>
      </c>
      <c r="E12" s="91">
        <v>0.64227642276422769</v>
      </c>
      <c r="F12" s="91">
        <v>0.29906542056074764</v>
      </c>
      <c r="G12" s="91">
        <v>0.83009028642590277</v>
      </c>
      <c r="H12" s="91">
        <v>0.8</v>
      </c>
      <c r="I12" s="91">
        <v>0.53658536585365857</v>
      </c>
      <c r="J12" s="91">
        <v>0.96103896103896103</v>
      </c>
      <c r="K12" s="91">
        <v>0.71186440677966101</v>
      </c>
      <c r="L12" s="90">
        <v>0</v>
      </c>
      <c r="M12" s="91">
        <v>1.2952380952380953</v>
      </c>
      <c r="N12" s="91">
        <v>1.4178482068390326</v>
      </c>
      <c r="O12" s="91">
        <v>1.03</v>
      </c>
      <c r="P12" s="91">
        <v>0.96739130434782605</v>
      </c>
      <c r="Q12" s="91">
        <v>1.9420289855072463</v>
      </c>
      <c r="R12" s="91">
        <v>1.1875</v>
      </c>
      <c r="S12" s="91">
        <v>2.4415584415584415</v>
      </c>
      <c r="T12" s="91">
        <v>3.1726415094339622</v>
      </c>
      <c r="U12" s="91">
        <v>1.4512315270935963</v>
      </c>
      <c r="X12" s="132">
        <v>9</v>
      </c>
      <c r="Y12" s="133" t="s">
        <v>8</v>
      </c>
      <c r="Z12" s="91">
        <v>14.178549668021022</v>
      </c>
      <c r="AA12" s="91">
        <v>13.831254199408413</v>
      </c>
      <c r="AB12" s="91">
        <v>18.266176614452046</v>
      </c>
      <c r="AC12" s="91">
        <v>13.796548879564345</v>
      </c>
      <c r="AD12" s="91">
        <v>15.154242207951532</v>
      </c>
      <c r="AE12" s="91">
        <v>16.924474766684472</v>
      </c>
      <c r="AF12" s="91">
        <v>18.812553145001829</v>
      </c>
      <c r="AG12" s="91">
        <v>20.529933891589963</v>
      </c>
      <c r="AH12" s="91">
        <v>17.242024323641566</v>
      </c>
      <c r="AI12" s="91">
        <v>17.398859855580632</v>
      </c>
      <c r="AJ12" s="91">
        <v>19.351914058674986</v>
      </c>
      <c r="AK12" s="91">
        <v>21.333502448414301</v>
      </c>
      <c r="AL12" s="91">
        <v>23.609110895504578</v>
      </c>
      <c r="AM12" s="91">
        <v>21.409233637812648</v>
      </c>
      <c r="AN12" s="91">
        <v>27.608957544084568</v>
      </c>
      <c r="AO12" s="91">
        <v>21.960508836672091</v>
      </c>
      <c r="AP12" s="91">
        <v>26.429064253931564</v>
      </c>
      <c r="AQ12" s="91">
        <v>30.740962674636897</v>
      </c>
      <c r="AS12">
        <v>1</v>
      </c>
      <c r="AT12" s="132">
        <v>9</v>
      </c>
      <c r="AU12" s="133" t="s">
        <v>8</v>
      </c>
      <c r="AV12" s="91">
        <v>358.57787190162742</v>
      </c>
      <c r="AX12" s="16">
        <v>9</v>
      </c>
      <c r="AY12" s="60" t="s">
        <v>8</v>
      </c>
      <c r="AZ12" s="91">
        <v>34.087782348787911</v>
      </c>
      <c r="BA12" s="91">
        <v>26.754306762266719</v>
      </c>
      <c r="BB12" s="91">
        <v>18.324933367924892</v>
      </c>
      <c r="BC12" s="91">
        <v>25.8096856066512</v>
      </c>
      <c r="BD12" s="91">
        <v>25.935489164428454</v>
      </c>
      <c r="BE12" s="91">
        <v>21.466606027992096</v>
      </c>
      <c r="BF12" s="91">
        <v>21.221563207852501</v>
      </c>
      <c r="BG12" s="91">
        <v>17.446600384531092</v>
      </c>
      <c r="BH12" s="91">
        <v>17.242024323641566</v>
      </c>
      <c r="BI12" s="91">
        <v>19.943811267526357</v>
      </c>
      <c r="BJ12" s="91">
        <v>20.729939438607126</v>
      </c>
      <c r="BK12" s="91">
        <v>19.622762366512823</v>
      </c>
      <c r="BL12" s="91">
        <v>17.189654090088407</v>
      </c>
      <c r="BM12" s="91">
        <v>14.812151653116098</v>
      </c>
      <c r="BN12" s="91">
        <v>14.281639565509623</v>
      </c>
      <c r="BO12" s="91">
        <v>15.904633130477764</v>
      </c>
      <c r="BP12" s="91">
        <v>13.609238787077935</v>
      </c>
      <c r="BQ12" s="91">
        <v>11.675148997063349</v>
      </c>
      <c r="BS12">
        <v>1</v>
      </c>
      <c r="BU12" s="132">
        <v>9</v>
      </c>
      <c r="BV12" s="133" t="s">
        <v>8</v>
      </c>
      <c r="BW12" s="158">
        <v>356.05797049005588</v>
      </c>
    </row>
    <row r="13" spans="1:75" ht="26.5" customHeight="1">
      <c r="A13" s="297"/>
      <c r="B13" s="134">
        <v>10</v>
      </c>
      <c r="C13" s="135" t="s">
        <v>9</v>
      </c>
      <c r="D13" s="91">
        <v>0.52985074626865669</v>
      </c>
      <c r="E13" s="91">
        <v>0.88461538461538458</v>
      </c>
      <c r="F13" s="91">
        <v>0.68067226890756305</v>
      </c>
      <c r="G13" s="91">
        <v>0.55555555555555558</v>
      </c>
      <c r="H13" s="91">
        <v>0.93871736427683383</v>
      </c>
      <c r="I13" s="91">
        <v>1.2119218771192188</v>
      </c>
      <c r="J13" s="91">
        <v>0.91089108910891092</v>
      </c>
      <c r="K13" s="91">
        <v>0.87341772151898733</v>
      </c>
      <c r="L13" s="91">
        <v>0.7720588235294118</v>
      </c>
      <c r="M13" s="90">
        <v>0</v>
      </c>
      <c r="N13" s="91">
        <v>1.2884700665188471</v>
      </c>
      <c r="O13" s="91">
        <v>1.4155844155844155</v>
      </c>
      <c r="P13" s="91">
        <v>0.93827160493827155</v>
      </c>
      <c r="Q13" s="91">
        <v>1.1084337349397591</v>
      </c>
      <c r="R13" s="91">
        <v>2.6666666666666665</v>
      </c>
      <c r="S13" s="91">
        <v>1.9236111111111112</v>
      </c>
      <c r="T13" s="91">
        <v>0.95714285714285718</v>
      </c>
      <c r="U13" s="91">
        <v>2.72</v>
      </c>
      <c r="X13" s="134">
        <v>10</v>
      </c>
      <c r="Y13" s="135" t="s">
        <v>9</v>
      </c>
      <c r="Z13" s="91">
        <v>14.58634615553804</v>
      </c>
      <c r="AA13" s="91">
        <v>13.356857646164388</v>
      </c>
      <c r="AB13" s="91">
        <v>17.869600197322203</v>
      </c>
      <c r="AC13" s="91">
        <v>16.900631478534891</v>
      </c>
      <c r="AD13" s="91">
        <v>14.000910070634037</v>
      </c>
      <c r="AE13" s="91">
        <v>16.092948335701429</v>
      </c>
      <c r="AF13" s="91">
        <v>18.682307792324885</v>
      </c>
      <c r="AG13" s="91">
        <v>19.608899932716373</v>
      </c>
      <c r="AH13" s="91">
        <v>19.943811267526357</v>
      </c>
      <c r="AI13" s="91">
        <v>17.239177845859366</v>
      </c>
      <c r="AJ13" s="91">
        <v>21.073222099804454</v>
      </c>
      <c r="AK13" s="91">
        <v>20.261061340870068</v>
      </c>
      <c r="AL13" s="91">
        <v>22.315249437163423</v>
      </c>
      <c r="AM13" s="91">
        <v>23.947669018809265</v>
      </c>
      <c r="AN13" s="91">
        <v>25.282887753349332</v>
      </c>
      <c r="AO13" s="91">
        <v>24.025836682879451</v>
      </c>
      <c r="AP13" s="91">
        <v>31.327624598280309</v>
      </c>
      <c r="AQ13" s="91">
        <v>31.712982989900151</v>
      </c>
      <c r="AS13">
        <v>1</v>
      </c>
      <c r="AT13" s="134">
        <v>10</v>
      </c>
      <c r="AU13" s="135" t="s">
        <v>9</v>
      </c>
      <c r="AV13" s="91">
        <v>368.22802464337838</v>
      </c>
      <c r="AX13" s="16">
        <v>10</v>
      </c>
      <c r="AY13" s="60" t="s">
        <v>9</v>
      </c>
      <c r="AZ13" s="91">
        <v>26.645947462531929</v>
      </c>
      <c r="BA13" s="91">
        <v>24.683936365584056</v>
      </c>
      <c r="BB13" s="91">
        <v>20.787103804831979</v>
      </c>
      <c r="BC13" s="91">
        <v>23.06639761577658</v>
      </c>
      <c r="BD13" s="91">
        <v>22.285689910848163</v>
      </c>
      <c r="BE13" s="91">
        <v>22.305416508189197</v>
      </c>
      <c r="BF13" s="91">
        <v>18.349125691441877</v>
      </c>
      <c r="BG13" s="91">
        <v>16.323191460333462</v>
      </c>
      <c r="BH13" s="91">
        <v>17.398859855580632</v>
      </c>
      <c r="BI13" s="91">
        <v>17.239177845859366</v>
      </c>
      <c r="BJ13" s="91">
        <v>18.699115099587729</v>
      </c>
      <c r="BK13" s="91">
        <v>16.272712303475846</v>
      </c>
      <c r="BL13" s="91">
        <v>14.460190763208931</v>
      </c>
      <c r="BM13" s="91">
        <v>12.628104036874692</v>
      </c>
      <c r="BN13" s="91">
        <v>13.787943576243871</v>
      </c>
      <c r="BO13" s="91">
        <v>14.72110822955498</v>
      </c>
      <c r="BP13" s="91">
        <v>11.493578425080697</v>
      </c>
      <c r="BQ13" s="91">
        <v>13.28406446396658</v>
      </c>
      <c r="BS13">
        <v>1</v>
      </c>
      <c r="BU13" s="134">
        <v>10</v>
      </c>
      <c r="BV13" s="135" t="s">
        <v>9</v>
      </c>
      <c r="BW13" s="158">
        <v>324.43166341897057</v>
      </c>
    </row>
    <row r="14" spans="1:75">
      <c r="A14" s="297"/>
      <c r="B14" s="33">
        <v>11</v>
      </c>
      <c r="C14" s="45" t="s">
        <v>10</v>
      </c>
      <c r="D14" s="91">
        <v>1.2898550724637681</v>
      </c>
      <c r="E14" s="91">
        <v>0.74782608695652175</v>
      </c>
      <c r="F14" s="91">
        <v>0.87356321839080464</v>
      </c>
      <c r="G14" s="91">
        <v>0.39655172413793105</v>
      </c>
      <c r="H14" s="91">
        <v>1.0857142857142856</v>
      </c>
      <c r="I14" s="91">
        <v>1.603448275862069</v>
      </c>
      <c r="J14" s="91">
        <v>0.88098705501618124</v>
      </c>
      <c r="K14" s="91">
        <v>1.5277777777777777</v>
      </c>
      <c r="L14" s="91">
        <v>0.8015087223008015</v>
      </c>
      <c r="M14" s="91">
        <v>0.78020945220193338</v>
      </c>
      <c r="N14" s="90">
        <v>0</v>
      </c>
      <c r="O14" s="91">
        <v>0.9375</v>
      </c>
      <c r="P14" s="91">
        <v>1.3415413533834588</v>
      </c>
      <c r="Q14" s="91">
        <v>0.92452830188679247</v>
      </c>
      <c r="R14" s="91">
        <v>0.45528455284552843</v>
      </c>
      <c r="S14" s="91">
        <v>1.1194029850746268</v>
      </c>
      <c r="T14" s="91">
        <v>2.1785714285714284</v>
      </c>
      <c r="U14" s="91">
        <v>2.5925925925925926</v>
      </c>
      <c r="X14" s="33">
        <v>11</v>
      </c>
      <c r="Y14" s="45" t="s">
        <v>10</v>
      </c>
      <c r="Z14" s="91">
        <v>13.280288487001854</v>
      </c>
      <c r="AA14" s="91">
        <v>13.365291339761733</v>
      </c>
      <c r="AB14" s="91">
        <v>18.56309964162924</v>
      </c>
      <c r="AC14" s="91">
        <v>18.088152852947864</v>
      </c>
      <c r="AD14" s="91">
        <v>14.844128667001812</v>
      </c>
      <c r="AE14" s="91">
        <v>14.512329475530743</v>
      </c>
      <c r="AF14" s="91">
        <v>18.303955845376617</v>
      </c>
      <c r="AG14" s="91">
        <v>18.743144351561291</v>
      </c>
      <c r="AH14" s="91">
        <v>20.729939438607126</v>
      </c>
      <c r="AI14" s="91">
        <v>18.699115099587729</v>
      </c>
      <c r="AJ14" s="91">
        <v>17.635162331132488</v>
      </c>
      <c r="AK14" s="91">
        <v>19.843957135264226</v>
      </c>
      <c r="AL14" s="91">
        <v>22.335946236079877</v>
      </c>
      <c r="AM14" s="91">
        <v>24.322187989803709</v>
      </c>
      <c r="AN14" s="91">
        <v>29.867980744717613</v>
      </c>
      <c r="AO14" s="91">
        <v>26.082322466772279</v>
      </c>
      <c r="AP14" s="91">
        <v>26.238922761071343</v>
      </c>
      <c r="AQ14" s="91">
        <v>32.059359849641929</v>
      </c>
      <c r="AS14">
        <v>1</v>
      </c>
      <c r="AT14" s="33">
        <v>11</v>
      </c>
      <c r="AU14" s="45" t="s">
        <v>10</v>
      </c>
      <c r="AV14" s="91">
        <v>367.51528471348945</v>
      </c>
      <c r="AX14" s="33">
        <v>11</v>
      </c>
      <c r="AY14" s="119" t="s">
        <v>10</v>
      </c>
      <c r="AZ14" s="91">
        <v>32.945908953084412</v>
      </c>
      <c r="BA14" s="91">
        <v>26.950552493855888</v>
      </c>
      <c r="BB14" s="91">
        <v>23.746313411933976</v>
      </c>
      <c r="BC14" s="91">
        <v>28.792142434587991</v>
      </c>
      <c r="BD14" s="91">
        <v>29.157427953976089</v>
      </c>
      <c r="BE14" s="91">
        <v>25.456930190136514</v>
      </c>
      <c r="BF14" s="91">
        <v>18.581576161987758</v>
      </c>
      <c r="BG14" s="91">
        <v>20.33515656410011</v>
      </c>
      <c r="BH14" s="91">
        <v>19.351914058674986</v>
      </c>
      <c r="BI14" s="91">
        <v>21.073222099804454</v>
      </c>
      <c r="BJ14" s="91">
        <v>17.635162331132488</v>
      </c>
      <c r="BK14" s="91">
        <v>16.937158279809005</v>
      </c>
      <c r="BL14" s="91">
        <v>17.255941402423669</v>
      </c>
      <c r="BM14" s="91">
        <v>14.06329017131924</v>
      </c>
      <c r="BN14" s="91">
        <v>12.051579535779686</v>
      </c>
      <c r="BO14" s="91">
        <v>15.287936773666408</v>
      </c>
      <c r="BP14" s="91">
        <v>13.206761637585497</v>
      </c>
      <c r="BQ14" s="91">
        <v>16.140987586292297</v>
      </c>
      <c r="BS14">
        <v>1</v>
      </c>
      <c r="BU14" s="33">
        <v>11</v>
      </c>
      <c r="BV14" s="45" t="s">
        <v>10</v>
      </c>
      <c r="BW14" s="158">
        <v>368.96996204015045</v>
      </c>
    </row>
    <row r="15" spans="1:75" ht="21.5" customHeight="1">
      <c r="A15" s="297"/>
      <c r="B15" s="34">
        <v>12</v>
      </c>
      <c r="C15" s="46" t="s">
        <v>11</v>
      </c>
      <c r="D15" s="91">
        <v>0.67889908256880738</v>
      </c>
      <c r="E15" s="91">
        <v>0.43709226467847162</v>
      </c>
      <c r="F15" s="91">
        <v>1.5128205128205128</v>
      </c>
      <c r="G15" s="91">
        <v>0.44827586206896552</v>
      </c>
      <c r="H15" s="91">
        <v>0.8392857142857143</v>
      </c>
      <c r="I15" s="91">
        <v>1.5584415584415585</v>
      </c>
      <c r="J15" s="91">
        <v>0.82407407407407407</v>
      </c>
      <c r="K15" s="91">
        <v>1.2608695652173914</v>
      </c>
      <c r="L15" s="91">
        <v>0.970873786407767</v>
      </c>
      <c r="M15" s="91">
        <v>0.70642201834862384</v>
      </c>
      <c r="N15" s="91">
        <v>1.0666666666666667</v>
      </c>
      <c r="O15" s="90">
        <v>0</v>
      </c>
      <c r="P15" s="91">
        <v>0.59793814432989689</v>
      </c>
      <c r="Q15" s="91">
        <v>1.1551178838412881</v>
      </c>
      <c r="R15" s="91">
        <v>1.1889716840536513</v>
      </c>
      <c r="S15" s="91">
        <v>1.425531914893617</v>
      </c>
      <c r="T15" s="91">
        <v>1.1025641025641026</v>
      </c>
      <c r="U15" s="91">
        <v>1.6324533045977012</v>
      </c>
      <c r="X15" s="34">
        <v>12</v>
      </c>
      <c r="Y15" s="46" t="s">
        <v>11</v>
      </c>
      <c r="Z15" s="91">
        <v>12.81919194963185</v>
      </c>
      <c r="AA15" s="91">
        <v>12.833118622280521</v>
      </c>
      <c r="AB15" s="91">
        <v>14.359779799665146</v>
      </c>
      <c r="AC15" s="91">
        <v>14.524134807334761</v>
      </c>
      <c r="AD15" s="91">
        <v>13.061836991193346</v>
      </c>
      <c r="AE15" s="91">
        <v>13.356516072770855</v>
      </c>
      <c r="AF15" s="91">
        <v>16.092032042596436</v>
      </c>
      <c r="AG15" s="91">
        <v>16.423143620992708</v>
      </c>
      <c r="AH15" s="91">
        <v>19.622762366512823</v>
      </c>
      <c r="AI15" s="91">
        <v>16.272712303475846</v>
      </c>
      <c r="AJ15" s="91">
        <v>16.937158279809005</v>
      </c>
      <c r="AK15" s="91">
        <v>17.744657997479003</v>
      </c>
      <c r="AL15" s="91">
        <v>20.312345412275796</v>
      </c>
      <c r="AM15" s="91">
        <v>20.790294621376798</v>
      </c>
      <c r="AN15" s="91">
        <v>25.016313152135492</v>
      </c>
      <c r="AO15" s="91">
        <v>23.275849096518868</v>
      </c>
      <c r="AP15" s="91">
        <v>27.875958950237255</v>
      </c>
      <c r="AQ15" s="91">
        <v>30.487373525481303</v>
      </c>
      <c r="AS15">
        <v>1</v>
      </c>
      <c r="AT15" s="34">
        <v>12</v>
      </c>
      <c r="AU15" s="46" t="s">
        <v>11</v>
      </c>
      <c r="AV15" s="91">
        <v>331.80517961176787</v>
      </c>
      <c r="AX15" s="34">
        <v>12</v>
      </c>
      <c r="AY15" s="120" t="s">
        <v>11</v>
      </c>
      <c r="AZ15" s="91">
        <v>30.981996787154461</v>
      </c>
      <c r="BA15" s="91">
        <v>26.58328197790906</v>
      </c>
      <c r="BB15" s="91">
        <v>25.35557082773666</v>
      </c>
      <c r="BC15" s="91">
        <v>27.534853395470169</v>
      </c>
      <c r="BD15" s="91">
        <v>28.555381401328386</v>
      </c>
      <c r="BE15" s="91">
        <v>26.40926118046324</v>
      </c>
      <c r="BF15" s="91">
        <v>21.477254554918339</v>
      </c>
      <c r="BG15" s="91">
        <v>19.71020692076393</v>
      </c>
      <c r="BH15" s="91">
        <v>21.333502448414301</v>
      </c>
      <c r="BI15" s="91">
        <v>20.261061340870068</v>
      </c>
      <c r="BJ15" s="91">
        <v>19.843957135264226</v>
      </c>
      <c r="BK15" s="91">
        <v>17.744657997479003</v>
      </c>
      <c r="BL15" s="91">
        <v>16.026722479352586</v>
      </c>
      <c r="BM15" s="91">
        <v>14.383652547428817</v>
      </c>
      <c r="BN15" s="91">
        <v>14.479441106251542</v>
      </c>
      <c r="BO15" s="91">
        <v>17.039597674282899</v>
      </c>
      <c r="BP15" s="91">
        <v>14.006255958607559</v>
      </c>
      <c r="BQ15" s="91">
        <v>14.992771117127736</v>
      </c>
      <c r="BS15">
        <v>1</v>
      </c>
      <c r="BU15" s="34">
        <v>12</v>
      </c>
      <c r="BV15" s="46" t="s">
        <v>11</v>
      </c>
      <c r="BW15" s="158">
        <v>376.71942685082303</v>
      </c>
    </row>
    <row r="16" spans="1:75">
      <c r="A16" s="297"/>
      <c r="B16" s="35">
        <v>13</v>
      </c>
      <c r="C16" s="47" t="s">
        <v>12</v>
      </c>
      <c r="D16" s="91">
        <v>0.41803278688524592</v>
      </c>
      <c r="E16" s="91">
        <v>0.76271186440677963</v>
      </c>
      <c r="F16" s="91">
        <v>0.94005014816503307</v>
      </c>
      <c r="G16" s="91">
        <v>0.93975903614457834</v>
      </c>
      <c r="H16" s="91">
        <v>0.49464285714285716</v>
      </c>
      <c r="I16" s="91">
        <v>1.2674418604651163</v>
      </c>
      <c r="J16" s="91">
        <v>0.41304347826086957</v>
      </c>
      <c r="K16" s="91">
        <v>0.87755102040816324</v>
      </c>
      <c r="L16" s="91">
        <v>1.0337078651685394</v>
      </c>
      <c r="M16" s="91">
        <v>1.0657894736842106</v>
      </c>
      <c r="N16" s="91">
        <v>0.75412087912087911</v>
      </c>
      <c r="O16" s="91">
        <v>1.6724137931034482</v>
      </c>
      <c r="P16" s="90">
        <v>0</v>
      </c>
      <c r="Q16" s="91">
        <v>1.3076923076923077</v>
      </c>
      <c r="R16" s="91">
        <v>0.9285714285714286</v>
      </c>
      <c r="S16" s="91">
        <v>0.92</v>
      </c>
      <c r="T16" s="91">
        <v>0.71604938271604934</v>
      </c>
      <c r="U16" s="91">
        <v>1.8758234519104087</v>
      </c>
      <c r="X16" s="35">
        <v>13</v>
      </c>
      <c r="Y16" s="47" t="s">
        <v>12</v>
      </c>
      <c r="Z16" s="91">
        <v>12.048541605462633</v>
      </c>
      <c r="AA16" s="91">
        <v>10.759112485304433</v>
      </c>
      <c r="AB16" s="91">
        <v>14.154052846535242</v>
      </c>
      <c r="AC16" s="91">
        <v>13.265734859872438</v>
      </c>
      <c r="AD16" s="91">
        <v>12.411296286137066</v>
      </c>
      <c r="AE16" s="91">
        <v>13.223642220885214</v>
      </c>
      <c r="AF16" s="91">
        <v>16.116243144208891</v>
      </c>
      <c r="AG16" s="91">
        <v>16.506706278014263</v>
      </c>
      <c r="AH16" s="91">
        <v>17.189654090088407</v>
      </c>
      <c r="AI16" s="91">
        <v>14.460190763208931</v>
      </c>
      <c r="AJ16" s="91">
        <v>17.255941402423669</v>
      </c>
      <c r="AK16" s="91">
        <v>16.026722479352586</v>
      </c>
      <c r="AL16" s="91">
        <v>17.339525742958269</v>
      </c>
      <c r="AM16" s="91">
        <v>19.677378693071667</v>
      </c>
      <c r="AN16" s="91">
        <v>24.479757418132934</v>
      </c>
      <c r="AO16" s="91">
        <v>23.561799448251534</v>
      </c>
      <c r="AP16" s="91">
        <v>26.414473297313329</v>
      </c>
      <c r="AQ16" s="91">
        <v>28.54997854093261</v>
      </c>
      <c r="AS16">
        <v>1</v>
      </c>
      <c r="AT16" s="35">
        <v>13</v>
      </c>
      <c r="AU16" s="47" t="s">
        <v>12</v>
      </c>
      <c r="AV16" s="91">
        <v>313.44075160215414</v>
      </c>
      <c r="AX16" s="35">
        <v>13</v>
      </c>
      <c r="AY16" s="121" t="s">
        <v>12</v>
      </c>
      <c r="AZ16" s="91">
        <v>30.507914999579466</v>
      </c>
      <c r="BA16" s="91">
        <v>28.983509446136441</v>
      </c>
      <c r="BB16" s="91">
        <v>25.472136833499238</v>
      </c>
      <c r="BC16" s="91">
        <v>32.553852424585621</v>
      </c>
      <c r="BD16" s="91">
        <v>24.667545131995396</v>
      </c>
      <c r="BE16" s="91">
        <v>27.916571552013142</v>
      </c>
      <c r="BF16" s="91">
        <v>20.0863960588668</v>
      </c>
      <c r="BG16" s="91">
        <v>21.210380595711307</v>
      </c>
      <c r="BH16" s="91">
        <v>23.609110895504578</v>
      </c>
      <c r="BI16" s="91">
        <v>22.315249437163423</v>
      </c>
      <c r="BJ16" s="91">
        <v>22.335946236079877</v>
      </c>
      <c r="BK16" s="91">
        <v>20.312345412275796</v>
      </c>
      <c r="BL16" s="91">
        <v>17.339525742958269</v>
      </c>
      <c r="BM16" s="91">
        <v>16.332616470441131</v>
      </c>
      <c r="BN16" s="91">
        <v>15.979599166281821</v>
      </c>
      <c r="BO16" s="91">
        <v>18.316627108937354</v>
      </c>
      <c r="BP16" s="91">
        <v>14.227176220982225</v>
      </c>
      <c r="BQ16" s="91">
        <v>15.517427828387527</v>
      </c>
      <c r="BS16">
        <v>1</v>
      </c>
      <c r="BU16" s="35">
        <v>13</v>
      </c>
      <c r="BV16" s="47" t="s">
        <v>12</v>
      </c>
      <c r="BW16" s="158">
        <v>397.68393156139956</v>
      </c>
    </row>
    <row r="17" spans="1:75">
      <c r="A17" s="297"/>
      <c r="B17" s="36">
        <v>14</v>
      </c>
      <c r="C17" s="48" t="s">
        <v>13</v>
      </c>
      <c r="D17" s="91">
        <v>0.51538461538461533</v>
      </c>
      <c r="E17" s="91">
        <v>0.42056074766355139</v>
      </c>
      <c r="F17" s="91">
        <v>0.81159420289855078</v>
      </c>
      <c r="G17" s="91">
        <v>0.5730337078651685</v>
      </c>
      <c r="H17" s="91">
        <v>0.4375</v>
      </c>
      <c r="I17" s="91">
        <v>0.6000759795940519</v>
      </c>
      <c r="J17" s="91">
        <v>0.91055201410552011</v>
      </c>
      <c r="K17" s="91">
        <v>1.0204081632653061</v>
      </c>
      <c r="L17" s="91">
        <v>0.5149253731343284</v>
      </c>
      <c r="M17" s="91">
        <v>0.90217391304347827</v>
      </c>
      <c r="N17" s="91">
        <v>1.0816326530612246</v>
      </c>
      <c r="O17" s="91">
        <v>1.0230455818691113</v>
      </c>
      <c r="P17" s="91">
        <v>0.76470588235294112</v>
      </c>
      <c r="Q17" s="90">
        <v>0</v>
      </c>
      <c r="R17" s="91">
        <v>0.91578947368421049</v>
      </c>
      <c r="S17" s="91">
        <v>1.3253012048192772</v>
      </c>
      <c r="T17" s="91">
        <v>1.1316796598157335</v>
      </c>
      <c r="U17" s="91">
        <v>1.2323232323232323</v>
      </c>
      <c r="X17" s="36">
        <v>14</v>
      </c>
      <c r="Y17" s="48" t="s">
        <v>13</v>
      </c>
      <c r="Z17" s="91">
        <v>10.071339380065696</v>
      </c>
      <c r="AA17" s="91">
        <v>10.068804093684287</v>
      </c>
      <c r="AB17" s="91">
        <v>12.719561511251312</v>
      </c>
      <c r="AC17" s="91">
        <v>10.679064559756807</v>
      </c>
      <c r="AD17" s="91">
        <v>11.237133366123256</v>
      </c>
      <c r="AE17" s="91">
        <v>12.803427756830182</v>
      </c>
      <c r="AF17" s="91">
        <v>12.913321521253199</v>
      </c>
      <c r="AG17" s="91">
        <v>13.778647560308595</v>
      </c>
      <c r="AH17" s="91">
        <v>14.812151653116098</v>
      </c>
      <c r="AI17" s="91">
        <v>12.628104036874692</v>
      </c>
      <c r="AJ17" s="91">
        <v>14.06329017131924</v>
      </c>
      <c r="AK17" s="91">
        <v>14.383652547428817</v>
      </c>
      <c r="AL17" s="91">
        <v>16.332616470441131</v>
      </c>
      <c r="AM17" s="91">
        <v>17.192290713164812</v>
      </c>
      <c r="AN17" s="91">
        <v>20.092721209862571</v>
      </c>
      <c r="AO17" s="91">
        <v>17.918741049918399</v>
      </c>
      <c r="AP17" s="91">
        <v>21.345940259405491</v>
      </c>
      <c r="AQ17" s="91">
        <v>23.840103107399038</v>
      </c>
      <c r="AS17">
        <v>1</v>
      </c>
      <c r="AT17" s="36">
        <v>14</v>
      </c>
      <c r="AU17" s="48" t="s">
        <v>13</v>
      </c>
      <c r="AV17" s="91">
        <v>266.88091096820364</v>
      </c>
      <c r="AX17" s="36">
        <v>14</v>
      </c>
      <c r="AY17" s="122" t="s">
        <v>13</v>
      </c>
      <c r="AZ17" s="91">
        <v>34.193527111851644</v>
      </c>
      <c r="BA17" s="91">
        <v>30.954630701929403</v>
      </c>
      <c r="BB17" s="91">
        <v>29.293769205471577</v>
      </c>
      <c r="BC17" s="91">
        <v>30.866170941645134</v>
      </c>
      <c r="BD17" s="91">
        <v>28.956408357317891</v>
      </c>
      <c r="BE17" s="91">
        <v>28.887856803048876</v>
      </c>
      <c r="BF17" s="91">
        <v>25.080565825627723</v>
      </c>
      <c r="BG17" s="91">
        <v>22.773783504614304</v>
      </c>
      <c r="BH17" s="91">
        <v>21.409233637812648</v>
      </c>
      <c r="BI17" s="91">
        <v>23.947669018809265</v>
      </c>
      <c r="BJ17" s="91">
        <v>24.322187989803709</v>
      </c>
      <c r="BK17" s="91">
        <v>20.790294621376798</v>
      </c>
      <c r="BL17" s="91">
        <v>19.677378693071667</v>
      </c>
      <c r="BM17" s="91">
        <v>17.192290713164812</v>
      </c>
      <c r="BN17" s="91">
        <v>16.670377825723197</v>
      </c>
      <c r="BO17" s="91">
        <v>18.728919705517722</v>
      </c>
      <c r="BP17" s="91">
        <v>15.652185830650602</v>
      </c>
      <c r="BQ17" s="91">
        <v>15.32153295726317</v>
      </c>
      <c r="BS17">
        <v>1</v>
      </c>
      <c r="BU17" s="36">
        <v>14</v>
      </c>
      <c r="BV17" s="48" t="s">
        <v>13</v>
      </c>
      <c r="BW17" s="158">
        <v>424.71878344470014</v>
      </c>
    </row>
    <row r="18" spans="1:75">
      <c r="A18" s="297"/>
      <c r="B18" s="38">
        <v>15</v>
      </c>
      <c r="C18" s="49" t="s">
        <v>14</v>
      </c>
      <c r="D18" s="91">
        <v>0.35772357723577236</v>
      </c>
      <c r="E18" s="91">
        <v>0.65467625899280579</v>
      </c>
      <c r="F18" s="91">
        <v>0.73118279569892475</v>
      </c>
      <c r="G18" s="91">
        <v>0.33117699910152743</v>
      </c>
      <c r="H18" s="91">
        <v>0.28930817610062892</v>
      </c>
      <c r="I18" s="91">
        <v>0.6823030303030303</v>
      </c>
      <c r="J18" s="91">
        <v>0.87692307692307692</v>
      </c>
      <c r="K18" s="91">
        <v>0.63894196321948882</v>
      </c>
      <c r="L18" s="91">
        <v>0.84210526315789469</v>
      </c>
      <c r="M18" s="91">
        <v>0.375</v>
      </c>
      <c r="N18" s="91">
        <v>2.1964285714285716</v>
      </c>
      <c r="O18" s="91">
        <v>1.2496867167919798</v>
      </c>
      <c r="P18" s="91">
        <v>1.0769230769230769</v>
      </c>
      <c r="Q18" s="91">
        <v>1.0919540229885059</v>
      </c>
      <c r="R18" s="90">
        <v>0</v>
      </c>
      <c r="S18" s="91">
        <v>0.64</v>
      </c>
      <c r="T18" s="91">
        <v>1.4509803921568627</v>
      </c>
      <c r="U18" s="91">
        <v>1.0379746835443038</v>
      </c>
      <c r="X18" s="38">
        <v>15</v>
      </c>
      <c r="Y18" s="49" t="s">
        <v>14</v>
      </c>
      <c r="Z18" s="91">
        <v>11.056878644806474</v>
      </c>
      <c r="AA18" s="91">
        <v>9.6220383857959781</v>
      </c>
      <c r="AB18" s="91">
        <v>12.485587593210662</v>
      </c>
      <c r="AC18" s="91">
        <v>10.87287183962216</v>
      </c>
      <c r="AD18" s="91">
        <v>11.817877217230576</v>
      </c>
      <c r="AE18" s="91">
        <v>14.07712470423971</v>
      </c>
      <c r="AF18" s="91">
        <v>12.781920494938989</v>
      </c>
      <c r="AG18" s="91">
        <v>16.166670010680097</v>
      </c>
      <c r="AH18" s="91">
        <v>14.281639565509623</v>
      </c>
      <c r="AI18" s="91">
        <v>13.787943576243871</v>
      </c>
      <c r="AJ18" s="91">
        <v>12.051579535779686</v>
      </c>
      <c r="AK18" s="91">
        <v>14.479441106251542</v>
      </c>
      <c r="AL18" s="91">
        <v>15.979599166281821</v>
      </c>
      <c r="AM18" s="91">
        <v>16.670377825723197</v>
      </c>
      <c r="AN18" s="91">
        <v>18.090588363325537</v>
      </c>
      <c r="AO18" s="91">
        <v>18.758600686266085</v>
      </c>
      <c r="AP18" s="91">
        <v>21.694553392352706</v>
      </c>
      <c r="AQ18" s="91">
        <v>26.63563760921086</v>
      </c>
      <c r="AS18">
        <v>1</v>
      </c>
      <c r="AT18" s="38">
        <v>15</v>
      </c>
      <c r="AU18" s="49" t="s">
        <v>14</v>
      </c>
      <c r="AV18" s="91">
        <v>271.31092971746955</v>
      </c>
      <c r="AX18" s="38">
        <v>15</v>
      </c>
      <c r="AY18" s="123" t="s">
        <v>14</v>
      </c>
      <c r="AZ18" s="91">
        <v>38.686195350208493</v>
      </c>
      <c r="BA18" s="91">
        <v>38.377047309265201</v>
      </c>
      <c r="BB18" s="91">
        <v>31.480516941396271</v>
      </c>
      <c r="BC18" s="91">
        <v>32.596836767536317</v>
      </c>
      <c r="BD18" s="91">
        <v>31.156170972475305</v>
      </c>
      <c r="BE18" s="91">
        <v>34.464384716153518</v>
      </c>
      <c r="BF18" s="91">
        <v>28.547963882045803</v>
      </c>
      <c r="BG18" s="91">
        <v>27.757041675737085</v>
      </c>
      <c r="BH18" s="91">
        <v>27.608957544084568</v>
      </c>
      <c r="BI18" s="91">
        <v>25.282887753349332</v>
      </c>
      <c r="BJ18" s="91">
        <v>29.867980744717613</v>
      </c>
      <c r="BK18" s="91">
        <v>25.016313152135492</v>
      </c>
      <c r="BL18" s="91">
        <v>24.479757418132934</v>
      </c>
      <c r="BM18" s="91">
        <v>20.092721209862571</v>
      </c>
      <c r="BN18" s="91">
        <v>18.090588363325537</v>
      </c>
      <c r="BO18" s="91">
        <v>19.43763271078112</v>
      </c>
      <c r="BP18" s="91">
        <v>19.57372538777139</v>
      </c>
      <c r="BQ18" s="91">
        <v>20.151417825742538</v>
      </c>
      <c r="BS18">
        <v>1</v>
      </c>
      <c r="BU18" s="38">
        <v>15</v>
      </c>
      <c r="BV18" s="49" t="s">
        <v>14</v>
      </c>
      <c r="BW18" s="158">
        <v>492.66813972472107</v>
      </c>
    </row>
    <row r="19" spans="1:75">
      <c r="A19" s="297"/>
      <c r="B19" s="37">
        <v>16</v>
      </c>
      <c r="C19" s="50" t="s">
        <v>15</v>
      </c>
      <c r="D19" s="91">
        <v>1.021824838073782</v>
      </c>
      <c r="E19" s="91">
        <v>0.92553191489361697</v>
      </c>
      <c r="F19" s="91">
        <v>0.92553191489361697</v>
      </c>
      <c r="G19" s="91">
        <v>0.44117647058823528</v>
      </c>
      <c r="H19" s="91">
        <v>0.73484848484848486</v>
      </c>
      <c r="I19" s="91">
        <v>0.40476190476190477</v>
      </c>
      <c r="J19" s="91">
        <v>0.81481481481481477</v>
      </c>
      <c r="K19" s="91">
        <v>0.48143148985845619</v>
      </c>
      <c r="L19" s="91">
        <v>0.40957446808510639</v>
      </c>
      <c r="M19" s="91">
        <v>0.51991657977059436</v>
      </c>
      <c r="N19" s="91">
        <v>0.89333333333333331</v>
      </c>
      <c r="O19" s="91">
        <v>0.70149253731343286</v>
      </c>
      <c r="P19" s="91">
        <v>1.0869565217391304</v>
      </c>
      <c r="Q19" s="91">
        <v>0.75454545454545452</v>
      </c>
      <c r="R19" s="91">
        <v>1.5625</v>
      </c>
      <c r="S19" s="90">
        <v>0</v>
      </c>
      <c r="T19" s="91">
        <v>2.2816020025031287</v>
      </c>
      <c r="U19" s="91">
        <v>0.9263157894736842</v>
      </c>
      <c r="X19" s="37">
        <v>16</v>
      </c>
      <c r="Y19" s="50" t="s">
        <v>15</v>
      </c>
      <c r="Z19" s="91">
        <v>9.0176512441292811</v>
      </c>
      <c r="AA19" s="91">
        <v>10.047563769955332</v>
      </c>
      <c r="AB19" s="91">
        <v>14.343521766238128</v>
      </c>
      <c r="AC19" s="91">
        <v>11.334425767960047</v>
      </c>
      <c r="AD19" s="91">
        <v>10.967022274739668</v>
      </c>
      <c r="AE19" s="91">
        <v>13.274633758007873</v>
      </c>
      <c r="AF19" s="91">
        <v>14.029785862572567</v>
      </c>
      <c r="AG19" s="91">
        <v>16.292609516408067</v>
      </c>
      <c r="AH19" s="91">
        <v>15.904633130477764</v>
      </c>
      <c r="AI19" s="91">
        <v>14.72110822955498</v>
      </c>
      <c r="AJ19" s="91">
        <v>15.287936773666408</v>
      </c>
      <c r="AK19" s="91">
        <v>17.039597674282899</v>
      </c>
      <c r="AL19" s="91">
        <v>18.316627108937354</v>
      </c>
      <c r="AM19" s="91">
        <v>18.728919705517722</v>
      </c>
      <c r="AN19" s="91">
        <v>19.43763271078112</v>
      </c>
      <c r="AO19" s="91">
        <v>17.57268614823515</v>
      </c>
      <c r="AP19" s="91">
        <v>19.72592087448432</v>
      </c>
      <c r="AQ19" s="91">
        <v>27.141550059816311</v>
      </c>
      <c r="AS19">
        <v>1</v>
      </c>
      <c r="AT19" s="37">
        <v>16</v>
      </c>
      <c r="AU19" s="50" t="s">
        <v>15</v>
      </c>
      <c r="AV19" s="91">
        <v>283.18382637576497</v>
      </c>
      <c r="AX19" s="37">
        <v>16</v>
      </c>
      <c r="AY19" s="124" t="s">
        <v>15</v>
      </c>
      <c r="AZ19" s="91">
        <v>36.475704540319022</v>
      </c>
      <c r="BA19" s="91">
        <v>39.001690957231681</v>
      </c>
      <c r="BB19" s="91">
        <v>33.439689189320084</v>
      </c>
      <c r="BC19" s="91">
        <v>31.812620978452276</v>
      </c>
      <c r="BD19" s="91">
        <v>31.170722292746255</v>
      </c>
      <c r="BE19" s="91">
        <v>28.769753975206683</v>
      </c>
      <c r="BF19" s="91">
        <v>27.034726917937061</v>
      </c>
      <c r="BG19" s="91">
        <v>21.729299617415759</v>
      </c>
      <c r="BH19" s="91">
        <v>21.960508836672091</v>
      </c>
      <c r="BI19" s="91">
        <v>24.025836682879451</v>
      </c>
      <c r="BJ19" s="91">
        <v>26.082322466772279</v>
      </c>
      <c r="BK19" s="91">
        <v>23.275849096518868</v>
      </c>
      <c r="BL19" s="91">
        <v>23.561799448251534</v>
      </c>
      <c r="BM19" s="91">
        <v>17.918741049918399</v>
      </c>
      <c r="BN19" s="91">
        <v>18.758600686266085</v>
      </c>
      <c r="BO19" s="91">
        <v>17.57268614823515</v>
      </c>
      <c r="BP19" s="91">
        <v>17.97587462280104</v>
      </c>
      <c r="BQ19" s="91">
        <v>16.826547758049607</v>
      </c>
      <c r="BS19">
        <v>1</v>
      </c>
      <c r="BU19" s="37">
        <v>16</v>
      </c>
      <c r="BV19" s="50" t="s">
        <v>15</v>
      </c>
      <c r="BW19" s="158">
        <v>457.39297526499337</v>
      </c>
    </row>
    <row r="20" spans="1:75">
      <c r="A20" s="297"/>
      <c r="B20" s="75">
        <v>17</v>
      </c>
      <c r="C20" s="76" t="s">
        <v>16</v>
      </c>
      <c r="D20" s="91">
        <v>0.55072463768115942</v>
      </c>
      <c r="E20" s="91">
        <v>0.56521739130434778</v>
      </c>
      <c r="F20" s="91">
        <v>0.35294117647058826</v>
      </c>
      <c r="G20" s="91">
        <v>0.35051546391752575</v>
      </c>
      <c r="H20" s="91">
        <v>0.87390350877192979</v>
      </c>
      <c r="I20" s="91">
        <v>0.61682242990654201</v>
      </c>
      <c r="J20" s="91">
        <v>1.0129870129870129</v>
      </c>
      <c r="K20" s="91">
        <v>1.2297297297297298</v>
      </c>
      <c r="L20" s="91">
        <v>0.34464029514244721</v>
      </c>
      <c r="M20" s="91">
        <v>1.044776119402985</v>
      </c>
      <c r="N20" s="91">
        <v>0.45901639344262296</v>
      </c>
      <c r="O20" s="91">
        <v>0.90697674418604646</v>
      </c>
      <c r="P20" s="91">
        <v>1.396551724137931</v>
      </c>
      <c r="Q20" s="91">
        <v>0.88622488622488627</v>
      </c>
      <c r="R20" s="91">
        <v>0.68918918918918914</v>
      </c>
      <c r="S20" s="91">
        <v>0.47093774218548179</v>
      </c>
      <c r="T20" s="90">
        <v>0</v>
      </c>
      <c r="U20" s="91">
        <v>0.75</v>
      </c>
      <c r="X20" s="75">
        <v>17</v>
      </c>
      <c r="Y20" s="76" t="s">
        <v>16</v>
      </c>
      <c r="Z20" s="91">
        <v>8.5559135717853181</v>
      </c>
      <c r="AA20" s="91">
        <v>8.866759316341847</v>
      </c>
      <c r="AB20" s="91">
        <v>12.885018412584769</v>
      </c>
      <c r="AC20" s="91">
        <v>10.246932947626025</v>
      </c>
      <c r="AD20" s="91">
        <v>9.3327003469715279</v>
      </c>
      <c r="AE20" s="91">
        <v>11.750671937282434</v>
      </c>
      <c r="AF20" s="91">
        <v>10.555016149507756</v>
      </c>
      <c r="AG20" s="91">
        <v>12.00467059970868</v>
      </c>
      <c r="AH20" s="91">
        <v>13.609238787077935</v>
      </c>
      <c r="AI20" s="91">
        <v>11.493578425080697</v>
      </c>
      <c r="AJ20" s="91">
        <v>13.206761637585497</v>
      </c>
      <c r="AK20" s="91">
        <v>14.006255958607559</v>
      </c>
      <c r="AL20" s="91">
        <v>14.227176220982225</v>
      </c>
      <c r="AM20" s="91">
        <v>15.652185830650602</v>
      </c>
      <c r="AN20" s="91">
        <v>19.57372538777139</v>
      </c>
      <c r="AO20" s="91">
        <v>17.97587462280104</v>
      </c>
      <c r="AP20" s="91">
        <v>17.180257158553207</v>
      </c>
      <c r="AQ20" s="91">
        <v>23.134579386148594</v>
      </c>
      <c r="AS20">
        <v>1</v>
      </c>
      <c r="AT20" s="75">
        <v>17</v>
      </c>
      <c r="AU20" s="76" t="s">
        <v>16</v>
      </c>
      <c r="AV20" s="91">
        <v>244.2573166970671</v>
      </c>
      <c r="AX20" s="75">
        <v>17</v>
      </c>
      <c r="AY20" s="125" t="s">
        <v>16</v>
      </c>
      <c r="AZ20" s="91">
        <v>45.065542268143794</v>
      </c>
      <c r="BA20" s="91">
        <v>41.340092518628481</v>
      </c>
      <c r="BB20" s="91">
        <v>36.077715608920236</v>
      </c>
      <c r="BC20" s="91">
        <v>38.895601429915239</v>
      </c>
      <c r="BD20" s="91">
        <v>38.708855022832815</v>
      </c>
      <c r="BE20" s="91">
        <v>37.861937671297461</v>
      </c>
      <c r="BF20" s="91">
        <v>29.754241374509412</v>
      </c>
      <c r="BG20" s="91">
        <v>30.668000442685123</v>
      </c>
      <c r="BH20" s="91">
        <v>26.429064253931564</v>
      </c>
      <c r="BI20" s="91">
        <v>31.327624598280309</v>
      </c>
      <c r="BJ20" s="91">
        <v>26.238922761071343</v>
      </c>
      <c r="BK20" s="91">
        <v>27.875958950237255</v>
      </c>
      <c r="BL20" s="91">
        <v>26.414473297313329</v>
      </c>
      <c r="BM20" s="91">
        <v>21.345940259405491</v>
      </c>
      <c r="BN20" s="91">
        <v>21.694553392352706</v>
      </c>
      <c r="BO20" s="91">
        <v>19.72592087448432</v>
      </c>
      <c r="BP20" s="91">
        <v>17.180257158553207</v>
      </c>
      <c r="BQ20" s="91">
        <v>19.639799339180804</v>
      </c>
      <c r="BS20">
        <v>1</v>
      </c>
      <c r="BU20" s="75">
        <v>17</v>
      </c>
      <c r="BV20" s="76" t="s">
        <v>16</v>
      </c>
      <c r="BW20" s="158">
        <v>536.24450122174301</v>
      </c>
    </row>
    <row r="21" spans="1:75">
      <c r="B21" s="16">
        <v>18</v>
      </c>
      <c r="C21" s="41" t="s">
        <v>17</v>
      </c>
      <c r="D21" s="91">
        <v>0.44094488188976377</v>
      </c>
      <c r="E21" s="91">
        <v>0.17142857142857143</v>
      </c>
      <c r="F21" s="91">
        <v>0.2781954887218045</v>
      </c>
      <c r="G21" s="91">
        <v>1.9666666666666666</v>
      </c>
      <c r="H21" s="91">
        <v>0.4573643410852713</v>
      </c>
      <c r="I21" s="91">
        <v>0.35869565217391303</v>
      </c>
      <c r="J21" s="91">
        <v>1.2461538461538462</v>
      </c>
      <c r="K21" s="91">
        <v>0.67931275074132214</v>
      </c>
      <c r="L21" s="91">
        <v>0.6892034156041642</v>
      </c>
      <c r="M21" s="91">
        <v>0.36764705882352944</v>
      </c>
      <c r="N21" s="91">
        <v>0.38571428571428573</v>
      </c>
      <c r="O21" s="91">
        <v>0.62150427350427351</v>
      </c>
      <c r="P21" s="91">
        <v>0.56012720477345757</v>
      </c>
      <c r="Q21" s="91">
        <v>0.81147540983606559</v>
      </c>
      <c r="R21" s="91">
        <v>0.96341463414634143</v>
      </c>
      <c r="S21" s="91">
        <v>1.0795454545454546</v>
      </c>
      <c r="T21" s="91">
        <v>1.3333333333333333</v>
      </c>
      <c r="U21" s="90">
        <v>0</v>
      </c>
      <c r="X21" s="16">
        <v>18</v>
      </c>
      <c r="Y21" s="41" t="s">
        <v>17</v>
      </c>
      <c r="Z21" s="91">
        <v>8.6490367028932926</v>
      </c>
      <c r="AA21" s="91">
        <v>9.4397056015643468</v>
      </c>
      <c r="AB21" s="91">
        <v>12.190706654301692</v>
      </c>
      <c r="AC21" s="91">
        <v>6.6701997867747318</v>
      </c>
      <c r="AD21" s="91">
        <v>9.6488160506427381</v>
      </c>
      <c r="AE21" s="91">
        <v>10.870435103293218</v>
      </c>
      <c r="AF21" s="91">
        <v>12.041065110264723</v>
      </c>
      <c r="AG21" s="91">
        <v>12.49274393541104</v>
      </c>
      <c r="AH21" s="91">
        <v>11.675148997063349</v>
      </c>
      <c r="AI21" s="91">
        <v>13.28406446396658</v>
      </c>
      <c r="AJ21" s="91">
        <v>16.140987586292297</v>
      </c>
      <c r="AK21" s="91">
        <v>14.992771117127736</v>
      </c>
      <c r="AL21" s="91">
        <v>15.517427828387527</v>
      </c>
      <c r="AM21" s="91">
        <v>15.32153295726317</v>
      </c>
      <c r="AN21" s="91">
        <v>20.151417825742538</v>
      </c>
      <c r="AO21" s="91">
        <v>16.826547758049607</v>
      </c>
      <c r="AP21" s="91">
        <v>19.639799339180804</v>
      </c>
      <c r="AQ21" s="91">
        <v>17.07216100965784</v>
      </c>
      <c r="AS21">
        <v>1</v>
      </c>
      <c r="AT21" s="16">
        <v>18</v>
      </c>
      <c r="AU21" s="41" t="s">
        <v>17</v>
      </c>
      <c r="AV21" s="91">
        <v>242.6245678278772</v>
      </c>
      <c r="AX21" s="16">
        <v>18</v>
      </c>
      <c r="AY21" s="60" t="s">
        <v>17</v>
      </c>
      <c r="AZ21" s="91">
        <v>52.141797489936884</v>
      </c>
      <c r="BA21" s="91">
        <v>37.119797369929493</v>
      </c>
      <c r="BB21" s="91">
        <v>35.224420529356841</v>
      </c>
      <c r="BC21" s="91">
        <v>47.766731690217306</v>
      </c>
      <c r="BD21" s="91">
        <v>42.564017407977886</v>
      </c>
      <c r="BE21" s="91">
        <v>36.61462446858711</v>
      </c>
      <c r="BF21" s="91">
        <v>39.2109628464625</v>
      </c>
      <c r="BG21" s="91">
        <v>29.77437017915728</v>
      </c>
      <c r="BH21" s="91">
        <v>30.740962674636897</v>
      </c>
      <c r="BI21" s="91">
        <v>31.712982989900151</v>
      </c>
      <c r="BJ21" s="91">
        <v>32.059359849641929</v>
      </c>
      <c r="BK21" s="91">
        <v>30.487373525481303</v>
      </c>
      <c r="BL21" s="91">
        <v>28.54997854093261</v>
      </c>
      <c r="BM21" s="91">
        <v>23.840103107399038</v>
      </c>
      <c r="BN21" s="91">
        <v>26.63563760921086</v>
      </c>
      <c r="BO21" s="91">
        <v>27.141550059816311</v>
      </c>
      <c r="BP21" s="91">
        <v>23.134579386148594</v>
      </c>
      <c r="BQ21" s="91">
        <v>17.07216100965784</v>
      </c>
      <c r="BS21">
        <v>1</v>
      </c>
      <c r="BU21" s="16">
        <v>18</v>
      </c>
      <c r="BV21" s="41" t="s">
        <v>17</v>
      </c>
      <c r="BW21" s="158">
        <v>591.79141073445089</v>
      </c>
    </row>
    <row r="22" spans="1:75">
      <c r="C22" s="10"/>
      <c r="D22" s="10"/>
      <c r="E22" s="10"/>
      <c r="F22" s="10"/>
      <c r="G22" s="10"/>
      <c r="H22" s="10"/>
      <c r="I22" s="10"/>
      <c r="J22" s="10"/>
      <c r="K22" s="10"/>
      <c r="L22" s="10"/>
      <c r="M22" s="10"/>
      <c r="N22" s="10"/>
      <c r="O22" s="10"/>
      <c r="P22" s="10"/>
      <c r="Q22" s="10"/>
      <c r="R22" s="10"/>
      <c r="S22" s="10"/>
      <c r="T22" s="10"/>
      <c r="U22" s="10"/>
    </row>
    <row r="23" spans="1:75">
      <c r="B23" s="16"/>
      <c r="C23" s="17"/>
      <c r="D23" s="29">
        <v>1</v>
      </c>
      <c r="E23" s="126">
        <v>2</v>
      </c>
      <c r="F23" s="16">
        <v>3</v>
      </c>
      <c r="G23" s="30">
        <v>4</v>
      </c>
      <c r="H23" s="31">
        <v>5</v>
      </c>
      <c r="I23" s="128">
        <v>6</v>
      </c>
      <c r="J23" s="130">
        <v>7</v>
      </c>
      <c r="K23" s="32">
        <v>8</v>
      </c>
      <c r="L23" s="132">
        <v>9</v>
      </c>
      <c r="M23" s="134">
        <v>10</v>
      </c>
      <c r="N23" s="33">
        <v>11</v>
      </c>
      <c r="O23" s="34">
        <v>12</v>
      </c>
      <c r="P23" s="35">
        <v>13</v>
      </c>
      <c r="Q23" s="36">
        <v>14</v>
      </c>
      <c r="R23" s="38">
        <v>15</v>
      </c>
      <c r="S23" s="37">
        <v>16</v>
      </c>
      <c r="T23" s="75">
        <v>17</v>
      </c>
      <c r="U23" s="16">
        <v>18</v>
      </c>
      <c r="X23" s="16"/>
      <c r="Y23" s="17"/>
      <c r="Z23" s="29">
        <v>1</v>
      </c>
      <c r="AA23" s="126">
        <v>2</v>
      </c>
      <c r="AB23" s="16">
        <v>3</v>
      </c>
      <c r="AC23" s="30">
        <v>4</v>
      </c>
      <c r="AD23" s="31">
        <v>5</v>
      </c>
      <c r="AE23" s="128">
        <v>6</v>
      </c>
      <c r="AF23" s="130">
        <v>7</v>
      </c>
      <c r="AG23" s="32">
        <v>8</v>
      </c>
      <c r="AH23" s="132">
        <v>9</v>
      </c>
      <c r="AI23" s="134">
        <v>10</v>
      </c>
      <c r="AJ23" s="33">
        <v>11</v>
      </c>
      <c r="AK23" s="34">
        <v>12</v>
      </c>
      <c r="AL23" s="35">
        <v>13</v>
      </c>
      <c r="AM23" s="36">
        <v>14</v>
      </c>
      <c r="AN23" s="38">
        <v>15</v>
      </c>
      <c r="AO23" s="37">
        <v>16</v>
      </c>
      <c r="AP23" s="75">
        <v>17</v>
      </c>
      <c r="AQ23" s="16">
        <v>18</v>
      </c>
      <c r="AT23" s="16"/>
      <c r="AU23" s="16"/>
      <c r="AV23" s="162"/>
      <c r="AX23" s="16"/>
      <c r="AY23" s="17"/>
      <c r="AZ23" s="29">
        <v>1</v>
      </c>
      <c r="BA23" s="126">
        <v>2</v>
      </c>
      <c r="BB23" s="16">
        <v>3</v>
      </c>
      <c r="BC23" s="30">
        <v>4</v>
      </c>
      <c r="BD23" s="31">
        <v>5</v>
      </c>
      <c r="BE23" s="128">
        <v>6</v>
      </c>
      <c r="BF23" s="130">
        <v>7</v>
      </c>
      <c r="BG23" s="32">
        <v>8</v>
      </c>
      <c r="BH23" s="132">
        <v>9</v>
      </c>
      <c r="BI23" s="134">
        <v>10</v>
      </c>
      <c r="BJ23" s="33">
        <v>11</v>
      </c>
      <c r="BK23" s="34">
        <v>12</v>
      </c>
      <c r="BL23" s="35">
        <v>13</v>
      </c>
      <c r="BM23" s="36">
        <v>14</v>
      </c>
      <c r="BN23" s="38">
        <v>15</v>
      </c>
      <c r="BO23" s="37">
        <v>16</v>
      </c>
      <c r="BP23" s="75">
        <v>17</v>
      </c>
      <c r="BQ23" s="16">
        <v>18</v>
      </c>
    </row>
    <row r="24" spans="1:75" ht="55.5">
      <c r="B24" s="16"/>
      <c r="C24" s="18" t="s">
        <v>21</v>
      </c>
      <c r="D24" s="77" t="s">
        <v>0</v>
      </c>
      <c r="E24" s="168" t="s">
        <v>1</v>
      </c>
      <c r="F24" s="78" t="s">
        <v>2</v>
      </c>
      <c r="G24" s="79" t="s">
        <v>3</v>
      </c>
      <c r="H24" s="80" t="s">
        <v>4</v>
      </c>
      <c r="I24" s="169" t="s">
        <v>5</v>
      </c>
      <c r="J24" s="170" t="s">
        <v>6</v>
      </c>
      <c r="K24" s="81" t="s">
        <v>7</v>
      </c>
      <c r="L24" s="171" t="s">
        <v>8</v>
      </c>
      <c r="M24" s="172" t="s">
        <v>9</v>
      </c>
      <c r="N24" s="82" t="s">
        <v>10</v>
      </c>
      <c r="O24" s="83" t="s">
        <v>11</v>
      </c>
      <c r="P24" s="84" t="s">
        <v>12</v>
      </c>
      <c r="Q24" s="85" t="s">
        <v>13</v>
      </c>
      <c r="R24" s="86" t="s">
        <v>14</v>
      </c>
      <c r="S24" s="87" t="s">
        <v>15</v>
      </c>
      <c r="T24" s="88" t="s">
        <v>16</v>
      </c>
      <c r="U24" s="78" t="s">
        <v>17</v>
      </c>
      <c r="X24" s="16"/>
      <c r="Y24" s="18" t="s">
        <v>32</v>
      </c>
      <c r="Z24" s="77" t="s">
        <v>0</v>
      </c>
      <c r="AA24" s="168" t="s">
        <v>1</v>
      </c>
      <c r="AB24" s="78" t="s">
        <v>2</v>
      </c>
      <c r="AC24" s="79" t="s">
        <v>3</v>
      </c>
      <c r="AD24" s="80" t="s">
        <v>4</v>
      </c>
      <c r="AE24" s="169" t="s">
        <v>5</v>
      </c>
      <c r="AF24" s="170" t="s">
        <v>6</v>
      </c>
      <c r="AG24" s="81" t="s">
        <v>7</v>
      </c>
      <c r="AH24" s="171" t="s">
        <v>8</v>
      </c>
      <c r="AI24" s="172" t="s">
        <v>9</v>
      </c>
      <c r="AJ24" s="82" t="s">
        <v>10</v>
      </c>
      <c r="AK24" s="83" t="s">
        <v>11</v>
      </c>
      <c r="AL24" s="84" t="s">
        <v>12</v>
      </c>
      <c r="AM24" s="85" t="s">
        <v>13</v>
      </c>
      <c r="AN24" s="86" t="s">
        <v>14</v>
      </c>
      <c r="AO24" s="87" t="s">
        <v>15</v>
      </c>
      <c r="AP24" s="88" t="s">
        <v>16</v>
      </c>
      <c r="AQ24" s="78" t="s">
        <v>17</v>
      </c>
      <c r="AS24" t="s">
        <v>809</v>
      </c>
      <c r="AT24" s="17"/>
      <c r="AU24" s="18" t="s">
        <v>40</v>
      </c>
      <c r="AV24" s="163" t="s">
        <v>34</v>
      </c>
      <c r="AX24" s="16"/>
      <c r="AY24" s="18" t="s">
        <v>811</v>
      </c>
      <c r="AZ24" s="40" t="s">
        <v>0</v>
      </c>
      <c r="BA24" s="127" t="s">
        <v>1</v>
      </c>
      <c r="BB24" s="41" t="s">
        <v>2</v>
      </c>
      <c r="BC24" s="42" t="s">
        <v>3</v>
      </c>
      <c r="BD24" s="43" t="s">
        <v>4</v>
      </c>
      <c r="BE24" s="129" t="s">
        <v>5</v>
      </c>
      <c r="BF24" s="131" t="s">
        <v>6</v>
      </c>
      <c r="BG24" s="44" t="s">
        <v>7</v>
      </c>
      <c r="BH24" s="133" t="s">
        <v>8</v>
      </c>
      <c r="BI24" s="135" t="s">
        <v>9</v>
      </c>
      <c r="BJ24" s="45" t="s">
        <v>10</v>
      </c>
      <c r="BK24" s="46" t="s">
        <v>11</v>
      </c>
      <c r="BL24" s="47" t="s">
        <v>12</v>
      </c>
      <c r="BM24" s="48" t="s">
        <v>13</v>
      </c>
      <c r="BN24" s="49" t="s">
        <v>14</v>
      </c>
      <c r="BO24" s="50" t="s">
        <v>15</v>
      </c>
      <c r="BP24" s="76" t="s">
        <v>16</v>
      </c>
      <c r="BQ24" s="41" t="s">
        <v>17</v>
      </c>
      <c r="BS24" t="s">
        <v>809</v>
      </c>
      <c r="BU24" s="16"/>
      <c r="BV24" s="18" t="s">
        <v>756</v>
      </c>
      <c r="BW24" s="166" t="s">
        <v>34</v>
      </c>
    </row>
    <row r="25" spans="1:75">
      <c r="B25" s="29">
        <v>1</v>
      </c>
      <c r="C25" s="40" t="s">
        <v>0</v>
      </c>
      <c r="D25" s="90">
        <v>0</v>
      </c>
      <c r="E25" s="91">
        <v>1.0598776223776223</v>
      </c>
      <c r="F25" s="91">
        <v>3.8947368421052633</v>
      </c>
      <c r="G25" s="91">
        <v>1.2266666666666666</v>
      </c>
      <c r="H25" s="91">
        <v>1.0425531914893618</v>
      </c>
      <c r="I25" s="91">
        <v>0.52747252747252749</v>
      </c>
      <c r="J25" s="91">
        <v>1.583607456140351</v>
      </c>
      <c r="K25" s="91">
        <v>1.2156862745098038</v>
      </c>
      <c r="L25" s="91">
        <v>1.5490196078431373</v>
      </c>
      <c r="M25" s="91">
        <v>1.8873239436619718</v>
      </c>
      <c r="N25" s="91">
        <v>0.7752808988764045</v>
      </c>
      <c r="O25" s="91">
        <v>1.472972972972973</v>
      </c>
      <c r="P25" s="91">
        <v>2.392156862745098</v>
      </c>
      <c r="Q25" s="91">
        <v>0</v>
      </c>
      <c r="R25" s="91">
        <v>2.7954545454545454</v>
      </c>
      <c r="S25" s="91">
        <v>1.2217171717171718</v>
      </c>
      <c r="T25" s="91">
        <v>1.8157894736842106</v>
      </c>
      <c r="U25" s="91">
        <v>0</v>
      </c>
      <c r="X25" s="29">
        <v>1</v>
      </c>
      <c r="Y25" s="40" t="s">
        <v>0</v>
      </c>
      <c r="Z25" s="91" cm="1">
        <f t="array" ref="Z25:AQ42">MMULT(D25:U42,D25:U42)</f>
        <v>15.28635657383302</v>
      </c>
      <c r="AA25" s="91">
        <v>18.034671664710036</v>
      </c>
      <c r="AB25" s="91">
        <v>18.092379342333942</v>
      </c>
      <c r="AC25" s="91">
        <v>15.500142853384881</v>
      </c>
      <c r="AD25" s="91">
        <v>16.872258218310115</v>
      </c>
      <c r="AE25" s="91">
        <v>24.736018915661198</v>
      </c>
      <c r="AF25" s="91">
        <v>18.388582494731924</v>
      </c>
      <c r="AG25" s="91">
        <v>23.544506441748823</v>
      </c>
      <c r="AH25" s="91">
        <v>29.656650244835593</v>
      </c>
      <c r="AI25" s="91">
        <v>21.26044858243959</v>
      </c>
      <c r="AJ25" s="91">
        <v>21.793266380888426</v>
      </c>
      <c r="AK25" s="91">
        <v>20.181244815502975</v>
      </c>
      <c r="AL25" s="91">
        <v>25.037749919782108</v>
      </c>
      <c r="AM25" s="91">
        <v>31.814992631589568</v>
      </c>
      <c r="AN25" s="91">
        <v>30.210200041917268</v>
      </c>
      <c r="AO25" s="91">
        <v>29.23404784137653</v>
      </c>
      <c r="AP25" s="91">
        <v>38.43899749366598</v>
      </c>
      <c r="AQ25" s="91">
        <v>49.454050581425648</v>
      </c>
      <c r="AS25">
        <v>1</v>
      </c>
      <c r="AT25" s="29">
        <v>1</v>
      </c>
      <c r="AU25" s="40" t="s">
        <v>0</v>
      </c>
      <c r="AV25" s="91" cm="1">
        <f t="array" ref="AV25:AV42">MMULT(_xlfn.ANCHORARRAY(Z25),AS25:AS42)</f>
        <v>447.53656503813761</v>
      </c>
      <c r="AX25" s="29">
        <v>1</v>
      </c>
      <c r="AY25" s="116" t="s">
        <v>0</v>
      </c>
      <c r="AZ25" s="65" cm="1">
        <f t="array" ref="AZ25:BQ42">TRANSPOSE(_xlfn.ANCHORARRAY(Z25))</f>
        <v>15.28635657383302</v>
      </c>
      <c r="BA25" s="65">
        <v>13.709769420033242</v>
      </c>
      <c r="BB25" s="65">
        <v>14.85211471609864</v>
      </c>
      <c r="BC25" s="65">
        <v>18.051140539501205</v>
      </c>
      <c r="BD25" s="65">
        <v>12.110532974594788</v>
      </c>
      <c r="BE25" s="65">
        <v>9.6537011939800159</v>
      </c>
      <c r="BF25" s="65">
        <v>13.257604572645876</v>
      </c>
      <c r="BG25" s="65">
        <v>10.666120866282451</v>
      </c>
      <c r="BH25" s="65">
        <v>11.905845711175711</v>
      </c>
      <c r="BI25" s="65">
        <v>11.802603468721383</v>
      </c>
      <c r="BJ25" s="65">
        <v>10.679054538922085</v>
      </c>
      <c r="BK25" s="65">
        <v>10.033202722231943</v>
      </c>
      <c r="BL25" s="65">
        <v>9.7028486474540134</v>
      </c>
      <c r="BM25" s="65">
        <v>9.6825222101363799</v>
      </c>
      <c r="BN25" s="65">
        <v>6.9443399924518925</v>
      </c>
      <c r="BO25" s="65">
        <v>6.0685655766889974</v>
      </c>
      <c r="BP25" s="65">
        <v>7.4024430752102734</v>
      </c>
      <c r="BQ25" s="65">
        <v>8.2467079283319116</v>
      </c>
      <c r="BS25">
        <v>1</v>
      </c>
      <c r="BU25" s="29">
        <v>1</v>
      </c>
      <c r="BV25" s="40" t="s">
        <v>0</v>
      </c>
      <c r="BW25" s="158" cm="1">
        <f t="array" ref="BW25:BW42">MMULT(_xlfn.ANCHORARRAY(AZ25),BS25:BS42)</f>
        <v>200.0554747282938</v>
      </c>
    </row>
    <row r="26" spans="1:75">
      <c r="B26" s="126">
        <v>2</v>
      </c>
      <c r="C26" s="127" t="s">
        <v>1</v>
      </c>
      <c r="D26" s="91">
        <v>0.96440644263273012</v>
      </c>
      <c r="E26" s="90">
        <v>0</v>
      </c>
      <c r="F26" s="91">
        <v>0.82075471698113212</v>
      </c>
      <c r="G26" s="91">
        <v>1.7341772151898733</v>
      </c>
      <c r="H26" s="91">
        <v>0.86</v>
      </c>
      <c r="I26" s="91">
        <v>0.81481481481481477</v>
      </c>
      <c r="J26" s="91">
        <v>1.0465116279069768</v>
      </c>
      <c r="K26" s="91">
        <v>2.2692307692307692</v>
      </c>
      <c r="L26" s="91">
        <v>1.5569620253164558</v>
      </c>
      <c r="M26" s="91">
        <v>1.1304347826086956</v>
      </c>
      <c r="N26" s="91">
        <v>1.3372093023255813</v>
      </c>
      <c r="O26" s="91">
        <v>2.4308390022675734</v>
      </c>
      <c r="P26" s="91">
        <v>1.3111111111111111</v>
      </c>
      <c r="Q26" s="91">
        <v>2.3777777777777778</v>
      </c>
      <c r="R26" s="91">
        <v>1.5274725274725274</v>
      </c>
      <c r="S26" s="91">
        <v>1.0804597701149425</v>
      </c>
      <c r="T26" s="91">
        <v>0</v>
      </c>
      <c r="U26" s="91">
        <v>5.833333333333333</v>
      </c>
      <c r="X26" s="126">
        <v>2</v>
      </c>
      <c r="Y26" s="127" t="s">
        <v>1</v>
      </c>
      <c r="Z26" s="91">
        <v>13.709769420033242</v>
      </c>
      <c r="AA26" s="91">
        <v>16.084653731993129</v>
      </c>
      <c r="AB26" s="91">
        <v>24.424557283836034</v>
      </c>
      <c r="AC26" s="91">
        <v>24.578999684305664</v>
      </c>
      <c r="AD26" s="91">
        <v>17.231680560977626</v>
      </c>
      <c r="AE26" s="91">
        <v>22.0607209304452</v>
      </c>
      <c r="AF26" s="91">
        <v>22.614188873400838</v>
      </c>
      <c r="AG26" s="91">
        <v>22.931337300599182</v>
      </c>
      <c r="AH26" s="91">
        <v>25.138513572184074</v>
      </c>
      <c r="AI26" s="91">
        <v>19.94627148408745</v>
      </c>
      <c r="AJ26" s="91">
        <v>21.908884110431959</v>
      </c>
      <c r="AK26" s="91">
        <v>21.33654453772596</v>
      </c>
      <c r="AL26" s="91">
        <v>24.227817879760075</v>
      </c>
      <c r="AM26" s="91">
        <v>23.148022084851938</v>
      </c>
      <c r="AN26" s="91">
        <v>36.996662225461066</v>
      </c>
      <c r="AO26" s="91">
        <v>35.414532813638985</v>
      </c>
      <c r="AP26" s="91">
        <v>42.715688824148167</v>
      </c>
      <c r="AQ26" s="91">
        <v>30.275891807198583</v>
      </c>
      <c r="AS26">
        <v>1</v>
      </c>
      <c r="AT26" s="126">
        <v>2</v>
      </c>
      <c r="AU26" s="127" t="s">
        <v>1</v>
      </c>
      <c r="AV26" s="91">
        <v>444.74473712507921</v>
      </c>
      <c r="AX26" s="16">
        <v>2</v>
      </c>
      <c r="AY26" s="60" t="s">
        <v>1</v>
      </c>
      <c r="AZ26" s="65">
        <v>18.034671664710036</v>
      </c>
      <c r="BA26" s="65">
        <v>16.084653731993129</v>
      </c>
      <c r="BB26" s="65">
        <v>12.950180759914485</v>
      </c>
      <c r="BC26" s="65">
        <v>19.078771006221601</v>
      </c>
      <c r="BD26" s="65">
        <v>14.620970235466562</v>
      </c>
      <c r="BE26" s="65">
        <v>11.702922528676956</v>
      </c>
      <c r="BF26" s="65">
        <v>12.71413782743125</v>
      </c>
      <c r="BG26" s="65">
        <v>12.017758306028407</v>
      </c>
      <c r="BH26" s="65">
        <v>10.559205855993786</v>
      </c>
      <c r="BI26" s="65">
        <v>11.012312108995051</v>
      </c>
      <c r="BJ26" s="65">
        <v>11.05509867197571</v>
      </c>
      <c r="BK26" s="65">
        <v>10.199097127978099</v>
      </c>
      <c r="BL26" s="65">
        <v>9.8279766116267826</v>
      </c>
      <c r="BM26" s="65">
        <v>8.7404605754665301</v>
      </c>
      <c r="BN26" s="65">
        <v>6.822109731754967</v>
      </c>
      <c r="BO26" s="65">
        <v>7.6680006140929819</v>
      </c>
      <c r="BP26" s="65">
        <v>8.887752317272275</v>
      </c>
      <c r="BQ26" s="65">
        <v>7.2958540170531014</v>
      </c>
      <c r="BS26">
        <v>1</v>
      </c>
      <c r="BU26" s="126">
        <v>2</v>
      </c>
      <c r="BV26" s="127" t="s">
        <v>1</v>
      </c>
      <c r="BW26" s="158">
        <v>209.27193369265171</v>
      </c>
    </row>
    <row r="27" spans="1:75">
      <c r="B27" s="16">
        <v>3</v>
      </c>
      <c r="C27" s="41" t="s">
        <v>2</v>
      </c>
      <c r="D27" s="91">
        <v>0.25675675675675674</v>
      </c>
      <c r="E27" s="91">
        <v>1.2183908045977012</v>
      </c>
      <c r="F27" s="90">
        <v>0</v>
      </c>
      <c r="G27" s="91">
        <v>0.66666666666666663</v>
      </c>
      <c r="H27" s="91">
        <v>0.62616822429906538</v>
      </c>
      <c r="I27" s="91">
        <v>1.3124217554597302</v>
      </c>
      <c r="J27" s="91">
        <v>1.1125</v>
      </c>
      <c r="K27" s="91">
        <v>1.0657894736842106</v>
      </c>
      <c r="L27" s="91">
        <v>3.34375</v>
      </c>
      <c r="M27" s="91">
        <v>1.4691358024691359</v>
      </c>
      <c r="N27" s="91">
        <v>1.1447368421052631</v>
      </c>
      <c r="O27" s="91">
        <v>0.66101694915254239</v>
      </c>
      <c r="P27" s="91">
        <v>1.0490196078431373</v>
      </c>
      <c r="Q27" s="91">
        <v>1.2321428571428572</v>
      </c>
      <c r="R27" s="91">
        <v>1.3676470588235294</v>
      </c>
      <c r="S27" s="91">
        <v>1.0804597701149425</v>
      </c>
      <c r="T27" s="91">
        <v>2.8333333333333335</v>
      </c>
      <c r="U27" s="91">
        <v>3.5945945945945947</v>
      </c>
      <c r="X27" s="16">
        <v>3</v>
      </c>
      <c r="Y27" s="41" t="s">
        <v>2</v>
      </c>
      <c r="Z27" s="91">
        <v>14.85211471609864</v>
      </c>
      <c r="AA27" s="91">
        <v>12.950180759914485</v>
      </c>
      <c r="AB27" s="91">
        <v>17.005007650577273</v>
      </c>
      <c r="AC27" s="91">
        <v>21.107615742809372</v>
      </c>
      <c r="AD27" s="91">
        <v>17.591777101689495</v>
      </c>
      <c r="AE27" s="91">
        <v>17.857796593731504</v>
      </c>
      <c r="AF27" s="91">
        <v>18.223170238714761</v>
      </c>
      <c r="AG27" s="91">
        <v>22.561397570551989</v>
      </c>
      <c r="AH27" s="91">
        <v>17.3262034059494</v>
      </c>
      <c r="AI27" s="91">
        <v>18.711390472862153</v>
      </c>
      <c r="AJ27" s="91">
        <v>17.980687507359065</v>
      </c>
      <c r="AK27" s="91">
        <v>21.642871252380825</v>
      </c>
      <c r="AL27" s="91">
        <v>24.43683627015826</v>
      </c>
      <c r="AM27" s="91">
        <v>25.911224181756808</v>
      </c>
      <c r="AN27" s="91">
        <v>27.610269052708226</v>
      </c>
      <c r="AO27" s="91">
        <v>29.097072624485055</v>
      </c>
      <c r="AP27" s="91">
        <v>36.261190898219141</v>
      </c>
      <c r="AQ27" s="91">
        <v>34.483871148345521</v>
      </c>
      <c r="AS27">
        <v>1</v>
      </c>
      <c r="AT27" s="16">
        <v>3</v>
      </c>
      <c r="AU27" s="41" t="s">
        <v>2</v>
      </c>
      <c r="AV27" s="91">
        <v>395.61067718831197</v>
      </c>
      <c r="AX27" s="16">
        <v>3</v>
      </c>
      <c r="AY27" s="60" t="s">
        <v>2</v>
      </c>
      <c r="AZ27" s="65">
        <v>18.092379342333942</v>
      </c>
      <c r="BA27" s="65">
        <v>24.424557283836034</v>
      </c>
      <c r="BB27" s="65">
        <v>17.005007650577273</v>
      </c>
      <c r="BC27" s="65">
        <v>24.75684452347339</v>
      </c>
      <c r="BD27" s="65">
        <v>18.919606244837755</v>
      </c>
      <c r="BE27" s="65">
        <v>21.136932924931756</v>
      </c>
      <c r="BF27" s="65">
        <v>16.757441814366647</v>
      </c>
      <c r="BG27" s="65">
        <v>16.084409465431165</v>
      </c>
      <c r="BH27" s="65">
        <v>17.369459975531278</v>
      </c>
      <c r="BI27" s="65">
        <v>15.251219789384612</v>
      </c>
      <c r="BJ27" s="65">
        <v>17.210831527256808</v>
      </c>
      <c r="BK27" s="65">
        <v>11.724228643042578</v>
      </c>
      <c r="BL27" s="65">
        <v>12.04652238296752</v>
      </c>
      <c r="BM27" s="65">
        <v>10.462770950708098</v>
      </c>
      <c r="BN27" s="65">
        <v>10.06554429347889</v>
      </c>
      <c r="BO27" s="65">
        <v>12.93840861989754</v>
      </c>
      <c r="BP27" s="65">
        <v>12.473965652873128</v>
      </c>
      <c r="BQ27" s="65">
        <v>10.243012495861127</v>
      </c>
      <c r="BS27">
        <v>1</v>
      </c>
      <c r="BU27" s="16">
        <v>3</v>
      </c>
      <c r="BV27" s="41" t="s">
        <v>2</v>
      </c>
      <c r="BW27" s="158">
        <v>286.96314358078951</v>
      </c>
    </row>
    <row r="28" spans="1:75">
      <c r="B28" s="30">
        <v>4</v>
      </c>
      <c r="C28" s="42" t="s">
        <v>3</v>
      </c>
      <c r="D28" s="91">
        <v>0.81521739130434778</v>
      </c>
      <c r="E28" s="91">
        <v>0.57664233576642332</v>
      </c>
      <c r="F28" s="91">
        <v>1.5</v>
      </c>
      <c r="G28" s="90">
        <v>0</v>
      </c>
      <c r="H28" s="91">
        <v>0.80851063829787229</v>
      </c>
      <c r="I28" s="91">
        <v>0.82432432432432434</v>
      </c>
      <c r="J28" s="91">
        <v>1.8833333333333333</v>
      </c>
      <c r="K28" s="91">
        <v>1.2352941176470589</v>
      </c>
      <c r="L28" s="91">
        <v>1.2191358024691357</v>
      </c>
      <c r="M28" s="91">
        <v>1.8</v>
      </c>
      <c r="N28" s="91">
        <v>2.5217391304347827</v>
      </c>
      <c r="O28" s="91">
        <v>2.2307692307692308</v>
      </c>
      <c r="P28" s="91">
        <v>1.0641025641025641</v>
      </c>
      <c r="Q28" s="91">
        <v>1.7450980392156863</v>
      </c>
      <c r="R28" s="91">
        <v>4.7727272727272725</v>
      </c>
      <c r="S28" s="91">
        <v>2.2666666666666666</v>
      </c>
      <c r="T28" s="91">
        <v>2.8529411764705883</v>
      </c>
      <c r="U28" s="91">
        <v>0.50847457627118642</v>
      </c>
      <c r="X28" s="30">
        <v>4</v>
      </c>
      <c r="Y28" s="42" t="s">
        <v>3</v>
      </c>
      <c r="Z28" s="91">
        <v>18.051140539501205</v>
      </c>
      <c r="AA28" s="91">
        <v>19.078771006221601</v>
      </c>
      <c r="AB28" s="91">
        <v>24.75684452347339</v>
      </c>
      <c r="AC28" s="91">
        <v>17.011992787463676</v>
      </c>
      <c r="AD28" s="91">
        <v>19.298032146776574</v>
      </c>
      <c r="AE28" s="91">
        <v>26.207766847665912</v>
      </c>
      <c r="AF28" s="91">
        <v>20.932224937449657</v>
      </c>
      <c r="AG28" s="91">
        <v>27.506295171292408</v>
      </c>
      <c r="AH28" s="91">
        <v>25.727733965505131</v>
      </c>
      <c r="AI28" s="91">
        <v>20.204426514623663</v>
      </c>
      <c r="AJ28" s="91">
        <v>18.379320580070029</v>
      </c>
      <c r="AK28" s="91">
        <v>23.51394190101767</v>
      </c>
      <c r="AL28" s="91">
        <v>31.471073683257281</v>
      </c>
      <c r="AM28" s="91">
        <v>29.727092469936142</v>
      </c>
      <c r="AN28" s="91">
        <v>26.524729173030508</v>
      </c>
      <c r="AO28" s="91">
        <v>28.069528748018335</v>
      </c>
      <c r="AP28" s="91">
        <v>39.688808677219292</v>
      </c>
      <c r="AQ28" s="91">
        <v>44.346798260523222</v>
      </c>
      <c r="AS28">
        <v>1</v>
      </c>
      <c r="AT28" s="30">
        <v>4</v>
      </c>
      <c r="AU28" s="42" t="s">
        <v>3</v>
      </c>
      <c r="AV28" s="91">
        <v>460.4965219330457</v>
      </c>
      <c r="AX28" s="30">
        <v>4</v>
      </c>
      <c r="AY28" s="117" t="s">
        <v>3</v>
      </c>
      <c r="AZ28" s="65">
        <v>15.500142853384881</v>
      </c>
      <c r="BA28" s="65">
        <v>24.578999684305664</v>
      </c>
      <c r="BB28" s="65">
        <v>21.107615742809372</v>
      </c>
      <c r="BC28" s="65">
        <v>17.011992787463676</v>
      </c>
      <c r="BD28" s="65">
        <v>17.313031578776247</v>
      </c>
      <c r="BE28" s="65">
        <v>18.257038858002801</v>
      </c>
      <c r="BF28" s="65">
        <v>14.768317373744331</v>
      </c>
      <c r="BG28" s="65">
        <v>13.390411287297617</v>
      </c>
      <c r="BH28" s="65">
        <v>13.509661704077322</v>
      </c>
      <c r="BI28" s="65">
        <v>15.930672537442216</v>
      </c>
      <c r="BJ28" s="65">
        <v>17.856486015325192</v>
      </c>
      <c r="BK28" s="65">
        <v>12.268863559781567</v>
      </c>
      <c r="BL28" s="65">
        <v>12.874076795196038</v>
      </c>
      <c r="BM28" s="65">
        <v>7.6183412252115295</v>
      </c>
      <c r="BN28" s="65">
        <v>9.9592861103399848</v>
      </c>
      <c r="BO28" s="65">
        <v>10.342208263805482</v>
      </c>
      <c r="BP28" s="65">
        <v>9.3469956287158986</v>
      </c>
      <c r="BQ28" s="65">
        <v>5.5301171252264361</v>
      </c>
      <c r="BS28">
        <v>1</v>
      </c>
      <c r="BU28" s="30">
        <v>4</v>
      </c>
      <c r="BV28" s="42" t="s">
        <v>3</v>
      </c>
      <c r="BW28" s="158">
        <v>257.16425913090626</v>
      </c>
    </row>
    <row r="29" spans="1:75">
      <c r="B29" s="31">
        <v>5</v>
      </c>
      <c r="C29" s="43" t="s">
        <v>4</v>
      </c>
      <c r="D29" s="91">
        <v>0.95918367346938771</v>
      </c>
      <c r="E29" s="91">
        <v>1.1627906976744187</v>
      </c>
      <c r="F29" s="91">
        <v>1.5970149253731343</v>
      </c>
      <c r="G29" s="91">
        <v>1.236842105263158</v>
      </c>
      <c r="H29" s="90">
        <v>0</v>
      </c>
      <c r="I29" s="91">
        <v>0.92783505154639179</v>
      </c>
      <c r="J29" s="91">
        <v>0.967741935483871</v>
      </c>
      <c r="K29" s="91">
        <v>0.84126984126984128</v>
      </c>
      <c r="L29" s="91">
        <v>1.25</v>
      </c>
      <c r="M29" s="91">
        <v>1.2537013975370139</v>
      </c>
      <c r="N29" s="91">
        <v>0.92105263157894735</v>
      </c>
      <c r="O29" s="91">
        <v>0</v>
      </c>
      <c r="P29" s="91">
        <v>1.3793103448275863</v>
      </c>
      <c r="Q29" s="91">
        <v>2.2857142857142856</v>
      </c>
      <c r="R29" s="91">
        <v>3.4565217391304346</v>
      </c>
      <c r="S29" s="91">
        <v>1.3608247422680413</v>
      </c>
      <c r="T29" s="91">
        <v>1.155072463768116</v>
      </c>
      <c r="U29" s="91">
        <v>2.1864406779661016</v>
      </c>
      <c r="X29" s="31">
        <v>5</v>
      </c>
      <c r="Y29" s="43" t="s">
        <v>4</v>
      </c>
      <c r="Z29" s="91">
        <v>12.110532974594788</v>
      </c>
      <c r="AA29" s="91">
        <v>14.620970235466562</v>
      </c>
      <c r="AB29" s="91">
        <v>18.919606244837755</v>
      </c>
      <c r="AC29" s="91">
        <v>17.313031578776247</v>
      </c>
      <c r="AD29" s="91">
        <v>16.186293150458923</v>
      </c>
      <c r="AE29" s="91">
        <v>17.913877767968174</v>
      </c>
      <c r="AF29" s="91">
        <v>20.480083403092316</v>
      </c>
      <c r="AG29" s="91">
        <v>21.60955497645331</v>
      </c>
      <c r="AH29" s="91">
        <v>22.876499740859146</v>
      </c>
      <c r="AI29" s="91">
        <v>17.969077207999689</v>
      </c>
      <c r="AJ29" s="91">
        <v>17.662309459333461</v>
      </c>
      <c r="AK29" s="91">
        <v>23.261527385027794</v>
      </c>
      <c r="AL29" s="91">
        <v>24.252605878664021</v>
      </c>
      <c r="AM29" s="91">
        <v>22.502163472413816</v>
      </c>
      <c r="AN29" s="91">
        <v>26.822071405920052</v>
      </c>
      <c r="AO29" s="91">
        <v>25.350201036632608</v>
      </c>
      <c r="AP29" s="91">
        <v>35.062695164151002</v>
      </c>
      <c r="AQ29" s="91">
        <v>33.778084992582144</v>
      </c>
      <c r="AS29">
        <v>1</v>
      </c>
      <c r="AT29" s="31">
        <v>5</v>
      </c>
      <c r="AU29" s="43" t="s">
        <v>4</v>
      </c>
      <c r="AV29" s="91">
        <v>388.69118607523177</v>
      </c>
      <c r="AX29" s="31">
        <v>5</v>
      </c>
      <c r="AY29" s="118" t="s">
        <v>4</v>
      </c>
      <c r="AZ29" s="65">
        <v>16.872258218310115</v>
      </c>
      <c r="BA29" s="65">
        <v>17.231680560977626</v>
      </c>
      <c r="BB29" s="65">
        <v>17.591777101689495</v>
      </c>
      <c r="BC29" s="65">
        <v>19.298032146776574</v>
      </c>
      <c r="BD29" s="65">
        <v>16.186293150458923</v>
      </c>
      <c r="BE29" s="65">
        <v>14.030692818693911</v>
      </c>
      <c r="BF29" s="65">
        <v>14.1044660295826</v>
      </c>
      <c r="BG29" s="65">
        <v>10.728331751532716</v>
      </c>
      <c r="BH29" s="65">
        <v>13.665661330078326</v>
      </c>
      <c r="BI29" s="65">
        <v>11.414881801411092</v>
      </c>
      <c r="BJ29" s="65">
        <v>13.372520448404279</v>
      </c>
      <c r="BK29" s="65">
        <v>11.776805574793832</v>
      </c>
      <c r="BL29" s="65">
        <v>10.931139086741839</v>
      </c>
      <c r="BM29" s="65">
        <v>9.4036293598405969</v>
      </c>
      <c r="BN29" s="65">
        <v>8.1094708619173943</v>
      </c>
      <c r="BO29" s="65">
        <v>8.4902225558154836</v>
      </c>
      <c r="BP29" s="65">
        <v>8.3059158634023706</v>
      </c>
      <c r="BQ29" s="65">
        <v>8.2862156458144636</v>
      </c>
      <c r="BS29">
        <v>1</v>
      </c>
      <c r="BU29" s="31">
        <v>5</v>
      </c>
      <c r="BV29" s="43" t="s">
        <v>4</v>
      </c>
      <c r="BW29" s="158">
        <v>229.79999430624164</v>
      </c>
    </row>
    <row r="30" spans="1:75">
      <c r="B30" s="128">
        <v>6</v>
      </c>
      <c r="C30" s="129" t="s">
        <v>5</v>
      </c>
      <c r="D30" s="91">
        <v>1.8958333333333333</v>
      </c>
      <c r="E30" s="91">
        <v>1.2272727272727273</v>
      </c>
      <c r="F30" s="91">
        <v>0.76576576576576572</v>
      </c>
      <c r="G30" s="91">
        <v>1.2131147540983607</v>
      </c>
      <c r="H30" s="91">
        <v>1.0777777777777777</v>
      </c>
      <c r="I30" s="90">
        <v>0</v>
      </c>
      <c r="J30" s="91">
        <v>0.60606060606060608</v>
      </c>
      <c r="K30" s="91">
        <v>1.3181818181818181</v>
      </c>
      <c r="L30" s="91">
        <v>1.8636363636363635</v>
      </c>
      <c r="M30" s="91">
        <v>0.66972477064220182</v>
      </c>
      <c r="N30" s="91">
        <v>0.62365591397849462</v>
      </c>
      <c r="O30" s="91">
        <v>0.64166666666666672</v>
      </c>
      <c r="P30" s="91">
        <v>0.78899082568807344</v>
      </c>
      <c r="Q30" s="91">
        <v>1.537037037037037</v>
      </c>
      <c r="R30" s="91">
        <v>2.1161654135338344</v>
      </c>
      <c r="S30" s="91">
        <v>0</v>
      </c>
      <c r="T30" s="91">
        <v>1.6212121212121211</v>
      </c>
      <c r="U30" s="91">
        <v>2.7878787878787881</v>
      </c>
      <c r="X30" s="128">
        <v>6</v>
      </c>
      <c r="Y30" s="129" t="s">
        <v>5</v>
      </c>
      <c r="Z30" s="91">
        <v>9.6537011939800159</v>
      </c>
      <c r="AA30" s="91">
        <v>11.702922528676956</v>
      </c>
      <c r="AB30" s="91">
        <v>21.136932924931756</v>
      </c>
      <c r="AC30" s="91">
        <v>18.257038858002801</v>
      </c>
      <c r="AD30" s="91">
        <v>14.030692818693911</v>
      </c>
      <c r="AE30" s="91">
        <v>16.448873724853872</v>
      </c>
      <c r="AF30" s="91">
        <v>19.007701943510124</v>
      </c>
      <c r="AG30" s="91">
        <v>19.912844205967218</v>
      </c>
      <c r="AH30" s="91">
        <v>19.604946034830053</v>
      </c>
      <c r="AI30" s="91">
        <v>18.590639026993308</v>
      </c>
      <c r="AJ30" s="91">
        <v>17.272763931164004</v>
      </c>
      <c r="AK30" s="91">
        <v>20.905989287376912</v>
      </c>
      <c r="AL30" s="91">
        <v>23.242323794914949</v>
      </c>
      <c r="AM30" s="91">
        <v>20.85859243915062</v>
      </c>
      <c r="AN30" s="91">
        <v>29.420594159809379</v>
      </c>
      <c r="AO30" s="91">
        <v>27.696087627431403</v>
      </c>
      <c r="AP30" s="91">
        <v>31.428344160321515</v>
      </c>
      <c r="AQ30" s="91">
        <v>27.567129380022717</v>
      </c>
      <c r="AS30">
        <v>1</v>
      </c>
      <c r="AT30" s="128">
        <v>6</v>
      </c>
      <c r="AU30" s="129" t="s">
        <v>5</v>
      </c>
      <c r="AV30" s="91">
        <v>366.73811804063143</v>
      </c>
      <c r="AX30" s="16">
        <v>6</v>
      </c>
      <c r="AY30" s="60" t="s">
        <v>5</v>
      </c>
      <c r="AZ30" s="65">
        <v>24.736018915661198</v>
      </c>
      <c r="BA30" s="65">
        <v>22.0607209304452</v>
      </c>
      <c r="BB30" s="65">
        <v>17.857796593731504</v>
      </c>
      <c r="BC30" s="65">
        <v>26.207766847665912</v>
      </c>
      <c r="BD30" s="65">
        <v>17.913877767968174</v>
      </c>
      <c r="BE30" s="65">
        <v>16.448873724853872</v>
      </c>
      <c r="BF30" s="65">
        <v>14.948545816199486</v>
      </c>
      <c r="BG30" s="65">
        <v>11.922081939941837</v>
      </c>
      <c r="BH30" s="65">
        <v>14.597225946204793</v>
      </c>
      <c r="BI30" s="65">
        <v>12.888281536183804</v>
      </c>
      <c r="BJ30" s="65">
        <v>14.163735575714893</v>
      </c>
      <c r="BK30" s="65">
        <v>10.140252504292024</v>
      </c>
      <c r="BL30" s="65">
        <v>10.841790639276139</v>
      </c>
      <c r="BM30" s="65">
        <v>11.806833399584223</v>
      </c>
      <c r="BN30" s="65">
        <v>9.7966376306148408</v>
      </c>
      <c r="BO30" s="65">
        <v>11.656003319158513</v>
      </c>
      <c r="BP30" s="65">
        <v>11.384051238532971</v>
      </c>
      <c r="BQ30" s="65">
        <v>9.7753226914683928</v>
      </c>
      <c r="BS30">
        <v>1</v>
      </c>
      <c r="BU30" s="128">
        <v>6</v>
      </c>
      <c r="BV30" s="129" t="s">
        <v>5</v>
      </c>
      <c r="BW30" s="158">
        <v>269.14581701749773</v>
      </c>
    </row>
    <row r="31" spans="1:75">
      <c r="B31" s="130">
        <v>7</v>
      </c>
      <c r="C31" s="131" t="s">
        <v>6</v>
      </c>
      <c r="D31" s="91">
        <v>0.6414612480568509</v>
      </c>
      <c r="E31" s="91">
        <v>0.9555555555555556</v>
      </c>
      <c r="F31" s="91">
        <v>0.898876404494382</v>
      </c>
      <c r="G31" s="91">
        <v>0.53097345132743368</v>
      </c>
      <c r="H31" s="91">
        <v>1.0333333333333334</v>
      </c>
      <c r="I31" s="91">
        <v>1.65</v>
      </c>
      <c r="J31" s="90">
        <v>0</v>
      </c>
      <c r="K31" s="91">
        <v>1.9259259259259258</v>
      </c>
      <c r="L31" s="91">
        <v>0</v>
      </c>
      <c r="M31" s="91">
        <v>1.0978260869565217</v>
      </c>
      <c r="N31" s="91">
        <v>1.6819586036453507</v>
      </c>
      <c r="O31" s="91">
        <v>0</v>
      </c>
      <c r="P31" s="91">
        <v>2.4210526315789473</v>
      </c>
      <c r="Q31" s="91">
        <v>1.0987725040916532</v>
      </c>
      <c r="R31" s="91">
        <v>1.1403508771929824</v>
      </c>
      <c r="S31" s="91">
        <v>1.2272727272727273</v>
      </c>
      <c r="T31" s="91">
        <v>0.98717948717948723</v>
      </c>
      <c r="U31" s="91">
        <v>0.80246913580246915</v>
      </c>
      <c r="X31" s="130">
        <v>7</v>
      </c>
      <c r="Y31" s="131" t="s">
        <v>6</v>
      </c>
      <c r="Z31" s="91">
        <v>13.257604572645876</v>
      </c>
      <c r="AA31" s="91">
        <v>12.71413782743125</v>
      </c>
      <c r="AB31" s="91">
        <v>16.757441814366647</v>
      </c>
      <c r="AC31" s="91">
        <v>14.768317373744331</v>
      </c>
      <c r="AD31" s="91">
        <v>14.1044660295826</v>
      </c>
      <c r="AE31" s="91">
        <v>14.948545816199486</v>
      </c>
      <c r="AF31" s="91">
        <v>15.49809608877699</v>
      </c>
      <c r="AG31" s="91">
        <v>16.455993482334222</v>
      </c>
      <c r="AH31" s="91">
        <v>21.194491882526641</v>
      </c>
      <c r="AI31" s="91">
        <v>13.816082155475115</v>
      </c>
      <c r="AJ31" s="91">
        <v>12.575842587891479</v>
      </c>
      <c r="AK31" s="91">
        <v>15.567603948023065</v>
      </c>
      <c r="AL31" s="91">
        <v>17.733954754405485</v>
      </c>
      <c r="AM31" s="91">
        <v>20.075651434809885</v>
      </c>
      <c r="AN31" s="91">
        <v>23.734154544154777</v>
      </c>
      <c r="AO31" s="91">
        <v>18.37514856719266</v>
      </c>
      <c r="AP31" s="91">
        <v>23.140666901103916</v>
      </c>
      <c r="AQ31" s="91">
        <v>33.970306603855931</v>
      </c>
      <c r="AS31">
        <v>1</v>
      </c>
      <c r="AT31" s="130">
        <v>7</v>
      </c>
      <c r="AU31" s="131" t="s">
        <v>6</v>
      </c>
      <c r="AV31" s="91">
        <v>318.68850638452039</v>
      </c>
      <c r="AX31" s="16">
        <v>7</v>
      </c>
      <c r="AY31" s="60" t="s">
        <v>6</v>
      </c>
      <c r="AZ31" s="65">
        <v>18.388582494731924</v>
      </c>
      <c r="BA31" s="65">
        <v>22.614188873400838</v>
      </c>
      <c r="BB31" s="65">
        <v>18.223170238714761</v>
      </c>
      <c r="BC31" s="65">
        <v>20.932224937449657</v>
      </c>
      <c r="BD31" s="65">
        <v>20.480083403092316</v>
      </c>
      <c r="BE31" s="65">
        <v>19.007701943510124</v>
      </c>
      <c r="BF31" s="65">
        <v>15.49809608877699</v>
      </c>
      <c r="BG31" s="65">
        <v>14.197297775928078</v>
      </c>
      <c r="BH31" s="65">
        <v>18.216054312184809</v>
      </c>
      <c r="BI31" s="65">
        <v>13.840213605302051</v>
      </c>
      <c r="BJ31" s="65">
        <v>14.903923922169263</v>
      </c>
      <c r="BK31" s="65">
        <v>13.649330064870846</v>
      </c>
      <c r="BL31" s="65">
        <v>13.668730596557719</v>
      </c>
      <c r="BM31" s="65">
        <v>8.8896247479993598</v>
      </c>
      <c r="BN31" s="65">
        <v>8.2087939533250101</v>
      </c>
      <c r="BO31" s="65">
        <v>11.245208844808307</v>
      </c>
      <c r="BP31" s="65">
        <v>8.5465742485908081</v>
      </c>
      <c r="BQ31" s="65">
        <v>9.1579219345038183</v>
      </c>
      <c r="BS31">
        <v>1</v>
      </c>
      <c r="BU31" s="130">
        <v>7</v>
      </c>
      <c r="BV31" s="131" t="s">
        <v>6</v>
      </c>
      <c r="BW31" s="158">
        <v>269.66772198591667</v>
      </c>
    </row>
    <row r="32" spans="1:75">
      <c r="B32" s="32">
        <v>8</v>
      </c>
      <c r="C32" s="44" t="s">
        <v>7</v>
      </c>
      <c r="D32" s="91">
        <v>0.82258064516129037</v>
      </c>
      <c r="E32" s="91">
        <v>0.44067796610169491</v>
      </c>
      <c r="F32" s="91">
        <v>0.93827160493827155</v>
      </c>
      <c r="G32" s="91">
        <v>0.80952380952380953</v>
      </c>
      <c r="H32" s="91">
        <v>1.1886792452830188</v>
      </c>
      <c r="I32" s="91">
        <v>0.75862068965517238</v>
      </c>
      <c r="J32" s="91">
        <v>0.51923076923076927</v>
      </c>
      <c r="K32" s="90">
        <v>0</v>
      </c>
      <c r="L32" s="91">
        <v>1.4047619047619047</v>
      </c>
      <c r="M32" s="91">
        <v>0</v>
      </c>
      <c r="N32" s="91">
        <v>0.65454545454545454</v>
      </c>
      <c r="O32" s="91">
        <v>0.7931034482758621</v>
      </c>
      <c r="P32" s="91">
        <v>1.1395348837209303</v>
      </c>
      <c r="Q32" s="91">
        <v>0.98</v>
      </c>
      <c r="R32" s="91">
        <v>1.5727513227513228</v>
      </c>
      <c r="S32" s="91">
        <v>2.5957907159716758</v>
      </c>
      <c r="T32" s="91">
        <v>0.81318681318681318</v>
      </c>
      <c r="U32" s="91">
        <v>1.6027397260273972</v>
      </c>
      <c r="X32" s="32">
        <v>8</v>
      </c>
      <c r="Y32" s="44" t="s">
        <v>7</v>
      </c>
      <c r="Z32" s="91">
        <v>10.666120866282451</v>
      </c>
      <c r="AA32" s="91">
        <v>12.017758306028407</v>
      </c>
      <c r="AB32" s="91">
        <v>16.084409465431165</v>
      </c>
      <c r="AC32" s="91">
        <v>13.390411287297617</v>
      </c>
      <c r="AD32" s="91">
        <v>10.728331751532716</v>
      </c>
      <c r="AE32" s="91">
        <v>11.922081939941837</v>
      </c>
      <c r="AF32" s="91">
        <v>14.197297775928078</v>
      </c>
      <c r="AG32" s="91">
        <v>16.254592209565772</v>
      </c>
      <c r="AH32" s="91">
        <v>15.833730438622721</v>
      </c>
      <c r="AI32" s="91">
        <v>15.232085576415123</v>
      </c>
      <c r="AJ32" s="91">
        <v>11.842220625451345</v>
      </c>
      <c r="AK32" s="91">
        <v>13.778863260276282</v>
      </c>
      <c r="AL32" s="91">
        <v>17.421494171241836</v>
      </c>
      <c r="AM32" s="91">
        <v>18.206346789116914</v>
      </c>
      <c r="AN32" s="91">
        <v>25.152849819933078</v>
      </c>
      <c r="AO32" s="91">
        <v>16.712758717567905</v>
      </c>
      <c r="AP32" s="91">
        <v>28.344172749422288</v>
      </c>
      <c r="AQ32" s="91">
        <v>23.300298792861724</v>
      </c>
      <c r="AS32">
        <v>1</v>
      </c>
      <c r="AT32" s="32">
        <v>8</v>
      </c>
      <c r="AU32" s="44" t="s">
        <v>7</v>
      </c>
      <c r="AV32" s="91">
        <v>291.08582454291724</v>
      </c>
      <c r="AX32" s="32">
        <v>8</v>
      </c>
      <c r="AY32" s="68" t="s">
        <v>7</v>
      </c>
      <c r="AZ32" s="65">
        <v>23.544506441748823</v>
      </c>
      <c r="BA32" s="65">
        <v>22.931337300599182</v>
      </c>
      <c r="BB32" s="65">
        <v>22.561397570551989</v>
      </c>
      <c r="BC32" s="65">
        <v>27.506295171292408</v>
      </c>
      <c r="BD32" s="65">
        <v>21.60955497645331</v>
      </c>
      <c r="BE32" s="65">
        <v>19.912844205967218</v>
      </c>
      <c r="BF32" s="65">
        <v>16.455993482334222</v>
      </c>
      <c r="BG32" s="65">
        <v>16.254592209565772</v>
      </c>
      <c r="BH32" s="65">
        <v>18.39325116070528</v>
      </c>
      <c r="BI32" s="65">
        <v>18.633132516583554</v>
      </c>
      <c r="BJ32" s="65">
        <v>17.777309121547471</v>
      </c>
      <c r="BK32" s="65">
        <v>13.357428345818345</v>
      </c>
      <c r="BL32" s="65">
        <v>13.801483454571697</v>
      </c>
      <c r="BM32" s="65">
        <v>12.101411691189195</v>
      </c>
      <c r="BN32" s="65">
        <v>12.764781755212564</v>
      </c>
      <c r="BO32" s="65">
        <v>13.6045009252969</v>
      </c>
      <c r="BP32" s="65">
        <v>10.320928054003984</v>
      </c>
      <c r="BQ32" s="65">
        <v>11.502527462840742</v>
      </c>
      <c r="BS32">
        <v>1</v>
      </c>
      <c r="BU32" s="32">
        <v>8</v>
      </c>
      <c r="BV32" s="44" t="s">
        <v>7</v>
      </c>
      <c r="BW32" s="158">
        <v>313.03327584628261</v>
      </c>
    </row>
    <row r="33" spans="2:75">
      <c r="B33" s="132">
        <v>9</v>
      </c>
      <c r="C33" s="133" t="s">
        <v>8</v>
      </c>
      <c r="D33" s="91">
        <v>0.64556962025316456</v>
      </c>
      <c r="E33" s="91">
        <v>0.64227642276422769</v>
      </c>
      <c r="F33" s="91">
        <v>0.29906542056074764</v>
      </c>
      <c r="G33" s="91">
        <v>0.83009028642590277</v>
      </c>
      <c r="H33" s="91">
        <v>0.8</v>
      </c>
      <c r="I33" s="91">
        <v>0.53658536585365857</v>
      </c>
      <c r="J33" s="91">
        <v>0</v>
      </c>
      <c r="K33" s="91">
        <v>0.71186440677966101</v>
      </c>
      <c r="L33" s="90">
        <v>0</v>
      </c>
      <c r="M33" s="91">
        <v>1.2952380952380953</v>
      </c>
      <c r="N33" s="91">
        <v>0.92660550458715596</v>
      </c>
      <c r="O33" s="91">
        <v>1.03</v>
      </c>
      <c r="P33" s="91">
        <v>0.96739130434782605</v>
      </c>
      <c r="Q33" s="91">
        <v>1.9420289855072463</v>
      </c>
      <c r="R33" s="91">
        <v>1.1875</v>
      </c>
      <c r="S33" s="91">
        <v>2.4415584415584415</v>
      </c>
      <c r="T33" s="91">
        <v>4.0999999999999996</v>
      </c>
      <c r="U33" s="91">
        <v>1.4512315270935963</v>
      </c>
      <c r="X33" s="132">
        <v>9</v>
      </c>
      <c r="Y33" s="133" t="s">
        <v>8</v>
      </c>
      <c r="Z33" s="91">
        <v>11.905845711175711</v>
      </c>
      <c r="AA33" s="91">
        <v>10.559205855993786</v>
      </c>
      <c r="AB33" s="91">
        <v>17.369459975531278</v>
      </c>
      <c r="AC33" s="91">
        <v>13.509661704077322</v>
      </c>
      <c r="AD33" s="91">
        <v>13.665661330078326</v>
      </c>
      <c r="AE33" s="91">
        <v>14.597225946204793</v>
      </c>
      <c r="AF33" s="91">
        <v>18.216054312184809</v>
      </c>
      <c r="AG33" s="91">
        <v>18.39325116070528</v>
      </c>
      <c r="AH33" s="91">
        <v>16.012186512769031</v>
      </c>
      <c r="AI33" s="91">
        <v>15.560480687897627</v>
      </c>
      <c r="AJ33" s="91">
        <v>13.371774589788163</v>
      </c>
      <c r="AK33" s="91">
        <v>17.976780367503778</v>
      </c>
      <c r="AL33" s="91">
        <v>20.336325845712416</v>
      </c>
      <c r="AM33" s="91">
        <v>18.214885446982638</v>
      </c>
      <c r="AN33" s="91">
        <v>24.11700797705646</v>
      </c>
      <c r="AO33" s="91">
        <v>18.813350799827443</v>
      </c>
      <c r="AP33" s="91">
        <v>21.807035254495464</v>
      </c>
      <c r="AQ33" s="91">
        <v>25.620421541121377</v>
      </c>
      <c r="AS33">
        <v>1</v>
      </c>
      <c r="AT33" s="132">
        <v>9</v>
      </c>
      <c r="AU33" s="133" t="s">
        <v>8</v>
      </c>
      <c r="AV33" s="91">
        <v>310.04661501910573</v>
      </c>
      <c r="AX33" s="16">
        <v>9</v>
      </c>
      <c r="AY33" s="60" t="s">
        <v>8</v>
      </c>
      <c r="AZ33" s="65">
        <v>29.656650244835593</v>
      </c>
      <c r="BA33" s="65">
        <v>25.138513572184074</v>
      </c>
      <c r="BB33" s="65">
        <v>17.3262034059494</v>
      </c>
      <c r="BC33" s="65">
        <v>25.727733965505131</v>
      </c>
      <c r="BD33" s="65">
        <v>22.876499740859146</v>
      </c>
      <c r="BE33" s="65">
        <v>19.604946034830053</v>
      </c>
      <c r="BF33" s="65">
        <v>21.194491882526641</v>
      </c>
      <c r="BG33" s="65">
        <v>15.833730438622721</v>
      </c>
      <c r="BH33" s="65">
        <v>16.012186512769031</v>
      </c>
      <c r="BI33" s="65">
        <v>16.308929002135962</v>
      </c>
      <c r="BJ33" s="65">
        <v>18.751895676686502</v>
      </c>
      <c r="BK33" s="65">
        <v>17.283221912960762</v>
      </c>
      <c r="BL33" s="65">
        <v>15.605602123853709</v>
      </c>
      <c r="BM33" s="65">
        <v>12.497551542941974</v>
      </c>
      <c r="BN33" s="65">
        <v>11.024706423427411</v>
      </c>
      <c r="BO33" s="65">
        <v>13.210073506276744</v>
      </c>
      <c r="BP33" s="65">
        <v>11.853418014087085</v>
      </c>
      <c r="BQ33" s="65">
        <v>9.1725919634789612</v>
      </c>
      <c r="BS33">
        <v>1</v>
      </c>
      <c r="BU33" s="132">
        <v>9</v>
      </c>
      <c r="BV33" s="133" t="s">
        <v>8</v>
      </c>
      <c r="BW33" s="158">
        <v>319.07894596393083</v>
      </c>
    </row>
    <row r="34" spans="2:75">
      <c r="B34" s="134">
        <v>10</v>
      </c>
      <c r="C34" s="135" t="s">
        <v>9</v>
      </c>
      <c r="D34" s="91">
        <v>0.52985074626865669</v>
      </c>
      <c r="E34" s="91">
        <v>0.88461538461538458</v>
      </c>
      <c r="F34" s="91">
        <v>0.68067226890756305</v>
      </c>
      <c r="G34" s="91">
        <v>0.55555555555555558</v>
      </c>
      <c r="H34" s="91">
        <v>0.93871736427683383</v>
      </c>
      <c r="I34" s="91">
        <v>1.4931506849315068</v>
      </c>
      <c r="J34" s="91">
        <v>0.91089108910891092</v>
      </c>
      <c r="K34" s="91">
        <v>0</v>
      </c>
      <c r="L34" s="91">
        <v>0.7720588235294118</v>
      </c>
      <c r="M34" s="90">
        <v>0</v>
      </c>
      <c r="N34" s="91">
        <v>1.2884700665188471</v>
      </c>
      <c r="O34" s="91">
        <v>1.4155844155844155</v>
      </c>
      <c r="P34" s="91">
        <v>0.93827160493827155</v>
      </c>
      <c r="Q34" s="91">
        <v>1.1084337349397591</v>
      </c>
      <c r="R34" s="91">
        <v>0</v>
      </c>
      <c r="S34" s="91">
        <v>1.9236111111111112</v>
      </c>
      <c r="T34" s="91">
        <v>0.95714285714285718</v>
      </c>
      <c r="U34" s="91">
        <v>2.72</v>
      </c>
      <c r="X34" s="134">
        <v>10</v>
      </c>
      <c r="Y34" s="135" t="s">
        <v>9</v>
      </c>
      <c r="Z34" s="91">
        <v>11.802603468721383</v>
      </c>
      <c r="AA34" s="91">
        <v>11.012312108995051</v>
      </c>
      <c r="AB34" s="91">
        <v>15.251219789384612</v>
      </c>
      <c r="AC34" s="91">
        <v>15.930672537442216</v>
      </c>
      <c r="AD34" s="91">
        <v>11.414881801411092</v>
      </c>
      <c r="AE34" s="91">
        <v>12.888281536183804</v>
      </c>
      <c r="AF34" s="91">
        <v>13.840213605302051</v>
      </c>
      <c r="AG34" s="91">
        <v>18.633132516583554</v>
      </c>
      <c r="AH34" s="91">
        <v>16.308929002135962</v>
      </c>
      <c r="AI34" s="91">
        <v>15.182265105960989</v>
      </c>
      <c r="AJ34" s="91">
        <v>12.722083463601228</v>
      </c>
      <c r="AK34" s="91">
        <v>12.623306862888745</v>
      </c>
      <c r="AL34" s="91">
        <v>16.684873651430582</v>
      </c>
      <c r="AM34" s="91">
        <v>17.205553796759652</v>
      </c>
      <c r="AN34" s="91">
        <v>24.630056684639385</v>
      </c>
      <c r="AO34" s="91">
        <v>15.734167958428198</v>
      </c>
      <c r="AP34" s="91">
        <v>25.199298698222584</v>
      </c>
      <c r="AQ34" s="91">
        <v>25.867167963110525</v>
      </c>
      <c r="AS34">
        <v>1</v>
      </c>
      <c r="AT34" s="134">
        <v>10</v>
      </c>
      <c r="AU34" s="135" t="s">
        <v>9</v>
      </c>
      <c r="AV34" s="91">
        <v>292.93102055120164</v>
      </c>
      <c r="AX34" s="16">
        <v>10</v>
      </c>
      <c r="AY34" s="60" t="s">
        <v>9</v>
      </c>
      <c r="AZ34" s="65">
        <v>21.26044858243959</v>
      </c>
      <c r="BA34" s="65">
        <v>19.94627148408745</v>
      </c>
      <c r="BB34" s="65">
        <v>18.711390472862153</v>
      </c>
      <c r="BC34" s="65">
        <v>20.204426514623663</v>
      </c>
      <c r="BD34" s="65">
        <v>17.969077207999689</v>
      </c>
      <c r="BE34" s="65">
        <v>18.590639026993308</v>
      </c>
      <c r="BF34" s="65">
        <v>13.816082155475115</v>
      </c>
      <c r="BG34" s="65">
        <v>15.232085576415123</v>
      </c>
      <c r="BH34" s="65">
        <v>15.560480687897627</v>
      </c>
      <c r="BI34" s="65">
        <v>15.182265105960989</v>
      </c>
      <c r="BJ34" s="65">
        <v>16.23238646989557</v>
      </c>
      <c r="BK34" s="65">
        <v>11.473679367083449</v>
      </c>
      <c r="BL34" s="65">
        <v>11.977542252688332</v>
      </c>
      <c r="BM34" s="65">
        <v>9.6030322745482266</v>
      </c>
      <c r="BN34" s="65">
        <v>10.985672459768063</v>
      </c>
      <c r="BO34" s="65">
        <v>11.90633780365588</v>
      </c>
      <c r="BP34" s="65">
        <v>8.997401882992472</v>
      </c>
      <c r="BQ34" s="65">
        <v>10.50813248929604</v>
      </c>
      <c r="BS34">
        <v>1</v>
      </c>
      <c r="BU34" s="134">
        <v>10</v>
      </c>
      <c r="BV34" s="135" t="s">
        <v>9</v>
      </c>
      <c r="BW34" s="158">
        <v>268.15735181468273</v>
      </c>
    </row>
    <row r="35" spans="2:75">
      <c r="B35" s="33">
        <v>11</v>
      </c>
      <c r="C35" s="45" t="s">
        <v>10</v>
      </c>
      <c r="D35" s="91">
        <v>1.2898550724637681</v>
      </c>
      <c r="E35" s="91">
        <v>0.74782608695652175</v>
      </c>
      <c r="F35" s="91">
        <v>0.87356321839080464</v>
      </c>
      <c r="G35" s="91">
        <v>0.39655172413793105</v>
      </c>
      <c r="H35" s="91">
        <v>1.0857142857142856</v>
      </c>
      <c r="I35" s="91">
        <v>1.603448275862069</v>
      </c>
      <c r="J35" s="91">
        <v>0.88098705501618124</v>
      </c>
      <c r="K35" s="91">
        <v>1.5277777777777777</v>
      </c>
      <c r="L35" s="91">
        <v>1.0792079207920793</v>
      </c>
      <c r="M35" s="91">
        <v>0.78020945220193338</v>
      </c>
      <c r="N35" s="90">
        <v>0</v>
      </c>
      <c r="O35" s="91">
        <v>0.9375</v>
      </c>
      <c r="P35" s="91">
        <v>1.3415413533834588</v>
      </c>
      <c r="Q35" s="91">
        <v>0.92452830188679247</v>
      </c>
      <c r="R35" s="91">
        <v>0</v>
      </c>
      <c r="S35" s="91">
        <v>0</v>
      </c>
      <c r="T35" s="91">
        <v>2.1785714285714284</v>
      </c>
      <c r="U35" s="91">
        <v>2.5925925925925926</v>
      </c>
      <c r="X35" s="33">
        <v>11</v>
      </c>
      <c r="Y35" s="45" t="s">
        <v>10</v>
      </c>
      <c r="Z35" s="91">
        <v>10.679054538922085</v>
      </c>
      <c r="AA35" s="91">
        <v>11.05509867197571</v>
      </c>
      <c r="AB35" s="91">
        <v>17.210831527256808</v>
      </c>
      <c r="AC35" s="91">
        <v>17.856486015325192</v>
      </c>
      <c r="AD35" s="91">
        <v>13.372520448404279</v>
      </c>
      <c r="AE35" s="91">
        <v>14.163735575714893</v>
      </c>
      <c r="AF35" s="91">
        <v>14.903923922169263</v>
      </c>
      <c r="AG35" s="91">
        <v>17.777309121547471</v>
      </c>
      <c r="AH35" s="91">
        <v>18.751895676686502</v>
      </c>
      <c r="AI35" s="91">
        <v>16.23238646989557</v>
      </c>
      <c r="AJ35" s="91">
        <v>15.498744626452453</v>
      </c>
      <c r="AK35" s="91">
        <v>14.169479183522915</v>
      </c>
      <c r="AL35" s="91">
        <v>19.018616722435869</v>
      </c>
      <c r="AM35" s="91">
        <v>18.68657326351758</v>
      </c>
      <c r="AN35" s="91">
        <v>26.876580258559514</v>
      </c>
      <c r="AO35" s="91">
        <v>22.777639334965212</v>
      </c>
      <c r="AP35" s="91">
        <v>23.583057419312031</v>
      </c>
      <c r="AQ35" s="91">
        <v>27.072923851499283</v>
      </c>
      <c r="AS35">
        <v>1</v>
      </c>
      <c r="AT35" s="33">
        <v>11</v>
      </c>
      <c r="AU35" s="45" t="s">
        <v>10</v>
      </c>
      <c r="AV35" s="91">
        <v>319.68685662816267</v>
      </c>
      <c r="AX35" s="33">
        <v>11</v>
      </c>
      <c r="AY35" s="119" t="s">
        <v>10</v>
      </c>
      <c r="AZ35" s="65">
        <v>21.793266380888426</v>
      </c>
      <c r="BA35" s="65">
        <v>21.908884110431959</v>
      </c>
      <c r="BB35" s="65">
        <v>17.980687507359065</v>
      </c>
      <c r="BC35" s="65">
        <v>18.379320580070029</v>
      </c>
      <c r="BD35" s="65">
        <v>17.662309459333461</v>
      </c>
      <c r="BE35" s="65">
        <v>17.272763931164004</v>
      </c>
      <c r="BF35" s="65">
        <v>12.575842587891479</v>
      </c>
      <c r="BG35" s="65">
        <v>11.842220625451345</v>
      </c>
      <c r="BH35" s="65">
        <v>13.371774589788163</v>
      </c>
      <c r="BI35" s="65">
        <v>12.722083463601228</v>
      </c>
      <c r="BJ35" s="65">
        <v>15.498744626452453</v>
      </c>
      <c r="BK35" s="65">
        <v>9.9652546288671857</v>
      </c>
      <c r="BL35" s="65">
        <v>12.330129909335559</v>
      </c>
      <c r="BM35" s="65">
        <v>9.7715535148796011</v>
      </c>
      <c r="BN35" s="65">
        <v>10.276214253947241</v>
      </c>
      <c r="BO35" s="65">
        <v>11.126629977448692</v>
      </c>
      <c r="BP35" s="65">
        <v>10.253842192933305</v>
      </c>
      <c r="BQ35" s="65">
        <v>11.466132160402053</v>
      </c>
      <c r="BS35">
        <v>1</v>
      </c>
      <c r="BU35" s="33">
        <v>11</v>
      </c>
      <c r="BV35" s="45" t="s">
        <v>10</v>
      </c>
      <c r="BW35" s="158">
        <v>256.19765450024528</v>
      </c>
    </row>
    <row r="36" spans="2:75">
      <c r="B36" s="34">
        <v>12</v>
      </c>
      <c r="C36" s="46" t="s">
        <v>11</v>
      </c>
      <c r="D36" s="91">
        <v>0.67889908256880738</v>
      </c>
      <c r="E36" s="91">
        <v>0.43709226467847162</v>
      </c>
      <c r="F36" s="91">
        <v>1.5128205128205128</v>
      </c>
      <c r="G36" s="91">
        <v>0.44827586206896552</v>
      </c>
      <c r="H36" s="91">
        <v>0</v>
      </c>
      <c r="I36" s="91">
        <v>1.5584415584415585</v>
      </c>
      <c r="J36" s="91">
        <v>0</v>
      </c>
      <c r="K36" s="91">
        <v>1.2608695652173914</v>
      </c>
      <c r="L36" s="91">
        <v>0.970873786407767</v>
      </c>
      <c r="M36" s="91">
        <v>0.70642201834862384</v>
      </c>
      <c r="N36" s="91">
        <v>1.0666666666666667</v>
      </c>
      <c r="O36" s="90">
        <v>0</v>
      </c>
      <c r="P36" s="91">
        <v>0</v>
      </c>
      <c r="Q36" s="91">
        <v>1.1551178838412881</v>
      </c>
      <c r="R36" s="91">
        <v>1.1889716840536513</v>
      </c>
      <c r="S36" s="91">
        <v>1.425531914893617</v>
      </c>
      <c r="T36" s="91">
        <v>1.1025641025641026</v>
      </c>
      <c r="U36" s="91">
        <v>1.6324533045977012</v>
      </c>
      <c r="X36" s="34">
        <v>12</v>
      </c>
      <c r="Y36" s="46" t="s">
        <v>11</v>
      </c>
      <c r="Z36" s="91">
        <v>10.033202722231943</v>
      </c>
      <c r="AA36" s="91">
        <v>10.199097127978099</v>
      </c>
      <c r="AB36" s="91">
        <v>11.724228643042578</v>
      </c>
      <c r="AC36" s="91">
        <v>12.268863559781567</v>
      </c>
      <c r="AD36" s="91">
        <v>11.776805574793832</v>
      </c>
      <c r="AE36" s="91">
        <v>10.140252504292024</v>
      </c>
      <c r="AF36" s="91">
        <v>13.649330064870846</v>
      </c>
      <c r="AG36" s="91">
        <v>13.357428345818345</v>
      </c>
      <c r="AH36" s="91">
        <v>17.283221912960762</v>
      </c>
      <c r="AI36" s="91">
        <v>11.473679367083449</v>
      </c>
      <c r="AJ36" s="91">
        <v>9.9652546288671857</v>
      </c>
      <c r="AK36" s="91">
        <v>14.744657997479001</v>
      </c>
      <c r="AL36" s="91">
        <v>16.127925469742269</v>
      </c>
      <c r="AM36" s="91">
        <v>14.322340499413992</v>
      </c>
      <c r="AN36" s="91">
        <v>18.825691011880071</v>
      </c>
      <c r="AO36" s="91">
        <v>15.664681180525413</v>
      </c>
      <c r="AP36" s="91">
        <v>24.935502200889893</v>
      </c>
      <c r="AQ36" s="91">
        <v>24.058611040650216</v>
      </c>
      <c r="AS36">
        <v>1</v>
      </c>
      <c r="AT36" s="34">
        <v>12</v>
      </c>
      <c r="AU36" s="46" t="s">
        <v>11</v>
      </c>
      <c r="AV36" s="91">
        <v>260.55077385230152</v>
      </c>
      <c r="AX36" s="34">
        <v>12</v>
      </c>
      <c r="AY36" s="120" t="s">
        <v>11</v>
      </c>
      <c r="AZ36" s="65">
        <v>20.181244815502975</v>
      </c>
      <c r="BA36" s="65">
        <v>21.33654453772596</v>
      </c>
      <c r="BB36" s="65">
        <v>21.642871252380825</v>
      </c>
      <c r="BC36" s="65">
        <v>23.51394190101767</v>
      </c>
      <c r="BD36" s="65">
        <v>23.261527385027794</v>
      </c>
      <c r="BE36" s="65">
        <v>20.905989287376912</v>
      </c>
      <c r="BF36" s="65">
        <v>15.567603948023065</v>
      </c>
      <c r="BG36" s="65">
        <v>13.778863260276282</v>
      </c>
      <c r="BH36" s="65">
        <v>17.976780367503778</v>
      </c>
      <c r="BI36" s="65">
        <v>12.623306862888745</v>
      </c>
      <c r="BJ36" s="65">
        <v>14.169479183522915</v>
      </c>
      <c r="BK36" s="65">
        <v>14.744657997479001</v>
      </c>
      <c r="BL36" s="65">
        <v>14.944878703440631</v>
      </c>
      <c r="BM36" s="65">
        <v>9.9859111252050692</v>
      </c>
      <c r="BN36" s="65">
        <v>8.4081649762795525</v>
      </c>
      <c r="BO36" s="65">
        <v>11.715339045072033</v>
      </c>
      <c r="BP36" s="65">
        <v>8.0094260694891961</v>
      </c>
      <c r="BQ36" s="65">
        <v>10.475276028367572</v>
      </c>
      <c r="BS36">
        <v>1</v>
      </c>
      <c r="BU36" s="34">
        <v>12</v>
      </c>
      <c r="BV36" s="46" t="s">
        <v>11</v>
      </c>
      <c r="BW36" s="158">
        <v>283.24180674657998</v>
      </c>
    </row>
    <row r="37" spans="2:75">
      <c r="B37" s="35">
        <v>13</v>
      </c>
      <c r="C37" s="47" t="s">
        <v>12</v>
      </c>
      <c r="D37" s="91">
        <v>0.41803278688524592</v>
      </c>
      <c r="E37" s="91">
        <v>0.76271186440677963</v>
      </c>
      <c r="F37" s="91">
        <v>0.95327102803738317</v>
      </c>
      <c r="G37" s="91">
        <v>0.93975903614457834</v>
      </c>
      <c r="H37" s="91">
        <v>0.72499999999999998</v>
      </c>
      <c r="I37" s="91">
        <v>1.2674418604651163</v>
      </c>
      <c r="J37" s="91">
        <v>0.41304347826086957</v>
      </c>
      <c r="K37" s="91">
        <v>0.87755102040816324</v>
      </c>
      <c r="L37" s="91">
        <v>1.0337078651685394</v>
      </c>
      <c r="M37" s="91">
        <v>1.0657894736842106</v>
      </c>
      <c r="N37" s="91">
        <v>0.75412087912087911</v>
      </c>
      <c r="O37" s="91">
        <v>0</v>
      </c>
      <c r="P37" s="90">
        <v>0</v>
      </c>
      <c r="Q37" s="91">
        <v>1.3076923076923077</v>
      </c>
      <c r="R37" s="91">
        <v>0.9285714285714286</v>
      </c>
      <c r="S37" s="91">
        <v>0.92</v>
      </c>
      <c r="T37" s="91">
        <v>0.71604938271604934</v>
      </c>
      <c r="U37" s="91">
        <v>1.8758234519104087</v>
      </c>
      <c r="X37" s="35">
        <v>13</v>
      </c>
      <c r="Y37" s="47" t="s">
        <v>12</v>
      </c>
      <c r="Z37" s="91">
        <v>9.7028486474540134</v>
      </c>
      <c r="AA37" s="91">
        <v>9.8279766116267826</v>
      </c>
      <c r="AB37" s="91">
        <v>12.04652238296752</v>
      </c>
      <c r="AC37" s="91">
        <v>12.874076795196038</v>
      </c>
      <c r="AD37" s="91">
        <v>10.931139086741839</v>
      </c>
      <c r="AE37" s="91">
        <v>10.841790639276139</v>
      </c>
      <c r="AF37" s="91">
        <v>13.668730596557719</v>
      </c>
      <c r="AG37" s="91">
        <v>13.801483454571697</v>
      </c>
      <c r="AH37" s="91">
        <v>15.605602123853709</v>
      </c>
      <c r="AI37" s="91">
        <v>11.977542252688332</v>
      </c>
      <c r="AJ37" s="91">
        <v>12.330129909335559</v>
      </c>
      <c r="AK37" s="91">
        <v>14.944878703440631</v>
      </c>
      <c r="AL37" s="91">
        <v>16.062384091557625</v>
      </c>
      <c r="AM37" s="91">
        <v>15.7759594647807</v>
      </c>
      <c r="AN37" s="91">
        <v>21.325132081624343</v>
      </c>
      <c r="AO37" s="91">
        <v>17.61877781062589</v>
      </c>
      <c r="AP37" s="91">
        <v>23.930581839972927</v>
      </c>
      <c r="AQ37" s="91">
        <v>23.917509514257954</v>
      </c>
      <c r="AS37">
        <v>1</v>
      </c>
      <c r="AT37" s="35">
        <v>13</v>
      </c>
      <c r="AU37" s="47" t="s">
        <v>12</v>
      </c>
      <c r="AV37" s="91">
        <v>267.18306600652937</v>
      </c>
      <c r="AX37" s="35">
        <v>13</v>
      </c>
      <c r="AY37" s="121" t="s">
        <v>12</v>
      </c>
      <c r="AZ37" s="65">
        <v>25.037749919782108</v>
      </c>
      <c r="BA37" s="65">
        <v>24.227817879760075</v>
      </c>
      <c r="BB37" s="65">
        <v>24.43683627015826</v>
      </c>
      <c r="BC37" s="65">
        <v>31.471073683257281</v>
      </c>
      <c r="BD37" s="65">
        <v>24.252605878664021</v>
      </c>
      <c r="BE37" s="65">
        <v>23.242323794914949</v>
      </c>
      <c r="BF37" s="65">
        <v>17.733954754405485</v>
      </c>
      <c r="BG37" s="65">
        <v>17.421494171241836</v>
      </c>
      <c r="BH37" s="65">
        <v>20.336325845712416</v>
      </c>
      <c r="BI37" s="65">
        <v>16.684873651430582</v>
      </c>
      <c r="BJ37" s="65">
        <v>19.018616722435869</v>
      </c>
      <c r="BK37" s="65">
        <v>16.127925469742269</v>
      </c>
      <c r="BL37" s="65">
        <v>16.062384091557625</v>
      </c>
      <c r="BM37" s="65">
        <v>13.299501608002092</v>
      </c>
      <c r="BN37" s="65">
        <v>11.445702484334767</v>
      </c>
      <c r="BO37" s="65">
        <v>14.643089784749652</v>
      </c>
      <c r="BP37" s="65">
        <v>11.92520573013012</v>
      </c>
      <c r="BQ37" s="65">
        <v>12.853325556881751</v>
      </c>
      <c r="BS37">
        <v>1</v>
      </c>
      <c r="BU37" s="35">
        <v>13</v>
      </c>
      <c r="BV37" s="47" t="s">
        <v>12</v>
      </c>
      <c r="BW37" s="158">
        <v>340.22080729716123</v>
      </c>
    </row>
    <row r="38" spans="2:75">
      <c r="B38" s="36">
        <v>14</v>
      </c>
      <c r="C38" s="48" t="s">
        <v>13</v>
      </c>
      <c r="D38" s="91">
        <v>0</v>
      </c>
      <c r="E38" s="91">
        <v>0.42056074766355139</v>
      </c>
      <c r="F38" s="91">
        <v>0.81159420289855078</v>
      </c>
      <c r="G38" s="91">
        <v>0.5730337078651685</v>
      </c>
      <c r="H38" s="91">
        <v>0.4375</v>
      </c>
      <c r="I38" s="91">
        <v>0.6506024096385542</v>
      </c>
      <c r="J38" s="91">
        <v>0.91055201410552011</v>
      </c>
      <c r="K38" s="91">
        <v>1.0204081632653061</v>
      </c>
      <c r="L38" s="91">
        <v>0.5149253731343284</v>
      </c>
      <c r="M38" s="91">
        <v>0.90217391304347827</v>
      </c>
      <c r="N38" s="91">
        <v>1.0816326530612246</v>
      </c>
      <c r="O38" s="91">
        <v>1.0230455818691113</v>
      </c>
      <c r="P38" s="91">
        <v>0.76470588235294112</v>
      </c>
      <c r="Q38" s="90">
        <v>0</v>
      </c>
      <c r="R38" s="91">
        <v>0.91578947368421049</v>
      </c>
      <c r="S38" s="91">
        <v>1.3253012048192772</v>
      </c>
      <c r="T38" s="91">
        <v>1.1316796598157335</v>
      </c>
      <c r="U38" s="91">
        <v>0</v>
      </c>
      <c r="X38" s="36">
        <v>14</v>
      </c>
      <c r="Y38" s="48" t="s">
        <v>13</v>
      </c>
      <c r="Z38" s="91">
        <v>9.6825222101363799</v>
      </c>
      <c r="AA38" s="91">
        <v>8.7404605754665301</v>
      </c>
      <c r="AB38" s="91">
        <v>10.462770950708098</v>
      </c>
      <c r="AC38" s="91">
        <v>7.6183412252115295</v>
      </c>
      <c r="AD38" s="91">
        <v>9.4036293598405969</v>
      </c>
      <c r="AE38" s="91">
        <v>11.806833399584223</v>
      </c>
      <c r="AF38" s="91">
        <v>8.8896247479993598</v>
      </c>
      <c r="AG38" s="91">
        <v>12.101411691189195</v>
      </c>
      <c r="AH38" s="91">
        <v>12.497551542941974</v>
      </c>
      <c r="AI38" s="91">
        <v>9.6030322745482266</v>
      </c>
      <c r="AJ38" s="91">
        <v>9.7715535148796011</v>
      </c>
      <c r="AK38" s="91">
        <v>9.9859111252050692</v>
      </c>
      <c r="AL38" s="91">
        <v>13.299501608002092</v>
      </c>
      <c r="AM38" s="91">
        <v>15.185150442009466</v>
      </c>
      <c r="AN38" s="91">
        <v>15.408165335356653</v>
      </c>
      <c r="AO38" s="91">
        <v>13.405741503644856</v>
      </c>
      <c r="AP38" s="91">
        <v>17.78620217649026</v>
      </c>
      <c r="AQ38" s="91">
        <v>22.935425894198204</v>
      </c>
      <c r="AS38">
        <v>1</v>
      </c>
      <c r="AT38" s="36">
        <v>14</v>
      </c>
      <c r="AU38" s="48" t="s">
        <v>13</v>
      </c>
      <c r="AV38" s="91">
        <v>218.58382957741233</v>
      </c>
      <c r="AX38" s="36">
        <v>14</v>
      </c>
      <c r="AY38" s="122" t="s">
        <v>13</v>
      </c>
      <c r="AZ38" s="65">
        <v>31.814992631589568</v>
      </c>
      <c r="BA38" s="65">
        <v>23.148022084851938</v>
      </c>
      <c r="BB38" s="65">
        <v>25.911224181756808</v>
      </c>
      <c r="BC38" s="65">
        <v>29.727092469936142</v>
      </c>
      <c r="BD38" s="65">
        <v>22.502163472413816</v>
      </c>
      <c r="BE38" s="65">
        <v>20.85859243915062</v>
      </c>
      <c r="BF38" s="65">
        <v>20.075651434809885</v>
      </c>
      <c r="BG38" s="65">
        <v>18.206346789116914</v>
      </c>
      <c r="BH38" s="65">
        <v>18.214885446982638</v>
      </c>
      <c r="BI38" s="65">
        <v>17.205553796759652</v>
      </c>
      <c r="BJ38" s="65">
        <v>18.68657326351758</v>
      </c>
      <c r="BK38" s="65">
        <v>14.322340499413992</v>
      </c>
      <c r="BL38" s="65">
        <v>15.7759594647807</v>
      </c>
      <c r="BM38" s="65">
        <v>15.185150442009466</v>
      </c>
      <c r="BN38" s="65">
        <v>12.378955209851741</v>
      </c>
      <c r="BO38" s="65">
        <v>13.956945632130203</v>
      </c>
      <c r="BP38" s="65">
        <v>12.441806915491854</v>
      </c>
      <c r="BQ38" s="65">
        <v>14.361004767081045</v>
      </c>
      <c r="BS38">
        <v>1</v>
      </c>
      <c r="BU38" s="36">
        <v>14</v>
      </c>
      <c r="BV38" s="48" t="s">
        <v>13</v>
      </c>
      <c r="BW38" s="158">
        <v>344.77326094164459</v>
      </c>
    </row>
    <row r="39" spans="2:75">
      <c r="B39" s="38">
        <v>15</v>
      </c>
      <c r="C39" s="49" t="s">
        <v>14</v>
      </c>
      <c r="D39" s="91">
        <v>0.35772357723577236</v>
      </c>
      <c r="E39" s="91">
        <v>0.65467625899280579</v>
      </c>
      <c r="F39" s="91">
        <v>0.73118279569892475</v>
      </c>
      <c r="G39" s="91">
        <v>0.20952380952380953</v>
      </c>
      <c r="H39" s="91">
        <v>0.28930817610062892</v>
      </c>
      <c r="I39" s="91">
        <v>0.6823030303030303</v>
      </c>
      <c r="J39" s="91">
        <v>0.87692307692307692</v>
      </c>
      <c r="K39" s="91">
        <v>0.63894196321948882</v>
      </c>
      <c r="L39" s="91">
        <v>0.84210526315789469</v>
      </c>
      <c r="M39" s="91">
        <v>0</v>
      </c>
      <c r="N39" s="91">
        <v>0</v>
      </c>
      <c r="O39" s="91">
        <v>1.2496867167919798</v>
      </c>
      <c r="P39" s="91">
        <v>1.0769230769230769</v>
      </c>
      <c r="Q39" s="91">
        <v>1.0919540229885059</v>
      </c>
      <c r="R39" s="90">
        <v>0</v>
      </c>
      <c r="S39" s="91">
        <v>0.64</v>
      </c>
      <c r="T39" s="91">
        <v>1.4509803921568627</v>
      </c>
      <c r="U39" s="91">
        <v>1.0379746835443038</v>
      </c>
      <c r="X39" s="38">
        <v>15</v>
      </c>
      <c r="Y39" s="49" t="s">
        <v>14</v>
      </c>
      <c r="Z39" s="91">
        <v>6.9443399924518925</v>
      </c>
      <c r="AA39" s="91">
        <v>6.822109731754967</v>
      </c>
      <c r="AB39" s="91">
        <v>10.06554429347889</v>
      </c>
      <c r="AC39" s="91">
        <v>9.9592861103399848</v>
      </c>
      <c r="AD39" s="91">
        <v>8.1094708619173943</v>
      </c>
      <c r="AE39" s="91">
        <v>9.7966376306148408</v>
      </c>
      <c r="AF39" s="91">
        <v>8.2087939533250101</v>
      </c>
      <c r="AG39" s="91">
        <v>12.764781755212564</v>
      </c>
      <c r="AH39" s="91">
        <v>11.024706423427411</v>
      </c>
      <c r="AI39" s="91">
        <v>10.985672459768063</v>
      </c>
      <c r="AJ39" s="91">
        <v>10.276214253947241</v>
      </c>
      <c r="AK39" s="91">
        <v>8.4081649762795525</v>
      </c>
      <c r="AL39" s="91">
        <v>11.445702484334767</v>
      </c>
      <c r="AM39" s="91">
        <v>12.378955209851741</v>
      </c>
      <c r="AN39" s="91">
        <v>15.934605012295018</v>
      </c>
      <c r="AO39" s="91">
        <v>13.797040820250929</v>
      </c>
      <c r="AP39" s="91">
        <v>15.441658380210555</v>
      </c>
      <c r="AQ39" s="91">
        <v>17.779622660576045</v>
      </c>
      <c r="AS39">
        <v>1</v>
      </c>
      <c r="AT39" s="38">
        <v>15</v>
      </c>
      <c r="AU39" s="49" t="s">
        <v>14</v>
      </c>
      <c r="AV39" s="91">
        <v>200.14330701003686</v>
      </c>
      <c r="AX39" s="38">
        <v>15</v>
      </c>
      <c r="AY39" s="123" t="s">
        <v>14</v>
      </c>
      <c r="AZ39" s="65">
        <v>30.210200041917268</v>
      </c>
      <c r="BA39" s="65">
        <v>36.996662225461066</v>
      </c>
      <c r="BB39" s="65">
        <v>27.610269052708226</v>
      </c>
      <c r="BC39" s="65">
        <v>26.524729173030508</v>
      </c>
      <c r="BD39" s="65">
        <v>26.822071405920052</v>
      </c>
      <c r="BE39" s="65">
        <v>29.420594159809379</v>
      </c>
      <c r="BF39" s="65">
        <v>23.734154544154777</v>
      </c>
      <c r="BG39" s="65">
        <v>25.152849819933078</v>
      </c>
      <c r="BH39" s="65">
        <v>24.11700797705646</v>
      </c>
      <c r="BI39" s="65">
        <v>24.630056684639385</v>
      </c>
      <c r="BJ39" s="65">
        <v>26.876580258559514</v>
      </c>
      <c r="BK39" s="65">
        <v>18.825691011880071</v>
      </c>
      <c r="BL39" s="65">
        <v>21.325132081624343</v>
      </c>
      <c r="BM39" s="65">
        <v>15.408165335356653</v>
      </c>
      <c r="BN39" s="65">
        <v>15.934605012295018</v>
      </c>
      <c r="BO39" s="65">
        <v>16.939568568638556</v>
      </c>
      <c r="BP39" s="65">
        <v>16.238870672282633</v>
      </c>
      <c r="BQ39" s="65">
        <v>19.454187199885752</v>
      </c>
      <c r="BS39">
        <v>1</v>
      </c>
      <c r="BU39" s="38">
        <v>15</v>
      </c>
      <c r="BV39" s="49" t="s">
        <v>14</v>
      </c>
      <c r="BW39" s="158">
        <v>426.22139522515272</v>
      </c>
    </row>
    <row r="40" spans="2:75">
      <c r="B40" s="37">
        <v>16</v>
      </c>
      <c r="C40" s="50" t="s">
        <v>15</v>
      </c>
      <c r="D40" s="91">
        <v>1.021824838073782</v>
      </c>
      <c r="E40" s="91">
        <v>0.92553191489361697</v>
      </c>
      <c r="F40" s="91">
        <v>0.92553191489361697</v>
      </c>
      <c r="G40" s="91">
        <v>0.44117647058823528</v>
      </c>
      <c r="H40" s="91">
        <v>0.73484848484848486</v>
      </c>
      <c r="I40" s="91">
        <v>0</v>
      </c>
      <c r="J40" s="91">
        <v>0.81481481481481477</v>
      </c>
      <c r="K40" s="91">
        <v>0.48143148985845619</v>
      </c>
      <c r="L40" s="91">
        <v>0.40957446808510639</v>
      </c>
      <c r="M40" s="91">
        <v>0.51991657977059436</v>
      </c>
      <c r="N40" s="91">
        <v>0</v>
      </c>
      <c r="O40" s="91">
        <v>0.70149253731343286</v>
      </c>
      <c r="P40" s="91">
        <v>1.0869565217391304</v>
      </c>
      <c r="Q40" s="91">
        <v>0.75454545454545452</v>
      </c>
      <c r="R40" s="91">
        <v>1.5625</v>
      </c>
      <c r="S40" s="90">
        <v>0</v>
      </c>
      <c r="T40" s="91">
        <v>1.6808510638297873</v>
      </c>
      <c r="U40" s="91">
        <v>0.9263157894736842</v>
      </c>
      <c r="X40" s="37">
        <v>16</v>
      </c>
      <c r="Y40" s="50" t="s">
        <v>15</v>
      </c>
      <c r="Z40" s="91">
        <v>6.0685655766889974</v>
      </c>
      <c r="AA40" s="91">
        <v>7.6680006140929819</v>
      </c>
      <c r="AB40" s="91">
        <v>12.93840861989754</v>
      </c>
      <c r="AC40" s="91">
        <v>10.342208263805482</v>
      </c>
      <c r="AD40" s="91">
        <v>8.4902225558154836</v>
      </c>
      <c r="AE40" s="91">
        <v>11.656003319158513</v>
      </c>
      <c r="AF40" s="91">
        <v>11.245208844808307</v>
      </c>
      <c r="AG40" s="91">
        <v>13.6045009252969</v>
      </c>
      <c r="AH40" s="91">
        <v>13.210073506276744</v>
      </c>
      <c r="AI40" s="91">
        <v>11.90633780365588</v>
      </c>
      <c r="AJ40" s="91">
        <v>11.126629977448692</v>
      </c>
      <c r="AK40" s="91">
        <v>11.715339045072033</v>
      </c>
      <c r="AL40" s="91">
        <v>14.643089784749652</v>
      </c>
      <c r="AM40" s="91">
        <v>13.956945632130203</v>
      </c>
      <c r="AN40" s="91">
        <v>16.939568568638556</v>
      </c>
      <c r="AO40" s="91">
        <v>15.498193652610452</v>
      </c>
      <c r="AP40" s="91">
        <v>15.865868310851869</v>
      </c>
      <c r="AQ40" s="91">
        <v>20.057477505449192</v>
      </c>
      <c r="AS40">
        <v>1</v>
      </c>
      <c r="AT40" s="37">
        <v>16</v>
      </c>
      <c r="AU40" s="50" t="s">
        <v>15</v>
      </c>
      <c r="AV40" s="91">
        <v>226.93264250644748</v>
      </c>
      <c r="AX40" s="37">
        <v>16</v>
      </c>
      <c r="AY40" s="124" t="s">
        <v>15</v>
      </c>
      <c r="AZ40" s="65">
        <v>29.23404784137653</v>
      </c>
      <c r="BA40" s="65">
        <v>35.414532813638985</v>
      </c>
      <c r="BB40" s="65">
        <v>29.097072624485055</v>
      </c>
      <c r="BC40" s="65">
        <v>28.069528748018335</v>
      </c>
      <c r="BD40" s="65">
        <v>25.350201036632608</v>
      </c>
      <c r="BE40" s="65">
        <v>27.696087627431403</v>
      </c>
      <c r="BF40" s="65">
        <v>18.37514856719266</v>
      </c>
      <c r="BG40" s="65">
        <v>16.712758717567905</v>
      </c>
      <c r="BH40" s="65">
        <v>18.813350799827443</v>
      </c>
      <c r="BI40" s="65">
        <v>15.734167958428198</v>
      </c>
      <c r="BJ40" s="65">
        <v>22.777639334965212</v>
      </c>
      <c r="BK40" s="65">
        <v>15.664681180525413</v>
      </c>
      <c r="BL40" s="65">
        <v>17.61877781062589</v>
      </c>
      <c r="BM40" s="65">
        <v>13.405741503644856</v>
      </c>
      <c r="BN40" s="65">
        <v>13.797040820250929</v>
      </c>
      <c r="BO40" s="65">
        <v>15.498193652610452</v>
      </c>
      <c r="BP40" s="65">
        <v>15.081484047527347</v>
      </c>
      <c r="BQ40" s="65">
        <v>13.916003645354978</v>
      </c>
      <c r="BS40">
        <v>1</v>
      </c>
      <c r="BU40" s="37">
        <v>16</v>
      </c>
      <c r="BV40" s="50" t="s">
        <v>15</v>
      </c>
      <c r="BW40" s="158">
        <v>372.2564587301041</v>
      </c>
    </row>
    <row r="41" spans="2:75">
      <c r="B41" s="75">
        <v>17</v>
      </c>
      <c r="C41" s="76" t="s">
        <v>16</v>
      </c>
      <c r="D41" s="91">
        <v>0.55072463768115942</v>
      </c>
      <c r="E41" s="91">
        <v>0</v>
      </c>
      <c r="F41" s="91">
        <v>0.35294117647058826</v>
      </c>
      <c r="G41" s="91">
        <v>0.35051546391752575</v>
      </c>
      <c r="H41" s="91">
        <v>0.87390350877192979</v>
      </c>
      <c r="I41" s="91">
        <v>0.61682242990654201</v>
      </c>
      <c r="J41" s="91">
        <v>1.0129870129870129</v>
      </c>
      <c r="K41" s="91">
        <v>1.2297297297297298</v>
      </c>
      <c r="L41" s="91">
        <v>0.24390243902439024</v>
      </c>
      <c r="M41" s="91">
        <v>1.044776119402985</v>
      </c>
      <c r="N41" s="91">
        <v>0.45901639344262296</v>
      </c>
      <c r="O41" s="91">
        <v>0.90697674418604646</v>
      </c>
      <c r="P41" s="91">
        <v>1.396551724137931</v>
      </c>
      <c r="Q41" s="91">
        <v>0.88622488622488627</v>
      </c>
      <c r="R41" s="91">
        <v>0.68918918918918914</v>
      </c>
      <c r="S41" s="91">
        <v>0.59493670886075944</v>
      </c>
      <c r="T41" s="90">
        <v>0</v>
      </c>
      <c r="U41" s="91">
        <v>0.75</v>
      </c>
      <c r="X41" s="75">
        <v>17</v>
      </c>
      <c r="Y41" s="76" t="s">
        <v>16</v>
      </c>
      <c r="Z41" s="91">
        <v>7.4024430752102734</v>
      </c>
      <c r="AA41" s="91">
        <v>8.887752317272275</v>
      </c>
      <c r="AB41" s="91">
        <v>12.473965652873128</v>
      </c>
      <c r="AC41" s="91">
        <v>9.3469956287158986</v>
      </c>
      <c r="AD41" s="91">
        <v>8.3059158634023706</v>
      </c>
      <c r="AE41" s="91">
        <v>11.384051238532971</v>
      </c>
      <c r="AF41" s="91">
        <v>8.5465742485908081</v>
      </c>
      <c r="AG41" s="91">
        <v>10.320928054003984</v>
      </c>
      <c r="AH41" s="91">
        <v>11.853418014087085</v>
      </c>
      <c r="AI41" s="91">
        <v>8.997401882992472</v>
      </c>
      <c r="AJ41" s="91">
        <v>10.253842192933305</v>
      </c>
      <c r="AK41" s="91">
        <v>8.0094260694891961</v>
      </c>
      <c r="AL41" s="91">
        <v>11.92520573013012</v>
      </c>
      <c r="AM41" s="91">
        <v>12.441806915491854</v>
      </c>
      <c r="AN41" s="91">
        <v>16.238870672282633</v>
      </c>
      <c r="AO41" s="91">
        <v>15.081484047527347</v>
      </c>
      <c r="AP41" s="91">
        <v>16.012344556736011</v>
      </c>
      <c r="AQ41" s="91">
        <v>17.61363481080004</v>
      </c>
      <c r="AS41">
        <v>1</v>
      </c>
      <c r="AT41" s="75">
        <v>17</v>
      </c>
      <c r="AU41" s="76" t="s">
        <v>16</v>
      </c>
      <c r="AV41" s="91">
        <v>205.09606097107181</v>
      </c>
      <c r="AX41" s="75">
        <v>17</v>
      </c>
      <c r="AY41" s="125" t="s">
        <v>16</v>
      </c>
      <c r="AZ41" s="65">
        <v>38.43899749366598</v>
      </c>
      <c r="BA41" s="65">
        <v>42.715688824148167</v>
      </c>
      <c r="BB41" s="65">
        <v>36.261190898219141</v>
      </c>
      <c r="BC41" s="65">
        <v>39.688808677219292</v>
      </c>
      <c r="BD41" s="65">
        <v>35.062695164151002</v>
      </c>
      <c r="BE41" s="65">
        <v>31.428344160321515</v>
      </c>
      <c r="BF41" s="65">
        <v>23.140666901103916</v>
      </c>
      <c r="BG41" s="65">
        <v>28.344172749422288</v>
      </c>
      <c r="BH41" s="65">
        <v>21.807035254495464</v>
      </c>
      <c r="BI41" s="65">
        <v>25.199298698222584</v>
      </c>
      <c r="BJ41" s="65">
        <v>23.583057419312031</v>
      </c>
      <c r="BK41" s="65">
        <v>24.935502200889893</v>
      </c>
      <c r="BL41" s="65">
        <v>23.930581839972927</v>
      </c>
      <c r="BM41" s="65">
        <v>17.78620217649026</v>
      </c>
      <c r="BN41" s="65">
        <v>15.441658380210555</v>
      </c>
      <c r="BO41" s="65">
        <v>15.865868310851869</v>
      </c>
      <c r="BP41" s="65">
        <v>16.012344556736011</v>
      </c>
      <c r="BQ41" s="65">
        <v>17.56307483712947</v>
      </c>
      <c r="BS41">
        <v>1</v>
      </c>
      <c r="BU41" s="75">
        <v>17</v>
      </c>
      <c r="BV41" s="76" t="s">
        <v>16</v>
      </c>
      <c r="BW41" s="158">
        <v>477.20518854256244</v>
      </c>
    </row>
    <row r="42" spans="2:75">
      <c r="B42" s="16">
        <v>18</v>
      </c>
      <c r="C42" s="41" t="s">
        <v>17</v>
      </c>
      <c r="D42" s="91">
        <v>0</v>
      </c>
      <c r="E42" s="91">
        <v>0.17142857142857143</v>
      </c>
      <c r="F42" s="91">
        <v>0.2781954887218045</v>
      </c>
      <c r="G42" s="91">
        <v>1.9666666666666666</v>
      </c>
      <c r="H42" s="91">
        <v>0.4573643410852713</v>
      </c>
      <c r="I42" s="91">
        <v>0.35869565217391303</v>
      </c>
      <c r="J42" s="91">
        <v>1.2461538461538462</v>
      </c>
      <c r="K42" s="91">
        <v>0.62393162393162394</v>
      </c>
      <c r="L42" s="91">
        <v>0.6892034156041642</v>
      </c>
      <c r="M42" s="91">
        <v>0.36764705882352944</v>
      </c>
      <c r="N42" s="91">
        <v>0.38571428571428573</v>
      </c>
      <c r="O42" s="91">
        <v>0.62150427350427351</v>
      </c>
      <c r="P42" s="91">
        <v>0.56012720477345757</v>
      </c>
      <c r="Q42" s="91">
        <v>0</v>
      </c>
      <c r="R42" s="91">
        <v>0.96341463414634143</v>
      </c>
      <c r="S42" s="91">
        <v>1.0795454545454546</v>
      </c>
      <c r="T42" s="91">
        <v>1.3333333333333333</v>
      </c>
      <c r="U42" s="90">
        <v>0</v>
      </c>
      <c r="X42" s="16">
        <v>18</v>
      </c>
      <c r="Y42" s="41" t="s">
        <v>17</v>
      </c>
      <c r="Z42" s="91">
        <v>8.2467079283319116</v>
      </c>
      <c r="AA42" s="91">
        <v>7.2958540170531014</v>
      </c>
      <c r="AB42" s="91">
        <v>10.243012495861127</v>
      </c>
      <c r="AC42" s="91">
        <v>5.5301171252264361</v>
      </c>
      <c r="AD42" s="91">
        <v>8.2862156458144636</v>
      </c>
      <c r="AE42" s="91">
        <v>9.7753226914683928</v>
      </c>
      <c r="AF42" s="91">
        <v>9.1579219345038183</v>
      </c>
      <c r="AG42" s="91">
        <v>11.502527462840742</v>
      </c>
      <c r="AH42" s="91">
        <v>9.1725919634789612</v>
      </c>
      <c r="AI42" s="91">
        <v>10.50813248929604</v>
      </c>
      <c r="AJ42" s="91">
        <v>11.466132160402053</v>
      </c>
      <c r="AK42" s="91">
        <v>10.475276028367572</v>
      </c>
      <c r="AL42" s="91">
        <v>12.853325556881751</v>
      </c>
      <c r="AM42" s="91">
        <v>14.361004767081045</v>
      </c>
      <c r="AN42" s="91">
        <v>19.454187199885752</v>
      </c>
      <c r="AO42" s="91">
        <v>13.916003645354978</v>
      </c>
      <c r="AP42" s="91">
        <v>17.56307483712947</v>
      </c>
      <c r="AQ42" s="91">
        <v>15.065470177176074</v>
      </c>
      <c r="AS42">
        <v>1</v>
      </c>
      <c r="AT42" s="16">
        <v>18</v>
      </c>
      <c r="AU42" s="41" t="s">
        <v>17</v>
      </c>
      <c r="AV42" s="91">
        <v>204.87287812615372</v>
      </c>
      <c r="AX42" s="16">
        <v>18</v>
      </c>
      <c r="AY42" s="60" t="s">
        <v>17</v>
      </c>
      <c r="AZ42" s="65">
        <v>49.454050581425648</v>
      </c>
      <c r="BA42" s="65">
        <v>30.275891807198583</v>
      </c>
      <c r="BB42" s="65">
        <v>34.483871148345521</v>
      </c>
      <c r="BC42" s="65">
        <v>44.346798260523222</v>
      </c>
      <c r="BD42" s="65">
        <v>33.778084992582144</v>
      </c>
      <c r="BE42" s="65">
        <v>27.567129380022717</v>
      </c>
      <c r="BF42" s="65">
        <v>33.970306603855931</v>
      </c>
      <c r="BG42" s="65">
        <v>23.300298792861724</v>
      </c>
      <c r="BH42" s="65">
        <v>25.620421541121377</v>
      </c>
      <c r="BI42" s="65">
        <v>25.867167963110525</v>
      </c>
      <c r="BJ42" s="65">
        <v>27.072923851499283</v>
      </c>
      <c r="BK42" s="65">
        <v>24.058611040650216</v>
      </c>
      <c r="BL42" s="65">
        <v>23.917509514257954</v>
      </c>
      <c r="BM42" s="65">
        <v>22.935425894198204</v>
      </c>
      <c r="BN42" s="65">
        <v>17.779622660576045</v>
      </c>
      <c r="BO42" s="65">
        <v>20.057477505449192</v>
      </c>
      <c r="BP42" s="65">
        <v>17.61363481080004</v>
      </c>
      <c r="BQ42" s="65">
        <v>15.065470177176074</v>
      </c>
      <c r="BS42">
        <v>1</v>
      </c>
      <c r="BU42" s="16">
        <v>18</v>
      </c>
      <c r="BV42" s="41" t="s">
        <v>17</v>
      </c>
      <c r="BW42" s="158">
        <v>497.16469652565439</v>
      </c>
    </row>
    <row r="44" spans="2:75">
      <c r="B44" s="16"/>
      <c r="C44" s="17"/>
      <c r="D44" s="29">
        <v>1</v>
      </c>
      <c r="E44" s="126">
        <v>2</v>
      </c>
      <c r="F44" s="16">
        <v>3</v>
      </c>
      <c r="G44" s="30">
        <v>4</v>
      </c>
      <c r="H44" s="31">
        <v>5</v>
      </c>
      <c r="I44" s="128">
        <v>6</v>
      </c>
      <c r="J44" s="130">
        <v>7</v>
      </c>
      <c r="K44" s="32">
        <v>8</v>
      </c>
      <c r="L44" s="132">
        <v>9</v>
      </c>
      <c r="M44" s="134">
        <v>10</v>
      </c>
      <c r="N44" s="33">
        <v>11</v>
      </c>
      <c r="O44" s="34">
        <v>12</v>
      </c>
      <c r="P44" s="35">
        <v>13</v>
      </c>
      <c r="Q44" s="36">
        <v>14</v>
      </c>
      <c r="R44" s="38">
        <v>15</v>
      </c>
      <c r="S44" s="37">
        <v>16</v>
      </c>
      <c r="T44" s="75">
        <v>17</v>
      </c>
      <c r="U44" s="16">
        <v>18</v>
      </c>
      <c r="X44" s="16"/>
      <c r="Y44" s="17"/>
      <c r="Z44" s="29">
        <v>1</v>
      </c>
      <c r="AA44" s="126">
        <v>2</v>
      </c>
      <c r="AB44" s="16">
        <v>3</v>
      </c>
      <c r="AC44" s="30">
        <v>4</v>
      </c>
      <c r="AD44" s="31">
        <v>5</v>
      </c>
      <c r="AE44" s="128">
        <v>6</v>
      </c>
      <c r="AF44" s="130">
        <v>7</v>
      </c>
      <c r="AG44" s="32">
        <v>8</v>
      </c>
      <c r="AH44" s="132">
        <v>9</v>
      </c>
      <c r="AI44" s="134">
        <v>10</v>
      </c>
      <c r="AJ44" s="33">
        <v>11</v>
      </c>
      <c r="AK44" s="34">
        <v>12</v>
      </c>
      <c r="AL44" s="35">
        <v>13</v>
      </c>
      <c r="AM44" s="36">
        <v>14</v>
      </c>
      <c r="AN44" s="38">
        <v>15</v>
      </c>
      <c r="AO44" s="37">
        <v>16</v>
      </c>
      <c r="AP44" s="75">
        <v>17</v>
      </c>
      <c r="AQ44" s="16">
        <v>18</v>
      </c>
      <c r="AT44" s="16"/>
      <c r="AU44" s="16"/>
      <c r="AV44" s="162"/>
      <c r="AX44" s="16"/>
      <c r="AY44" s="17"/>
      <c r="AZ44" s="29">
        <v>1</v>
      </c>
      <c r="BA44" s="126">
        <v>2</v>
      </c>
      <c r="BB44" s="16">
        <v>3</v>
      </c>
      <c r="BC44" s="30">
        <v>4</v>
      </c>
      <c r="BD44" s="31">
        <v>5</v>
      </c>
      <c r="BE44" s="128">
        <v>6</v>
      </c>
      <c r="BF44" s="130">
        <v>7</v>
      </c>
      <c r="BG44" s="32">
        <v>8</v>
      </c>
      <c r="BH44" s="132">
        <v>9</v>
      </c>
      <c r="BI44" s="134">
        <v>10</v>
      </c>
      <c r="BJ44" s="33">
        <v>11</v>
      </c>
      <c r="BK44" s="34">
        <v>12</v>
      </c>
      <c r="BL44" s="35">
        <v>13</v>
      </c>
      <c r="BM44" s="36">
        <v>14</v>
      </c>
      <c r="BN44" s="38">
        <v>15</v>
      </c>
      <c r="BO44" s="37">
        <v>16</v>
      </c>
      <c r="BP44" s="75">
        <v>17</v>
      </c>
      <c r="BQ44" s="16">
        <v>18</v>
      </c>
    </row>
    <row r="45" spans="2:75" ht="55.5">
      <c r="B45" s="16"/>
      <c r="C45" s="18" t="s">
        <v>73</v>
      </c>
      <c r="D45" s="77" t="s">
        <v>0</v>
      </c>
      <c r="E45" s="168" t="s">
        <v>1</v>
      </c>
      <c r="F45" s="78" t="s">
        <v>2</v>
      </c>
      <c r="G45" s="79" t="s">
        <v>3</v>
      </c>
      <c r="H45" s="80" t="s">
        <v>4</v>
      </c>
      <c r="I45" s="169" t="s">
        <v>5</v>
      </c>
      <c r="J45" s="170" t="s">
        <v>6</v>
      </c>
      <c r="K45" s="81" t="s">
        <v>7</v>
      </c>
      <c r="L45" s="171" t="s">
        <v>8</v>
      </c>
      <c r="M45" s="172" t="s">
        <v>9</v>
      </c>
      <c r="N45" s="82" t="s">
        <v>10</v>
      </c>
      <c r="O45" s="83" t="s">
        <v>11</v>
      </c>
      <c r="P45" s="84" t="s">
        <v>12</v>
      </c>
      <c r="Q45" s="85" t="s">
        <v>13</v>
      </c>
      <c r="R45" s="86" t="s">
        <v>14</v>
      </c>
      <c r="S45" s="87" t="s">
        <v>15</v>
      </c>
      <c r="T45" s="88" t="s">
        <v>16</v>
      </c>
      <c r="U45" s="78" t="s">
        <v>17</v>
      </c>
      <c r="X45" s="16"/>
      <c r="Y45" s="18" t="s">
        <v>75</v>
      </c>
      <c r="Z45" s="77" t="s">
        <v>0</v>
      </c>
      <c r="AA45" s="168" t="s">
        <v>1</v>
      </c>
      <c r="AB45" s="78" t="s">
        <v>2</v>
      </c>
      <c r="AC45" s="79" t="s">
        <v>3</v>
      </c>
      <c r="AD45" s="80" t="s">
        <v>4</v>
      </c>
      <c r="AE45" s="169" t="s">
        <v>5</v>
      </c>
      <c r="AF45" s="170" t="s">
        <v>6</v>
      </c>
      <c r="AG45" s="81" t="s">
        <v>7</v>
      </c>
      <c r="AH45" s="171" t="s">
        <v>8</v>
      </c>
      <c r="AI45" s="172" t="s">
        <v>9</v>
      </c>
      <c r="AJ45" s="82" t="s">
        <v>10</v>
      </c>
      <c r="AK45" s="83" t="s">
        <v>11</v>
      </c>
      <c r="AL45" s="84" t="s">
        <v>12</v>
      </c>
      <c r="AM45" s="85" t="s">
        <v>13</v>
      </c>
      <c r="AN45" s="86" t="s">
        <v>14</v>
      </c>
      <c r="AO45" s="87" t="s">
        <v>15</v>
      </c>
      <c r="AP45" s="88" t="s">
        <v>16</v>
      </c>
      <c r="AQ45" s="78" t="s">
        <v>17</v>
      </c>
      <c r="AS45" t="s">
        <v>809</v>
      </c>
      <c r="AT45" s="17"/>
      <c r="AU45" s="18" t="s">
        <v>76</v>
      </c>
      <c r="AV45" s="163" t="s">
        <v>34</v>
      </c>
      <c r="AX45" s="16"/>
      <c r="AY45" s="18" t="s">
        <v>812</v>
      </c>
      <c r="AZ45" s="40" t="s">
        <v>0</v>
      </c>
      <c r="BA45" s="127" t="s">
        <v>1</v>
      </c>
      <c r="BB45" s="41" t="s">
        <v>2</v>
      </c>
      <c r="BC45" s="42" t="s">
        <v>3</v>
      </c>
      <c r="BD45" s="43" t="s">
        <v>4</v>
      </c>
      <c r="BE45" s="129" t="s">
        <v>5</v>
      </c>
      <c r="BF45" s="131" t="s">
        <v>6</v>
      </c>
      <c r="BG45" s="44" t="s">
        <v>7</v>
      </c>
      <c r="BH45" s="133" t="s">
        <v>8</v>
      </c>
      <c r="BI45" s="135" t="s">
        <v>9</v>
      </c>
      <c r="BJ45" s="45" t="s">
        <v>10</v>
      </c>
      <c r="BK45" s="46" t="s">
        <v>11</v>
      </c>
      <c r="BL45" s="47" t="s">
        <v>12</v>
      </c>
      <c r="BM45" s="48" t="s">
        <v>13</v>
      </c>
      <c r="BN45" s="49" t="s">
        <v>14</v>
      </c>
      <c r="BO45" s="50" t="s">
        <v>15</v>
      </c>
      <c r="BP45" s="76" t="s">
        <v>16</v>
      </c>
      <c r="BQ45" s="41" t="s">
        <v>17</v>
      </c>
      <c r="BS45" t="s">
        <v>809</v>
      </c>
      <c r="BU45" s="16"/>
      <c r="BV45" s="18" t="s">
        <v>757</v>
      </c>
      <c r="BW45" s="166" t="s">
        <v>34</v>
      </c>
    </row>
    <row r="46" spans="2:75">
      <c r="B46" s="29">
        <v>1</v>
      </c>
      <c r="C46" s="40" t="s">
        <v>0</v>
      </c>
      <c r="D46" s="90">
        <v>0</v>
      </c>
      <c r="E46" s="91">
        <v>2.1197552447552446</v>
      </c>
      <c r="F46" s="91">
        <v>3.8947368421052633</v>
      </c>
      <c r="G46" s="91">
        <v>1.2266666666666666</v>
      </c>
      <c r="H46" s="91">
        <v>1.0425531914893618</v>
      </c>
      <c r="I46" s="91">
        <v>0.52747252747252749</v>
      </c>
      <c r="J46" s="91">
        <v>3.1672149122807021</v>
      </c>
      <c r="K46" s="91">
        <v>1.2156862745098038</v>
      </c>
      <c r="L46" s="91">
        <v>1.5490196078431373</v>
      </c>
      <c r="M46" s="91">
        <v>1.8873239436619718</v>
      </c>
      <c r="N46" s="91">
        <v>0.7752808988764045</v>
      </c>
      <c r="O46" s="91">
        <v>1.472972972972973</v>
      </c>
      <c r="P46" s="91">
        <v>2.392156862745098</v>
      </c>
      <c r="Q46" s="91">
        <v>0</v>
      </c>
      <c r="R46" s="91">
        <v>2.7954545454545454</v>
      </c>
      <c r="S46" s="91">
        <v>1.2217171717171718</v>
      </c>
      <c r="T46" s="91">
        <v>1.8157894736842106</v>
      </c>
      <c r="U46" s="91">
        <v>0</v>
      </c>
      <c r="X46" s="29">
        <v>1</v>
      </c>
      <c r="Y46" s="40" t="s">
        <v>0</v>
      </c>
      <c r="Z46" s="91" cm="1">
        <f t="array" ref="Z46:AQ63">MMULT(D46:U63,D46:U63)</f>
        <v>21.400283441846511</v>
      </c>
      <c r="AA46" s="91">
        <v>19.547896567244152</v>
      </c>
      <c r="AB46" s="91">
        <v>20.789666680549463</v>
      </c>
      <c r="AC46" s="91">
        <v>18.179011993536466</v>
      </c>
      <c r="AD46" s="91">
        <v>21.006972137143663</v>
      </c>
      <c r="AE46" s="91">
        <v>33.324112570266244</v>
      </c>
      <c r="AF46" s="91">
        <v>20.180769186619926</v>
      </c>
      <c r="AG46" s="91">
        <v>29.587697128503038</v>
      </c>
      <c r="AH46" s="91">
        <v>31.30683945436024</v>
      </c>
      <c r="AI46" s="91">
        <v>24.801978174348573</v>
      </c>
      <c r="AJ46" s="91">
        <v>33.632991561047824</v>
      </c>
      <c r="AK46" s="91">
        <v>26.251079090459431</v>
      </c>
      <c r="AL46" s="91">
        <v>30.261364245976072</v>
      </c>
      <c r="AM46" s="91">
        <v>41.256676502983609</v>
      </c>
      <c r="AN46" s="91">
        <v>35.386325300562184</v>
      </c>
      <c r="AO46" s="91">
        <v>35.478388360134169</v>
      </c>
      <c r="AP46" s="91">
        <v>41.20652677361516</v>
      </c>
      <c r="AQ46" s="91">
        <v>59.312025749387232</v>
      </c>
      <c r="AS46">
        <v>1</v>
      </c>
      <c r="AT46" s="29">
        <v>1</v>
      </c>
      <c r="AU46" s="40" t="s">
        <v>0</v>
      </c>
      <c r="AV46" s="91" cm="1">
        <f t="array" ref="AV46:AV63">MMULT(_xlfn.ANCHORARRAY(Z46),AS46:AS63)</f>
        <v>542.910604918584</v>
      </c>
      <c r="AX46" s="29">
        <v>1</v>
      </c>
      <c r="AY46" s="116" t="s">
        <v>0</v>
      </c>
      <c r="AZ46" s="65" cm="1">
        <f t="array" ref="AZ46:BQ63">TRANSPOSE(_xlfn.ANCHORARRAY(Z46))</f>
        <v>21.400283441846511</v>
      </c>
      <c r="BA46" s="65">
        <v>14.381066074976458</v>
      </c>
      <c r="BB46" s="65">
        <v>19.228897207552791</v>
      </c>
      <c r="BC46" s="65">
        <v>19.815343473716197</v>
      </c>
      <c r="BD46" s="65">
        <v>14.488831628702021</v>
      </c>
      <c r="BE46" s="65">
        <v>11.422670846244376</v>
      </c>
      <c r="BF46" s="65">
        <v>16.348631343303182</v>
      </c>
      <c r="BG46" s="65">
        <v>14.076623381198687</v>
      </c>
      <c r="BH46" s="65">
        <v>12.525261231240636</v>
      </c>
      <c r="BI46" s="65">
        <v>14.901973230777219</v>
      </c>
      <c r="BJ46" s="65">
        <v>13.50901456314466</v>
      </c>
      <c r="BK46" s="65">
        <v>10.880060522364504</v>
      </c>
      <c r="BL46" s="65">
        <v>10.703364268427292</v>
      </c>
      <c r="BM46" s="65">
        <v>12.534909905824978</v>
      </c>
      <c r="BN46" s="65">
        <v>8.9866373313646797</v>
      </c>
      <c r="BO46" s="65">
        <v>7.8798428718496627</v>
      </c>
      <c r="BP46" s="65">
        <v>8.8904689666279513</v>
      </c>
      <c r="BQ46" s="65">
        <v>9.6333328295882854</v>
      </c>
      <c r="BS46">
        <v>1</v>
      </c>
      <c r="BU46" s="29">
        <v>1</v>
      </c>
      <c r="BV46" s="40" t="s">
        <v>0</v>
      </c>
      <c r="BW46" s="158" cm="1">
        <f t="array" ref="BW46:BW63">MMULT(_xlfn.ANCHORARRAY(AZ46),BS46:BS63)</f>
        <v>241.60721311875011</v>
      </c>
    </row>
    <row r="47" spans="2:75">
      <c r="B47" s="126">
        <v>2</v>
      </c>
      <c r="C47" s="127" t="s">
        <v>1</v>
      </c>
      <c r="D47" s="91">
        <v>1.9288128852654602</v>
      </c>
      <c r="E47" s="90">
        <v>0</v>
      </c>
      <c r="F47" s="91">
        <v>0.82075471698113212</v>
      </c>
      <c r="G47" s="91">
        <v>1.7341772151898733</v>
      </c>
      <c r="H47" s="91">
        <v>0.86</v>
      </c>
      <c r="I47" s="91">
        <v>0.81481481481481477</v>
      </c>
      <c r="J47" s="91">
        <v>1.0465116279069768</v>
      </c>
      <c r="K47" s="91">
        <v>2.2692307692307692</v>
      </c>
      <c r="L47" s="91">
        <v>1.5569620253164558</v>
      </c>
      <c r="M47" s="91">
        <v>1.1304347826086956</v>
      </c>
      <c r="N47" s="91">
        <v>1.3372093023255813</v>
      </c>
      <c r="O47" s="91">
        <v>2.4308390022675734</v>
      </c>
      <c r="P47" s="91">
        <v>1.3111111111111111</v>
      </c>
      <c r="Q47" s="91">
        <v>2.3777777777777778</v>
      </c>
      <c r="R47" s="91">
        <v>1.5274725274725274</v>
      </c>
      <c r="S47" s="91">
        <v>1.0804597701149425</v>
      </c>
      <c r="T47" s="91">
        <v>0</v>
      </c>
      <c r="U47" s="91">
        <v>5.833333333333333</v>
      </c>
      <c r="X47" s="126">
        <v>2</v>
      </c>
      <c r="Y47" s="127" t="s">
        <v>1</v>
      </c>
      <c r="Z47" s="91">
        <v>14.381066074976458</v>
      </c>
      <c r="AA47" s="91">
        <v>19.151112154262844</v>
      </c>
      <c r="AB47" s="91">
        <v>28.80462387734536</v>
      </c>
      <c r="AC47" s="91">
        <v>25.762004920601811</v>
      </c>
      <c r="AD47" s="91">
        <v>18.237125575637283</v>
      </c>
      <c r="AE47" s="91">
        <v>23.646595180713707</v>
      </c>
      <c r="AF47" s="91">
        <v>30.539067003156749</v>
      </c>
      <c r="AG47" s="91">
        <v>24.623920332815178</v>
      </c>
      <c r="AH47" s="91">
        <v>26.632398061752422</v>
      </c>
      <c r="AI47" s="91">
        <v>22.809722191936846</v>
      </c>
      <c r="AJ47" s="91">
        <v>25.873290620074542</v>
      </c>
      <c r="AK47" s="91">
        <v>30.723967936195777</v>
      </c>
      <c r="AL47" s="91">
        <v>26.534829369979551</v>
      </c>
      <c r="AM47" s="91">
        <v>27.105805891066506</v>
      </c>
      <c r="AN47" s="91">
        <v>42.582815341373752</v>
      </c>
      <c r="AO47" s="91">
        <v>42.483212888284555</v>
      </c>
      <c r="AP47" s="91">
        <v>45.460210209874489</v>
      </c>
      <c r="AQ47" s="91">
        <v>34.244122969395256</v>
      </c>
      <c r="AS47">
        <v>1</v>
      </c>
      <c r="AT47" s="126">
        <v>2</v>
      </c>
      <c r="AU47" s="127" t="s">
        <v>1</v>
      </c>
      <c r="AV47" s="91">
        <v>509.59589059944307</v>
      </c>
      <c r="AX47" s="16">
        <v>2</v>
      </c>
      <c r="AY47" s="60" t="s">
        <v>1</v>
      </c>
      <c r="AZ47" s="65">
        <v>19.547896567244152</v>
      </c>
      <c r="BA47" s="65">
        <v>19.151112154262844</v>
      </c>
      <c r="BB47" s="65">
        <v>14.833010927950347</v>
      </c>
      <c r="BC47" s="65">
        <v>19.94280167663814</v>
      </c>
      <c r="BD47" s="65">
        <v>15.637587546726728</v>
      </c>
      <c r="BE47" s="65">
        <v>14.645275821919258</v>
      </c>
      <c r="BF47" s="65">
        <v>16.473662201564778</v>
      </c>
      <c r="BG47" s="65">
        <v>15.292080276452143</v>
      </c>
      <c r="BH47" s="65">
        <v>11.243430650186935</v>
      </c>
      <c r="BI47" s="65">
        <v>12.537440586170682</v>
      </c>
      <c r="BJ47" s="65">
        <v>13.954204558823735</v>
      </c>
      <c r="BK47" s="65">
        <v>12.462684986408961</v>
      </c>
      <c r="BL47" s="65">
        <v>10.271040207866609</v>
      </c>
      <c r="BM47" s="65">
        <v>10.057708921415834</v>
      </c>
      <c r="BN47" s="65">
        <v>7.7474813434452452</v>
      </c>
      <c r="BO47" s="65">
        <v>8.9631661437251555</v>
      </c>
      <c r="BP47" s="65">
        <v>10.487619907507595</v>
      </c>
      <c r="BQ47" s="65">
        <v>7.567508727466433</v>
      </c>
      <c r="BS47">
        <v>1</v>
      </c>
      <c r="BU47" s="126">
        <v>2</v>
      </c>
      <c r="BV47" s="127" t="s">
        <v>1</v>
      </c>
      <c r="BW47" s="158">
        <v>240.81571320577558</v>
      </c>
    </row>
    <row r="48" spans="2:75">
      <c r="B48" s="16">
        <v>3</v>
      </c>
      <c r="C48" s="41" t="s">
        <v>2</v>
      </c>
      <c r="D48" s="91">
        <v>0.25675675675675674</v>
      </c>
      <c r="E48" s="91">
        <v>1.2183908045977012</v>
      </c>
      <c r="F48" s="90">
        <v>0</v>
      </c>
      <c r="G48" s="91">
        <v>0.66666666666666663</v>
      </c>
      <c r="H48" s="91">
        <v>0.62616822429906538</v>
      </c>
      <c r="I48" s="91">
        <v>2.6248435109194603</v>
      </c>
      <c r="J48" s="91">
        <v>1.1125</v>
      </c>
      <c r="K48" s="91">
        <v>1.0657894736842106</v>
      </c>
      <c r="L48" s="91">
        <v>3.34375</v>
      </c>
      <c r="M48" s="91">
        <v>1.4691358024691359</v>
      </c>
      <c r="N48" s="91">
        <v>1.1447368421052631</v>
      </c>
      <c r="O48" s="91">
        <v>0.66101694915254239</v>
      </c>
      <c r="P48" s="91">
        <v>1.0490196078431373</v>
      </c>
      <c r="Q48" s="91">
        <v>1.2321428571428572</v>
      </c>
      <c r="R48" s="91">
        <v>1.3676470588235294</v>
      </c>
      <c r="S48" s="91">
        <v>1.0804597701149425</v>
      </c>
      <c r="T48" s="91">
        <v>2.8333333333333335</v>
      </c>
      <c r="U48" s="91">
        <v>3.5945945945945947</v>
      </c>
      <c r="X48" s="16">
        <v>3</v>
      </c>
      <c r="Y48" s="41" t="s">
        <v>2</v>
      </c>
      <c r="Z48" s="91">
        <v>19.228897207552791</v>
      </c>
      <c r="AA48" s="91">
        <v>14.833010927950347</v>
      </c>
      <c r="AB48" s="91">
        <v>20.020030602309085</v>
      </c>
      <c r="AC48" s="91">
        <v>22.699733937957241</v>
      </c>
      <c r="AD48" s="91">
        <v>21.482336046316558</v>
      </c>
      <c r="AE48" s="91">
        <v>17.857796593731504</v>
      </c>
      <c r="AF48" s="91">
        <v>21.555607777182221</v>
      </c>
      <c r="AG48" s="91">
        <v>24.811575423243838</v>
      </c>
      <c r="AH48" s="91">
        <v>19.772080313851621</v>
      </c>
      <c r="AI48" s="91">
        <v>20.483486336517572</v>
      </c>
      <c r="AJ48" s="91">
        <v>22.563303548473641</v>
      </c>
      <c r="AK48" s="91">
        <v>27.688733116426352</v>
      </c>
      <c r="AL48" s="91">
        <v>25.472324994649426</v>
      </c>
      <c r="AM48" s="91">
        <v>29.914401938401852</v>
      </c>
      <c r="AN48" s="91">
        <v>31.173501014803371</v>
      </c>
      <c r="AO48" s="91">
        <v>31.863639045454871</v>
      </c>
      <c r="AP48" s="91">
        <v>39.11217462988737</v>
      </c>
      <c r="AQ48" s="91">
        <v>39.221823224181506</v>
      </c>
      <c r="AS48">
        <v>1</v>
      </c>
      <c r="AT48" s="16">
        <v>3</v>
      </c>
      <c r="AU48" s="41" t="s">
        <v>2</v>
      </c>
      <c r="AV48" s="91">
        <v>449.75445667889113</v>
      </c>
      <c r="AX48" s="16">
        <v>3</v>
      </c>
      <c r="AY48" s="60" t="s">
        <v>2</v>
      </c>
      <c r="AZ48" s="65">
        <v>20.789666680549463</v>
      </c>
      <c r="BA48" s="65">
        <v>28.80462387734536</v>
      </c>
      <c r="BB48" s="65">
        <v>20.020030602309085</v>
      </c>
      <c r="BC48" s="65">
        <v>25.388083870928952</v>
      </c>
      <c r="BD48" s="65">
        <v>20.037783197860595</v>
      </c>
      <c r="BE48" s="65">
        <v>21.136932924931756</v>
      </c>
      <c r="BF48" s="65">
        <v>22.880332649095649</v>
      </c>
      <c r="BG48" s="65">
        <v>19.067822370787045</v>
      </c>
      <c r="BH48" s="65">
        <v>17.780358679112908</v>
      </c>
      <c r="BI48" s="65">
        <v>17.520183525143278</v>
      </c>
      <c r="BJ48" s="65">
        <v>19.761662738560577</v>
      </c>
      <c r="BK48" s="65">
        <v>15.17861359947509</v>
      </c>
      <c r="BL48" s="65">
        <v>13.017085969810175</v>
      </c>
      <c r="BM48" s="65">
        <v>13.327138065480296</v>
      </c>
      <c r="BN48" s="65">
        <v>12.478580295725418</v>
      </c>
      <c r="BO48" s="65">
        <v>13.390122116554856</v>
      </c>
      <c r="BP48" s="65">
        <v>14.341944100096732</v>
      </c>
      <c r="BQ48" s="65">
        <v>11.457913760387809</v>
      </c>
      <c r="BS48">
        <v>1</v>
      </c>
      <c r="BU48" s="16">
        <v>3</v>
      </c>
      <c r="BV48" s="41" t="s">
        <v>2</v>
      </c>
      <c r="BW48" s="158">
        <v>326.37887902415497</v>
      </c>
    </row>
    <row r="49" spans="2:75">
      <c r="B49" s="30">
        <v>4</v>
      </c>
      <c r="C49" s="42" t="s">
        <v>3</v>
      </c>
      <c r="D49" s="91">
        <v>0.81521739130434778</v>
      </c>
      <c r="E49" s="91">
        <v>0.57664233576642332</v>
      </c>
      <c r="F49" s="91">
        <v>1.5</v>
      </c>
      <c r="G49" s="90">
        <v>0</v>
      </c>
      <c r="H49" s="91">
        <v>0.80851063829787229</v>
      </c>
      <c r="I49" s="91">
        <v>0.82432432432432434</v>
      </c>
      <c r="J49" s="91">
        <v>1.8833333333333333</v>
      </c>
      <c r="K49" s="91">
        <v>1.2352941176470589</v>
      </c>
      <c r="L49" s="91">
        <v>1.2191358024691357</v>
      </c>
      <c r="M49" s="91">
        <v>1.8</v>
      </c>
      <c r="N49" s="91">
        <v>2.5217391304347827</v>
      </c>
      <c r="O49" s="91">
        <v>2.2307692307692308</v>
      </c>
      <c r="P49" s="91">
        <v>1.0641025641025641</v>
      </c>
      <c r="Q49" s="91">
        <v>1.7450980392156863</v>
      </c>
      <c r="R49" s="91">
        <v>4.7727272727272725</v>
      </c>
      <c r="S49" s="91">
        <v>2.2666666666666666</v>
      </c>
      <c r="T49" s="91">
        <v>2.8529411764705883</v>
      </c>
      <c r="U49" s="91">
        <v>0.50847457627118642</v>
      </c>
      <c r="X49" s="30">
        <v>4</v>
      </c>
      <c r="Y49" s="42" t="s">
        <v>3</v>
      </c>
      <c r="Z49" s="91">
        <v>19.815343473716197</v>
      </c>
      <c r="AA49" s="91">
        <v>19.94280167663814</v>
      </c>
      <c r="AB49" s="91">
        <v>25.388083870928952</v>
      </c>
      <c r="AC49" s="91">
        <v>17.011992787463676</v>
      </c>
      <c r="AD49" s="91">
        <v>21.791227451214141</v>
      </c>
      <c r="AE49" s="91">
        <v>28.176399480855505</v>
      </c>
      <c r="AF49" s="91">
        <v>26.033831341154752</v>
      </c>
      <c r="AG49" s="91">
        <v>28.597539881638241</v>
      </c>
      <c r="AH49" s="91">
        <v>25.727733965505131</v>
      </c>
      <c r="AI49" s="91">
        <v>22.171911220176362</v>
      </c>
      <c r="AJ49" s="91">
        <v>23.86625540333603</v>
      </c>
      <c r="AK49" s="91">
        <v>31.579689737684628</v>
      </c>
      <c r="AL49" s="91">
        <v>31.471073683257281</v>
      </c>
      <c r="AM49" s="91">
        <v>34.373248785826505</v>
      </c>
      <c r="AN49" s="91">
        <v>29.177050622073271</v>
      </c>
      <c r="AO49" s="91">
        <v>31.276093750100998</v>
      </c>
      <c r="AP49" s="91">
        <v>40.622697052180747</v>
      </c>
      <c r="AQ49" s="91">
        <v>47.988424863087324</v>
      </c>
      <c r="AS49">
        <v>1</v>
      </c>
      <c r="AT49" s="30">
        <v>4</v>
      </c>
      <c r="AU49" s="42" t="s">
        <v>3</v>
      </c>
      <c r="AV49" s="91">
        <v>505.01139904683788</v>
      </c>
      <c r="AX49" s="30">
        <v>4</v>
      </c>
      <c r="AY49" s="117" t="s">
        <v>3</v>
      </c>
      <c r="AZ49" s="65">
        <v>18.179011993536466</v>
      </c>
      <c r="BA49" s="65">
        <v>25.762004920601811</v>
      </c>
      <c r="BB49" s="65">
        <v>22.699733937957241</v>
      </c>
      <c r="BC49" s="65">
        <v>17.011992787463676</v>
      </c>
      <c r="BD49" s="65">
        <v>17.717902339272289</v>
      </c>
      <c r="BE49" s="65">
        <v>18.767549368513315</v>
      </c>
      <c r="BF49" s="65">
        <v>16.851793771018194</v>
      </c>
      <c r="BG49" s="65">
        <v>14.535613073755709</v>
      </c>
      <c r="BH49" s="65">
        <v>13.509661704077322</v>
      </c>
      <c r="BI49" s="65">
        <v>16.441617563820383</v>
      </c>
      <c r="BJ49" s="65">
        <v>18.757716448169667</v>
      </c>
      <c r="BK49" s="65">
        <v>16.39039441948151</v>
      </c>
      <c r="BL49" s="65">
        <v>12.874076795196038</v>
      </c>
      <c r="BM49" s="65">
        <v>8.5604268109025057</v>
      </c>
      <c r="BN49" s="65">
        <v>10.519490500626045</v>
      </c>
      <c r="BO49" s="65">
        <v>10.731938517500424</v>
      </c>
      <c r="BP49" s="65">
        <v>10.427876284302233</v>
      </c>
      <c r="BQ49" s="65">
        <v>5.8087224892111102</v>
      </c>
      <c r="BS49">
        <v>1</v>
      </c>
      <c r="BU49" s="30">
        <v>4</v>
      </c>
      <c r="BV49" s="42" t="s">
        <v>3</v>
      </c>
      <c r="BW49" s="158">
        <v>275.54752372540594</v>
      </c>
    </row>
    <row r="50" spans="2:75">
      <c r="B50" s="31">
        <v>5</v>
      </c>
      <c r="C50" s="43" t="s">
        <v>4</v>
      </c>
      <c r="D50" s="91">
        <v>0.95918367346938771</v>
      </c>
      <c r="E50" s="91">
        <v>1.1627906976744187</v>
      </c>
      <c r="F50" s="91">
        <v>1.5970149253731343</v>
      </c>
      <c r="G50" s="91">
        <v>1.236842105263158</v>
      </c>
      <c r="H50" s="90">
        <v>0</v>
      </c>
      <c r="I50" s="91">
        <v>0.92783505154639179</v>
      </c>
      <c r="J50" s="91">
        <v>0.967741935483871</v>
      </c>
      <c r="K50" s="91">
        <v>0.84126984126984128</v>
      </c>
      <c r="L50" s="91">
        <v>1.25</v>
      </c>
      <c r="M50" s="91">
        <v>1.2537013975370139</v>
      </c>
      <c r="N50" s="91">
        <v>0.92105263157894735</v>
      </c>
      <c r="O50" s="91">
        <v>0</v>
      </c>
      <c r="P50" s="91">
        <v>1.3793103448275863</v>
      </c>
      <c r="Q50" s="91">
        <v>2.2857142857142856</v>
      </c>
      <c r="R50" s="91">
        <v>3.4565217391304346</v>
      </c>
      <c r="S50" s="91">
        <v>1.3608247422680413</v>
      </c>
      <c r="T50" s="91">
        <v>2.310144927536232</v>
      </c>
      <c r="U50" s="91">
        <v>2.1864406779661016</v>
      </c>
      <c r="X50" s="31">
        <v>5</v>
      </c>
      <c r="Y50" s="43" t="s">
        <v>4</v>
      </c>
      <c r="Z50" s="91">
        <v>14.488831628702021</v>
      </c>
      <c r="AA50" s="91">
        <v>15.637587546726728</v>
      </c>
      <c r="AB50" s="91">
        <v>20.037783197860595</v>
      </c>
      <c r="AC50" s="91">
        <v>17.717902339272289</v>
      </c>
      <c r="AD50" s="91">
        <v>19.214558787377307</v>
      </c>
      <c r="AE50" s="91">
        <v>20.722309503641355</v>
      </c>
      <c r="AF50" s="91">
        <v>26.061824416999087</v>
      </c>
      <c r="AG50" s="91">
        <v>23.685125808247484</v>
      </c>
      <c r="AH50" s="91">
        <v>23.158224732022099</v>
      </c>
      <c r="AI50" s="91">
        <v>19.89448330345795</v>
      </c>
      <c r="AJ50" s="91">
        <v>21.435565253391971</v>
      </c>
      <c r="AK50" s="91">
        <v>32.325992677743798</v>
      </c>
      <c r="AL50" s="91">
        <v>25.865724319443633</v>
      </c>
      <c r="AM50" s="91">
        <v>24.589145664964331</v>
      </c>
      <c r="AN50" s="91">
        <v>27.618134860679159</v>
      </c>
      <c r="AO50" s="91">
        <v>28.221156490317721</v>
      </c>
      <c r="AP50" s="91">
        <v>35.062695164151002</v>
      </c>
      <c r="AQ50" s="91">
        <v>34.644389340408232</v>
      </c>
      <c r="AS50">
        <v>1</v>
      </c>
      <c r="AT50" s="31">
        <v>5</v>
      </c>
      <c r="AU50" s="43" t="s">
        <v>4</v>
      </c>
      <c r="AV50" s="91">
        <v>430.38143503540675</v>
      </c>
      <c r="AX50" s="31">
        <v>5</v>
      </c>
      <c r="AY50" s="118" t="s">
        <v>4</v>
      </c>
      <c r="AZ50" s="65">
        <v>21.006972137143663</v>
      </c>
      <c r="BA50" s="65">
        <v>18.237125575637283</v>
      </c>
      <c r="BB50" s="65">
        <v>21.482336046316558</v>
      </c>
      <c r="BC50" s="65">
        <v>21.791227451214141</v>
      </c>
      <c r="BD50" s="65">
        <v>19.214558787377307</v>
      </c>
      <c r="BE50" s="65">
        <v>15.926973969663329</v>
      </c>
      <c r="BF50" s="65">
        <v>17.942762573092754</v>
      </c>
      <c r="BG50" s="65">
        <v>13.346491435479283</v>
      </c>
      <c r="BH50" s="65">
        <v>17.248665716043238</v>
      </c>
      <c r="BI50" s="65">
        <v>13.650242660598973</v>
      </c>
      <c r="BJ50" s="65">
        <v>16.919131114681385</v>
      </c>
      <c r="BK50" s="65">
        <v>14.336309446209796</v>
      </c>
      <c r="BL50" s="65">
        <v>11.556897154751368</v>
      </c>
      <c r="BM50" s="65">
        <v>11.333511933268429</v>
      </c>
      <c r="BN50" s="65">
        <v>9.3774877177825484</v>
      </c>
      <c r="BO50" s="65">
        <v>10.531391818239793</v>
      </c>
      <c r="BP50" s="65">
        <v>8.3059158634023706</v>
      </c>
      <c r="BQ50" s="65">
        <v>9.451420324177036</v>
      </c>
      <c r="BS50">
        <v>1</v>
      </c>
      <c r="BU50" s="31">
        <v>5</v>
      </c>
      <c r="BV50" s="43" t="s">
        <v>4</v>
      </c>
      <c r="BW50" s="158">
        <v>271.65942172507926</v>
      </c>
    </row>
    <row r="51" spans="2:75">
      <c r="B51" s="128">
        <v>6</v>
      </c>
      <c r="C51" s="129" t="s">
        <v>5</v>
      </c>
      <c r="D51" s="91">
        <v>1.8958333333333333</v>
      </c>
      <c r="E51" s="91">
        <v>1.2272727272727273</v>
      </c>
      <c r="F51" s="91">
        <v>1.5315315315315314</v>
      </c>
      <c r="G51" s="91">
        <v>1.2131147540983607</v>
      </c>
      <c r="H51" s="91">
        <v>1.0777777777777777</v>
      </c>
      <c r="I51" s="90">
        <v>0</v>
      </c>
      <c r="J51" s="91">
        <v>0.60606060606060608</v>
      </c>
      <c r="K51" s="91">
        <v>1.3181818181818181</v>
      </c>
      <c r="L51" s="91">
        <v>1.8636363636363635</v>
      </c>
      <c r="M51" s="91">
        <v>0.66972477064220182</v>
      </c>
      <c r="N51" s="91">
        <v>0.62365591397849462</v>
      </c>
      <c r="O51" s="91">
        <v>0.64166666666666672</v>
      </c>
      <c r="P51" s="91">
        <v>0.78899082568807344</v>
      </c>
      <c r="Q51" s="91">
        <v>1.537037037037037</v>
      </c>
      <c r="R51" s="91">
        <v>2.1161654135338344</v>
      </c>
      <c r="S51" s="91">
        <v>0</v>
      </c>
      <c r="T51" s="91">
        <v>1.6212121212121211</v>
      </c>
      <c r="U51" s="91">
        <v>2.7878787878787881</v>
      </c>
      <c r="X51" s="128">
        <v>6</v>
      </c>
      <c r="Y51" s="129" t="s">
        <v>5</v>
      </c>
      <c r="Z51" s="91">
        <v>11.422670846244376</v>
      </c>
      <c r="AA51" s="91">
        <v>14.645275821919258</v>
      </c>
      <c r="AB51" s="91">
        <v>21.136932924931756</v>
      </c>
      <c r="AC51" s="91">
        <v>18.767549368513315</v>
      </c>
      <c r="AD51" s="91">
        <v>15.926973969663329</v>
      </c>
      <c r="AE51" s="91">
        <v>19.46389667658568</v>
      </c>
      <c r="AF51" s="91">
        <v>24.810857117018813</v>
      </c>
      <c r="AG51" s="91">
        <v>20.7289892984281</v>
      </c>
      <c r="AH51" s="91">
        <v>22.165475314109333</v>
      </c>
      <c r="AI51" s="91">
        <v>20.202235168792644</v>
      </c>
      <c r="AJ51" s="91">
        <v>20.031653386131854</v>
      </c>
      <c r="AK51" s="91">
        <v>27.361854776045213</v>
      </c>
      <c r="AL51" s="91">
        <v>24.045627098218251</v>
      </c>
      <c r="AM51" s="91">
        <v>23.209248629567451</v>
      </c>
      <c r="AN51" s="91">
        <v>31.230814954374427</v>
      </c>
      <c r="AO51" s="91">
        <v>31.945190856271605</v>
      </c>
      <c r="AP51" s="91">
        <v>34.842925263163487</v>
      </c>
      <c r="AQ51" s="91">
        <v>31.367237732820122</v>
      </c>
      <c r="AS51">
        <v>1</v>
      </c>
      <c r="AT51" s="128">
        <v>6</v>
      </c>
      <c r="AU51" s="129" t="s">
        <v>5</v>
      </c>
      <c r="AV51" s="91">
        <v>413.30540920279896</v>
      </c>
      <c r="AX51" s="16">
        <v>6</v>
      </c>
      <c r="AY51" s="60" t="s">
        <v>5</v>
      </c>
      <c r="AZ51" s="65">
        <v>33.324112570266244</v>
      </c>
      <c r="BA51" s="65">
        <v>23.646595180713707</v>
      </c>
      <c r="BB51" s="65">
        <v>17.857796593731504</v>
      </c>
      <c r="BC51" s="65">
        <v>28.176399480855505</v>
      </c>
      <c r="BD51" s="65">
        <v>20.722309503641355</v>
      </c>
      <c r="BE51" s="65">
        <v>19.46389667658568</v>
      </c>
      <c r="BF51" s="65">
        <v>19.878401612608695</v>
      </c>
      <c r="BG51" s="65">
        <v>13.153490006792941</v>
      </c>
      <c r="BH51" s="65">
        <v>14.98972591045443</v>
      </c>
      <c r="BI51" s="65">
        <v>15.847605736895757</v>
      </c>
      <c r="BJ51" s="65">
        <v>17.92881786702246</v>
      </c>
      <c r="BK51" s="65">
        <v>14.274026421777574</v>
      </c>
      <c r="BL51" s="65">
        <v>12.092884275321863</v>
      </c>
      <c r="BM51" s="65">
        <v>15.968754862312235</v>
      </c>
      <c r="BN51" s="65">
        <v>12.703821553388986</v>
      </c>
      <c r="BO51" s="65">
        <v>13.235915428495337</v>
      </c>
      <c r="BP51" s="65">
        <v>12.658097224038498</v>
      </c>
      <c r="BQ51" s="65">
        <v>11.10901059171573</v>
      </c>
      <c r="BS51">
        <v>1</v>
      </c>
      <c r="BU51" s="128">
        <v>6</v>
      </c>
      <c r="BV51" s="129" t="s">
        <v>5</v>
      </c>
      <c r="BW51" s="158">
        <v>317.03166149661848</v>
      </c>
    </row>
    <row r="52" spans="2:75">
      <c r="B52" s="130">
        <v>7</v>
      </c>
      <c r="C52" s="131" t="s">
        <v>6</v>
      </c>
      <c r="D52" s="91">
        <v>1.2829224961137018</v>
      </c>
      <c r="E52" s="91">
        <v>0.9555555555555556</v>
      </c>
      <c r="F52" s="91">
        <v>0.898876404494382</v>
      </c>
      <c r="G52" s="91">
        <v>0.53097345132743368</v>
      </c>
      <c r="H52" s="91">
        <v>1.0333333333333334</v>
      </c>
      <c r="I52" s="91">
        <v>1.65</v>
      </c>
      <c r="J52" s="90">
        <v>0</v>
      </c>
      <c r="K52" s="91">
        <v>1.9259259259259258</v>
      </c>
      <c r="L52" s="91">
        <v>0</v>
      </c>
      <c r="M52" s="91">
        <v>1.0978260869565217</v>
      </c>
      <c r="N52" s="91">
        <v>3.3639172072907013</v>
      </c>
      <c r="O52" s="91">
        <v>0</v>
      </c>
      <c r="P52" s="91">
        <v>2.4210526315789473</v>
      </c>
      <c r="Q52" s="91">
        <v>2.1975450081833063</v>
      </c>
      <c r="R52" s="91">
        <v>1.1403508771929824</v>
      </c>
      <c r="S52" s="91">
        <v>1.2272727272727273</v>
      </c>
      <c r="T52" s="91">
        <v>0.98717948717948723</v>
      </c>
      <c r="U52" s="91">
        <v>0.80246913580246915</v>
      </c>
      <c r="X52" s="130">
        <v>7</v>
      </c>
      <c r="Y52" s="131" t="s">
        <v>6</v>
      </c>
      <c r="Z52" s="91">
        <v>16.348631343303182</v>
      </c>
      <c r="AA52" s="91">
        <v>16.473662201564778</v>
      </c>
      <c r="AB52" s="91">
        <v>22.880332649095649</v>
      </c>
      <c r="AC52" s="91">
        <v>16.851793771018194</v>
      </c>
      <c r="AD52" s="91">
        <v>17.942762573092754</v>
      </c>
      <c r="AE52" s="91">
        <v>19.878401612608695</v>
      </c>
      <c r="AF52" s="91">
        <v>25.992384355107962</v>
      </c>
      <c r="AG52" s="91">
        <v>21.517512265318516</v>
      </c>
      <c r="AH52" s="91">
        <v>24.569096822595814</v>
      </c>
      <c r="AI52" s="91">
        <v>19.954851219754453</v>
      </c>
      <c r="AJ52" s="91">
        <v>15.67613951087775</v>
      </c>
      <c r="AK52" s="91">
        <v>23.385397628875182</v>
      </c>
      <c r="AL52" s="91">
        <v>22.365085499845613</v>
      </c>
      <c r="AM52" s="91">
        <v>21.630669766482001</v>
      </c>
      <c r="AN52" s="91">
        <v>26.53357459898902</v>
      </c>
      <c r="AO52" s="91">
        <v>25.614337950597477</v>
      </c>
      <c r="AP52" s="91">
        <v>30.406725813915923</v>
      </c>
      <c r="AQ52" s="91">
        <v>38.330940020714245</v>
      </c>
      <c r="AS52">
        <v>1</v>
      </c>
      <c r="AT52" s="130">
        <v>7</v>
      </c>
      <c r="AU52" s="131" t="s">
        <v>6</v>
      </c>
      <c r="AV52" s="91">
        <v>406.35229960375722</v>
      </c>
      <c r="AX52" s="16">
        <v>7</v>
      </c>
      <c r="AY52" s="60" t="s">
        <v>6</v>
      </c>
      <c r="AZ52" s="65">
        <v>20.180769186619926</v>
      </c>
      <c r="BA52" s="65">
        <v>30.539067003156749</v>
      </c>
      <c r="BB52" s="65">
        <v>21.555607777182221</v>
      </c>
      <c r="BC52" s="65">
        <v>26.033831341154752</v>
      </c>
      <c r="BD52" s="65">
        <v>26.061824416999087</v>
      </c>
      <c r="BE52" s="65">
        <v>24.810857117018813</v>
      </c>
      <c r="BF52" s="65">
        <v>25.992384355107962</v>
      </c>
      <c r="BG52" s="65">
        <v>19.08401839661235</v>
      </c>
      <c r="BH52" s="65">
        <v>21.823029035128361</v>
      </c>
      <c r="BI52" s="65">
        <v>19.093952115723354</v>
      </c>
      <c r="BJ52" s="65">
        <v>18.499064977293198</v>
      </c>
      <c r="BK52" s="65">
        <v>21.896468658072941</v>
      </c>
      <c r="BL52" s="65">
        <v>16.185823031802766</v>
      </c>
      <c r="BM52" s="65">
        <v>9.8425291136291069</v>
      </c>
      <c r="BN52" s="65">
        <v>9.769568612415588</v>
      </c>
      <c r="BO52" s="65">
        <v>13.800405203433005</v>
      </c>
      <c r="BP52" s="65">
        <v>11.475760319873647</v>
      </c>
      <c r="BQ52" s="65">
        <v>9.4977312271529168</v>
      </c>
      <c r="BS52">
        <v>1</v>
      </c>
      <c r="BU52" s="130">
        <v>7</v>
      </c>
      <c r="BV52" s="131" t="s">
        <v>6</v>
      </c>
      <c r="BW52" s="158">
        <v>346.14269188837676</v>
      </c>
    </row>
    <row r="53" spans="2:75">
      <c r="B53" s="32">
        <v>8</v>
      </c>
      <c r="C53" s="44" t="s">
        <v>7</v>
      </c>
      <c r="D53" s="91">
        <v>0.82258064516129037</v>
      </c>
      <c r="E53" s="91">
        <v>0.44067796610169491</v>
      </c>
      <c r="F53" s="91">
        <v>0.93827160493827155</v>
      </c>
      <c r="G53" s="91">
        <v>0.80952380952380953</v>
      </c>
      <c r="H53" s="91">
        <v>1.1886792452830188</v>
      </c>
      <c r="I53" s="91">
        <v>0.75862068965517238</v>
      </c>
      <c r="J53" s="91">
        <v>0.51923076923076927</v>
      </c>
      <c r="K53" s="90">
        <v>0</v>
      </c>
      <c r="L53" s="91">
        <v>1.4047619047619047</v>
      </c>
      <c r="M53" s="91">
        <v>0</v>
      </c>
      <c r="N53" s="91">
        <v>0.65454545454545454</v>
      </c>
      <c r="O53" s="91">
        <v>0.7931034482758621</v>
      </c>
      <c r="P53" s="91">
        <v>1.1395348837209303</v>
      </c>
      <c r="Q53" s="91">
        <v>0.98</v>
      </c>
      <c r="R53" s="91">
        <v>1.5727513227513228</v>
      </c>
      <c r="S53" s="91">
        <v>5.1915814319433515</v>
      </c>
      <c r="T53" s="91">
        <v>0.81318681318681318</v>
      </c>
      <c r="U53" s="91">
        <v>1.6027397260273972</v>
      </c>
      <c r="X53" s="32">
        <v>8</v>
      </c>
      <c r="Y53" s="44" t="s">
        <v>7</v>
      </c>
      <c r="Z53" s="91">
        <v>14.076623381198687</v>
      </c>
      <c r="AA53" s="91">
        <v>15.292080276452143</v>
      </c>
      <c r="AB53" s="91">
        <v>19.067822370787045</v>
      </c>
      <c r="AC53" s="91">
        <v>14.535613073755709</v>
      </c>
      <c r="AD53" s="91">
        <v>13.346491435479283</v>
      </c>
      <c r="AE53" s="91">
        <v>13.153490006792941</v>
      </c>
      <c r="AF53" s="91">
        <v>19.08401839661235</v>
      </c>
      <c r="AG53" s="91">
        <v>20.003678384818748</v>
      </c>
      <c r="AH53" s="91">
        <v>16.89690004037708</v>
      </c>
      <c r="AI53" s="91">
        <v>17.092362757795556</v>
      </c>
      <c r="AJ53" s="91">
        <v>12.715545285036431</v>
      </c>
      <c r="AK53" s="91">
        <v>19.563931772090076</v>
      </c>
      <c r="AL53" s="91">
        <v>20.243005819037137</v>
      </c>
      <c r="AM53" s="91">
        <v>21.651633344153407</v>
      </c>
      <c r="AN53" s="91">
        <v>30.151750356164129</v>
      </c>
      <c r="AO53" s="91">
        <v>16.712758717567905</v>
      </c>
      <c r="AP53" s="91">
        <v>34.080321000321845</v>
      </c>
      <c r="AQ53" s="91">
        <v>26.999525064261249</v>
      </c>
      <c r="AS53">
        <v>1</v>
      </c>
      <c r="AT53" s="32">
        <v>8</v>
      </c>
      <c r="AU53" s="44" t="s">
        <v>7</v>
      </c>
      <c r="AV53" s="91">
        <v>344.66755148270175</v>
      </c>
      <c r="AX53" s="32">
        <v>8</v>
      </c>
      <c r="AY53" s="68" t="s">
        <v>7</v>
      </c>
      <c r="AZ53" s="65">
        <v>29.587697128503038</v>
      </c>
      <c r="BA53" s="65">
        <v>24.623920332815178</v>
      </c>
      <c r="BB53" s="65">
        <v>24.811575423243838</v>
      </c>
      <c r="BC53" s="65">
        <v>28.597539881638241</v>
      </c>
      <c r="BD53" s="65">
        <v>23.685125808247484</v>
      </c>
      <c r="BE53" s="65">
        <v>20.7289892984281</v>
      </c>
      <c r="BF53" s="65">
        <v>21.517512265318516</v>
      </c>
      <c r="BG53" s="65">
        <v>20.003678384818748</v>
      </c>
      <c r="BH53" s="65">
        <v>19.568694278801249</v>
      </c>
      <c r="BI53" s="65">
        <v>21.527715414673409</v>
      </c>
      <c r="BJ53" s="65">
        <v>19.474024931208263</v>
      </c>
      <c r="BK53" s="65">
        <v>17.000639161003566</v>
      </c>
      <c r="BL53" s="65">
        <v>14.244400425241476</v>
      </c>
      <c r="BM53" s="65">
        <v>15.783036193615317</v>
      </c>
      <c r="BN53" s="65">
        <v>14.648589855981431</v>
      </c>
      <c r="BO53" s="65">
        <v>13.6045009252969</v>
      </c>
      <c r="BP53" s="65">
        <v>11.342537986232022</v>
      </c>
      <c r="BQ53" s="65">
        <v>12.80589046250657</v>
      </c>
      <c r="BS53">
        <v>1</v>
      </c>
      <c r="BU53" s="32">
        <v>8</v>
      </c>
      <c r="BV53" s="44" t="s">
        <v>7</v>
      </c>
      <c r="BW53" s="158">
        <v>353.55606815757329</v>
      </c>
    </row>
    <row r="54" spans="2:75">
      <c r="B54" s="132">
        <v>9</v>
      </c>
      <c r="C54" s="133" t="s">
        <v>8</v>
      </c>
      <c r="D54" s="91">
        <v>0.64556962025316456</v>
      </c>
      <c r="E54" s="91">
        <v>0.64227642276422769</v>
      </c>
      <c r="F54" s="91">
        <v>0.29906542056074764</v>
      </c>
      <c r="G54" s="91">
        <v>0.83009028642590277</v>
      </c>
      <c r="H54" s="91">
        <v>0.8</v>
      </c>
      <c r="I54" s="91">
        <v>0.53658536585365857</v>
      </c>
      <c r="J54" s="91">
        <v>0</v>
      </c>
      <c r="K54" s="91">
        <v>0.71186440677966101</v>
      </c>
      <c r="L54" s="90">
        <v>0</v>
      </c>
      <c r="M54" s="91">
        <v>1.2952380952380953</v>
      </c>
      <c r="N54" s="91">
        <v>0.92660550458715596</v>
      </c>
      <c r="O54" s="91">
        <v>1.03</v>
      </c>
      <c r="P54" s="91">
        <v>0.96739130434782605</v>
      </c>
      <c r="Q54" s="91">
        <v>1.9420289855072463</v>
      </c>
      <c r="R54" s="91">
        <v>1.1875</v>
      </c>
      <c r="S54" s="91">
        <v>2.4415584415584415</v>
      </c>
      <c r="T54" s="91">
        <v>4.0999999999999996</v>
      </c>
      <c r="U54" s="91">
        <v>1.4512315270935963</v>
      </c>
      <c r="X54" s="132">
        <v>9</v>
      </c>
      <c r="Y54" s="133" t="s">
        <v>8</v>
      </c>
      <c r="Z54" s="91">
        <v>12.525261231240636</v>
      </c>
      <c r="AA54" s="91">
        <v>11.243430650186935</v>
      </c>
      <c r="AB54" s="91">
        <v>17.780358679112908</v>
      </c>
      <c r="AC54" s="91">
        <v>13.509661704077322</v>
      </c>
      <c r="AD54" s="91">
        <v>17.248665716043238</v>
      </c>
      <c r="AE54" s="91">
        <v>14.98972591045443</v>
      </c>
      <c r="AF54" s="91">
        <v>21.823029035128361</v>
      </c>
      <c r="AG54" s="91">
        <v>19.568694278801249</v>
      </c>
      <c r="AH54" s="91">
        <v>16.012186512769031</v>
      </c>
      <c r="AI54" s="91">
        <v>16.283427061038868</v>
      </c>
      <c r="AJ54" s="91">
        <v>15.040650104517336</v>
      </c>
      <c r="AK54" s="91">
        <v>22.349514113111997</v>
      </c>
      <c r="AL54" s="91">
        <v>20.336325845712416</v>
      </c>
      <c r="AM54" s="91">
        <v>19.404656867339167</v>
      </c>
      <c r="AN54" s="91">
        <v>25.341648811631721</v>
      </c>
      <c r="AO54" s="91">
        <v>20.661201817976771</v>
      </c>
      <c r="AP54" s="91">
        <v>22.731093225509959</v>
      </c>
      <c r="AQ54" s="91">
        <v>27.301848444857011</v>
      </c>
      <c r="AS54">
        <v>1</v>
      </c>
      <c r="AT54" s="132">
        <v>9</v>
      </c>
      <c r="AU54" s="133" t="s">
        <v>8</v>
      </c>
      <c r="AV54" s="91">
        <v>334.1513800095093</v>
      </c>
      <c r="AX54" s="16">
        <v>9</v>
      </c>
      <c r="AY54" s="60" t="s">
        <v>8</v>
      </c>
      <c r="AZ54" s="65">
        <v>31.30683945436024</v>
      </c>
      <c r="BA54" s="65">
        <v>26.632398061752422</v>
      </c>
      <c r="BB54" s="65">
        <v>19.772080313851621</v>
      </c>
      <c r="BC54" s="65">
        <v>25.727733965505131</v>
      </c>
      <c r="BD54" s="65">
        <v>23.158224732022099</v>
      </c>
      <c r="BE54" s="65">
        <v>22.165475314109333</v>
      </c>
      <c r="BF54" s="65">
        <v>24.569096822595814</v>
      </c>
      <c r="BG54" s="65">
        <v>16.89690004037708</v>
      </c>
      <c r="BH54" s="65">
        <v>16.012186512769031</v>
      </c>
      <c r="BI54" s="65">
        <v>17.699456103626598</v>
      </c>
      <c r="BJ54" s="65">
        <v>19.354263268460052</v>
      </c>
      <c r="BK54" s="65">
        <v>20.004353126542195</v>
      </c>
      <c r="BL54" s="65">
        <v>15.605602123853709</v>
      </c>
      <c r="BM54" s="65">
        <v>13.490799680678972</v>
      </c>
      <c r="BN54" s="65">
        <v>12.237994497982731</v>
      </c>
      <c r="BO54" s="65">
        <v>13.886370122982671</v>
      </c>
      <c r="BP54" s="65">
        <v>12.945797400051996</v>
      </c>
      <c r="BQ54" s="65">
        <v>9.7759941707646654</v>
      </c>
      <c r="BS54">
        <v>1</v>
      </c>
      <c r="BU54" s="132">
        <v>9</v>
      </c>
      <c r="BV54" s="133" t="s">
        <v>8</v>
      </c>
      <c r="BW54" s="158">
        <v>341.24156571228639</v>
      </c>
    </row>
    <row r="55" spans="2:75">
      <c r="B55" s="134">
        <v>10</v>
      </c>
      <c r="C55" s="135" t="s">
        <v>9</v>
      </c>
      <c r="D55" s="91">
        <v>0.52985074626865669</v>
      </c>
      <c r="E55" s="91">
        <v>0.88461538461538458</v>
      </c>
      <c r="F55" s="91">
        <v>0.68067226890756305</v>
      </c>
      <c r="G55" s="91">
        <v>0.55555555555555558</v>
      </c>
      <c r="H55" s="91">
        <v>0.93871736427683383</v>
      </c>
      <c r="I55" s="91">
        <v>1.4931506849315068</v>
      </c>
      <c r="J55" s="91">
        <v>0.91089108910891092</v>
      </c>
      <c r="K55" s="91">
        <v>0</v>
      </c>
      <c r="L55" s="91">
        <v>0.7720588235294118</v>
      </c>
      <c r="M55" s="90">
        <v>0</v>
      </c>
      <c r="N55" s="91">
        <v>2.5769401330376942</v>
      </c>
      <c r="O55" s="91">
        <v>1.4155844155844155</v>
      </c>
      <c r="P55" s="91">
        <v>0.93827160493827155</v>
      </c>
      <c r="Q55" s="91">
        <v>1.1084337349397591</v>
      </c>
      <c r="R55" s="91">
        <v>0</v>
      </c>
      <c r="S55" s="91">
        <v>1.9236111111111112</v>
      </c>
      <c r="T55" s="91">
        <v>0.95714285714285718</v>
      </c>
      <c r="U55" s="91">
        <v>2.72</v>
      </c>
      <c r="X55" s="134">
        <v>10</v>
      </c>
      <c r="Y55" s="135" t="s">
        <v>9</v>
      </c>
      <c r="Z55" s="91">
        <v>14.901973230777219</v>
      </c>
      <c r="AA55" s="91">
        <v>12.537440586170682</v>
      </c>
      <c r="AB55" s="91">
        <v>17.520183525143278</v>
      </c>
      <c r="AC55" s="91">
        <v>16.441617563820383</v>
      </c>
      <c r="AD55" s="91">
        <v>13.650242660598973</v>
      </c>
      <c r="AE55" s="91">
        <v>15.847605736895757</v>
      </c>
      <c r="AF55" s="91">
        <v>19.093952115723354</v>
      </c>
      <c r="AG55" s="91">
        <v>21.527715414673409</v>
      </c>
      <c r="AH55" s="91">
        <v>17.699456103626598</v>
      </c>
      <c r="AI55" s="91">
        <v>18.198094680292762</v>
      </c>
      <c r="AJ55" s="91">
        <v>14.254164567911843</v>
      </c>
      <c r="AK55" s="91">
        <v>16.655717409506583</v>
      </c>
      <c r="AL55" s="91">
        <v>18.413409528262349</v>
      </c>
      <c r="AM55" s="91">
        <v>21.032809796853833</v>
      </c>
      <c r="AN55" s="91">
        <v>26.313146471156891</v>
      </c>
      <c r="AO55" s="91">
        <v>15.734167958428198</v>
      </c>
      <c r="AP55" s="91">
        <v>29.090609350447231</v>
      </c>
      <c r="AQ55" s="91">
        <v>31.518521370502359</v>
      </c>
      <c r="AS55">
        <v>1</v>
      </c>
      <c r="AT55" s="134">
        <v>10</v>
      </c>
      <c r="AU55" s="135" t="s">
        <v>9</v>
      </c>
      <c r="AV55" s="91">
        <v>340.43082807079168</v>
      </c>
      <c r="AX55" s="16">
        <v>10</v>
      </c>
      <c r="AY55" s="60" t="s">
        <v>9</v>
      </c>
      <c r="AZ55" s="65">
        <v>24.801978174348573</v>
      </c>
      <c r="BA55" s="65">
        <v>22.809722191936846</v>
      </c>
      <c r="BB55" s="65">
        <v>20.483486336517572</v>
      </c>
      <c r="BC55" s="65">
        <v>22.171911220176362</v>
      </c>
      <c r="BD55" s="65">
        <v>19.89448330345795</v>
      </c>
      <c r="BE55" s="65">
        <v>20.202235168792644</v>
      </c>
      <c r="BF55" s="65">
        <v>19.954851219754453</v>
      </c>
      <c r="BG55" s="65">
        <v>17.092362757795556</v>
      </c>
      <c r="BH55" s="65">
        <v>16.283427061038868</v>
      </c>
      <c r="BI55" s="65">
        <v>18.198094680292762</v>
      </c>
      <c r="BJ55" s="65">
        <v>17.199557041163335</v>
      </c>
      <c r="BK55" s="65">
        <v>13.948186660159203</v>
      </c>
      <c r="BL55" s="65">
        <v>12.565914490681273</v>
      </c>
      <c r="BM55" s="65">
        <v>12.16926197369931</v>
      </c>
      <c r="BN55" s="65">
        <v>11.86847867254772</v>
      </c>
      <c r="BO55" s="65">
        <v>11.90633780365588</v>
      </c>
      <c r="BP55" s="65">
        <v>10.451144862131917</v>
      </c>
      <c r="BQ55" s="65">
        <v>11.248114724160827</v>
      </c>
      <c r="BS55">
        <v>1</v>
      </c>
      <c r="BU55" s="134">
        <v>10</v>
      </c>
      <c r="BV55" s="135" t="s">
        <v>9</v>
      </c>
      <c r="BW55" s="158">
        <v>303.24954834231107</v>
      </c>
    </row>
    <row r="56" spans="2:75">
      <c r="B56" s="33">
        <v>11</v>
      </c>
      <c r="C56" s="45" t="s">
        <v>10</v>
      </c>
      <c r="D56" s="91">
        <v>1.2898550724637681</v>
      </c>
      <c r="E56" s="91">
        <v>0.74782608695652175</v>
      </c>
      <c r="F56" s="91">
        <v>0.87356321839080464</v>
      </c>
      <c r="G56" s="91">
        <v>0.39655172413793105</v>
      </c>
      <c r="H56" s="91">
        <v>1.0857142857142856</v>
      </c>
      <c r="I56" s="91">
        <v>1.603448275862069</v>
      </c>
      <c r="J56" s="91">
        <v>1.7619741100323625</v>
      </c>
      <c r="K56" s="91">
        <v>1.5277777777777777</v>
      </c>
      <c r="L56" s="91">
        <v>1.0792079207920793</v>
      </c>
      <c r="M56" s="91">
        <v>1.5604189044038668</v>
      </c>
      <c r="N56" s="90">
        <v>0</v>
      </c>
      <c r="O56" s="91">
        <v>0.9375</v>
      </c>
      <c r="P56" s="91">
        <v>1.3415413533834588</v>
      </c>
      <c r="Q56" s="91">
        <v>0.92452830188679247</v>
      </c>
      <c r="R56" s="91">
        <v>0</v>
      </c>
      <c r="S56" s="91">
        <v>0</v>
      </c>
      <c r="T56" s="91">
        <v>2.1785714285714284</v>
      </c>
      <c r="U56" s="91">
        <v>2.5925925925925926</v>
      </c>
      <c r="X56" s="33">
        <v>11</v>
      </c>
      <c r="Y56" s="45" t="s">
        <v>10</v>
      </c>
      <c r="Z56" s="91">
        <v>13.50901456314466</v>
      </c>
      <c r="AA56" s="91">
        <v>13.954204558823735</v>
      </c>
      <c r="AB56" s="91">
        <v>19.761662738560577</v>
      </c>
      <c r="AC56" s="91">
        <v>18.757716448169667</v>
      </c>
      <c r="AD56" s="91">
        <v>16.919131114681385</v>
      </c>
      <c r="AE56" s="91">
        <v>17.92881786702246</v>
      </c>
      <c r="AF56" s="91">
        <v>18.499064977293198</v>
      </c>
      <c r="AG56" s="91">
        <v>19.474024931208263</v>
      </c>
      <c r="AH56" s="91">
        <v>19.354263268460052</v>
      </c>
      <c r="AI56" s="91">
        <v>17.199557041163335</v>
      </c>
      <c r="AJ56" s="91">
        <v>22.959925471438165</v>
      </c>
      <c r="AK56" s="91">
        <v>17.831073495261681</v>
      </c>
      <c r="AL56" s="91">
        <v>21.883581125275299</v>
      </c>
      <c r="AM56" s="91">
        <v>23.538319814295658</v>
      </c>
      <c r="AN56" s="91">
        <v>28.995875573343177</v>
      </c>
      <c r="AO56" s="91">
        <v>29.325461663539837</v>
      </c>
      <c r="AP56" s="91">
        <v>26.453600347693335</v>
      </c>
      <c r="AQ56" s="91">
        <v>31.432483455240892</v>
      </c>
      <c r="AS56">
        <v>1</v>
      </c>
      <c r="AT56" s="33">
        <v>11</v>
      </c>
      <c r="AU56" s="45" t="s">
        <v>10</v>
      </c>
      <c r="AV56" s="91">
        <v>377.77777845461543</v>
      </c>
      <c r="AX56" s="33">
        <v>11</v>
      </c>
      <c r="AY56" s="119" t="s">
        <v>10</v>
      </c>
      <c r="AZ56" s="65">
        <v>33.632991561047824</v>
      </c>
      <c r="BA56" s="65">
        <v>25.873290620074542</v>
      </c>
      <c r="BB56" s="65">
        <v>22.563303548473641</v>
      </c>
      <c r="BC56" s="65">
        <v>23.86625540333603</v>
      </c>
      <c r="BD56" s="65">
        <v>21.435565253391971</v>
      </c>
      <c r="BE56" s="65">
        <v>20.031653386131854</v>
      </c>
      <c r="BF56" s="65">
        <v>15.67613951087775</v>
      </c>
      <c r="BG56" s="65">
        <v>12.715545285036431</v>
      </c>
      <c r="BH56" s="65">
        <v>15.040650104517336</v>
      </c>
      <c r="BI56" s="65">
        <v>14.254164567911843</v>
      </c>
      <c r="BJ56" s="65">
        <v>22.959925471438165</v>
      </c>
      <c r="BK56" s="65">
        <v>12.754532035481763</v>
      </c>
      <c r="BL56" s="65">
        <v>14.398089775329012</v>
      </c>
      <c r="BM56" s="65">
        <v>16.619758599864834</v>
      </c>
      <c r="BN56" s="65">
        <v>13.084161732491278</v>
      </c>
      <c r="BO56" s="65">
        <v>13.48213050908733</v>
      </c>
      <c r="BP56" s="65">
        <v>14.108718297372747</v>
      </c>
      <c r="BQ56" s="65">
        <v>14.69875146548196</v>
      </c>
      <c r="BS56">
        <v>1</v>
      </c>
      <c r="BU56" s="33">
        <v>11</v>
      </c>
      <c r="BV56" s="45" t="s">
        <v>10</v>
      </c>
      <c r="BW56" s="158">
        <v>327.19562712734631</v>
      </c>
    </row>
    <row r="57" spans="2:75">
      <c r="B57" s="34">
        <v>12</v>
      </c>
      <c r="C57" s="46" t="s">
        <v>11</v>
      </c>
      <c r="D57" s="91">
        <v>0.67889908256880738</v>
      </c>
      <c r="E57" s="91">
        <v>0.43709226467847162</v>
      </c>
      <c r="F57" s="91">
        <v>1.5128205128205128</v>
      </c>
      <c r="G57" s="91">
        <v>0.44827586206896552</v>
      </c>
      <c r="H57" s="91">
        <v>0</v>
      </c>
      <c r="I57" s="91">
        <v>1.5584415584415585</v>
      </c>
      <c r="J57" s="91">
        <v>0</v>
      </c>
      <c r="K57" s="91">
        <v>1.2608695652173914</v>
      </c>
      <c r="L57" s="91">
        <v>0.970873786407767</v>
      </c>
      <c r="M57" s="91">
        <v>0.70642201834862384</v>
      </c>
      <c r="N57" s="91">
        <v>1.0666666666666667</v>
      </c>
      <c r="O57" s="90">
        <v>0</v>
      </c>
      <c r="P57" s="91">
        <v>0</v>
      </c>
      <c r="Q57" s="91">
        <v>2.3102357676825762</v>
      </c>
      <c r="R57" s="91">
        <v>2.3779433681073026</v>
      </c>
      <c r="S57" s="91">
        <v>1.425531914893617</v>
      </c>
      <c r="T57" s="91">
        <v>1.1025641025641026</v>
      </c>
      <c r="U57" s="91">
        <v>3.2649066091954024</v>
      </c>
      <c r="X57" s="34">
        <v>12</v>
      </c>
      <c r="Y57" s="46" t="s">
        <v>11</v>
      </c>
      <c r="Z57" s="91">
        <v>10.880060522364504</v>
      </c>
      <c r="AA57" s="91">
        <v>12.462684986408961</v>
      </c>
      <c r="AB57" s="91">
        <v>15.17861359947509</v>
      </c>
      <c r="AC57" s="91">
        <v>16.39039441948151</v>
      </c>
      <c r="AD57" s="91">
        <v>14.336309446209796</v>
      </c>
      <c r="AE57" s="91">
        <v>14.274026421777574</v>
      </c>
      <c r="AF57" s="91">
        <v>21.896468658072941</v>
      </c>
      <c r="AG57" s="91">
        <v>17.000639161003566</v>
      </c>
      <c r="AH57" s="91">
        <v>20.004353126542195</v>
      </c>
      <c r="AI57" s="91">
        <v>13.948186660159203</v>
      </c>
      <c r="AJ57" s="91">
        <v>12.754532035481763</v>
      </c>
      <c r="AK57" s="91">
        <v>25.791129216206333</v>
      </c>
      <c r="AL57" s="91">
        <v>19.206063461119754</v>
      </c>
      <c r="AM57" s="91">
        <v>15.620642913035795</v>
      </c>
      <c r="AN57" s="91">
        <v>21.45626521397628</v>
      </c>
      <c r="AO57" s="91">
        <v>22.991763237661608</v>
      </c>
      <c r="AP57" s="91">
        <v>30.144504621244312</v>
      </c>
      <c r="AQ57" s="91">
        <v>25.292733548148945</v>
      </c>
      <c r="AS57">
        <v>1</v>
      </c>
      <c r="AT57" s="34">
        <v>12</v>
      </c>
      <c r="AU57" s="46" t="s">
        <v>11</v>
      </c>
      <c r="AV57" s="91">
        <v>329.62937124837009</v>
      </c>
      <c r="AX57" s="34">
        <v>12</v>
      </c>
      <c r="AY57" s="120" t="s">
        <v>11</v>
      </c>
      <c r="AZ57" s="65">
        <v>26.251079090459431</v>
      </c>
      <c r="BA57" s="65">
        <v>30.723967936195777</v>
      </c>
      <c r="BB57" s="65">
        <v>27.688733116426352</v>
      </c>
      <c r="BC57" s="65">
        <v>31.579689737684628</v>
      </c>
      <c r="BD57" s="65">
        <v>32.325992677743798</v>
      </c>
      <c r="BE57" s="65">
        <v>27.361854776045213</v>
      </c>
      <c r="BF57" s="65">
        <v>23.385397628875182</v>
      </c>
      <c r="BG57" s="65">
        <v>19.563931772090076</v>
      </c>
      <c r="BH57" s="65">
        <v>22.349514113111997</v>
      </c>
      <c r="BI57" s="65">
        <v>16.655717409506583</v>
      </c>
      <c r="BJ57" s="65">
        <v>17.831073495261681</v>
      </c>
      <c r="BK57" s="65">
        <v>25.791129216206333</v>
      </c>
      <c r="BL57" s="65">
        <v>18.608963212849591</v>
      </c>
      <c r="BM57" s="65">
        <v>11.130361065846145</v>
      </c>
      <c r="BN57" s="65">
        <v>10.170389416714176</v>
      </c>
      <c r="BO57" s="65">
        <v>15.397443130139358</v>
      </c>
      <c r="BP57" s="65">
        <v>10.243473304098593</v>
      </c>
      <c r="BQ57" s="65">
        <v>11.679242499423262</v>
      </c>
      <c r="BS57">
        <v>1</v>
      </c>
      <c r="BU57" s="34">
        <v>12</v>
      </c>
      <c r="BV57" s="46" t="s">
        <v>11</v>
      </c>
      <c r="BW57" s="158">
        <v>378.73795359867825</v>
      </c>
    </row>
    <row r="58" spans="2:75">
      <c r="B58" s="35">
        <v>13</v>
      </c>
      <c r="C58" s="47" t="s">
        <v>12</v>
      </c>
      <c r="D58" s="91">
        <v>0.41803278688524592</v>
      </c>
      <c r="E58" s="91">
        <v>0.76271186440677963</v>
      </c>
      <c r="F58" s="91">
        <v>0.95327102803738317</v>
      </c>
      <c r="G58" s="91">
        <v>0.93975903614457834</v>
      </c>
      <c r="H58" s="91">
        <v>0.72499999999999998</v>
      </c>
      <c r="I58" s="91">
        <v>1.2674418604651163</v>
      </c>
      <c r="J58" s="91">
        <v>0.41304347826086957</v>
      </c>
      <c r="K58" s="91">
        <v>0.87755102040816324</v>
      </c>
      <c r="L58" s="91">
        <v>1.0337078651685394</v>
      </c>
      <c r="M58" s="91">
        <v>1.0657894736842106</v>
      </c>
      <c r="N58" s="91">
        <v>0.75412087912087911</v>
      </c>
      <c r="O58" s="91">
        <v>0</v>
      </c>
      <c r="P58" s="90">
        <v>0</v>
      </c>
      <c r="Q58" s="91">
        <v>1.3076923076923077</v>
      </c>
      <c r="R58" s="91">
        <v>0.9285714285714286</v>
      </c>
      <c r="S58" s="91">
        <v>0.92</v>
      </c>
      <c r="T58" s="91">
        <v>0.71604938271604934</v>
      </c>
      <c r="U58" s="91">
        <v>1.8758234519104087</v>
      </c>
      <c r="X58" s="35">
        <v>13</v>
      </c>
      <c r="Y58" s="47" t="s">
        <v>12</v>
      </c>
      <c r="Z58" s="91">
        <v>10.703364268427292</v>
      </c>
      <c r="AA58" s="91">
        <v>10.271040207866609</v>
      </c>
      <c r="AB58" s="91">
        <v>13.017085969810175</v>
      </c>
      <c r="AC58" s="91">
        <v>12.874076795196038</v>
      </c>
      <c r="AD58" s="91">
        <v>11.556897154751368</v>
      </c>
      <c r="AE58" s="91">
        <v>12.092884275321863</v>
      </c>
      <c r="AF58" s="91">
        <v>16.185823031802766</v>
      </c>
      <c r="AG58" s="91">
        <v>14.244400425241476</v>
      </c>
      <c r="AH58" s="91">
        <v>15.605602123853709</v>
      </c>
      <c r="AI58" s="91">
        <v>12.565914490681273</v>
      </c>
      <c r="AJ58" s="91">
        <v>14.398089775329012</v>
      </c>
      <c r="AK58" s="91">
        <v>18.608963212849591</v>
      </c>
      <c r="AL58" s="91">
        <v>16.062384091557625</v>
      </c>
      <c r="AM58" s="91">
        <v>16.229800281688124</v>
      </c>
      <c r="AN58" s="91">
        <v>21.325132081624343</v>
      </c>
      <c r="AO58" s="91">
        <v>19.896716602192868</v>
      </c>
      <c r="AP58" s="91">
        <v>24.768009376204812</v>
      </c>
      <c r="AQ58" s="91">
        <v>23.917509514257954</v>
      </c>
      <c r="AS58">
        <v>1</v>
      </c>
      <c r="AT58" s="35">
        <v>13</v>
      </c>
      <c r="AU58" s="47" t="s">
        <v>12</v>
      </c>
      <c r="AV58" s="91">
        <v>284.32369367865687</v>
      </c>
      <c r="AX58" s="35">
        <v>13</v>
      </c>
      <c r="AY58" s="121" t="s">
        <v>12</v>
      </c>
      <c r="AZ58" s="65">
        <v>30.261364245976072</v>
      </c>
      <c r="BA58" s="65">
        <v>26.534829369979551</v>
      </c>
      <c r="BB58" s="65">
        <v>25.472324994649426</v>
      </c>
      <c r="BC58" s="65">
        <v>31.471073683257281</v>
      </c>
      <c r="BD58" s="65">
        <v>25.865724319443633</v>
      </c>
      <c r="BE58" s="65">
        <v>24.045627098218251</v>
      </c>
      <c r="BF58" s="65">
        <v>22.365085499845613</v>
      </c>
      <c r="BG58" s="65">
        <v>20.243005819037137</v>
      </c>
      <c r="BH58" s="65">
        <v>20.336325845712416</v>
      </c>
      <c r="BI58" s="65">
        <v>18.413409528262349</v>
      </c>
      <c r="BJ58" s="65">
        <v>21.883581125275299</v>
      </c>
      <c r="BK58" s="65">
        <v>19.206063461119754</v>
      </c>
      <c r="BL58" s="65">
        <v>16.062384091557625</v>
      </c>
      <c r="BM58" s="65">
        <v>15.50399595794177</v>
      </c>
      <c r="BN58" s="65">
        <v>11.445702484334767</v>
      </c>
      <c r="BO58" s="65">
        <v>15.191697761565102</v>
      </c>
      <c r="BP58" s="65">
        <v>13.130589880160368</v>
      </c>
      <c r="BQ58" s="65">
        <v>12.853325556881751</v>
      </c>
      <c r="BS58">
        <v>1</v>
      </c>
      <c r="BU58" s="35">
        <v>13</v>
      </c>
      <c r="BV58" s="47" t="s">
        <v>12</v>
      </c>
      <c r="BW58" s="158">
        <v>370.2861107232182</v>
      </c>
    </row>
    <row r="59" spans="2:75">
      <c r="B59" s="36">
        <v>14</v>
      </c>
      <c r="C59" s="48" t="s">
        <v>13</v>
      </c>
      <c r="D59" s="91">
        <v>0</v>
      </c>
      <c r="E59" s="91">
        <v>0.42056074766355139</v>
      </c>
      <c r="F59" s="91">
        <v>0.81159420289855078</v>
      </c>
      <c r="G59" s="91">
        <v>0.5730337078651685</v>
      </c>
      <c r="H59" s="91">
        <v>0.4375</v>
      </c>
      <c r="I59" s="91">
        <v>0.6506024096385542</v>
      </c>
      <c r="J59" s="91">
        <v>1.8211040282110402</v>
      </c>
      <c r="K59" s="91">
        <v>1.0204081632653061</v>
      </c>
      <c r="L59" s="91">
        <v>0.5149253731343284</v>
      </c>
      <c r="M59" s="91">
        <v>0.90217391304347827</v>
      </c>
      <c r="N59" s="91">
        <v>1.0816326530612246</v>
      </c>
      <c r="O59" s="91">
        <v>2.0460911637382226</v>
      </c>
      <c r="P59" s="91">
        <v>0.76470588235294112</v>
      </c>
      <c r="Q59" s="90">
        <v>0</v>
      </c>
      <c r="R59" s="91">
        <v>0.91578947368421049</v>
      </c>
      <c r="S59" s="91">
        <v>1.3253012048192772</v>
      </c>
      <c r="T59" s="91">
        <v>1.1316796598157335</v>
      </c>
      <c r="U59" s="91">
        <v>0</v>
      </c>
      <c r="X59" s="36">
        <v>14</v>
      </c>
      <c r="Y59" s="48" t="s">
        <v>13</v>
      </c>
      <c r="Z59" s="91">
        <v>12.534909905824978</v>
      </c>
      <c r="AA59" s="91">
        <v>10.057708921415834</v>
      </c>
      <c r="AB59" s="91">
        <v>13.327138065480296</v>
      </c>
      <c r="AC59" s="91">
        <v>8.5604268109025057</v>
      </c>
      <c r="AD59" s="91">
        <v>11.333511933268429</v>
      </c>
      <c r="AE59" s="91">
        <v>15.968754862312235</v>
      </c>
      <c r="AF59" s="91">
        <v>9.8425291136291069</v>
      </c>
      <c r="AG59" s="91">
        <v>15.783036193615317</v>
      </c>
      <c r="AH59" s="91">
        <v>13.490799680678972</v>
      </c>
      <c r="AI59" s="91">
        <v>12.16926197369931</v>
      </c>
      <c r="AJ59" s="91">
        <v>16.619758599864834</v>
      </c>
      <c r="AK59" s="91">
        <v>11.130361065846145</v>
      </c>
      <c r="AL59" s="91">
        <v>15.50399595794177</v>
      </c>
      <c r="AM59" s="91">
        <v>21.731833734748207</v>
      </c>
      <c r="AN59" s="91">
        <v>20.095630808387412</v>
      </c>
      <c r="AO59" s="91">
        <v>18.630387321370929</v>
      </c>
      <c r="AP59" s="91">
        <v>20.318397983579434</v>
      </c>
      <c r="AQ59" s="91">
        <v>28.676338204689586</v>
      </c>
      <c r="AS59">
        <v>1</v>
      </c>
      <c r="AT59" s="36">
        <v>14</v>
      </c>
      <c r="AU59" s="48" t="s">
        <v>13</v>
      </c>
      <c r="AV59" s="91">
        <v>275.77478113725533</v>
      </c>
      <c r="AX59" s="36">
        <v>14</v>
      </c>
      <c r="AY59" s="122" t="s">
        <v>13</v>
      </c>
      <c r="AZ59" s="65">
        <v>41.256676502983609</v>
      </c>
      <c r="BA59" s="65">
        <v>27.105805891066506</v>
      </c>
      <c r="BB59" s="65">
        <v>29.914401938401852</v>
      </c>
      <c r="BC59" s="65">
        <v>34.373248785826505</v>
      </c>
      <c r="BD59" s="65">
        <v>24.589145664964331</v>
      </c>
      <c r="BE59" s="65">
        <v>23.209248629567451</v>
      </c>
      <c r="BF59" s="65">
        <v>21.630669766482001</v>
      </c>
      <c r="BG59" s="65">
        <v>21.651633344153407</v>
      </c>
      <c r="BH59" s="65">
        <v>19.404656867339167</v>
      </c>
      <c r="BI59" s="65">
        <v>21.032809796853833</v>
      </c>
      <c r="BJ59" s="65">
        <v>23.538319814295658</v>
      </c>
      <c r="BK59" s="65">
        <v>15.620642913035795</v>
      </c>
      <c r="BL59" s="65">
        <v>16.229800281688124</v>
      </c>
      <c r="BM59" s="65">
        <v>21.731833734748207</v>
      </c>
      <c r="BN59" s="65">
        <v>17.673100602274221</v>
      </c>
      <c r="BO59" s="65">
        <v>16.134351181868489</v>
      </c>
      <c r="BP59" s="65">
        <v>16.600007984137203</v>
      </c>
      <c r="BQ59" s="65">
        <v>17.883976452728671</v>
      </c>
      <c r="BS59">
        <v>1</v>
      </c>
      <c r="BU59" s="36">
        <v>14</v>
      </c>
      <c r="BV59" s="48" t="s">
        <v>13</v>
      </c>
      <c r="BW59" s="158">
        <v>409.58033015241512</v>
      </c>
    </row>
    <row r="60" spans="2:75">
      <c r="B60" s="38">
        <v>15</v>
      </c>
      <c r="C60" s="49" t="s">
        <v>14</v>
      </c>
      <c r="D60" s="91">
        <v>0.35772357723577236</v>
      </c>
      <c r="E60" s="91">
        <v>0.65467625899280579</v>
      </c>
      <c r="F60" s="91">
        <v>0.73118279569892475</v>
      </c>
      <c r="G60" s="91">
        <v>0.20952380952380953</v>
      </c>
      <c r="H60" s="91">
        <v>0.28930817610062892</v>
      </c>
      <c r="I60" s="91">
        <v>0.6823030303030303</v>
      </c>
      <c r="J60" s="91">
        <v>0.87692307692307692</v>
      </c>
      <c r="K60" s="91">
        <v>0.63894196321948882</v>
      </c>
      <c r="L60" s="91">
        <v>0.84210526315789469</v>
      </c>
      <c r="M60" s="91">
        <v>0</v>
      </c>
      <c r="N60" s="91">
        <v>0</v>
      </c>
      <c r="O60" s="91">
        <v>2.4993734335839597</v>
      </c>
      <c r="P60" s="91">
        <v>1.0769230769230769</v>
      </c>
      <c r="Q60" s="91">
        <v>1.0919540229885059</v>
      </c>
      <c r="R60" s="90">
        <v>0</v>
      </c>
      <c r="S60" s="91">
        <v>0.64</v>
      </c>
      <c r="T60" s="91">
        <v>1.4509803921568627</v>
      </c>
      <c r="U60" s="91">
        <v>1.0379746835443038</v>
      </c>
      <c r="X60" s="38">
        <v>15</v>
      </c>
      <c r="Y60" s="49" t="s">
        <v>14</v>
      </c>
      <c r="Z60" s="91">
        <v>8.9866373313646797</v>
      </c>
      <c r="AA60" s="91">
        <v>7.7474813434452452</v>
      </c>
      <c r="AB60" s="91">
        <v>12.478580295725418</v>
      </c>
      <c r="AC60" s="91">
        <v>10.519490500626045</v>
      </c>
      <c r="AD60" s="91">
        <v>9.3774877177825484</v>
      </c>
      <c r="AE60" s="91">
        <v>12.703821553388986</v>
      </c>
      <c r="AF60" s="91">
        <v>9.769568612415588</v>
      </c>
      <c r="AG60" s="91">
        <v>14.648589855981431</v>
      </c>
      <c r="AH60" s="91">
        <v>12.237994497982731</v>
      </c>
      <c r="AI60" s="91">
        <v>11.86847867254772</v>
      </c>
      <c r="AJ60" s="91">
        <v>13.084161732491278</v>
      </c>
      <c r="AK60" s="91">
        <v>10.170389416714176</v>
      </c>
      <c r="AL60" s="91">
        <v>11.445702484334767</v>
      </c>
      <c r="AM60" s="91">
        <v>17.673100602274221</v>
      </c>
      <c r="AN60" s="91">
        <v>20.392131372905933</v>
      </c>
      <c r="AO60" s="91">
        <v>17.237068734826384</v>
      </c>
      <c r="AP60" s="91">
        <v>17.1536900013534</v>
      </c>
      <c r="AQ60" s="91">
        <v>23.899788292192806</v>
      </c>
      <c r="AS60">
        <v>1</v>
      </c>
      <c r="AT60" s="38">
        <v>15</v>
      </c>
      <c r="AU60" s="49" t="s">
        <v>14</v>
      </c>
      <c r="AV60" s="91">
        <v>241.39416301835334</v>
      </c>
      <c r="AX60" s="38">
        <v>15</v>
      </c>
      <c r="AY60" s="123" t="s">
        <v>14</v>
      </c>
      <c r="AZ60" s="65">
        <v>35.386325300562184</v>
      </c>
      <c r="BA60" s="65">
        <v>42.582815341373752</v>
      </c>
      <c r="BB60" s="65">
        <v>31.173501014803371</v>
      </c>
      <c r="BC60" s="65">
        <v>29.177050622073271</v>
      </c>
      <c r="BD60" s="65">
        <v>27.618134860679159</v>
      </c>
      <c r="BE60" s="65">
        <v>31.230814954374427</v>
      </c>
      <c r="BF60" s="65">
        <v>26.53357459898902</v>
      </c>
      <c r="BG60" s="65">
        <v>30.151750356164129</v>
      </c>
      <c r="BH60" s="65">
        <v>25.341648811631721</v>
      </c>
      <c r="BI60" s="65">
        <v>26.313146471156891</v>
      </c>
      <c r="BJ60" s="65">
        <v>28.995875573343177</v>
      </c>
      <c r="BK60" s="65">
        <v>21.45626521397628</v>
      </c>
      <c r="BL60" s="65">
        <v>21.325132081624343</v>
      </c>
      <c r="BM60" s="65">
        <v>20.095630808387412</v>
      </c>
      <c r="BN60" s="65">
        <v>20.392131372905933</v>
      </c>
      <c r="BO60" s="65">
        <v>18.530795344568205</v>
      </c>
      <c r="BP60" s="65">
        <v>20.337906815187559</v>
      </c>
      <c r="BQ60" s="65">
        <v>21.671040148030503</v>
      </c>
      <c r="BS60">
        <v>1</v>
      </c>
      <c r="BU60" s="38">
        <v>15</v>
      </c>
      <c r="BV60" s="49" t="s">
        <v>14</v>
      </c>
      <c r="BW60" s="158">
        <v>478.31353968983137</v>
      </c>
    </row>
    <row r="61" spans="2:75">
      <c r="B61" s="37">
        <v>16</v>
      </c>
      <c r="C61" s="50" t="s">
        <v>15</v>
      </c>
      <c r="D61" s="91">
        <v>1.021824838073782</v>
      </c>
      <c r="E61" s="91">
        <v>0.92553191489361697</v>
      </c>
      <c r="F61" s="91">
        <v>0.92553191489361697</v>
      </c>
      <c r="G61" s="91">
        <v>0.44117647058823528</v>
      </c>
      <c r="H61" s="91">
        <v>0.73484848484848486</v>
      </c>
      <c r="I61" s="91">
        <v>0</v>
      </c>
      <c r="J61" s="91">
        <v>0.81481481481481477</v>
      </c>
      <c r="K61" s="91">
        <v>0.96286297971691237</v>
      </c>
      <c r="L61" s="91">
        <v>0.40957446808510639</v>
      </c>
      <c r="M61" s="91">
        <v>0.51991657977059436</v>
      </c>
      <c r="N61" s="91">
        <v>0</v>
      </c>
      <c r="O61" s="91">
        <v>0.70149253731343286</v>
      </c>
      <c r="P61" s="91">
        <v>1.0869565217391304</v>
      </c>
      <c r="Q61" s="91">
        <v>0.75454545454545452</v>
      </c>
      <c r="R61" s="91">
        <v>1.5625</v>
      </c>
      <c r="S61" s="90">
        <v>0</v>
      </c>
      <c r="T61" s="91">
        <v>1.6808510638297873</v>
      </c>
      <c r="U61" s="91">
        <v>0.9263157894736842</v>
      </c>
      <c r="X61" s="37">
        <v>16</v>
      </c>
      <c r="Y61" s="50" t="s">
        <v>15</v>
      </c>
      <c r="Z61" s="91">
        <v>7.8798428718496627</v>
      </c>
      <c r="AA61" s="91">
        <v>8.9631661437251555</v>
      </c>
      <c r="AB61" s="91">
        <v>13.390122116554856</v>
      </c>
      <c r="AC61" s="91">
        <v>10.731938517500424</v>
      </c>
      <c r="AD61" s="91">
        <v>10.531391818239793</v>
      </c>
      <c r="AE61" s="91">
        <v>13.235915428495337</v>
      </c>
      <c r="AF61" s="91">
        <v>13.800405203433005</v>
      </c>
      <c r="AG61" s="91">
        <v>13.6045009252969</v>
      </c>
      <c r="AH61" s="91">
        <v>13.886370122982671</v>
      </c>
      <c r="AI61" s="91">
        <v>11.90633780365588</v>
      </c>
      <c r="AJ61" s="91">
        <v>13.48213050908733</v>
      </c>
      <c r="AK61" s="91">
        <v>15.397443130139358</v>
      </c>
      <c r="AL61" s="91">
        <v>15.191697761565102</v>
      </c>
      <c r="AM61" s="91">
        <v>16.134351181868489</v>
      </c>
      <c r="AN61" s="91">
        <v>18.530795344568205</v>
      </c>
      <c r="AO61" s="91">
        <v>19.24727982786343</v>
      </c>
      <c r="AP61" s="91">
        <v>17.106165299747854</v>
      </c>
      <c r="AQ61" s="91">
        <v>21.974240690293833</v>
      </c>
      <c r="AS61">
        <v>1</v>
      </c>
      <c r="AT61" s="37">
        <v>16</v>
      </c>
      <c r="AU61" s="50" t="s">
        <v>15</v>
      </c>
      <c r="AV61" s="91">
        <v>254.99409469686728</v>
      </c>
      <c r="AX61" s="37">
        <v>16</v>
      </c>
      <c r="AY61" s="124" t="s">
        <v>15</v>
      </c>
      <c r="AZ61" s="65">
        <v>35.478388360134169</v>
      </c>
      <c r="BA61" s="65">
        <v>42.483212888284555</v>
      </c>
      <c r="BB61" s="65">
        <v>31.863639045454871</v>
      </c>
      <c r="BC61" s="65">
        <v>31.276093750100998</v>
      </c>
      <c r="BD61" s="65">
        <v>28.221156490317721</v>
      </c>
      <c r="BE61" s="65">
        <v>31.945190856271605</v>
      </c>
      <c r="BF61" s="65">
        <v>25.614337950597477</v>
      </c>
      <c r="BG61" s="65">
        <v>16.712758717567905</v>
      </c>
      <c r="BH61" s="65">
        <v>20.661201817976771</v>
      </c>
      <c r="BI61" s="65">
        <v>15.734167958428198</v>
      </c>
      <c r="BJ61" s="65">
        <v>29.325461663539837</v>
      </c>
      <c r="BK61" s="65">
        <v>22.991763237661608</v>
      </c>
      <c r="BL61" s="65">
        <v>19.896716602192868</v>
      </c>
      <c r="BM61" s="65">
        <v>18.630387321370929</v>
      </c>
      <c r="BN61" s="65">
        <v>17.237068734826384</v>
      </c>
      <c r="BO61" s="65">
        <v>19.24727982786343</v>
      </c>
      <c r="BP61" s="65">
        <v>19.462834580205833</v>
      </c>
      <c r="BQ61" s="65">
        <v>16.42157373928093</v>
      </c>
      <c r="BS61">
        <v>1</v>
      </c>
      <c r="BU61" s="37">
        <v>16</v>
      </c>
      <c r="BV61" s="50" t="s">
        <v>15</v>
      </c>
      <c r="BW61" s="158">
        <v>443.20323354207602</v>
      </c>
    </row>
    <row r="62" spans="2:75">
      <c r="B62" s="75">
        <v>17</v>
      </c>
      <c r="C62" s="76" t="s">
        <v>16</v>
      </c>
      <c r="D62" s="91">
        <v>0.55072463768115942</v>
      </c>
      <c r="E62" s="91">
        <v>0</v>
      </c>
      <c r="F62" s="91">
        <v>0.35294117647058826</v>
      </c>
      <c r="G62" s="91">
        <v>0.35051546391752575</v>
      </c>
      <c r="H62" s="91">
        <v>1.7478070175438596</v>
      </c>
      <c r="I62" s="91">
        <v>0.61682242990654201</v>
      </c>
      <c r="J62" s="91">
        <v>1.0129870129870129</v>
      </c>
      <c r="K62" s="91">
        <v>1.2297297297297298</v>
      </c>
      <c r="L62" s="91">
        <v>0.24390243902439024</v>
      </c>
      <c r="M62" s="91">
        <v>1.044776119402985</v>
      </c>
      <c r="N62" s="91">
        <v>0.45901639344262296</v>
      </c>
      <c r="O62" s="91">
        <v>0.90697674418604646</v>
      </c>
      <c r="P62" s="91">
        <v>1.396551724137931</v>
      </c>
      <c r="Q62" s="91">
        <v>0.88622488622488627</v>
      </c>
      <c r="R62" s="91">
        <v>0.68918918918918914</v>
      </c>
      <c r="S62" s="91">
        <v>0.59493670886075944</v>
      </c>
      <c r="T62" s="90">
        <v>0</v>
      </c>
      <c r="U62" s="91">
        <v>0.75</v>
      </c>
      <c r="X62" s="75">
        <v>17</v>
      </c>
      <c r="Y62" s="76" t="s">
        <v>16</v>
      </c>
      <c r="Z62" s="91">
        <v>8.8904689666279513</v>
      </c>
      <c r="AA62" s="91">
        <v>10.487619907507595</v>
      </c>
      <c r="AB62" s="91">
        <v>14.341944100096732</v>
      </c>
      <c r="AC62" s="91">
        <v>10.427876284302233</v>
      </c>
      <c r="AD62" s="91">
        <v>8.3059158634023706</v>
      </c>
      <c r="AE62" s="91">
        <v>12.658097224038498</v>
      </c>
      <c r="AF62" s="91">
        <v>11.475760319873647</v>
      </c>
      <c r="AG62" s="91">
        <v>11.342537986232022</v>
      </c>
      <c r="AH62" s="91">
        <v>12.945797400051996</v>
      </c>
      <c r="AI62" s="91">
        <v>10.451144862131917</v>
      </c>
      <c r="AJ62" s="91">
        <v>14.108718297372747</v>
      </c>
      <c r="AK62" s="91">
        <v>10.243473304098593</v>
      </c>
      <c r="AL62" s="91">
        <v>13.130589880160368</v>
      </c>
      <c r="AM62" s="91">
        <v>16.600007984137203</v>
      </c>
      <c r="AN62" s="91">
        <v>20.337906815187559</v>
      </c>
      <c r="AO62" s="91">
        <v>19.462834580205833</v>
      </c>
      <c r="AP62" s="91">
        <v>19.040610193654395</v>
      </c>
      <c r="AQ62" s="91">
        <v>21.004970174236067</v>
      </c>
      <c r="AS62">
        <v>1</v>
      </c>
      <c r="AT62" s="75">
        <v>17</v>
      </c>
      <c r="AU62" s="76" t="s">
        <v>16</v>
      </c>
      <c r="AV62" s="91">
        <v>245.25627414331768</v>
      </c>
      <c r="AX62" s="75">
        <v>17</v>
      </c>
      <c r="AY62" s="125" t="s">
        <v>16</v>
      </c>
      <c r="AZ62" s="65">
        <v>41.20652677361516</v>
      </c>
      <c r="BA62" s="65">
        <v>45.460210209874489</v>
      </c>
      <c r="BB62" s="65">
        <v>39.11217462988737</v>
      </c>
      <c r="BC62" s="65">
        <v>40.622697052180747</v>
      </c>
      <c r="BD62" s="65">
        <v>35.062695164151002</v>
      </c>
      <c r="BE62" s="65">
        <v>34.842925263163487</v>
      </c>
      <c r="BF62" s="65">
        <v>30.406725813915923</v>
      </c>
      <c r="BG62" s="65">
        <v>34.080321000321845</v>
      </c>
      <c r="BH62" s="65">
        <v>22.731093225509959</v>
      </c>
      <c r="BI62" s="65">
        <v>29.090609350447231</v>
      </c>
      <c r="BJ62" s="65">
        <v>26.453600347693335</v>
      </c>
      <c r="BK62" s="65">
        <v>30.144504621244312</v>
      </c>
      <c r="BL62" s="65">
        <v>24.768009376204812</v>
      </c>
      <c r="BM62" s="65">
        <v>20.318397983579434</v>
      </c>
      <c r="BN62" s="65">
        <v>17.1536900013534</v>
      </c>
      <c r="BO62" s="65">
        <v>17.106165299747854</v>
      </c>
      <c r="BP62" s="65">
        <v>19.040610193654395</v>
      </c>
      <c r="BQ62" s="65">
        <v>18.776612094982511</v>
      </c>
      <c r="BS62">
        <v>1</v>
      </c>
      <c r="BU62" s="75">
        <v>17</v>
      </c>
      <c r="BV62" s="76" t="s">
        <v>16</v>
      </c>
      <c r="BW62" s="158">
        <v>526.37756840152724</v>
      </c>
    </row>
    <row r="63" spans="2:75">
      <c r="B63" s="16">
        <v>18</v>
      </c>
      <c r="C63" s="41" t="s">
        <v>17</v>
      </c>
      <c r="D63" s="91">
        <v>0</v>
      </c>
      <c r="E63" s="91">
        <v>0.17142857142857143</v>
      </c>
      <c r="F63" s="91">
        <v>0.2781954887218045</v>
      </c>
      <c r="G63" s="91">
        <v>1.9666666666666666</v>
      </c>
      <c r="H63" s="91">
        <v>0.4573643410852713</v>
      </c>
      <c r="I63" s="91">
        <v>0.35869565217391303</v>
      </c>
      <c r="J63" s="91">
        <v>1.2461538461538462</v>
      </c>
      <c r="K63" s="91">
        <v>0.62393162393162394</v>
      </c>
      <c r="L63" s="91">
        <v>0.6892034156041642</v>
      </c>
      <c r="M63" s="91">
        <v>0.36764705882352944</v>
      </c>
      <c r="N63" s="91">
        <v>0.38571428571428573</v>
      </c>
      <c r="O63" s="91">
        <v>1.243008547008547</v>
      </c>
      <c r="P63" s="91">
        <v>0.56012720477345757</v>
      </c>
      <c r="Q63" s="91">
        <v>0</v>
      </c>
      <c r="R63" s="91">
        <v>0.96341463414634143</v>
      </c>
      <c r="S63" s="91">
        <v>1.0795454545454546</v>
      </c>
      <c r="T63" s="91">
        <v>1.3333333333333333</v>
      </c>
      <c r="U63" s="90">
        <v>0</v>
      </c>
      <c r="X63" s="16">
        <v>18</v>
      </c>
      <c r="Y63" s="41" t="s">
        <v>17</v>
      </c>
      <c r="Z63" s="91">
        <v>9.6333328295882854</v>
      </c>
      <c r="AA63" s="91">
        <v>7.567508727466433</v>
      </c>
      <c r="AB63" s="91">
        <v>11.457913760387809</v>
      </c>
      <c r="AC63" s="91">
        <v>5.8087224892111102</v>
      </c>
      <c r="AD63" s="91">
        <v>9.451420324177036</v>
      </c>
      <c r="AE63" s="91">
        <v>11.10901059171573</v>
      </c>
      <c r="AF63" s="91">
        <v>9.4977312271529168</v>
      </c>
      <c r="AG63" s="91">
        <v>12.80589046250657</v>
      </c>
      <c r="AH63" s="91">
        <v>9.7759941707646654</v>
      </c>
      <c r="AI63" s="91">
        <v>11.248114724160827</v>
      </c>
      <c r="AJ63" s="91">
        <v>14.69875146548196</v>
      </c>
      <c r="AK63" s="91">
        <v>11.679242499423262</v>
      </c>
      <c r="AL63" s="91">
        <v>12.853325556881751</v>
      </c>
      <c r="AM63" s="91">
        <v>17.883976452728671</v>
      </c>
      <c r="AN63" s="91">
        <v>21.671040148030503</v>
      </c>
      <c r="AO63" s="91">
        <v>16.42157373928093</v>
      </c>
      <c r="AP63" s="91">
        <v>18.776612094982511</v>
      </c>
      <c r="AQ63" s="91">
        <v>18.109200292487007</v>
      </c>
      <c r="AS63">
        <v>1</v>
      </c>
      <c r="AT63" s="16">
        <v>18</v>
      </c>
      <c r="AU63" s="41" t="s">
        <v>17</v>
      </c>
      <c r="AV63" s="91">
        <v>230.44936155642796</v>
      </c>
      <c r="AX63" s="16">
        <v>18</v>
      </c>
      <c r="AY63" s="60" t="s">
        <v>17</v>
      </c>
      <c r="AZ63" s="65">
        <v>59.312025749387232</v>
      </c>
      <c r="BA63" s="65">
        <v>34.244122969395256</v>
      </c>
      <c r="BB63" s="65">
        <v>39.221823224181506</v>
      </c>
      <c r="BC63" s="65">
        <v>47.988424863087324</v>
      </c>
      <c r="BD63" s="65">
        <v>34.644389340408232</v>
      </c>
      <c r="BE63" s="65">
        <v>31.367237732820122</v>
      </c>
      <c r="BF63" s="65">
        <v>38.330940020714245</v>
      </c>
      <c r="BG63" s="65">
        <v>26.999525064261249</v>
      </c>
      <c r="BH63" s="65">
        <v>27.301848444857011</v>
      </c>
      <c r="BI63" s="65">
        <v>31.518521370502359</v>
      </c>
      <c r="BJ63" s="65">
        <v>31.432483455240892</v>
      </c>
      <c r="BK63" s="65">
        <v>25.292733548148945</v>
      </c>
      <c r="BL63" s="65">
        <v>23.917509514257954</v>
      </c>
      <c r="BM63" s="65">
        <v>28.676338204689586</v>
      </c>
      <c r="BN63" s="65">
        <v>23.899788292192806</v>
      </c>
      <c r="BO63" s="65">
        <v>21.974240690293833</v>
      </c>
      <c r="BP63" s="65">
        <v>21.004970174236067</v>
      </c>
      <c r="BQ63" s="65">
        <v>18.109200292487007</v>
      </c>
      <c r="BS63">
        <v>1</v>
      </c>
      <c r="BU63" s="16">
        <v>18</v>
      </c>
      <c r="BV63" s="41" t="s">
        <v>17</v>
      </c>
      <c r="BW63" s="158">
        <v>565.23612295116152</v>
      </c>
    </row>
    <row r="64" spans="2:75">
      <c r="Z64" s="159"/>
      <c r="AA64" s="159"/>
      <c r="AB64" s="159"/>
      <c r="AC64" s="159"/>
      <c r="AD64" s="159"/>
      <c r="AE64" s="159"/>
      <c r="AF64" s="159"/>
      <c r="AG64" s="159"/>
      <c r="AH64" s="159"/>
      <c r="AI64" s="159"/>
      <c r="AJ64" s="159"/>
      <c r="AK64" s="159"/>
      <c r="AL64" s="159"/>
      <c r="AM64" s="159"/>
      <c r="AN64" s="159"/>
      <c r="AO64" s="159"/>
      <c r="AP64" s="159"/>
    </row>
    <row r="65" spans="2:75">
      <c r="B65" s="16"/>
      <c r="C65" s="17"/>
      <c r="D65" s="29">
        <v>1</v>
      </c>
      <c r="E65" s="126">
        <v>2</v>
      </c>
      <c r="F65" s="16">
        <v>3</v>
      </c>
      <c r="G65" s="30">
        <v>4</v>
      </c>
      <c r="H65" s="31">
        <v>5</v>
      </c>
      <c r="I65" s="128">
        <v>6</v>
      </c>
      <c r="J65" s="130">
        <v>7</v>
      </c>
      <c r="K65" s="32">
        <v>8</v>
      </c>
      <c r="L65" s="132">
        <v>9</v>
      </c>
      <c r="M65" s="134">
        <v>10</v>
      </c>
      <c r="N65" s="33">
        <v>11</v>
      </c>
      <c r="O65" s="34">
        <v>12</v>
      </c>
      <c r="P65" s="35">
        <v>13</v>
      </c>
      <c r="Q65" s="36">
        <v>14</v>
      </c>
      <c r="R65" s="38">
        <v>15</v>
      </c>
      <c r="S65" s="37">
        <v>16</v>
      </c>
      <c r="T65" s="75">
        <v>17</v>
      </c>
      <c r="U65" s="16">
        <v>18</v>
      </c>
      <c r="X65" s="16"/>
      <c r="Y65" s="17"/>
      <c r="Z65" s="29">
        <v>1</v>
      </c>
      <c r="AA65" s="126">
        <v>2</v>
      </c>
      <c r="AB65" s="16">
        <v>3</v>
      </c>
      <c r="AC65" s="30">
        <v>4</v>
      </c>
      <c r="AD65" s="31">
        <v>5</v>
      </c>
      <c r="AE65" s="128">
        <v>6</v>
      </c>
      <c r="AF65" s="130">
        <v>7</v>
      </c>
      <c r="AG65" s="32">
        <v>8</v>
      </c>
      <c r="AH65" s="132">
        <v>9</v>
      </c>
      <c r="AI65" s="134">
        <v>10</v>
      </c>
      <c r="AJ65" s="33">
        <v>11</v>
      </c>
      <c r="AK65" s="34">
        <v>12</v>
      </c>
      <c r="AL65" s="35">
        <v>13</v>
      </c>
      <c r="AM65" s="36">
        <v>14</v>
      </c>
      <c r="AN65" s="38">
        <v>15</v>
      </c>
      <c r="AO65" s="37">
        <v>16</v>
      </c>
      <c r="AP65" s="75">
        <v>17</v>
      </c>
      <c r="AQ65" s="16">
        <v>18</v>
      </c>
      <c r="AT65" s="16"/>
      <c r="AU65" s="16"/>
      <c r="AV65" s="162"/>
      <c r="AX65" s="16"/>
      <c r="AY65" s="17"/>
      <c r="AZ65" s="29">
        <v>1</v>
      </c>
      <c r="BA65" s="126">
        <v>2</v>
      </c>
      <c r="BB65" s="16">
        <v>3</v>
      </c>
      <c r="BC65" s="30">
        <v>4</v>
      </c>
      <c r="BD65" s="31">
        <v>5</v>
      </c>
      <c r="BE65" s="128">
        <v>6</v>
      </c>
      <c r="BF65" s="130">
        <v>7</v>
      </c>
      <c r="BG65" s="32">
        <v>8</v>
      </c>
      <c r="BH65" s="132">
        <v>9</v>
      </c>
      <c r="BI65" s="134">
        <v>10</v>
      </c>
      <c r="BJ65" s="33">
        <v>11</v>
      </c>
      <c r="BK65" s="34">
        <v>12</v>
      </c>
      <c r="BL65" s="35">
        <v>13</v>
      </c>
      <c r="BM65" s="36">
        <v>14</v>
      </c>
      <c r="BN65" s="38">
        <v>15</v>
      </c>
      <c r="BO65" s="37">
        <v>16</v>
      </c>
      <c r="BP65" s="75">
        <v>17</v>
      </c>
      <c r="BQ65" s="16">
        <v>18</v>
      </c>
    </row>
    <row r="66" spans="2:75" ht="55.5">
      <c r="B66" s="16"/>
      <c r="C66" s="18" t="s">
        <v>22</v>
      </c>
      <c r="D66" s="77" t="s">
        <v>0</v>
      </c>
      <c r="E66" s="168" t="s">
        <v>1</v>
      </c>
      <c r="F66" s="78" t="s">
        <v>2</v>
      </c>
      <c r="G66" s="79" t="s">
        <v>3</v>
      </c>
      <c r="H66" s="80" t="s">
        <v>4</v>
      </c>
      <c r="I66" s="169" t="s">
        <v>5</v>
      </c>
      <c r="J66" s="170" t="s">
        <v>6</v>
      </c>
      <c r="K66" s="81" t="s">
        <v>7</v>
      </c>
      <c r="L66" s="171" t="s">
        <v>8</v>
      </c>
      <c r="M66" s="172" t="s">
        <v>9</v>
      </c>
      <c r="N66" s="82" t="s">
        <v>10</v>
      </c>
      <c r="O66" s="83" t="s">
        <v>11</v>
      </c>
      <c r="P66" s="84" t="s">
        <v>12</v>
      </c>
      <c r="Q66" s="85" t="s">
        <v>13</v>
      </c>
      <c r="R66" s="86" t="s">
        <v>14</v>
      </c>
      <c r="S66" s="87" t="s">
        <v>15</v>
      </c>
      <c r="T66" s="88" t="s">
        <v>16</v>
      </c>
      <c r="U66" s="78" t="s">
        <v>17</v>
      </c>
      <c r="X66" s="16"/>
      <c r="Y66" s="18" t="s">
        <v>33</v>
      </c>
      <c r="Z66" s="77" t="s">
        <v>0</v>
      </c>
      <c r="AA66" s="168" t="s">
        <v>1</v>
      </c>
      <c r="AB66" s="78" t="s">
        <v>2</v>
      </c>
      <c r="AC66" s="79" t="s">
        <v>3</v>
      </c>
      <c r="AD66" s="80" t="s">
        <v>4</v>
      </c>
      <c r="AE66" s="169" t="s">
        <v>5</v>
      </c>
      <c r="AF66" s="170" t="s">
        <v>6</v>
      </c>
      <c r="AG66" s="81" t="s">
        <v>7</v>
      </c>
      <c r="AH66" s="171" t="s">
        <v>8</v>
      </c>
      <c r="AI66" s="172" t="s">
        <v>9</v>
      </c>
      <c r="AJ66" s="82" t="s">
        <v>10</v>
      </c>
      <c r="AK66" s="83" t="s">
        <v>11</v>
      </c>
      <c r="AL66" s="84" t="s">
        <v>12</v>
      </c>
      <c r="AM66" s="85" t="s">
        <v>13</v>
      </c>
      <c r="AN66" s="86" t="s">
        <v>14</v>
      </c>
      <c r="AO66" s="87" t="s">
        <v>15</v>
      </c>
      <c r="AP66" s="88" t="s">
        <v>16</v>
      </c>
      <c r="AQ66" s="78" t="s">
        <v>17</v>
      </c>
      <c r="AS66" t="s">
        <v>809</v>
      </c>
      <c r="AT66" s="17"/>
      <c r="AU66" s="18" t="s">
        <v>41</v>
      </c>
      <c r="AV66" s="163" t="s">
        <v>34</v>
      </c>
      <c r="AX66" s="16"/>
      <c r="AY66" s="18" t="s">
        <v>813</v>
      </c>
      <c r="AZ66" s="40" t="s">
        <v>0</v>
      </c>
      <c r="BA66" s="127" t="s">
        <v>1</v>
      </c>
      <c r="BB66" s="41" t="s">
        <v>2</v>
      </c>
      <c r="BC66" s="42" t="s">
        <v>3</v>
      </c>
      <c r="BD66" s="43" t="s">
        <v>4</v>
      </c>
      <c r="BE66" s="129" t="s">
        <v>5</v>
      </c>
      <c r="BF66" s="131" t="s">
        <v>6</v>
      </c>
      <c r="BG66" s="44" t="s">
        <v>7</v>
      </c>
      <c r="BH66" s="133" t="s">
        <v>8</v>
      </c>
      <c r="BI66" s="135" t="s">
        <v>9</v>
      </c>
      <c r="BJ66" s="45" t="s">
        <v>10</v>
      </c>
      <c r="BK66" s="46" t="s">
        <v>11</v>
      </c>
      <c r="BL66" s="47" t="s">
        <v>12</v>
      </c>
      <c r="BM66" s="48" t="s">
        <v>13</v>
      </c>
      <c r="BN66" s="49" t="s">
        <v>14</v>
      </c>
      <c r="BO66" s="50" t="s">
        <v>15</v>
      </c>
      <c r="BP66" s="76" t="s">
        <v>16</v>
      </c>
      <c r="BQ66" s="41" t="s">
        <v>17</v>
      </c>
      <c r="BS66" t="s">
        <v>809</v>
      </c>
      <c r="BU66" s="16"/>
      <c r="BV66" s="18" t="s">
        <v>758</v>
      </c>
      <c r="BW66" s="166" t="s">
        <v>34</v>
      </c>
    </row>
    <row r="67" spans="2:75">
      <c r="B67" s="29">
        <v>1</v>
      </c>
      <c r="C67" s="40" t="s">
        <v>0</v>
      </c>
      <c r="D67" s="90">
        <v>0</v>
      </c>
      <c r="E67" s="91">
        <v>1.2159090909090908</v>
      </c>
      <c r="F67" s="91">
        <v>3.8947368421052633</v>
      </c>
      <c r="G67" s="91">
        <v>1.2266666666666666</v>
      </c>
      <c r="H67" s="91">
        <v>1.0425531914893618</v>
      </c>
      <c r="I67" s="91">
        <v>0.52747252747252749</v>
      </c>
      <c r="J67" s="91">
        <v>1.78125</v>
      </c>
      <c r="K67" s="91">
        <v>0</v>
      </c>
      <c r="L67" s="91">
        <v>0</v>
      </c>
      <c r="M67" s="91">
        <v>1.8873239436619718</v>
      </c>
      <c r="N67" s="91">
        <v>0.7752808988764045</v>
      </c>
      <c r="O67" s="91">
        <v>1.472972972972973</v>
      </c>
      <c r="P67" s="91">
        <v>0</v>
      </c>
      <c r="Q67" s="91">
        <v>0</v>
      </c>
      <c r="R67" s="91">
        <v>2.7954545454545454</v>
      </c>
      <c r="S67" s="91">
        <v>0.6767676767676768</v>
      </c>
      <c r="T67" s="91">
        <v>1.8157894736842106</v>
      </c>
      <c r="U67" s="91">
        <v>0</v>
      </c>
      <c r="X67" s="29">
        <v>1</v>
      </c>
      <c r="Y67" s="40" t="s">
        <v>0</v>
      </c>
      <c r="Z67" s="91" cm="1">
        <f t="array" ref="Z67:AQ84">MMULT(D67:U84,D67:U84)</f>
        <v>12</v>
      </c>
      <c r="AA67" s="91">
        <v>11.311175264964977</v>
      </c>
      <c r="AB67" s="91">
        <v>8.9412627793902875</v>
      </c>
      <c r="AC67" s="91">
        <v>9.5964984275517651</v>
      </c>
      <c r="AD67" s="91">
        <v>8.8691407993278517</v>
      </c>
      <c r="AE67" s="91">
        <v>16.874816363724985</v>
      </c>
      <c r="AF67" s="91">
        <v>9.8170475399064028</v>
      </c>
      <c r="AG67" s="91">
        <v>19.667544045947711</v>
      </c>
      <c r="AH67" s="91">
        <v>21.847453050957441</v>
      </c>
      <c r="AI67" s="91">
        <v>13.951281764899504</v>
      </c>
      <c r="AJ67" s="91">
        <v>12.609809726219511</v>
      </c>
      <c r="AK67" s="91">
        <v>13.036519597495376</v>
      </c>
      <c r="AL67" s="91">
        <v>19.899353439198627</v>
      </c>
      <c r="AM67" s="91">
        <v>15.214809976369979</v>
      </c>
      <c r="AN67" s="91">
        <v>18.364076545667047</v>
      </c>
      <c r="AO67" s="91">
        <v>13.478851345173313</v>
      </c>
      <c r="AP67" s="91">
        <v>9.336017078132727</v>
      </c>
      <c r="AQ67" s="91">
        <v>38.951884743281546</v>
      </c>
      <c r="AS67">
        <v>1</v>
      </c>
      <c r="AT67" s="29">
        <v>1</v>
      </c>
      <c r="AU67" s="40" t="s">
        <v>0</v>
      </c>
      <c r="AV67" s="91" cm="1">
        <f t="array" ref="AV67:AV84">MMULT(_xlfn.ANCHORARRAY(Z67),AS67:AS84)</f>
        <v>273.76754248820907</v>
      </c>
      <c r="AX67" s="29">
        <v>1</v>
      </c>
      <c r="AY67" s="116" t="s">
        <v>0</v>
      </c>
      <c r="AZ67" s="65" cm="1">
        <f t="array" ref="AZ67:BQ84">TRANSPOSE(_xlfn.ANCHORARRAY(Z67))</f>
        <v>12</v>
      </c>
      <c r="BA67" s="65">
        <v>7.2303445287276986</v>
      </c>
      <c r="BB67" s="65">
        <v>7.2028365560317722</v>
      </c>
      <c r="BC67" s="65">
        <v>9.9758612508785536</v>
      </c>
      <c r="BD67" s="65">
        <v>9.0003039147380903</v>
      </c>
      <c r="BE67" s="65">
        <v>5.3451070405844288</v>
      </c>
      <c r="BF67" s="65">
        <v>8.0443139080000972</v>
      </c>
      <c r="BG67" s="65">
        <v>10.975475277711425</v>
      </c>
      <c r="BH67" s="65">
        <v>10.752775075650469</v>
      </c>
      <c r="BI67" s="65">
        <v>10.091845861115416</v>
      </c>
      <c r="BJ67" s="65">
        <v>5.9472855773073956</v>
      </c>
      <c r="BK67" s="65">
        <v>7.348701731173497</v>
      </c>
      <c r="BL67" s="65">
        <v>3.9587270074595127</v>
      </c>
      <c r="BM67" s="65">
        <v>7.4385688344091285</v>
      </c>
      <c r="BN67" s="65">
        <v>3.3812443659931652</v>
      </c>
      <c r="BO67" s="65">
        <v>4.1628132200781174</v>
      </c>
      <c r="BP67" s="65">
        <v>3.96641602620881</v>
      </c>
      <c r="BQ67" s="65">
        <v>5.1896203637306932</v>
      </c>
      <c r="BS67">
        <v>1</v>
      </c>
      <c r="BU67" s="29">
        <v>1</v>
      </c>
      <c r="BV67" s="40" t="s">
        <v>0</v>
      </c>
      <c r="BW67" s="158" cm="1">
        <f t="array" ref="BW67:BW84">MMULT(_xlfn.ANCHORARRAY(AZ67),BS67:BS84)</f>
        <v>132.01224053979828</v>
      </c>
    </row>
    <row r="68" spans="2:75">
      <c r="B68" s="126">
        <v>2</v>
      </c>
      <c r="C68" s="127" t="s">
        <v>1</v>
      </c>
      <c r="D68" s="91">
        <v>0.82242990654205606</v>
      </c>
      <c r="E68" s="90">
        <v>0</v>
      </c>
      <c r="F68" s="91">
        <v>0.82075471698113212</v>
      </c>
      <c r="G68" s="91">
        <v>1.7341772151898733</v>
      </c>
      <c r="H68" s="91">
        <v>0.86</v>
      </c>
      <c r="I68" s="91">
        <v>0</v>
      </c>
      <c r="J68" s="91">
        <v>1.0465116279069768</v>
      </c>
      <c r="K68" s="91">
        <v>2.2692307692307692</v>
      </c>
      <c r="L68" s="91">
        <v>1.5569620253164558</v>
      </c>
      <c r="M68" s="91">
        <v>0</v>
      </c>
      <c r="N68" s="91">
        <v>0</v>
      </c>
      <c r="O68" s="91">
        <v>3.0204081632653059</v>
      </c>
      <c r="P68" s="91">
        <v>1.3111111111111111</v>
      </c>
      <c r="Q68" s="91">
        <v>0</v>
      </c>
      <c r="R68" s="91">
        <v>1.5274725274725274</v>
      </c>
      <c r="S68" s="91">
        <v>1.0804597701149425</v>
      </c>
      <c r="T68" s="91">
        <v>0</v>
      </c>
      <c r="U68" s="91">
        <v>5.833333333333333</v>
      </c>
      <c r="X68" s="126">
        <v>2</v>
      </c>
      <c r="Y68" s="127" t="s">
        <v>1</v>
      </c>
      <c r="Z68" s="91">
        <v>7.2303445287276986</v>
      </c>
      <c r="AA68" s="91">
        <v>12</v>
      </c>
      <c r="AB68" s="91">
        <v>13.762147901678729</v>
      </c>
      <c r="AC68" s="91">
        <v>7.5180690087760178</v>
      </c>
      <c r="AD68" s="91">
        <v>8.8734265228487388</v>
      </c>
      <c r="AE68" s="91">
        <v>13.117566044639773</v>
      </c>
      <c r="AF68" s="91">
        <v>15.93986866333044</v>
      </c>
      <c r="AG68" s="91">
        <v>11.186874467140242</v>
      </c>
      <c r="AH68" s="91">
        <v>14.970324198846832</v>
      </c>
      <c r="AI68" s="91">
        <v>13.619167132271969</v>
      </c>
      <c r="AJ68" s="91">
        <v>12.767302233416451</v>
      </c>
      <c r="AK68" s="91">
        <v>14.118638087553357</v>
      </c>
      <c r="AL68" s="91">
        <v>14.303032492911759</v>
      </c>
      <c r="AM68" s="91">
        <v>18.503992404669411</v>
      </c>
      <c r="AN68" s="91">
        <v>25.57593279245836</v>
      </c>
      <c r="AO68" s="91">
        <v>26.916743504075882</v>
      </c>
      <c r="AP68" s="91">
        <v>25.707524203545695</v>
      </c>
      <c r="AQ68" s="91">
        <v>16.743633380846056</v>
      </c>
      <c r="AS68">
        <v>1</v>
      </c>
      <c r="AT68" s="126">
        <v>2</v>
      </c>
      <c r="AU68" s="127" t="s">
        <v>1</v>
      </c>
      <c r="AV68" s="91">
        <v>272.85458756773744</v>
      </c>
      <c r="AX68" s="16">
        <v>2</v>
      </c>
      <c r="AY68" s="60" t="s">
        <v>1</v>
      </c>
      <c r="AZ68" s="65">
        <v>11.311175264964977</v>
      </c>
      <c r="BA68" s="65">
        <v>12</v>
      </c>
      <c r="BB68" s="65">
        <v>6.3536873883116849</v>
      </c>
      <c r="BC68" s="65">
        <v>7.7097696822460904</v>
      </c>
      <c r="BD68" s="65">
        <v>9.5773537147946346</v>
      </c>
      <c r="BE68" s="65">
        <v>9.9797571922708919</v>
      </c>
      <c r="BF68" s="65">
        <v>5.7040829487009841</v>
      </c>
      <c r="BG68" s="65">
        <v>7.8157663181007866</v>
      </c>
      <c r="BH68" s="65">
        <v>5.3050832564376122</v>
      </c>
      <c r="BI68" s="65">
        <v>5.8739791595194157</v>
      </c>
      <c r="BJ68" s="65">
        <v>7.1272324292259901</v>
      </c>
      <c r="BK68" s="65">
        <v>5.0523552226165034</v>
      </c>
      <c r="BL68" s="65">
        <v>4.3086548357332779</v>
      </c>
      <c r="BM68" s="65">
        <v>4.5769552456704021</v>
      </c>
      <c r="BN68" s="65">
        <v>4.5309100654241927</v>
      </c>
      <c r="BO68" s="65">
        <v>5.2240805300822597</v>
      </c>
      <c r="BP68" s="65">
        <v>5.29881044996249</v>
      </c>
      <c r="BQ68" s="65">
        <v>4.8917301996587366</v>
      </c>
      <c r="BS68">
        <v>1</v>
      </c>
      <c r="BU68" s="126">
        <v>2</v>
      </c>
      <c r="BV68" s="127" t="s">
        <v>1</v>
      </c>
      <c r="BW68" s="158">
        <v>122.64138390372092</v>
      </c>
    </row>
    <row r="69" spans="2:75">
      <c r="B69" s="16">
        <v>3</v>
      </c>
      <c r="C69" s="41" t="s">
        <v>2</v>
      </c>
      <c r="D69" s="91">
        <v>0.25675675675675674</v>
      </c>
      <c r="E69" s="91">
        <v>1.2183908045977012</v>
      </c>
      <c r="F69" s="90">
        <v>0</v>
      </c>
      <c r="G69" s="91">
        <v>0.66666666666666663</v>
      </c>
      <c r="H69" s="91">
        <v>0.62616822429906538</v>
      </c>
      <c r="I69" s="91">
        <v>1.2197802197802199</v>
      </c>
      <c r="J69" s="91">
        <v>0</v>
      </c>
      <c r="K69" s="91">
        <v>1.0657894736842106</v>
      </c>
      <c r="L69" s="91">
        <v>3.34375</v>
      </c>
      <c r="M69" s="91">
        <v>1.4691358024691359</v>
      </c>
      <c r="N69" s="91">
        <v>1.1447368421052631</v>
      </c>
      <c r="O69" s="91">
        <v>0</v>
      </c>
      <c r="P69" s="91">
        <v>1.0490196078431373</v>
      </c>
      <c r="Q69" s="91">
        <v>0</v>
      </c>
      <c r="R69" s="91">
        <v>1.3676470588235294</v>
      </c>
      <c r="S69" s="91">
        <v>0</v>
      </c>
      <c r="T69" s="91">
        <v>0</v>
      </c>
      <c r="U69" s="91">
        <v>3.5945945945945947</v>
      </c>
      <c r="X69" s="16">
        <v>3</v>
      </c>
      <c r="Y69" s="41" t="s">
        <v>2</v>
      </c>
      <c r="Z69" s="91">
        <v>7.2028365560317722</v>
      </c>
      <c r="AA69" s="91">
        <v>6.3536873883116849</v>
      </c>
      <c r="AB69" s="91">
        <v>12</v>
      </c>
      <c r="AC69" s="91">
        <v>9.2884399179939781</v>
      </c>
      <c r="AD69" s="91">
        <v>9.4888717415058057</v>
      </c>
      <c r="AE69" s="91">
        <v>8.3136319256636462</v>
      </c>
      <c r="AF69" s="91">
        <v>11.976197585947345</v>
      </c>
      <c r="AG69" s="91">
        <v>8.6785499953085434</v>
      </c>
      <c r="AH69" s="91">
        <v>10.685834102176461</v>
      </c>
      <c r="AI69" s="91">
        <v>6.8588655239249805</v>
      </c>
      <c r="AJ69" s="91">
        <v>10.559521928539244</v>
      </c>
      <c r="AK69" s="91">
        <v>15.930783626873128</v>
      </c>
      <c r="AL69" s="91">
        <v>13.918109093409175</v>
      </c>
      <c r="AM69" s="91">
        <v>16.12836304526725</v>
      </c>
      <c r="AN69" s="91">
        <v>14.986017092446842</v>
      </c>
      <c r="AO69" s="91">
        <v>22.060723747089767</v>
      </c>
      <c r="AP69" s="91">
        <v>25.279430031690698</v>
      </c>
      <c r="AQ69" s="91">
        <v>23.180371040135441</v>
      </c>
      <c r="AS69">
        <v>1</v>
      </c>
      <c r="AT69" s="16">
        <v>3</v>
      </c>
      <c r="AU69" s="41" t="s">
        <v>2</v>
      </c>
      <c r="AV69" s="91">
        <v>232.89023434231572</v>
      </c>
      <c r="AX69" s="16">
        <v>3</v>
      </c>
      <c r="AY69" s="60" t="s">
        <v>2</v>
      </c>
      <c r="AZ69" s="65">
        <v>8.9412627793902875</v>
      </c>
      <c r="BA69" s="65">
        <v>13.762147901678729</v>
      </c>
      <c r="BB69" s="65">
        <v>12</v>
      </c>
      <c r="BC69" s="65">
        <v>10.606782272758281</v>
      </c>
      <c r="BD69" s="65">
        <v>13.314533454084037</v>
      </c>
      <c r="BE69" s="65">
        <v>16.124705532687052</v>
      </c>
      <c r="BF69" s="65">
        <v>10.923459197759914</v>
      </c>
      <c r="BG69" s="65">
        <v>5.0862230036366798</v>
      </c>
      <c r="BH69" s="65">
        <v>5.483997630220661</v>
      </c>
      <c r="BI69" s="65">
        <v>7.8972706950810938</v>
      </c>
      <c r="BJ69" s="65">
        <v>11.319364334181319</v>
      </c>
      <c r="BK69" s="65">
        <v>8.5863383922398704</v>
      </c>
      <c r="BL69" s="65">
        <v>5.315960384989002</v>
      </c>
      <c r="BM69" s="65">
        <v>5.4618844264770008</v>
      </c>
      <c r="BN69" s="65">
        <v>4.5148339583435328</v>
      </c>
      <c r="BO69" s="65">
        <v>9.8182930529768964</v>
      </c>
      <c r="BP69" s="65">
        <v>7.2845609497238977</v>
      </c>
      <c r="BQ69" s="65">
        <v>3.0229737020962517</v>
      </c>
      <c r="BS69">
        <v>1</v>
      </c>
      <c r="BU69" s="16">
        <v>3</v>
      </c>
      <c r="BV69" s="41" t="s">
        <v>2</v>
      </c>
      <c r="BW69" s="158">
        <v>159.46459166832449</v>
      </c>
    </row>
    <row r="70" spans="2:75">
      <c r="B70" s="30">
        <v>4</v>
      </c>
      <c r="C70" s="42" t="s">
        <v>3</v>
      </c>
      <c r="D70" s="91">
        <v>0.81521739130434778</v>
      </c>
      <c r="E70" s="91">
        <v>0.57664233576642332</v>
      </c>
      <c r="F70" s="91">
        <v>1.5</v>
      </c>
      <c r="G70" s="90">
        <v>0</v>
      </c>
      <c r="H70" s="91">
        <v>0.80851063829787229</v>
      </c>
      <c r="I70" s="91">
        <v>0.82432432432432434</v>
      </c>
      <c r="J70" s="91">
        <v>1.8833333333333333</v>
      </c>
      <c r="K70" s="91">
        <v>1.2352941176470589</v>
      </c>
      <c r="L70" s="91">
        <v>1.3518518518518519</v>
      </c>
      <c r="M70" s="91">
        <v>1.8</v>
      </c>
      <c r="N70" s="91">
        <v>2.5217391304347827</v>
      </c>
      <c r="O70" s="91">
        <v>2.2307692307692308</v>
      </c>
      <c r="P70" s="91">
        <v>0</v>
      </c>
      <c r="Q70" s="91">
        <v>1.7450980392156863</v>
      </c>
      <c r="R70" s="91">
        <v>0</v>
      </c>
      <c r="S70" s="91">
        <v>0</v>
      </c>
      <c r="T70" s="91">
        <v>0</v>
      </c>
      <c r="U70" s="91">
        <v>0</v>
      </c>
      <c r="X70" s="30">
        <v>4</v>
      </c>
      <c r="Y70" s="42" t="s">
        <v>3</v>
      </c>
      <c r="Z70" s="91">
        <v>9.9758612508785536</v>
      </c>
      <c r="AA70" s="91">
        <v>7.7097696822460904</v>
      </c>
      <c r="AB70" s="91">
        <v>10.606782272758281</v>
      </c>
      <c r="AC70" s="91">
        <v>12</v>
      </c>
      <c r="AD70" s="91">
        <v>5.2896378274809592</v>
      </c>
      <c r="AE70" s="91">
        <v>19.122881172863366</v>
      </c>
      <c r="AF70" s="91">
        <v>8.2388223178876672</v>
      </c>
      <c r="AG70" s="91">
        <v>16.067066891970299</v>
      </c>
      <c r="AH70" s="91">
        <v>14.246185775505765</v>
      </c>
      <c r="AI70" s="91">
        <v>10.676129646435065</v>
      </c>
      <c r="AJ70" s="91">
        <v>10.660685524428146</v>
      </c>
      <c r="AK70" s="91">
        <v>9.4767922399465476</v>
      </c>
      <c r="AL70" s="91">
        <v>17.489797736093017</v>
      </c>
      <c r="AM70" s="91">
        <v>15.131986944119284</v>
      </c>
      <c r="AN70" s="91">
        <v>20.710620014610072</v>
      </c>
      <c r="AO70" s="91">
        <v>21.444680332992156</v>
      </c>
      <c r="AP70" s="91">
        <v>22.66839666492438</v>
      </c>
      <c r="AQ70" s="91">
        <v>28.608233281825559</v>
      </c>
      <c r="AS70">
        <v>1</v>
      </c>
      <c r="AT70" s="30">
        <v>4</v>
      </c>
      <c r="AU70" s="42" t="s">
        <v>3</v>
      </c>
      <c r="AV70" s="91">
        <v>260.12432957696524</v>
      </c>
      <c r="AX70" s="30">
        <v>4</v>
      </c>
      <c r="AY70" s="117" t="s">
        <v>3</v>
      </c>
      <c r="AZ70" s="65">
        <v>9.5964984275517651</v>
      </c>
      <c r="BA70" s="65">
        <v>7.5180690087760178</v>
      </c>
      <c r="BB70" s="65">
        <v>9.2884399179939781</v>
      </c>
      <c r="BC70" s="65">
        <v>12</v>
      </c>
      <c r="BD70" s="65">
        <v>7.2745027746251782</v>
      </c>
      <c r="BE70" s="65">
        <v>8.7604238759743627</v>
      </c>
      <c r="BF70" s="65">
        <v>6.8367047101470533</v>
      </c>
      <c r="BG70" s="65">
        <v>3.7623830905210212</v>
      </c>
      <c r="BH70" s="65">
        <v>4.8956306123303648</v>
      </c>
      <c r="BI70" s="65">
        <v>5.4437402247426991</v>
      </c>
      <c r="BJ70" s="65">
        <v>7.8112010756054389</v>
      </c>
      <c r="BK70" s="65">
        <v>6.3503459613230184</v>
      </c>
      <c r="BL70" s="65">
        <v>6.1576431102049982</v>
      </c>
      <c r="BM70" s="65">
        <v>3.6778791691018839</v>
      </c>
      <c r="BN70" s="65">
        <v>4.6005511751601595</v>
      </c>
      <c r="BO70" s="65">
        <v>6.3164186748919828</v>
      </c>
      <c r="BP70" s="65">
        <v>5.0152484384806328</v>
      </c>
      <c r="BQ70" s="65">
        <v>2.8962342788675124</v>
      </c>
      <c r="BS70">
        <v>1</v>
      </c>
      <c r="BU70" s="30">
        <v>4</v>
      </c>
      <c r="BV70" s="42" t="s">
        <v>3</v>
      </c>
      <c r="BW70" s="158">
        <v>118.20191452629807</v>
      </c>
    </row>
    <row r="71" spans="2:75">
      <c r="B71" s="31">
        <v>5</v>
      </c>
      <c r="C71" s="43" t="s">
        <v>4</v>
      </c>
      <c r="D71" s="91">
        <v>0.95918367346938771</v>
      </c>
      <c r="E71" s="91">
        <v>1.1627906976744187</v>
      </c>
      <c r="F71" s="91">
        <v>1.5970149253731343</v>
      </c>
      <c r="G71" s="91">
        <v>1.236842105263158</v>
      </c>
      <c r="H71" s="90">
        <v>0</v>
      </c>
      <c r="I71" s="91">
        <v>0.92783505154639179</v>
      </c>
      <c r="J71" s="91">
        <v>0</v>
      </c>
      <c r="K71" s="91">
        <v>0</v>
      </c>
      <c r="L71" s="91">
        <v>1.25</v>
      </c>
      <c r="M71" s="91">
        <v>1.7397260273972603</v>
      </c>
      <c r="N71" s="91">
        <v>0</v>
      </c>
      <c r="O71" s="91">
        <v>0</v>
      </c>
      <c r="P71" s="91">
        <v>1.3793103448275863</v>
      </c>
      <c r="Q71" s="91">
        <v>0</v>
      </c>
      <c r="R71" s="91">
        <v>3.4565217391304346</v>
      </c>
      <c r="S71" s="91">
        <v>1.3608247422680413</v>
      </c>
      <c r="T71" s="91">
        <v>1.2666666666666666</v>
      </c>
      <c r="U71" s="91">
        <v>2.1864406779661016</v>
      </c>
      <c r="X71" s="31">
        <v>5</v>
      </c>
      <c r="Y71" s="43" t="s">
        <v>4</v>
      </c>
      <c r="Z71" s="91">
        <v>9.0003039147380903</v>
      </c>
      <c r="AA71" s="91">
        <v>9.5773537147946346</v>
      </c>
      <c r="AB71" s="91">
        <v>13.314533454084037</v>
      </c>
      <c r="AC71" s="91">
        <v>7.2745027746251782</v>
      </c>
      <c r="AD71" s="91">
        <v>12</v>
      </c>
      <c r="AE71" s="91">
        <v>7.7926967113502563</v>
      </c>
      <c r="AF71" s="91">
        <v>14.534527467959119</v>
      </c>
      <c r="AG71" s="91">
        <v>12.276359379053105</v>
      </c>
      <c r="AH71" s="91">
        <v>14.371594368411523</v>
      </c>
      <c r="AI71" s="91">
        <v>11.316686006139921</v>
      </c>
      <c r="AJ71" s="91">
        <v>12.184827624150616</v>
      </c>
      <c r="AK71" s="91">
        <v>17.504403987370775</v>
      </c>
      <c r="AL71" s="91">
        <v>13.026502978481487</v>
      </c>
      <c r="AM71" s="91">
        <v>15.60726815351239</v>
      </c>
      <c r="AN71" s="91">
        <v>15.207252739737001</v>
      </c>
      <c r="AO71" s="91">
        <v>13.593875658954993</v>
      </c>
      <c r="AP71" s="91">
        <v>14.722094232127198</v>
      </c>
      <c r="AQ71" s="91">
        <v>26.861740861190981</v>
      </c>
      <c r="AS71">
        <v>1</v>
      </c>
      <c r="AT71" s="31">
        <v>5</v>
      </c>
      <c r="AU71" s="43" t="s">
        <v>4</v>
      </c>
      <c r="AV71" s="91">
        <v>240.16652402668132</v>
      </c>
      <c r="AX71" s="31">
        <v>5</v>
      </c>
      <c r="AY71" s="118" t="s">
        <v>4</v>
      </c>
      <c r="AZ71" s="65">
        <v>8.8691407993278517</v>
      </c>
      <c r="BA71" s="65">
        <v>8.8734265228487388</v>
      </c>
      <c r="BB71" s="65">
        <v>9.4888717415058057</v>
      </c>
      <c r="BC71" s="65">
        <v>5.2896378274809592</v>
      </c>
      <c r="BD71" s="65">
        <v>12</v>
      </c>
      <c r="BE71" s="65">
        <v>6.298209027538519</v>
      </c>
      <c r="BF71" s="65">
        <v>7.7481103036272128</v>
      </c>
      <c r="BG71" s="65">
        <v>7.1537195171042942</v>
      </c>
      <c r="BH71" s="65">
        <v>8.3028995983341307</v>
      </c>
      <c r="BI71" s="65">
        <v>7.1152405224917841</v>
      </c>
      <c r="BJ71" s="65">
        <v>9.2026866309208373</v>
      </c>
      <c r="BK71" s="65">
        <v>7.3331625303984573</v>
      </c>
      <c r="BL71" s="65">
        <v>4.1958464591956224</v>
      </c>
      <c r="BM71" s="65">
        <v>4.8299354851373906</v>
      </c>
      <c r="BN71" s="65">
        <v>3.4472601853919196</v>
      </c>
      <c r="BO71" s="65">
        <v>5.1688879100356155</v>
      </c>
      <c r="BP71" s="65">
        <v>3.1625338788331367</v>
      </c>
      <c r="BQ71" s="65">
        <v>3.7119412594247523</v>
      </c>
      <c r="BS71">
        <v>1</v>
      </c>
      <c r="BU71" s="31">
        <v>5</v>
      </c>
      <c r="BV71" s="43" t="s">
        <v>4</v>
      </c>
      <c r="BW71" s="158">
        <v>122.19151019959705</v>
      </c>
    </row>
    <row r="72" spans="2:75">
      <c r="B72" s="128">
        <v>6</v>
      </c>
      <c r="C72" s="129" t="s">
        <v>5</v>
      </c>
      <c r="D72" s="91">
        <v>1.8958333333333333</v>
      </c>
      <c r="E72" s="91">
        <v>0</v>
      </c>
      <c r="F72" s="91">
        <v>0.81981981981981977</v>
      </c>
      <c r="G72" s="91">
        <v>1.2131147540983607</v>
      </c>
      <c r="H72" s="91">
        <v>1.0777777777777777</v>
      </c>
      <c r="I72" s="90">
        <v>0</v>
      </c>
      <c r="J72" s="91">
        <v>0.60606060606060608</v>
      </c>
      <c r="K72" s="91">
        <v>1.3181818181818181</v>
      </c>
      <c r="L72" s="91">
        <v>1.8636363636363635</v>
      </c>
      <c r="M72" s="91">
        <v>0.66972477064220182</v>
      </c>
      <c r="N72" s="91">
        <v>0.62365591397849462</v>
      </c>
      <c r="O72" s="91">
        <v>0.64166666666666672</v>
      </c>
      <c r="P72" s="91">
        <v>0</v>
      </c>
      <c r="Q72" s="91">
        <v>1.537037037037037</v>
      </c>
      <c r="R72" s="91">
        <v>3.2894736842105261</v>
      </c>
      <c r="S72" s="91">
        <v>0</v>
      </c>
      <c r="T72" s="91">
        <v>0</v>
      </c>
      <c r="U72" s="91">
        <v>0</v>
      </c>
      <c r="X72" s="128">
        <v>6</v>
      </c>
      <c r="Y72" s="129" t="s">
        <v>5</v>
      </c>
      <c r="Z72" s="91">
        <v>5.3451070405844288</v>
      </c>
      <c r="AA72" s="91">
        <v>9.9797571922708919</v>
      </c>
      <c r="AB72" s="91">
        <v>16.124705532687052</v>
      </c>
      <c r="AC72" s="91">
        <v>8.7604238759743627</v>
      </c>
      <c r="AD72" s="91">
        <v>6.298209027538519</v>
      </c>
      <c r="AE72" s="91">
        <v>12</v>
      </c>
      <c r="AF72" s="91">
        <v>11.462027158964053</v>
      </c>
      <c r="AG72" s="91">
        <v>8.8248719933118114</v>
      </c>
      <c r="AH72" s="91">
        <v>7.8159372898917283</v>
      </c>
      <c r="AI72" s="91">
        <v>11.132415018908763</v>
      </c>
      <c r="AJ72" s="91">
        <v>11.083169311867429</v>
      </c>
      <c r="AK72" s="91">
        <v>12.127703791563659</v>
      </c>
      <c r="AL72" s="91">
        <v>13.391731128215513</v>
      </c>
      <c r="AM72" s="91">
        <v>13.651467342193351</v>
      </c>
      <c r="AN72" s="91">
        <v>15.66210002196998</v>
      </c>
      <c r="AO72" s="91">
        <v>19.326257565718524</v>
      </c>
      <c r="AP72" s="91">
        <v>18.659260358576198</v>
      </c>
      <c r="AQ72" s="91">
        <v>16.231552249833094</v>
      </c>
      <c r="AS72">
        <v>1</v>
      </c>
      <c r="AT72" s="128">
        <v>6</v>
      </c>
      <c r="AU72" s="129" t="s">
        <v>5</v>
      </c>
      <c r="AV72" s="91">
        <v>217.87669590006936</v>
      </c>
      <c r="AX72" s="16">
        <v>6</v>
      </c>
      <c r="AY72" s="60" t="s">
        <v>5</v>
      </c>
      <c r="AZ72" s="65">
        <v>16.874816363724985</v>
      </c>
      <c r="BA72" s="65">
        <v>13.117566044639773</v>
      </c>
      <c r="BB72" s="65">
        <v>8.3136319256636462</v>
      </c>
      <c r="BC72" s="65">
        <v>19.122881172863366</v>
      </c>
      <c r="BD72" s="65">
        <v>7.7926967113502563</v>
      </c>
      <c r="BE72" s="65">
        <v>12</v>
      </c>
      <c r="BF72" s="65">
        <v>4.4313289679471257</v>
      </c>
      <c r="BG72" s="65">
        <v>6.1031436604645997</v>
      </c>
      <c r="BH72" s="65">
        <v>6.0712838248650431</v>
      </c>
      <c r="BI72" s="65">
        <v>7.2439619727824995</v>
      </c>
      <c r="BJ72" s="65">
        <v>7.7754664057621028</v>
      </c>
      <c r="BK72" s="65">
        <v>4.8742683952833872</v>
      </c>
      <c r="BL72" s="65">
        <v>7.5410859641087695</v>
      </c>
      <c r="BM72" s="65">
        <v>7.320886398069602</v>
      </c>
      <c r="BN72" s="65">
        <v>4.7911342062210416</v>
      </c>
      <c r="BO72" s="65">
        <v>6.071270182029159</v>
      </c>
      <c r="BP72" s="65">
        <v>8.0131369587039227</v>
      </c>
      <c r="BQ72" s="65">
        <v>5.739791872775255</v>
      </c>
      <c r="BS72">
        <v>1</v>
      </c>
      <c r="BU72" s="128">
        <v>6</v>
      </c>
      <c r="BV72" s="129" t="s">
        <v>5</v>
      </c>
      <c r="BW72" s="158">
        <v>153.19835102725452</v>
      </c>
    </row>
    <row r="73" spans="2:75">
      <c r="B73" s="130">
        <v>7</v>
      </c>
      <c r="C73" s="131" t="s">
        <v>6</v>
      </c>
      <c r="D73" s="91">
        <v>0.56140350877192979</v>
      </c>
      <c r="E73" s="91">
        <v>0.9555555555555556</v>
      </c>
      <c r="F73" s="91">
        <v>0</v>
      </c>
      <c r="G73" s="91">
        <v>0.53097345132743368</v>
      </c>
      <c r="H73" s="91">
        <v>0</v>
      </c>
      <c r="I73" s="91">
        <v>1.65</v>
      </c>
      <c r="J73" s="90">
        <v>0</v>
      </c>
      <c r="K73" s="91">
        <v>1.9259259259259258</v>
      </c>
      <c r="L73" s="91">
        <v>0</v>
      </c>
      <c r="M73" s="91">
        <v>0</v>
      </c>
      <c r="N73" s="91">
        <v>0.72289156626506024</v>
      </c>
      <c r="O73" s="91">
        <v>0</v>
      </c>
      <c r="P73" s="91">
        <v>2.4210526315789473</v>
      </c>
      <c r="Q73" s="91">
        <v>1.1230769230769231</v>
      </c>
      <c r="R73" s="91">
        <v>1.1403508771929824</v>
      </c>
      <c r="S73" s="91">
        <v>1.2272727272727273</v>
      </c>
      <c r="T73" s="91">
        <v>0.98717948717948723</v>
      </c>
      <c r="U73" s="91">
        <v>0.80246913580246915</v>
      </c>
      <c r="X73" s="130">
        <v>7</v>
      </c>
      <c r="Y73" s="131" t="s">
        <v>6</v>
      </c>
      <c r="Z73" s="91">
        <v>8.0443139080000972</v>
      </c>
      <c r="AA73" s="91">
        <v>5.7040829487009841</v>
      </c>
      <c r="AB73" s="91">
        <v>10.923459197759914</v>
      </c>
      <c r="AC73" s="91">
        <v>6.8367047101470533</v>
      </c>
      <c r="AD73" s="91">
        <v>7.7481103036272128</v>
      </c>
      <c r="AE73" s="91">
        <v>4.4313289679471257</v>
      </c>
      <c r="AF73" s="91">
        <v>12</v>
      </c>
      <c r="AG73" s="91">
        <v>11.592757302068442</v>
      </c>
      <c r="AH73" s="91">
        <v>10.445870035576098</v>
      </c>
      <c r="AI73" s="91">
        <v>9.2084337106461724</v>
      </c>
      <c r="AJ73" s="91">
        <v>7.6708269701974947</v>
      </c>
      <c r="AK73" s="91">
        <v>11.107149460566172</v>
      </c>
      <c r="AL73" s="91">
        <v>8.5352720177703603</v>
      </c>
      <c r="AM73" s="91">
        <v>12.183323975802853</v>
      </c>
      <c r="AN73" s="91">
        <v>17.66438769525508</v>
      </c>
      <c r="AO73" s="91">
        <v>12.318195741026548</v>
      </c>
      <c r="AP73" s="91">
        <v>10.36638749875549</v>
      </c>
      <c r="AQ73" s="91">
        <v>14.052979104674961</v>
      </c>
      <c r="AS73">
        <v>1</v>
      </c>
      <c r="AT73" s="130">
        <v>7</v>
      </c>
      <c r="AU73" s="131" t="s">
        <v>6</v>
      </c>
      <c r="AV73" s="91">
        <v>180.83358354852209</v>
      </c>
      <c r="AX73" s="16">
        <v>7</v>
      </c>
      <c r="AY73" s="60" t="s">
        <v>6</v>
      </c>
      <c r="AZ73" s="65">
        <v>9.8170475399064028</v>
      </c>
      <c r="BA73" s="65">
        <v>15.93986866333044</v>
      </c>
      <c r="BB73" s="65">
        <v>11.976197585947345</v>
      </c>
      <c r="BC73" s="65">
        <v>8.2388223178876672</v>
      </c>
      <c r="BD73" s="65">
        <v>14.534527467959119</v>
      </c>
      <c r="BE73" s="65">
        <v>11.462027158964053</v>
      </c>
      <c r="BF73" s="65">
        <v>12</v>
      </c>
      <c r="BG73" s="65">
        <v>10.054012137306916</v>
      </c>
      <c r="BH73" s="65">
        <v>13.727040390788261</v>
      </c>
      <c r="BI73" s="65">
        <v>12.090579678749581</v>
      </c>
      <c r="BJ73" s="65">
        <v>11.683958015777836</v>
      </c>
      <c r="BK73" s="65">
        <v>11.138809874936547</v>
      </c>
      <c r="BL73" s="65">
        <v>6.7130263386366282</v>
      </c>
      <c r="BM73" s="65">
        <v>6.9066741670284335</v>
      </c>
      <c r="BN73" s="65">
        <v>5.0472247909833694</v>
      </c>
      <c r="BO73" s="65">
        <v>8.6378730744701713</v>
      </c>
      <c r="BP73" s="65">
        <v>4.9971858200252139</v>
      </c>
      <c r="BQ73" s="65">
        <v>4.0702711453560028</v>
      </c>
      <c r="BS73">
        <v>1</v>
      </c>
      <c r="BU73" s="130">
        <v>7</v>
      </c>
      <c r="BV73" s="131" t="s">
        <v>6</v>
      </c>
      <c r="BW73" s="158">
        <v>179.03514616805398</v>
      </c>
    </row>
    <row r="74" spans="2:75">
      <c r="B74" s="32">
        <v>8</v>
      </c>
      <c r="C74" s="44" t="s">
        <v>7</v>
      </c>
      <c r="D74" s="91">
        <v>0</v>
      </c>
      <c r="E74" s="91">
        <v>0.44067796610169491</v>
      </c>
      <c r="F74" s="91">
        <v>0.93827160493827155</v>
      </c>
      <c r="G74" s="91">
        <v>0.80952380952380953</v>
      </c>
      <c r="H74" s="91">
        <v>0</v>
      </c>
      <c r="I74" s="91">
        <v>0.75862068965517238</v>
      </c>
      <c r="J74" s="91">
        <v>0.51923076923076927</v>
      </c>
      <c r="K74" s="90">
        <v>0</v>
      </c>
      <c r="L74" s="91">
        <v>0</v>
      </c>
      <c r="M74" s="91">
        <v>0</v>
      </c>
      <c r="N74" s="91">
        <v>0.65454545454545454</v>
      </c>
      <c r="O74" s="91">
        <v>0.7931034482758621</v>
      </c>
      <c r="P74" s="91">
        <v>1.1395348837209303</v>
      </c>
      <c r="Q74" s="91">
        <v>0.98</v>
      </c>
      <c r="R74" s="91">
        <v>1.6825396825396826</v>
      </c>
      <c r="S74" s="91">
        <v>3.7560975609756095</v>
      </c>
      <c r="T74" s="91">
        <v>0.81318681318681318</v>
      </c>
      <c r="U74" s="91">
        <v>0</v>
      </c>
      <c r="X74" s="32">
        <v>8</v>
      </c>
      <c r="Y74" s="44" t="s">
        <v>7</v>
      </c>
      <c r="Z74" s="91">
        <v>10.975475277711425</v>
      </c>
      <c r="AA74" s="91">
        <v>7.8157663181007866</v>
      </c>
      <c r="AB74" s="91">
        <v>5.0862230036366798</v>
      </c>
      <c r="AC74" s="91">
        <v>3.7623830905210212</v>
      </c>
      <c r="AD74" s="91">
        <v>7.1537195171042942</v>
      </c>
      <c r="AE74" s="91">
        <v>6.1031436604645997</v>
      </c>
      <c r="AF74" s="91">
        <v>10.054012137306916</v>
      </c>
      <c r="AG74" s="91">
        <v>12</v>
      </c>
      <c r="AH74" s="91">
        <v>11.227320834341098</v>
      </c>
      <c r="AI74" s="91">
        <v>9.2998486400785794</v>
      </c>
      <c r="AJ74" s="91">
        <v>6.1642084766188479</v>
      </c>
      <c r="AK74" s="91">
        <v>8.5058037639905333</v>
      </c>
      <c r="AL74" s="91">
        <v>7.488630664224889</v>
      </c>
      <c r="AM74" s="91">
        <v>11.885730487977105</v>
      </c>
      <c r="AN74" s="91">
        <v>14.350624933313856</v>
      </c>
      <c r="AO74" s="91">
        <v>5.1033821173907619</v>
      </c>
      <c r="AP74" s="91">
        <v>11.111314876096539</v>
      </c>
      <c r="AQ74" s="91">
        <v>16.700151332362516</v>
      </c>
      <c r="AS74">
        <v>1</v>
      </c>
      <c r="AT74" s="32">
        <v>8</v>
      </c>
      <c r="AU74" s="44" t="s">
        <v>7</v>
      </c>
      <c r="AV74" s="91">
        <v>164.78773913124044</v>
      </c>
      <c r="AX74" s="32">
        <v>8</v>
      </c>
      <c r="AY74" s="68" t="s">
        <v>7</v>
      </c>
      <c r="AZ74" s="65">
        <v>19.667544045947711</v>
      </c>
      <c r="BA74" s="65">
        <v>11.186874467140242</v>
      </c>
      <c r="BB74" s="65">
        <v>8.6785499953085434</v>
      </c>
      <c r="BC74" s="65">
        <v>16.067066891970299</v>
      </c>
      <c r="BD74" s="65">
        <v>12.276359379053105</v>
      </c>
      <c r="BE74" s="65">
        <v>8.8248719933118114</v>
      </c>
      <c r="BF74" s="65">
        <v>11.592757302068442</v>
      </c>
      <c r="BG74" s="65">
        <v>12</v>
      </c>
      <c r="BH74" s="65">
        <v>14.634168080040064</v>
      </c>
      <c r="BI74" s="65">
        <v>10.913997108449829</v>
      </c>
      <c r="BJ74" s="65">
        <v>11.124966757362271</v>
      </c>
      <c r="BK74" s="65">
        <v>7.8464015314684517</v>
      </c>
      <c r="BL74" s="65">
        <v>7.3373724792906501</v>
      </c>
      <c r="BM74" s="65">
        <v>8.7518918590412245</v>
      </c>
      <c r="BN74" s="65">
        <v>7.2588737737995981</v>
      </c>
      <c r="BO74" s="65">
        <v>8.319601592577289</v>
      </c>
      <c r="BP74" s="65">
        <v>6.035223713456749</v>
      </c>
      <c r="BQ74" s="65">
        <v>7.651521379669977</v>
      </c>
      <c r="BS74">
        <v>1</v>
      </c>
      <c r="BU74" s="32">
        <v>8</v>
      </c>
      <c r="BV74" s="44" t="s">
        <v>7</v>
      </c>
      <c r="BW74" s="158">
        <v>190.16804234995627</v>
      </c>
    </row>
    <row r="75" spans="2:75">
      <c r="B75" s="132">
        <v>9</v>
      </c>
      <c r="C75" s="133" t="s">
        <v>8</v>
      </c>
      <c r="D75" s="91">
        <v>0</v>
      </c>
      <c r="E75" s="91">
        <v>0.64227642276422769</v>
      </c>
      <c r="F75" s="91">
        <v>0.29906542056074764</v>
      </c>
      <c r="G75" s="91">
        <v>0.73972602739726023</v>
      </c>
      <c r="H75" s="91">
        <v>0.8</v>
      </c>
      <c r="I75" s="91">
        <v>0.53658536585365857</v>
      </c>
      <c r="J75" s="91">
        <v>0</v>
      </c>
      <c r="K75" s="91">
        <v>0</v>
      </c>
      <c r="L75" s="90">
        <v>0</v>
      </c>
      <c r="M75" s="91">
        <v>0</v>
      </c>
      <c r="N75" s="91">
        <v>0.92660550458715596</v>
      </c>
      <c r="O75" s="91">
        <v>1.03</v>
      </c>
      <c r="P75" s="91">
        <v>0.96739130434782605</v>
      </c>
      <c r="Q75" s="91">
        <v>1.9420289855072463</v>
      </c>
      <c r="R75" s="91">
        <v>0</v>
      </c>
      <c r="S75" s="91">
        <v>2.4415584415584415</v>
      </c>
      <c r="T75" s="91">
        <v>4.0999999999999996</v>
      </c>
      <c r="U75" s="91">
        <v>1.4310344827586208</v>
      </c>
      <c r="X75" s="132">
        <v>9</v>
      </c>
      <c r="Y75" s="133" t="s">
        <v>8</v>
      </c>
      <c r="Z75" s="91">
        <v>10.752775075650469</v>
      </c>
      <c r="AA75" s="91">
        <v>5.3050832564376122</v>
      </c>
      <c r="AB75" s="91">
        <v>5.483997630220661</v>
      </c>
      <c r="AC75" s="91">
        <v>4.8956306123303648</v>
      </c>
      <c r="AD75" s="91">
        <v>8.3028995983341307</v>
      </c>
      <c r="AE75" s="91">
        <v>6.0712838248650431</v>
      </c>
      <c r="AF75" s="91">
        <v>13.727040390788261</v>
      </c>
      <c r="AG75" s="91">
        <v>14.634168080040064</v>
      </c>
      <c r="AH75" s="91">
        <v>12</v>
      </c>
      <c r="AI75" s="91">
        <v>13.796140218713994</v>
      </c>
      <c r="AJ75" s="91">
        <v>7.7280202938955993</v>
      </c>
      <c r="AK75" s="91">
        <v>11.569391908628946</v>
      </c>
      <c r="AL75" s="91">
        <v>11.824521032532784</v>
      </c>
      <c r="AM75" s="91">
        <v>11.173361114526003</v>
      </c>
      <c r="AN75" s="91">
        <v>15.715690653616498</v>
      </c>
      <c r="AO75" s="91">
        <v>9.8087921340206439</v>
      </c>
      <c r="AP75" s="91">
        <v>13.188688682913721</v>
      </c>
      <c r="AQ75" s="91">
        <v>17.205670259877078</v>
      </c>
      <c r="AS75">
        <v>1</v>
      </c>
      <c r="AT75" s="132">
        <v>9</v>
      </c>
      <c r="AU75" s="133" t="s">
        <v>8</v>
      </c>
      <c r="AV75" s="91">
        <v>193.18315476739187</v>
      </c>
      <c r="AX75" s="16">
        <v>9</v>
      </c>
      <c r="AY75" s="60" t="s">
        <v>8</v>
      </c>
      <c r="AZ75" s="65">
        <v>21.847453050957441</v>
      </c>
      <c r="BA75" s="65">
        <v>14.970324198846832</v>
      </c>
      <c r="BB75" s="65">
        <v>10.685834102176461</v>
      </c>
      <c r="BC75" s="65">
        <v>14.246185775505765</v>
      </c>
      <c r="BD75" s="65">
        <v>14.371594368411523</v>
      </c>
      <c r="BE75" s="65">
        <v>7.8159372898917283</v>
      </c>
      <c r="BF75" s="65">
        <v>10.445870035576098</v>
      </c>
      <c r="BG75" s="65">
        <v>11.227320834341098</v>
      </c>
      <c r="BH75" s="65">
        <v>12</v>
      </c>
      <c r="BI75" s="65">
        <v>13.848004441412968</v>
      </c>
      <c r="BJ75" s="65">
        <v>10.800208425889156</v>
      </c>
      <c r="BK75" s="65">
        <v>6.7107028651781446</v>
      </c>
      <c r="BL75" s="65">
        <v>7.8785376013324688</v>
      </c>
      <c r="BM75" s="65">
        <v>5.3823979526940553</v>
      </c>
      <c r="BN75" s="65">
        <v>7.5748399156903163</v>
      </c>
      <c r="BO75" s="65">
        <v>4.4864426499518597</v>
      </c>
      <c r="BP75" s="65">
        <v>5.0058750624353161</v>
      </c>
      <c r="BQ75" s="65">
        <v>4.3343774048785138</v>
      </c>
      <c r="BS75">
        <v>1</v>
      </c>
      <c r="BU75" s="132">
        <v>9</v>
      </c>
      <c r="BV75" s="133" t="s">
        <v>8</v>
      </c>
      <c r="BW75" s="158">
        <v>183.63190597516979</v>
      </c>
    </row>
    <row r="76" spans="2:75">
      <c r="B76" s="134">
        <v>10</v>
      </c>
      <c r="C76" s="135" t="s">
        <v>9</v>
      </c>
      <c r="D76" s="91">
        <v>0.52985074626865669</v>
      </c>
      <c r="E76" s="91">
        <v>0</v>
      </c>
      <c r="F76" s="91">
        <v>0.68067226890756305</v>
      </c>
      <c r="G76" s="91">
        <v>0.55555555555555558</v>
      </c>
      <c r="H76" s="91">
        <v>0.57480314960629919</v>
      </c>
      <c r="I76" s="91">
        <v>1.4931506849315068</v>
      </c>
      <c r="J76" s="91">
        <v>0</v>
      </c>
      <c r="K76" s="91">
        <v>0</v>
      </c>
      <c r="L76" s="91">
        <v>0</v>
      </c>
      <c r="M76" s="90">
        <v>0</v>
      </c>
      <c r="N76" s="91">
        <v>1.3818181818181818</v>
      </c>
      <c r="O76" s="91">
        <v>1.4155844155844155</v>
      </c>
      <c r="P76" s="91">
        <v>0.93827160493827155</v>
      </c>
      <c r="Q76" s="91">
        <v>1.1084337349397591</v>
      </c>
      <c r="R76" s="91">
        <v>0</v>
      </c>
      <c r="S76" s="91">
        <v>1.9027777777777777</v>
      </c>
      <c r="T76" s="91">
        <v>0.95714285714285718</v>
      </c>
      <c r="U76" s="91">
        <v>2.72</v>
      </c>
      <c r="X76" s="134">
        <v>10</v>
      </c>
      <c r="Y76" s="135" t="s">
        <v>9</v>
      </c>
      <c r="Z76" s="91">
        <v>10.091845861115416</v>
      </c>
      <c r="AA76" s="91">
        <v>5.8739791595194157</v>
      </c>
      <c r="AB76" s="91">
        <v>7.8972706950810938</v>
      </c>
      <c r="AC76" s="91">
        <v>5.4437402247426991</v>
      </c>
      <c r="AD76" s="91">
        <v>7.1152405224917841</v>
      </c>
      <c r="AE76" s="91">
        <v>7.2439619727824995</v>
      </c>
      <c r="AF76" s="91">
        <v>12.090579678749581</v>
      </c>
      <c r="AG76" s="91">
        <v>10.913997108449829</v>
      </c>
      <c r="AH76" s="91">
        <v>13.848004441412968</v>
      </c>
      <c r="AI76" s="91">
        <v>12</v>
      </c>
      <c r="AJ76" s="91">
        <v>6.8410864309145101</v>
      </c>
      <c r="AK76" s="91">
        <v>7.7631659355667972</v>
      </c>
      <c r="AL76" s="91">
        <v>7.6024006265557862</v>
      </c>
      <c r="AM76" s="91">
        <v>10.283625594847079</v>
      </c>
      <c r="AN76" s="91">
        <v>19.436033220627188</v>
      </c>
      <c r="AO76" s="91">
        <v>8.1335645912251096</v>
      </c>
      <c r="AP76" s="91">
        <v>15.080252798514197</v>
      </c>
      <c r="AQ76" s="91">
        <v>13.17373338536945</v>
      </c>
      <c r="AS76">
        <v>1</v>
      </c>
      <c r="AT76" s="134">
        <v>10</v>
      </c>
      <c r="AU76" s="135" t="s">
        <v>9</v>
      </c>
      <c r="AV76" s="91">
        <v>180.83248224796543</v>
      </c>
      <c r="AX76" s="16">
        <v>10</v>
      </c>
      <c r="AY76" s="60" t="s">
        <v>9</v>
      </c>
      <c r="AZ76" s="65">
        <v>13.951281764899504</v>
      </c>
      <c r="BA76" s="65">
        <v>13.619167132271969</v>
      </c>
      <c r="BB76" s="65">
        <v>6.8588655239249805</v>
      </c>
      <c r="BC76" s="65">
        <v>10.676129646435065</v>
      </c>
      <c r="BD76" s="65">
        <v>11.316686006139921</v>
      </c>
      <c r="BE76" s="65">
        <v>11.132415018908763</v>
      </c>
      <c r="BF76" s="65">
        <v>9.2084337106461724</v>
      </c>
      <c r="BG76" s="65">
        <v>9.2998486400785794</v>
      </c>
      <c r="BH76" s="65">
        <v>13.796140218713994</v>
      </c>
      <c r="BI76" s="65">
        <v>12</v>
      </c>
      <c r="BJ76" s="65">
        <v>11.15224190103805</v>
      </c>
      <c r="BK76" s="65">
        <v>7.0120649786266487</v>
      </c>
      <c r="BL76" s="65">
        <v>5.6149083325980467</v>
      </c>
      <c r="BM76" s="65">
        <v>5.4469362250970148</v>
      </c>
      <c r="BN76" s="65">
        <v>5.6851225543139892</v>
      </c>
      <c r="BO76" s="65">
        <v>7.3401187563167021</v>
      </c>
      <c r="BP76" s="65">
        <v>6.2189558866538261</v>
      </c>
      <c r="BQ76" s="65">
        <v>4.6637014462504904</v>
      </c>
      <c r="BS76">
        <v>1</v>
      </c>
      <c r="BU76" s="134">
        <v>10</v>
      </c>
      <c r="BV76" s="135" t="s">
        <v>9</v>
      </c>
      <c r="BW76" s="158">
        <v>164.99301774291371</v>
      </c>
    </row>
    <row r="77" spans="2:75">
      <c r="B77" s="33">
        <v>11</v>
      </c>
      <c r="C77" s="45" t="s">
        <v>10</v>
      </c>
      <c r="D77" s="91">
        <v>1.2898550724637681</v>
      </c>
      <c r="E77" s="91">
        <v>0</v>
      </c>
      <c r="F77" s="91">
        <v>0.87356321839080464</v>
      </c>
      <c r="G77" s="91">
        <v>0.39655172413793105</v>
      </c>
      <c r="H77" s="91">
        <v>0</v>
      </c>
      <c r="I77" s="91">
        <v>1.603448275862069</v>
      </c>
      <c r="J77" s="91">
        <v>1.3833333333333333</v>
      </c>
      <c r="K77" s="91">
        <v>1.5277777777777777</v>
      </c>
      <c r="L77" s="91">
        <v>1.0792079207920793</v>
      </c>
      <c r="M77" s="91">
        <v>0.72368421052631582</v>
      </c>
      <c r="N77" s="90">
        <v>0</v>
      </c>
      <c r="O77" s="91">
        <v>0</v>
      </c>
      <c r="P77" s="91">
        <v>1.4857142857142858</v>
      </c>
      <c r="Q77" s="91">
        <v>0.92452830188679247</v>
      </c>
      <c r="R77" s="91">
        <v>0</v>
      </c>
      <c r="S77" s="91">
        <v>0</v>
      </c>
      <c r="T77" s="91">
        <v>2.1785714285714284</v>
      </c>
      <c r="U77" s="91">
        <v>2.5925925925925926</v>
      </c>
      <c r="X77" s="33">
        <v>11</v>
      </c>
      <c r="Y77" s="45" t="s">
        <v>10</v>
      </c>
      <c r="Z77" s="91">
        <v>5.9472855773073956</v>
      </c>
      <c r="AA77" s="91">
        <v>7.1272324292259901</v>
      </c>
      <c r="AB77" s="91">
        <v>11.319364334181319</v>
      </c>
      <c r="AC77" s="91">
        <v>7.8112010756054389</v>
      </c>
      <c r="AD77" s="91">
        <v>9.2026866309208373</v>
      </c>
      <c r="AE77" s="91">
        <v>7.7754664057621028</v>
      </c>
      <c r="AF77" s="91">
        <v>11.683958015777836</v>
      </c>
      <c r="AG77" s="91">
        <v>11.124966757362271</v>
      </c>
      <c r="AH77" s="91">
        <v>10.800208425889156</v>
      </c>
      <c r="AI77" s="91">
        <v>11.15224190103805</v>
      </c>
      <c r="AJ77" s="91">
        <v>12</v>
      </c>
      <c r="AK77" s="91">
        <v>11.516397253011029</v>
      </c>
      <c r="AL77" s="91">
        <v>13.250149561283484</v>
      </c>
      <c r="AM77" s="91">
        <v>12.874738264319909</v>
      </c>
      <c r="AN77" s="91">
        <v>18.946997184205284</v>
      </c>
      <c r="AO77" s="91">
        <v>17.641313458368195</v>
      </c>
      <c r="AP77" s="91">
        <v>15.69087949008178</v>
      </c>
      <c r="AQ77" s="91">
        <v>11.571662500999</v>
      </c>
      <c r="AS77">
        <v>1</v>
      </c>
      <c r="AT77" s="33">
        <v>11</v>
      </c>
      <c r="AU77" s="45" t="s">
        <v>10</v>
      </c>
      <c r="AV77" s="91">
        <v>207.43674926533907</v>
      </c>
      <c r="AX77" s="33">
        <v>11</v>
      </c>
      <c r="AY77" s="119" t="s">
        <v>10</v>
      </c>
      <c r="AZ77" s="65">
        <v>12.609809726219511</v>
      </c>
      <c r="BA77" s="65">
        <v>12.767302233416451</v>
      </c>
      <c r="BB77" s="65">
        <v>10.559521928539244</v>
      </c>
      <c r="BC77" s="65">
        <v>10.660685524428146</v>
      </c>
      <c r="BD77" s="65">
        <v>12.184827624150616</v>
      </c>
      <c r="BE77" s="65">
        <v>11.083169311867429</v>
      </c>
      <c r="BF77" s="65">
        <v>7.6708269701974947</v>
      </c>
      <c r="BG77" s="65">
        <v>6.1642084766188479</v>
      </c>
      <c r="BH77" s="65">
        <v>7.7280202938955993</v>
      </c>
      <c r="BI77" s="65">
        <v>6.8410864309145101</v>
      </c>
      <c r="BJ77" s="65">
        <v>12</v>
      </c>
      <c r="BK77" s="65">
        <v>8.1294282239230746</v>
      </c>
      <c r="BL77" s="65">
        <v>6.7025111941389373</v>
      </c>
      <c r="BM77" s="65">
        <v>5.9483480274411367</v>
      </c>
      <c r="BN77" s="65">
        <v>4.633188995499995</v>
      </c>
      <c r="BO77" s="65">
        <v>4.9595465725968868</v>
      </c>
      <c r="BP77" s="65">
        <v>5.7699478328569125</v>
      </c>
      <c r="BQ77" s="65">
        <v>3.4466702688720581</v>
      </c>
      <c r="BS77">
        <v>1</v>
      </c>
      <c r="BU77" s="33">
        <v>11</v>
      </c>
      <c r="BV77" s="45" t="s">
        <v>10</v>
      </c>
      <c r="BW77" s="158">
        <v>149.85909963557685</v>
      </c>
    </row>
    <row r="78" spans="2:75">
      <c r="B78" s="34">
        <v>12</v>
      </c>
      <c r="C78" s="46" t="s">
        <v>11</v>
      </c>
      <c r="D78" s="91">
        <v>0.67889908256880738</v>
      </c>
      <c r="E78" s="91">
        <v>0.33108108108108109</v>
      </c>
      <c r="F78" s="91">
        <v>0</v>
      </c>
      <c r="G78" s="91">
        <v>0.44827586206896552</v>
      </c>
      <c r="H78" s="91">
        <v>0</v>
      </c>
      <c r="I78" s="91">
        <v>1.5584415584415585</v>
      </c>
      <c r="J78" s="91">
        <v>0</v>
      </c>
      <c r="K78" s="91">
        <v>1.2608695652173914</v>
      </c>
      <c r="L78" s="91">
        <v>0.970873786407767</v>
      </c>
      <c r="M78" s="91">
        <v>0.70642201834862384</v>
      </c>
      <c r="N78" s="91">
        <v>0</v>
      </c>
      <c r="O78" s="90">
        <v>0</v>
      </c>
      <c r="P78" s="91">
        <v>0</v>
      </c>
      <c r="Q78" s="91">
        <v>1.6081081081081081</v>
      </c>
      <c r="R78" s="91">
        <v>1.8688524590163935</v>
      </c>
      <c r="S78" s="91">
        <v>1.425531914893617</v>
      </c>
      <c r="T78" s="91">
        <v>1.1025641025641026</v>
      </c>
      <c r="U78" s="91">
        <v>1.4367816091954022</v>
      </c>
      <c r="X78" s="34">
        <v>12</v>
      </c>
      <c r="Y78" s="46" t="s">
        <v>11</v>
      </c>
      <c r="Z78" s="91">
        <v>7.348701731173497</v>
      </c>
      <c r="AA78" s="91">
        <v>5.0523552226165034</v>
      </c>
      <c r="AB78" s="91">
        <v>8.5863383922398704</v>
      </c>
      <c r="AC78" s="91">
        <v>6.3503459613230184</v>
      </c>
      <c r="AD78" s="91">
        <v>7.3331625303984573</v>
      </c>
      <c r="AE78" s="91">
        <v>4.8742683952833872</v>
      </c>
      <c r="AF78" s="91">
        <v>11.138809874936547</v>
      </c>
      <c r="AG78" s="91">
        <v>7.8464015314684517</v>
      </c>
      <c r="AH78" s="91">
        <v>6.7107028651781446</v>
      </c>
      <c r="AI78" s="91">
        <v>7.0120649786266487</v>
      </c>
      <c r="AJ78" s="91">
        <v>8.1294282239230746</v>
      </c>
      <c r="AK78" s="91">
        <v>12</v>
      </c>
      <c r="AL78" s="91">
        <v>9.2366110592073127</v>
      </c>
      <c r="AM78" s="91">
        <v>11.122508439993906</v>
      </c>
      <c r="AN78" s="91">
        <v>14.735762878191604</v>
      </c>
      <c r="AO78" s="91">
        <v>14.802055150178589</v>
      </c>
      <c r="AP78" s="91">
        <v>13.14471012444093</v>
      </c>
      <c r="AQ78" s="91">
        <v>9.3293654007967302</v>
      </c>
      <c r="AS78">
        <v>1</v>
      </c>
      <c r="AT78" s="34">
        <v>12</v>
      </c>
      <c r="AU78" s="46" t="s">
        <v>11</v>
      </c>
      <c r="AV78" s="91">
        <v>164.75359275997667</v>
      </c>
      <c r="AX78" s="34">
        <v>12</v>
      </c>
      <c r="AY78" s="120" t="s">
        <v>11</v>
      </c>
      <c r="AZ78" s="65">
        <v>13.036519597495376</v>
      </c>
      <c r="BA78" s="65">
        <v>14.118638087553357</v>
      </c>
      <c r="BB78" s="65">
        <v>15.930783626873128</v>
      </c>
      <c r="BC78" s="65">
        <v>9.4767922399465476</v>
      </c>
      <c r="BD78" s="65">
        <v>17.504403987370775</v>
      </c>
      <c r="BE78" s="65">
        <v>12.127703791563659</v>
      </c>
      <c r="BF78" s="65">
        <v>11.107149460566172</v>
      </c>
      <c r="BG78" s="65">
        <v>8.5058037639905333</v>
      </c>
      <c r="BH78" s="65">
        <v>11.569391908628946</v>
      </c>
      <c r="BI78" s="65">
        <v>7.7631659355667972</v>
      </c>
      <c r="BJ78" s="65">
        <v>11.516397253011029</v>
      </c>
      <c r="BK78" s="65">
        <v>12</v>
      </c>
      <c r="BL78" s="65">
        <v>8.5514006797766307</v>
      </c>
      <c r="BM78" s="65">
        <v>6.8140737822671618</v>
      </c>
      <c r="BN78" s="65">
        <v>5.0211619852621876</v>
      </c>
      <c r="BO78" s="65">
        <v>9.8234323130506507</v>
      </c>
      <c r="BP78" s="65">
        <v>4.9773852950996993</v>
      </c>
      <c r="BQ78" s="65">
        <v>4.2400854845699696</v>
      </c>
      <c r="BS78">
        <v>1</v>
      </c>
      <c r="BU78" s="34">
        <v>12</v>
      </c>
      <c r="BV78" s="46" t="s">
        <v>11</v>
      </c>
      <c r="BW78" s="158">
        <v>184.08428919259265</v>
      </c>
    </row>
    <row r="79" spans="2:75">
      <c r="B79" s="35">
        <v>13</v>
      </c>
      <c r="C79" s="47" t="s">
        <v>12</v>
      </c>
      <c r="D79" s="91">
        <v>0</v>
      </c>
      <c r="E79" s="91">
        <v>0.76271186440677963</v>
      </c>
      <c r="F79" s="91">
        <v>0.95327102803738317</v>
      </c>
      <c r="G79" s="91">
        <v>0</v>
      </c>
      <c r="H79" s="91">
        <v>0.72499999999999998</v>
      </c>
      <c r="I79" s="91">
        <v>0</v>
      </c>
      <c r="J79" s="91">
        <v>0.41304347826086957</v>
      </c>
      <c r="K79" s="91">
        <v>0.87755102040816324</v>
      </c>
      <c r="L79" s="91">
        <v>1.0337078651685394</v>
      </c>
      <c r="M79" s="91">
        <v>1.0657894736842106</v>
      </c>
      <c r="N79" s="91">
        <v>0.67307692307692313</v>
      </c>
      <c r="O79" s="91">
        <v>0</v>
      </c>
      <c r="P79" s="90">
        <v>0</v>
      </c>
      <c r="Q79" s="91">
        <v>1.3076923076923077</v>
      </c>
      <c r="R79" s="91">
        <v>0.9285714285714286</v>
      </c>
      <c r="S79" s="91">
        <v>0</v>
      </c>
      <c r="T79" s="91">
        <v>0.71604938271604934</v>
      </c>
      <c r="U79" s="91">
        <v>1.463768115942029</v>
      </c>
      <c r="X79" s="35">
        <v>13</v>
      </c>
      <c r="Y79" s="47" t="s">
        <v>12</v>
      </c>
      <c r="Z79" s="91">
        <v>3.9587270074595127</v>
      </c>
      <c r="AA79" s="91">
        <v>4.3086548357332779</v>
      </c>
      <c r="AB79" s="91">
        <v>5.315960384989002</v>
      </c>
      <c r="AC79" s="91">
        <v>6.1576431102049982</v>
      </c>
      <c r="AD79" s="91">
        <v>4.1958464591956224</v>
      </c>
      <c r="AE79" s="91">
        <v>7.5410859641087695</v>
      </c>
      <c r="AF79" s="91">
        <v>6.7130263386366282</v>
      </c>
      <c r="AG79" s="91">
        <v>7.3373724792906501</v>
      </c>
      <c r="AH79" s="91">
        <v>7.8785376013324688</v>
      </c>
      <c r="AI79" s="91">
        <v>5.6149083325980467</v>
      </c>
      <c r="AJ79" s="91">
        <v>6.7025111941389373</v>
      </c>
      <c r="AK79" s="91">
        <v>8.5514006797766307</v>
      </c>
      <c r="AL79" s="91">
        <v>12</v>
      </c>
      <c r="AM79" s="91">
        <v>6.749287444087706</v>
      </c>
      <c r="AN79" s="91">
        <v>9.5300533800266276</v>
      </c>
      <c r="AO79" s="91">
        <v>14.499160542294678</v>
      </c>
      <c r="AP79" s="91">
        <v>12.275823876154135</v>
      </c>
      <c r="AQ79" s="91">
        <v>17.416503446860986</v>
      </c>
      <c r="AS79">
        <v>1</v>
      </c>
      <c r="AT79" s="35">
        <v>13</v>
      </c>
      <c r="AU79" s="47" t="s">
        <v>12</v>
      </c>
      <c r="AV79" s="91">
        <v>146.74650307688867</v>
      </c>
      <c r="AX79" s="35">
        <v>13</v>
      </c>
      <c r="AY79" s="121" t="s">
        <v>12</v>
      </c>
      <c r="AZ79" s="65">
        <v>19.899353439198627</v>
      </c>
      <c r="BA79" s="65">
        <v>14.303032492911759</v>
      </c>
      <c r="BB79" s="65">
        <v>13.918109093409175</v>
      </c>
      <c r="BC79" s="65">
        <v>17.489797736093017</v>
      </c>
      <c r="BD79" s="65">
        <v>13.026502978481487</v>
      </c>
      <c r="BE79" s="65">
        <v>13.391731128215513</v>
      </c>
      <c r="BF79" s="65">
        <v>8.5352720177703603</v>
      </c>
      <c r="BG79" s="65">
        <v>7.488630664224889</v>
      </c>
      <c r="BH79" s="65">
        <v>11.824521032532784</v>
      </c>
      <c r="BI79" s="65">
        <v>7.6024006265557862</v>
      </c>
      <c r="BJ79" s="65">
        <v>13.250149561283484</v>
      </c>
      <c r="BK79" s="65">
        <v>9.2366110592073127</v>
      </c>
      <c r="BL79" s="65">
        <v>12</v>
      </c>
      <c r="BM79" s="65">
        <v>8.9221394032939649</v>
      </c>
      <c r="BN79" s="65">
        <v>6.3689069050542439</v>
      </c>
      <c r="BO79" s="65">
        <v>10.632399238927341</v>
      </c>
      <c r="BP79" s="65">
        <v>7.9944373863190838</v>
      </c>
      <c r="BQ79" s="65">
        <v>8.6580606622910619</v>
      </c>
      <c r="BS79">
        <v>1</v>
      </c>
      <c r="BU79" s="35">
        <v>13</v>
      </c>
      <c r="BV79" s="47" t="s">
        <v>12</v>
      </c>
      <c r="BW79" s="158">
        <v>204.54205542576992</v>
      </c>
    </row>
    <row r="80" spans="2:75">
      <c r="B80" s="36">
        <v>14</v>
      </c>
      <c r="C80" s="48" t="s">
        <v>13</v>
      </c>
      <c r="D80" s="91">
        <v>0</v>
      </c>
      <c r="E80" s="91">
        <v>0</v>
      </c>
      <c r="F80" s="91">
        <v>0</v>
      </c>
      <c r="G80" s="91">
        <v>0.5730337078651685</v>
      </c>
      <c r="H80" s="91">
        <v>0</v>
      </c>
      <c r="I80" s="91">
        <v>0.6506024096385542</v>
      </c>
      <c r="J80" s="91">
        <v>0.8904109589041096</v>
      </c>
      <c r="K80" s="91">
        <v>1.0204081632653061</v>
      </c>
      <c r="L80" s="91">
        <v>0.5149253731343284</v>
      </c>
      <c r="M80" s="91">
        <v>0.90217391304347827</v>
      </c>
      <c r="N80" s="91">
        <v>1.0816326530612246</v>
      </c>
      <c r="O80" s="91">
        <v>0.62184873949579833</v>
      </c>
      <c r="P80" s="91">
        <v>0.76470588235294112</v>
      </c>
      <c r="Q80" s="90">
        <v>0</v>
      </c>
      <c r="R80" s="91">
        <v>0.91578947368421049</v>
      </c>
      <c r="S80" s="91">
        <v>1.3253012048192772</v>
      </c>
      <c r="T80" s="91">
        <v>1.1927710843373494</v>
      </c>
      <c r="U80" s="91">
        <v>0</v>
      </c>
      <c r="X80" s="36">
        <v>14</v>
      </c>
      <c r="Y80" s="48" t="s">
        <v>13</v>
      </c>
      <c r="Z80" s="91">
        <v>7.4385688344091285</v>
      </c>
      <c r="AA80" s="91">
        <v>4.5769552456704021</v>
      </c>
      <c r="AB80" s="91">
        <v>5.4618844264770008</v>
      </c>
      <c r="AC80" s="91">
        <v>3.6778791691018839</v>
      </c>
      <c r="AD80" s="91">
        <v>4.8299354851373906</v>
      </c>
      <c r="AE80" s="91">
        <v>7.320886398069602</v>
      </c>
      <c r="AF80" s="91">
        <v>6.9066741670284335</v>
      </c>
      <c r="AG80" s="91">
        <v>8.7518918590412245</v>
      </c>
      <c r="AH80" s="91">
        <v>5.3823979526940553</v>
      </c>
      <c r="AI80" s="91">
        <v>5.4469362250970148</v>
      </c>
      <c r="AJ80" s="91">
        <v>5.9483480274411367</v>
      </c>
      <c r="AK80" s="91">
        <v>6.8140737822671618</v>
      </c>
      <c r="AL80" s="91">
        <v>8.9221394032939649</v>
      </c>
      <c r="AM80" s="91">
        <v>12</v>
      </c>
      <c r="AN80" s="91">
        <v>8.8154083626063695</v>
      </c>
      <c r="AO80" s="91">
        <v>10.081580355032356</v>
      </c>
      <c r="AP80" s="91">
        <v>10.500724449441847</v>
      </c>
      <c r="AQ80" s="91">
        <v>11.795154080911104</v>
      </c>
      <c r="AS80">
        <v>1</v>
      </c>
      <c r="AT80" s="36">
        <v>14</v>
      </c>
      <c r="AU80" s="48" t="s">
        <v>13</v>
      </c>
      <c r="AV80" s="91">
        <v>134.67143822372009</v>
      </c>
      <c r="AX80" s="36">
        <v>14</v>
      </c>
      <c r="AY80" s="122" t="s">
        <v>13</v>
      </c>
      <c r="AZ80" s="65">
        <v>15.214809976369979</v>
      </c>
      <c r="BA80" s="65">
        <v>18.503992404669411</v>
      </c>
      <c r="BB80" s="65">
        <v>16.12836304526725</v>
      </c>
      <c r="BC80" s="65">
        <v>15.131986944119284</v>
      </c>
      <c r="BD80" s="65">
        <v>15.60726815351239</v>
      </c>
      <c r="BE80" s="65">
        <v>13.651467342193351</v>
      </c>
      <c r="BF80" s="65">
        <v>12.183323975802853</v>
      </c>
      <c r="BG80" s="65">
        <v>11.885730487977105</v>
      </c>
      <c r="BH80" s="65">
        <v>11.173361114526003</v>
      </c>
      <c r="BI80" s="65">
        <v>10.283625594847079</v>
      </c>
      <c r="BJ80" s="65">
        <v>12.874738264319909</v>
      </c>
      <c r="BK80" s="65">
        <v>11.122508439993906</v>
      </c>
      <c r="BL80" s="65">
        <v>6.749287444087706</v>
      </c>
      <c r="BM80" s="65">
        <v>12</v>
      </c>
      <c r="BN80" s="65">
        <v>4.78623617498417</v>
      </c>
      <c r="BO80" s="65">
        <v>6.7974011769821452</v>
      </c>
      <c r="BP80" s="65">
        <v>8.1325852145459745</v>
      </c>
      <c r="BQ80" s="65">
        <v>8.5177562143846828</v>
      </c>
      <c r="BS80">
        <v>1</v>
      </c>
      <c r="BU80" s="36">
        <v>14</v>
      </c>
      <c r="BV80" s="48" t="s">
        <v>13</v>
      </c>
      <c r="BW80" s="158">
        <v>210.7444419685832</v>
      </c>
    </row>
    <row r="81" spans="2:75">
      <c r="B81" s="38">
        <v>15</v>
      </c>
      <c r="C81" s="49" t="s">
        <v>14</v>
      </c>
      <c r="D81" s="91">
        <v>0.35772357723577236</v>
      </c>
      <c r="E81" s="91">
        <v>0.65467625899280579</v>
      </c>
      <c r="F81" s="91">
        <v>0.73118279569892475</v>
      </c>
      <c r="G81" s="91">
        <v>0</v>
      </c>
      <c r="H81" s="91">
        <v>0.28930817610062892</v>
      </c>
      <c r="I81" s="91">
        <v>0.30399999999999999</v>
      </c>
      <c r="J81" s="91">
        <v>0.87692307692307692</v>
      </c>
      <c r="K81" s="91">
        <v>0.59433962264150941</v>
      </c>
      <c r="L81" s="91">
        <v>0</v>
      </c>
      <c r="M81" s="91">
        <v>0</v>
      </c>
      <c r="N81" s="91">
        <v>0</v>
      </c>
      <c r="O81" s="91">
        <v>0.53508771929824561</v>
      </c>
      <c r="P81" s="91">
        <v>1.0769230769230769</v>
      </c>
      <c r="Q81" s="91">
        <v>1.0919540229885059</v>
      </c>
      <c r="R81" s="90">
        <v>0</v>
      </c>
      <c r="S81" s="91">
        <v>0.64</v>
      </c>
      <c r="T81" s="91">
        <v>0</v>
      </c>
      <c r="U81" s="91">
        <v>1.0379746835443038</v>
      </c>
      <c r="X81" s="38">
        <v>15</v>
      </c>
      <c r="Y81" s="49" t="s">
        <v>14</v>
      </c>
      <c r="Z81" s="91">
        <v>3.3812443659931652</v>
      </c>
      <c r="AA81" s="91">
        <v>4.5309100654241927</v>
      </c>
      <c r="AB81" s="91">
        <v>4.5148339583435328</v>
      </c>
      <c r="AC81" s="91">
        <v>4.6005511751601595</v>
      </c>
      <c r="AD81" s="91">
        <v>3.4472601853919196</v>
      </c>
      <c r="AE81" s="91">
        <v>4.7911342062210416</v>
      </c>
      <c r="AF81" s="91">
        <v>5.0472247909833694</v>
      </c>
      <c r="AG81" s="91">
        <v>7.2588737737995981</v>
      </c>
      <c r="AH81" s="91">
        <v>7.5748399156903163</v>
      </c>
      <c r="AI81" s="91">
        <v>5.6851225543139892</v>
      </c>
      <c r="AJ81" s="91">
        <v>4.633188995499995</v>
      </c>
      <c r="AK81" s="91">
        <v>5.0211619852621876</v>
      </c>
      <c r="AL81" s="91">
        <v>6.3689069050542439</v>
      </c>
      <c r="AM81" s="91">
        <v>4.78623617498417</v>
      </c>
      <c r="AN81" s="91">
        <v>12</v>
      </c>
      <c r="AO81" s="91">
        <v>7.9822596769335616</v>
      </c>
      <c r="AP81" s="91">
        <v>7.4882580712613693</v>
      </c>
      <c r="AQ81" s="91">
        <v>10.721521400582294</v>
      </c>
      <c r="AS81">
        <v>1</v>
      </c>
      <c r="AT81" s="38">
        <v>15</v>
      </c>
      <c r="AU81" s="49" t="s">
        <v>14</v>
      </c>
      <c r="AV81" s="91">
        <v>109.83352820089911</v>
      </c>
      <c r="AX81" s="38">
        <v>15</v>
      </c>
      <c r="AY81" s="123" t="s">
        <v>14</v>
      </c>
      <c r="AZ81" s="65">
        <v>18.364076545667047</v>
      </c>
      <c r="BA81" s="65">
        <v>25.57593279245836</v>
      </c>
      <c r="BB81" s="65">
        <v>14.986017092446842</v>
      </c>
      <c r="BC81" s="65">
        <v>20.710620014610072</v>
      </c>
      <c r="BD81" s="65">
        <v>15.207252739737001</v>
      </c>
      <c r="BE81" s="65">
        <v>15.66210002196998</v>
      </c>
      <c r="BF81" s="65">
        <v>17.66438769525508</v>
      </c>
      <c r="BG81" s="65">
        <v>14.350624933313856</v>
      </c>
      <c r="BH81" s="65">
        <v>15.715690653616498</v>
      </c>
      <c r="BI81" s="65">
        <v>19.436033220627188</v>
      </c>
      <c r="BJ81" s="65">
        <v>18.946997184205284</v>
      </c>
      <c r="BK81" s="65">
        <v>14.735762878191604</v>
      </c>
      <c r="BL81" s="65">
        <v>9.5300533800266276</v>
      </c>
      <c r="BM81" s="65">
        <v>8.8154083626063695</v>
      </c>
      <c r="BN81" s="65">
        <v>12</v>
      </c>
      <c r="BO81" s="65">
        <v>12.355882041863104</v>
      </c>
      <c r="BP81" s="65">
        <v>12.904324767061594</v>
      </c>
      <c r="BQ81" s="65">
        <v>7.2661497585704264</v>
      </c>
      <c r="BS81">
        <v>1</v>
      </c>
      <c r="BU81" s="38">
        <v>15</v>
      </c>
      <c r="BV81" s="49" t="s">
        <v>14</v>
      </c>
      <c r="BW81" s="158">
        <v>274.22731408222694</v>
      </c>
    </row>
    <row r="82" spans="2:75">
      <c r="B82" s="37">
        <v>16</v>
      </c>
      <c r="C82" s="50" t="s">
        <v>15</v>
      </c>
      <c r="D82" s="91">
        <v>1.4776119402985075</v>
      </c>
      <c r="E82" s="91">
        <v>0.92553191489361697</v>
      </c>
      <c r="F82" s="91">
        <v>0</v>
      </c>
      <c r="G82" s="91">
        <v>0</v>
      </c>
      <c r="H82" s="91">
        <v>0.73484848484848486</v>
      </c>
      <c r="I82" s="91">
        <v>0</v>
      </c>
      <c r="J82" s="91">
        <v>0.81481481481481477</v>
      </c>
      <c r="K82" s="91">
        <v>0.26623376623376621</v>
      </c>
      <c r="L82" s="91">
        <v>0.40957446808510639</v>
      </c>
      <c r="M82" s="91">
        <v>0.52554744525547448</v>
      </c>
      <c r="N82" s="91">
        <v>0</v>
      </c>
      <c r="O82" s="91">
        <v>0.70149253731343286</v>
      </c>
      <c r="P82" s="91">
        <v>0</v>
      </c>
      <c r="Q82" s="91">
        <v>0.75454545454545452</v>
      </c>
      <c r="R82" s="91">
        <v>1.5625</v>
      </c>
      <c r="S82" s="90">
        <v>0</v>
      </c>
      <c r="T82" s="91">
        <v>1.6808510638297873</v>
      </c>
      <c r="U82" s="91">
        <v>0.9263157894736842</v>
      </c>
      <c r="X82" s="37">
        <v>16</v>
      </c>
      <c r="Y82" s="50" t="s">
        <v>15</v>
      </c>
      <c r="Z82" s="91">
        <v>4.1628132200781174</v>
      </c>
      <c r="AA82" s="91">
        <v>5.2240805300822597</v>
      </c>
      <c r="AB82" s="91">
        <v>9.8182930529768964</v>
      </c>
      <c r="AC82" s="91">
        <v>6.3164186748919828</v>
      </c>
      <c r="AD82" s="91">
        <v>5.1688879100356155</v>
      </c>
      <c r="AE82" s="91">
        <v>6.071270182029159</v>
      </c>
      <c r="AF82" s="91">
        <v>8.6378730744701713</v>
      </c>
      <c r="AG82" s="91">
        <v>8.319601592577289</v>
      </c>
      <c r="AH82" s="91">
        <v>4.4864426499518597</v>
      </c>
      <c r="AI82" s="91">
        <v>7.3401187563167021</v>
      </c>
      <c r="AJ82" s="91">
        <v>4.9595465725968868</v>
      </c>
      <c r="AK82" s="91">
        <v>9.8234323130506507</v>
      </c>
      <c r="AL82" s="91">
        <v>10.632399238927341</v>
      </c>
      <c r="AM82" s="91">
        <v>6.7974011769821452</v>
      </c>
      <c r="AN82" s="91">
        <v>12.355882041863104</v>
      </c>
      <c r="AO82" s="91">
        <v>12</v>
      </c>
      <c r="AP82" s="91">
        <v>9.7255140587752464</v>
      </c>
      <c r="AQ82" s="91">
        <v>13.565472085603014</v>
      </c>
      <c r="AS82">
        <v>1</v>
      </c>
      <c r="AT82" s="37">
        <v>16</v>
      </c>
      <c r="AU82" s="50" t="s">
        <v>15</v>
      </c>
      <c r="AV82" s="91">
        <v>145.40544713120843</v>
      </c>
      <c r="AX82" s="37">
        <v>16</v>
      </c>
      <c r="AY82" s="124" t="s">
        <v>15</v>
      </c>
      <c r="AZ82" s="65">
        <v>13.478851345173313</v>
      </c>
      <c r="BA82" s="65">
        <v>26.916743504075882</v>
      </c>
      <c r="BB82" s="65">
        <v>22.060723747089767</v>
      </c>
      <c r="BC82" s="65">
        <v>21.444680332992156</v>
      </c>
      <c r="BD82" s="65">
        <v>13.593875658954993</v>
      </c>
      <c r="BE82" s="65">
        <v>19.326257565718524</v>
      </c>
      <c r="BF82" s="65">
        <v>12.318195741026548</v>
      </c>
      <c r="BG82" s="65">
        <v>5.1033821173907619</v>
      </c>
      <c r="BH82" s="65">
        <v>9.8087921340206439</v>
      </c>
      <c r="BI82" s="65">
        <v>8.1335645912251096</v>
      </c>
      <c r="BJ82" s="65">
        <v>17.641313458368195</v>
      </c>
      <c r="BK82" s="65">
        <v>14.802055150178589</v>
      </c>
      <c r="BL82" s="65">
        <v>14.499160542294678</v>
      </c>
      <c r="BM82" s="65">
        <v>10.081580355032356</v>
      </c>
      <c r="BN82" s="65">
        <v>7.9822596769335616</v>
      </c>
      <c r="BO82" s="65">
        <v>12</v>
      </c>
      <c r="BP82" s="65">
        <v>13.106417467636158</v>
      </c>
      <c r="BQ82" s="65">
        <v>7.1446894656038333</v>
      </c>
      <c r="BS82">
        <v>1</v>
      </c>
      <c r="BU82" s="37">
        <v>16</v>
      </c>
      <c r="BV82" s="50" t="s">
        <v>15</v>
      </c>
      <c r="BW82" s="158">
        <v>249.44254285371505</v>
      </c>
    </row>
    <row r="83" spans="2:75">
      <c r="B83" s="75">
        <v>17</v>
      </c>
      <c r="C83" s="76" t="s">
        <v>16</v>
      </c>
      <c r="D83" s="91">
        <v>0.55072463768115942</v>
      </c>
      <c r="E83" s="91">
        <v>0</v>
      </c>
      <c r="F83" s="91">
        <v>0</v>
      </c>
      <c r="G83" s="91">
        <v>0</v>
      </c>
      <c r="H83" s="91">
        <v>0.78947368421052633</v>
      </c>
      <c r="I83" s="91">
        <v>0</v>
      </c>
      <c r="J83" s="91">
        <v>1.0129870129870129</v>
      </c>
      <c r="K83" s="91">
        <v>1.2297297297297298</v>
      </c>
      <c r="L83" s="91">
        <v>0.24390243902439024</v>
      </c>
      <c r="M83" s="91">
        <v>1.044776119402985</v>
      </c>
      <c r="N83" s="91">
        <v>0.45901639344262296</v>
      </c>
      <c r="O83" s="91">
        <v>0.90697674418604646</v>
      </c>
      <c r="P83" s="91">
        <v>1.396551724137931</v>
      </c>
      <c r="Q83" s="91">
        <v>0.83838383838383834</v>
      </c>
      <c r="R83" s="91">
        <v>0</v>
      </c>
      <c r="S83" s="91">
        <v>0.59493670886075944</v>
      </c>
      <c r="T83" s="90">
        <v>0</v>
      </c>
      <c r="U83" s="91">
        <v>0.75</v>
      </c>
      <c r="X83" s="75">
        <v>17</v>
      </c>
      <c r="Y83" s="76" t="s">
        <v>16</v>
      </c>
      <c r="Z83" s="91">
        <v>3.96641602620881</v>
      </c>
      <c r="AA83" s="91">
        <v>5.29881044996249</v>
      </c>
      <c r="AB83" s="91">
        <v>7.2845609497238977</v>
      </c>
      <c r="AC83" s="91">
        <v>5.0152484384806328</v>
      </c>
      <c r="AD83" s="91">
        <v>3.1625338788331367</v>
      </c>
      <c r="AE83" s="91">
        <v>8.0131369587039227</v>
      </c>
      <c r="AF83" s="91">
        <v>4.9971858200252139</v>
      </c>
      <c r="AG83" s="91">
        <v>6.035223713456749</v>
      </c>
      <c r="AH83" s="91">
        <v>5.0058750624353161</v>
      </c>
      <c r="AI83" s="91">
        <v>6.2189558866538261</v>
      </c>
      <c r="AJ83" s="91">
        <v>5.7699478328569125</v>
      </c>
      <c r="AK83" s="91">
        <v>4.9773852950996993</v>
      </c>
      <c r="AL83" s="91">
        <v>7.9944373863190838</v>
      </c>
      <c r="AM83" s="91">
        <v>8.1325852145459745</v>
      </c>
      <c r="AN83" s="91">
        <v>12.904324767061594</v>
      </c>
      <c r="AO83" s="91">
        <v>13.106417467636158</v>
      </c>
      <c r="AP83" s="91">
        <v>12</v>
      </c>
      <c r="AQ83" s="91">
        <v>10.818349196425974</v>
      </c>
      <c r="AS83">
        <v>1</v>
      </c>
      <c r="AT83" s="75">
        <v>17</v>
      </c>
      <c r="AU83" s="76" t="s">
        <v>16</v>
      </c>
      <c r="AV83" s="91">
        <v>130.70139434442939</v>
      </c>
      <c r="AX83" s="75">
        <v>17</v>
      </c>
      <c r="AY83" s="125" t="s">
        <v>16</v>
      </c>
      <c r="AZ83" s="65">
        <v>9.336017078132727</v>
      </c>
      <c r="BA83" s="65">
        <v>25.707524203545695</v>
      </c>
      <c r="BB83" s="65">
        <v>25.279430031690698</v>
      </c>
      <c r="BC83" s="65">
        <v>22.66839666492438</v>
      </c>
      <c r="BD83" s="65">
        <v>14.722094232127198</v>
      </c>
      <c r="BE83" s="65">
        <v>18.659260358576198</v>
      </c>
      <c r="BF83" s="65">
        <v>10.36638749875549</v>
      </c>
      <c r="BG83" s="65">
        <v>11.111314876096539</v>
      </c>
      <c r="BH83" s="65">
        <v>13.188688682913721</v>
      </c>
      <c r="BI83" s="65">
        <v>15.080252798514197</v>
      </c>
      <c r="BJ83" s="65">
        <v>15.69087949008178</v>
      </c>
      <c r="BK83" s="65">
        <v>13.14471012444093</v>
      </c>
      <c r="BL83" s="65">
        <v>12.275823876154135</v>
      </c>
      <c r="BM83" s="65">
        <v>10.500724449441847</v>
      </c>
      <c r="BN83" s="65">
        <v>7.4882580712613693</v>
      </c>
      <c r="BO83" s="65">
        <v>9.7255140587752464</v>
      </c>
      <c r="BP83" s="65">
        <v>12</v>
      </c>
      <c r="BQ83" s="65">
        <v>8.937884792551376</v>
      </c>
      <c r="BS83">
        <v>1</v>
      </c>
      <c r="BU83" s="75">
        <v>17</v>
      </c>
      <c r="BV83" s="76" t="s">
        <v>16</v>
      </c>
      <c r="BW83" s="158">
        <v>255.88316128798354</v>
      </c>
    </row>
    <row r="84" spans="2:75">
      <c r="B84" s="16">
        <v>18</v>
      </c>
      <c r="C84" s="41" t="s">
        <v>17</v>
      </c>
      <c r="D84" s="91">
        <v>0</v>
      </c>
      <c r="E84" s="91">
        <v>0.17142857142857143</v>
      </c>
      <c r="F84" s="91">
        <v>0.2781954887218045</v>
      </c>
      <c r="G84" s="91">
        <v>0</v>
      </c>
      <c r="H84" s="91">
        <v>0.4573643410852713</v>
      </c>
      <c r="I84" s="91">
        <v>0</v>
      </c>
      <c r="J84" s="91">
        <v>1.2461538461538462</v>
      </c>
      <c r="K84" s="91">
        <v>0</v>
      </c>
      <c r="L84" s="91">
        <v>0.6987951807228916</v>
      </c>
      <c r="M84" s="91">
        <v>0.36764705882352944</v>
      </c>
      <c r="N84" s="91">
        <v>0.38571428571428573</v>
      </c>
      <c r="O84" s="91">
        <v>0.69599999999999995</v>
      </c>
      <c r="P84" s="91">
        <v>0.68316831683168322</v>
      </c>
      <c r="Q84" s="91">
        <v>0</v>
      </c>
      <c r="R84" s="91">
        <v>0.96341463414634143</v>
      </c>
      <c r="S84" s="91">
        <v>1.0795454545454546</v>
      </c>
      <c r="T84" s="91">
        <v>1.3333333333333333</v>
      </c>
      <c r="U84" s="90">
        <v>0</v>
      </c>
      <c r="X84" s="16">
        <v>18</v>
      </c>
      <c r="Y84" s="41" t="s">
        <v>17</v>
      </c>
      <c r="Z84" s="91">
        <v>5.1896203637306932</v>
      </c>
      <c r="AA84" s="91">
        <v>4.8917301996587366</v>
      </c>
      <c r="AB84" s="91">
        <v>3.0229737020962517</v>
      </c>
      <c r="AC84" s="91">
        <v>2.8962342788675124</v>
      </c>
      <c r="AD84" s="91">
        <v>3.7119412594247523</v>
      </c>
      <c r="AE84" s="91">
        <v>5.739791872775255</v>
      </c>
      <c r="AF84" s="91">
        <v>4.0702711453560028</v>
      </c>
      <c r="AG84" s="91">
        <v>7.651521379669977</v>
      </c>
      <c r="AH84" s="91">
        <v>4.3343774048785138</v>
      </c>
      <c r="AI84" s="91">
        <v>4.6637014462504904</v>
      </c>
      <c r="AJ84" s="91">
        <v>3.4466702688720581</v>
      </c>
      <c r="AK84" s="91">
        <v>4.2400854845699696</v>
      </c>
      <c r="AL84" s="91">
        <v>8.6580606622910619</v>
      </c>
      <c r="AM84" s="91">
        <v>8.5177562143846828</v>
      </c>
      <c r="AN84" s="91">
        <v>7.2661497585704264</v>
      </c>
      <c r="AO84" s="91">
        <v>7.1446894656038333</v>
      </c>
      <c r="AP84" s="91">
        <v>8.937884792551376</v>
      </c>
      <c r="AQ84" s="91">
        <v>12</v>
      </c>
      <c r="AS84">
        <v>1</v>
      </c>
      <c r="AT84" s="16">
        <v>18</v>
      </c>
      <c r="AU84" s="41" t="s">
        <v>17</v>
      </c>
      <c r="AV84" s="91">
        <v>106.38345969955159</v>
      </c>
      <c r="AX84" s="16">
        <v>18</v>
      </c>
      <c r="AY84" s="60" t="s">
        <v>17</v>
      </c>
      <c r="AZ84" s="65">
        <v>38.951884743281546</v>
      </c>
      <c r="BA84" s="65">
        <v>16.743633380846056</v>
      </c>
      <c r="BB84" s="65">
        <v>23.180371040135441</v>
      </c>
      <c r="BC84" s="65">
        <v>28.608233281825559</v>
      </c>
      <c r="BD84" s="65">
        <v>26.861740861190981</v>
      </c>
      <c r="BE84" s="65">
        <v>16.231552249833094</v>
      </c>
      <c r="BF84" s="65">
        <v>14.052979104674961</v>
      </c>
      <c r="BG84" s="65">
        <v>16.700151332362516</v>
      </c>
      <c r="BH84" s="65">
        <v>17.205670259877078</v>
      </c>
      <c r="BI84" s="65">
        <v>13.17373338536945</v>
      </c>
      <c r="BJ84" s="65">
        <v>11.571662500999</v>
      </c>
      <c r="BK84" s="65">
        <v>9.3293654007967302</v>
      </c>
      <c r="BL84" s="65">
        <v>17.416503446860986</v>
      </c>
      <c r="BM84" s="65">
        <v>11.795154080911104</v>
      </c>
      <c r="BN84" s="65">
        <v>10.721521400582294</v>
      </c>
      <c r="BO84" s="65">
        <v>13.565472085603014</v>
      </c>
      <c r="BP84" s="65">
        <v>10.818349196425974</v>
      </c>
      <c r="BQ84" s="65">
        <v>12</v>
      </c>
      <c r="BS84">
        <v>1</v>
      </c>
      <c r="BU84" s="16">
        <v>18</v>
      </c>
      <c r="BV84" s="41" t="s">
        <v>17</v>
      </c>
      <c r="BW84" s="158">
        <v>308.92797775157572</v>
      </c>
    </row>
    <row r="92" spans="2:75" ht="28.5">
      <c r="B92" s="16"/>
      <c r="C92" s="301" t="s">
        <v>35</v>
      </c>
      <c r="D92" s="301"/>
      <c r="E92" s="301"/>
      <c r="F92" s="301"/>
      <c r="G92" s="301"/>
      <c r="H92" s="301"/>
      <c r="I92" s="301"/>
      <c r="J92" s="301"/>
    </row>
    <row r="93" spans="2:75" ht="116" customHeight="1">
      <c r="B93" s="16"/>
      <c r="C93" s="57"/>
      <c r="D93" s="60" t="s">
        <v>36</v>
      </c>
      <c r="E93" s="61"/>
      <c r="F93" s="60" t="s">
        <v>37</v>
      </c>
      <c r="G93" s="62"/>
      <c r="H93" s="60" t="s">
        <v>77</v>
      </c>
      <c r="I93" s="61"/>
      <c r="J93" s="60" t="s">
        <v>38</v>
      </c>
      <c r="K93" s="54"/>
      <c r="L93" s="54"/>
      <c r="M93" s="54"/>
    </row>
    <row r="94" spans="2:75">
      <c r="B94" s="29">
        <v>1</v>
      </c>
      <c r="C94" s="40" t="s">
        <v>0</v>
      </c>
      <c r="D94" s="63">
        <f t="shared" ref="D94:D111" si="0">AV4-BW4</f>
        <v>299.29832592877517</v>
      </c>
      <c r="E94" s="63"/>
      <c r="F94" s="63">
        <f t="shared" ref="F94:F111" si="1">AV25-BW25</f>
        <v>247.48109030984381</v>
      </c>
      <c r="G94" s="64"/>
      <c r="H94" s="63">
        <f t="shared" ref="H94:H111" si="2">AV46-BW46</f>
        <v>301.30339179983389</v>
      </c>
      <c r="I94" s="63"/>
      <c r="J94" s="63">
        <f t="shared" ref="J94:J111" si="3">AV67-BW67</f>
        <v>141.75530194841079</v>
      </c>
      <c r="U94" s="274"/>
      <c r="V94" s="274"/>
      <c r="W94" s="274"/>
      <c r="X94" s="274"/>
      <c r="Y94" s="274"/>
      <c r="Z94" s="274"/>
      <c r="AA94" s="274"/>
    </row>
    <row r="95" spans="2:75">
      <c r="B95" s="126">
        <v>2</v>
      </c>
      <c r="C95" s="127" t="s">
        <v>1</v>
      </c>
      <c r="D95" s="63">
        <f t="shared" si="0"/>
        <v>259.53227715514345</v>
      </c>
      <c r="E95" s="63"/>
      <c r="F95" s="63">
        <f t="shared" si="1"/>
        <v>235.4728034324275</v>
      </c>
      <c r="G95" s="64"/>
      <c r="H95" s="63">
        <f t="shared" si="2"/>
        <v>268.78017739366749</v>
      </c>
      <c r="I95" s="63"/>
      <c r="J95" s="63">
        <f t="shared" si="3"/>
        <v>150.21320366401653</v>
      </c>
      <c r="U95" s="274"/>
      <c r="V95" s="274"/>
      <c r="W95" s="274"/>
      <c r="X95" s="274"/>
      <c r="Y95" s="274"/>
      <c r="Z95" s="274"/>
      <c r="AA95" s="274"/>
    </row>
    <row r="96" spans="2:75">
      <c r="B96" s="16">
        <v>3</v>
      </c>
      <c r="C96" s="41" t="s">
        <v>2</v>
      </c>
      <c r="D96" s="63">
        <f t="shared" si="0"/>
        <v>115.69958988793564</v>
      </c>
      <c r="E96" s="63"/>
      <c r="F96" s="63">
        <f t="shared" si="1"/>
        <v>108.64753360752246</v>
      </c>
      <c r="G96" s="64"/>
      <c r="H96" s="63">
        <f t="shared" si="2"/>
        <v>123.37557765473616</v>
      </c>
      <c r="I96" s="63"/>
      <c r="J96" s="63">
        <f t="shared" si="3"/>
        <v>73.425642673991234</v>
      </c>
      <c r="U96" s="274"/>
      <c r="V96" s="274"/>
      <c r="W96" s="274"/>
      <c r="X96" s="274"/>
      <c r="Y96" s="274"/>
      <c r="Z96" s="274"/>
      <c r="AA96" s="274"/>
    </row>
    <row r="97" spans="2:27">
      <c r="B97" s="30">
        <v>4</v>
      </c>
      <c r="C97" s="42" t="s">
        <v>3</v>
      </c>
      <c r="D97" s="63">
        <f t="shared" si="0"/>
        <v>216.90023083468373</v>
      </c>
      <c r="E97" s="63"/>
      <c r="F97" s="63">
        <f t="shared" si="1"/>
        <v>203.33226280213944</v>
      </c>
      <c r="G97" s="64"/>
      <c r="H97" s="63">
        <f t="shared" si="2"/>
        <v>229.46387532143194</v>
      </c>
      <c r="I97" s="63"/>
      <c r="J97" s="63">
        <f t="shared" si="3"/>
        <v>141.92241505066715</v>
      </c>
      <c r="U97" s="274"/>
      <c r="V97" s="274"/>
      <c r="W97" s="274"/>
      <c r="X97" s="274"/>
      <c r="Y97" s="274"/>
      <c r="Z97" s="274"/>
      <c r="AA97" s="274"/>
    </row>
    <row r="98" spans="2:27">
      <c r="B98" s="31">
        <v>5</v>
      </c>
      <c r="C98" s="43" t="s">
        <v>4</v>
      </c>
      <c r="D98" s="63">
        <f t="shared" si="0"/>
        <v>199.26604220564087</v>
      </c>
      <c r="E98" s="63"/>
      <c r="F98" s="63">
        <f t="shared" si="1"/>
        <v>158.89119176899013</v>
      </c>
      <c r="G98" s="64"/>
      <c r="H98" s="63">
        <f t="shared" si="2"/>
        <v>158.7220133103275</v>
      </c>
      <c r="I98" s="63"/>
      <c r="J98" s="63">
        <f t="shared" si="3"/>
        <v>117.97501382708427</v>
      </c>
      <c r="U98" s="274"/>
      <c r="V98" s="274"/>
      <c r="W98" s="274"/>
      <c r="X98" s="274"/>
      <c r="Y98" s="274"/>
      <c r="Z98" s="274"/>
      <c r="AA98" s="274"/>
    </row>
    <row r="99" spans="2:27">
      <c r="B99" s="128">
        <v>6</v>
      </c>
      <c r="C99" s="129" t="s">
        <v>5</v>
      </c>
      <c r="D99" s="63">
        <f t="shared" si="0"/>
        <v>142.06441400674652</v>
      </c>
      <c r="E99" s="63"/>
      <c r="F99" s="63">
        <f t="shared" si="1"/>
        <v>97.5923010231337</v>
      </c>
      <c r="G99" s="64"/>
      <c r="H99" s="63">
        <f t="shared" si="2"/>
        <v>96.273747706180473</v>
      </c>
      <c r="I99" s="63"/>
      <c r="J99" s="63">
        <f t="shared" si="3"/>
        <v>64.678344872814847</v>
      </c>
      <c r="U99" s="274"/>
      <c r="V99" s="274"/>
      <c r="W99" s="274"/>
      <c r="X99" s="274"/>
      <c r="Y99" s="274"/>
      <c r="Z99" s="274"/>
      <c r="AA99" s="274"/>
    </row>
    <row r="100" spans="2:27">
      <c r="B100" s="130">
        <v>7</v>
      </c>
      <c r="C100" s="131" t="s">
        <v>6</v>
      </c>
      <c r="D100" s="63">
        <f t="shared" si="0"/>
        <v>49.336159069912867</v>
      </c>
      <c r="E100" s="63"/>
      <c r="F100" s="63">
        <f t="shared" si="1"/>
        <v>49.020784398603723</v>
      </c>
      <c r="G100" s="64"/>
      <c r="H100" s="63">
        <f t="shared" si="2"/>
        <v>60.209607715380457</v>
      </c>
      <c r="I100" s="63"/>
      <c r="J100" s="63">
        <f t="shared" si="3"/>
        <v>1.7984373804681013</v>
      </c>
      <c r="U100" s="274"/>
      <c r="V100" s="274"/>
      <c r="W100" s="274"/>
      <c r="X100" s="274"/>
      <c r="Y100" s="274"/>
      <c r="Z100" s="274"/>
      <c r="AA100" s="274"/>
    </row>
    <row r="101" spans="2:27">
      <c r="B101" s="32">
        <v>8</v>
      </c>
      <c r="C101" s="44" t="s">
        <v>7</v>
      </c>
      <c r="D101" s="63">
        <f t="shared" si="0"/>
        <v>-3.2429383956303468</v>
      </c>
      <c r="E101" s="63"/>
      <c r="F101" s="63">
        <f t="shared" si="1"/>
        <v>-21.947451303365369</v>
      </c>
      <c r="G101" s="64"/>
      <c r="H101" s="63">
        <f t="shared" si="2"/>
        <v>-8.8885166748715392</v>
      </c>
      <c r="I101" s="63"/>
      <c r="J101" s="63">
        <f t="shared" si="3"/>
        <v>-25.380303218715824</v>
      </c>
      <c r="U101" s="274"/>
      <c r="V101" s="274"/>
      <c r="W101" s="274"/>
      <c r="X101" s="274"/>
      <c r="Y101" s="274"/>
      <c r="Z101" s="274"/>
      <c r="AA101" s="274"/>
    </row>
    <row r="102" spans="2:27">
      <c r="B102" s="132">
        <v>9</v>
      </c>
      <c r="C102" s="133" t="s">
        <v>8</v>
      </c>
      <c r="D102" s="63">
        <f t="shared" si="0"/>
        <v>2.5199014115715386</v>
      </c>
      <c r="E102" s="63"/>
      <c r="F102" s="63">
        <f t="shared" si="1"/>
        <v>-9.0323309448251052</v>
      </c>
      <c r="G102" s="64"/>
      <c r="H102" s="63">
        <f t="shared" si="2"/>
        <v>-7.0901857027770916</v>
      </c>
      <c r="I102" s="63"/>
      <c r="J102" s="63">
        <f t="shared" si="3"/>
        <v>9.5512487922220828</v>
      </c>
      <c r="U102" s="274"/>
      <c r="V102" s="274"/>
      <c r="W102" s="274"/>
      <c r="X102" s="274"/>
      <c r="Y102" s="274"/>
      <c r="Z102" s="274"/>
      <c r="AA102" s="274"/>
    </row>
    <row r="103" spans="2:27">
      <c r="B103" s="134">
        <v>10</v>
      </c>
      <c r="C103" s="135" t="s">
        <v>9</v>
      </c>
      <c r="D103" s="63">
        <f t="shared" si="0"/>
        <v>43.796361224407804</v>
      </c>
      <c r="E103" s="63"/>
      <c r="F103" s="63">
        <f t="shared" si="1"/>
        <v>24.773668736518914</v>
      </c>
      <c r="G103" s="64"/>
      <c r="H103" s="63">
        <f t="shared" si="2"/>
        <v>37.181279728480604</v>
      </c>
      <c r="I103" s="63"/>
      <c r="J103" s="63">
        <f t="shared" si="3"/>
        <v>15.839464505051723</v>
      </c>
      <c r="U103" s="274"/>
      <c r="V103" s="274"/>
      <c r="W103" s="274"/>
      <c r="X103" s="274"/>
      <c r="Y103" s="274"/>
      <c r="Z103" s="274"/>
      <c r="AA103" s="274"/>
    </row>
    <row r="104" spans="2:27">
      <c r="B104" s="33">
        <v>11</v>
      </c>
      <c r="C104" s="45" t="s">
        <v>10</v>
      </c>
      <c r="D104" s="63">
        <f t="shared" si="0"/>
        <v>-1.4546773266609989</v>
      </c>
      <c r="E104" s="63"/>
      <c r="F104" s="63">
        <f t="shared" si="1"/>
        <v>63.489202127917395</v>
      </c>
      <c r="G104" s="64"/>
      <c r="H104" s="63">
        <f t="shared" si="2"/>
        <v>50.582151327269116</v>
      </c>
      <c r="I104" s="63"/>
      <c r="J104" s="63">
        <f t="shared" si="3"/>
        <v>57.57764962976222</v>
      </c>
      <c r="U104" s="274"/>
      <c r="V104" s="274"/>
      <c r="W104" s="274"/>
      <c r="X104" s="274"/>
      <c r="Y104" s="274"/>
      <c r="Z104" s="274"/>
      <c r="AA104" s="274"/>
    </row>
    <row r="105" spans="2:27">
      <c r="B105" s="34">
        <v>12</v>
      </c>
      <c r="C105" s="46" t="s">
        <v>11</v>
      </c>
      <c r="D105" s="63">
        <f t="shared" si="0"/>
        <v>-44.914247239055157</v>
      </c>
      <c r="E105" s="63"/>
      <c r="F105" s="63">
        <f t="shared" si="1"/>
        <v>-22.691032894278464</v>
      </c>
      <c r="G105" s="64"/>
      <c r="H105" s="63">
        <f t="shared" si="2"/>
        <v>-49.108582350308154</v>
      </c>
      <c r="I105" s="63"/>
      <c r="J105" s="63">
        <f t="shared" si="3"/>
        <v>-19.33069643261598</v>
      </c>
      <c r="U105" s="274"/>
      <c r="V105" s="274"/>
      <c r="W105" s="274"/>
      <c r="X105" s="274"/>
      <c r="Y105" s="274"/>
      <c r="Z105" s="274"/>
      <c r="AA105" s="274"/>
    </row>
    <row r="106" spans="2:27">
      <c r="B106" s="35">
        <v>13</v>
      </c>
      <c r="C106" s="47" t="s">
        <v>12</v>
      </c>
      <c r="D106" s="63">
        <f t="shared" si="0"/>
        <v>-84.243179959245424</v>
      </c>
      <c r="E106" s="63"/>
      <c r="F106" s="63">
        <f t="shared" si="1"/>
        <v>-73.037741290631857</v>
      </c>
      <c r="G106" s="64"/>
      <c r="H106" s="63">
        <f t="shared" si="2"/>
        <v>-85.962417044561334</v>
      </c>
      <c r="I106" s="63"/>
      <c r="J106" s="63">
        <f t="shared" si="3"/>
        <v>-57.795552348881245</v>
      </c>
      <c r="U106" s="274"/>
      <c r="V106" s="274"/>
      <c r="W106" s="274"/>
      <c r="X106" s="274"/>
      <c r="Y106" s="274"/>
      <c r="Z106" s="274"/>
      <c r="AA106" s="274"/>
    </row>
    <row r="107" spans="2:27">
      <c r="B107" s="36">
        <v>14</v>
      </c>
      <c r="C107" s="48" t="s">
        <v>13</v>
      </c>
      <c r="D107" s="63">
        <f t="shared" si="0"/>
        <v>-157.8378724764965</v>
      </c>
      <c r="E107" s="63"/>
      <c r="F107" s="63">
        <f t="shared" si="1"/>
        <v>-126.18943136423226</v>
      </c>
      <c r="G107" s="64"/>
      <c r="H107" s="63">
        <f t="shared" si="2"/>
        <v>-133.80554901515978</v>
      </c>
      <c r="I107" s="63"/>
      <c r="J107" s="63">
        <f t="shared" si="3"/>
        <v>-76.073003744863115</v>
      </c>
      <c r="U107" s="274"/>
      <c r="V107" s="274"/>
      <c r="W107" s="274"/>
      <c r="X107" s="274"/>
      <c r="Y107" s="274"/>
      <c r="Z107" s="274"/>
      <c r="AA107" s="274"/>
    </row>
    <row r="108" spans="2:27">
      <c r="B108" s="38">
        <v>15</v>
      </c>
      <c r="C108" s="49" t="s">
        <v>14</v>
      </c>
      <c r="D108" s="63">
        <f t="shared" si="0"/>
        <v>-221.35721000725152</v>
      </c>
      <c r="E108" s="63"/>
      <c r="F108" s="63">
        <f t="shared" si="1"/>
        <v>-226.07808821511586</v>
      </c>
      <c r="G108" s="64"/>
      <c r="H108" s="63">
        <f t="shared" si="2"/>
        <v>-236.91937667147803</v>
      </c>
      <c r="I108" s="63"/>
      <c r="J108" s="63">
        <f t="shared" si="3"/>
        <v>-164.39378588132783</v>
      </c>
      <c r="U108" s="274"/>
      <c r="V108" s="274"/>
      <c r="W108" s="274"/>
      <c r="X108" s="274"/>
      <c r="Y108" s="274"/>
      <c r="Z108" s="274"/>
      <c r="AA108" s="274"/>
    </row>
    <row r="109" spans="2:27">
      <c r="B109" s="37">
        <v>16</v>
      </c>
      <c r="C109" s="50" t="s">
        <v>15</v>
      </c>
      <c r="D109" s="63">
        <f t="shared" si="0"/>
        <v>-174.2091488892284</v>
      </c>
      <c r="E109" s="63"/>
      <c r="F109" s="63">
        <f t="shared" si="1"/>
        <v>-145.32381622365662</v>
      </c>
      <c r="G109" s="64"/>
      <c r="H109" s="63">
        <f t="shared" si="2"/>
        <v>-188.20913884520874</v>
      </c>
      <c r="I109" s="63"/>
      <c r="J109" s="63">
        <f t="shared" si="3"/>
        <v>-104.03709572250662</v>
      </c>
      <c r="U109" s="274"/>
      <c r="V109" s="274"/>
      <c r="W109" s="274"/>
      <c r="X109" s="274"/>
      <c r="Y109" s="274"/>
      <c r="Z109" s="274"/>
      <c r="AA109" s="274"/>
    </row>
    <row r="110" spans="2:27">
      <c r="B110" s="75">
        <v>17</v>
      </c>
      <c r="C110" s="76" t="s">
        <v>16</v>
      </c>
      <c r="D110" s="63">
        <f t="shared" si="0"/>
        <v>-291.98718452467591</v>
      </c>
      <c r="E110" s="63"/>
      <c r="F110" s="63">
        <f t="shared" si="1"/>
        <v>-272.1091275714906</v>
      </c>
      <c r="G110" s="64"/>
      <c r="H110" s="63">
        <f t="shared" si="2"/>
        <v>-281.12129425820956</v>
      </c>
      <c r="I110" s="63"/>
      <c r="J110" s="63">
        <f t="shared" si="3"/>
        <v>-125.18176694355415</v>
      </c>
      <c r="U110" s="274"/>
      <c r="V110" s="274"/>
      <c r="W110" s="274"/>
      <c r="X110" s="274"/>
      <c r="Y110" s="274"/>
      <c r="Z110" s="274"/>
      <c r="AA110" s="274"/>
    </row>
    <row r="111" spans="2:27">
      <c r="B111" s="16">
        <v>18</v>
      </c>
      <c r="C111" s="41" t="s">
        <v>17</v>
      </c>
      <c r="D111" s="63">
        <f t="shared" si="0"/>
        <v>-349.16684290657372</v>
      </c>
      <c r="E111" s="63"/>
      <c r="F111" s="63">
        <f t="shared" si="1"/>
        <v>-292.2918183995007</v>
      </c>
      <c r="G111" s="64"/>
      <c r="H111" s="63">
        <f t="shared" si="2"/>
        <v>-334.78676139473356</v>
      </c>
      <c r="I111" s="63"/>
      <c r="J111" s="63">
        <f t="shared" si="3"/>
        <v>-202.54451805202413</v>
      </c>
      <c r="U111" s="274"/>
      <c r="V111" s="274"/>
      <c r="W111" s="274"/>
      <c r="X111" s="274"/>
      <c r="Y111" s="274"/>
      <c r="Z111" s="274"/>
      <c r="AA111" s="274"/>
    </row>
  </sheetData>
  <mergeCells count="4">
    <mergeCell ref="AX1:BQ1"/>
    <mergeCell ref="A3:A20"/>
    <mergeCell ref="C92:J92"/>
    <mergeCell ref="X1:AQ1"/>
  </mergeCells>
  <pageMargins left="0.7" right="0.7" top="0.75" bottom="0.75" header="0.3" footer="0.3"/>
  <pageSetup paperSize="8" scale="1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0118-1B47-4249-B396-80CA3F287F73}">
  <sheetPr>
    <pageSetUpPr fitToPage="1"/>
  </sheetPr>
  <dimension ref="A1:CT138"/>
  <sheetViews>
    <sheetView zoomScale="10" zoomScaleNormal="10" workbookViewId="0">
      <selection activeCell="J94" sqref="J94"/>
    </sheetView>
  </sheetViews>
  <sheetFormatPr defaultRowHeight="23.5"/>
  <cols>
    <col min="2" max="2" width="16.54296875" style="11" bestFit="1" customWidth="1"/>
    <col min="3" max="3" width="41.54296875" bestFit="1" customWidth="1"/>
    <col min="4" max="6" width="19.08984375" style="159" customWidth="1"/>
    <col min="7" max="7" width="19.08984375" style="228" customWidth="1"/>
    <col min="8" max="21" width="19.08984375" style="159" customWidth="1"/>
    <col min="22" max="22" width="13.6328125" customWidth="1"/>
    <col min="25" max="25" width="41.54296875" bestFit="1" customWidth="1"/>
    <col min="26" max="26" width="13.26953125" customWidth="1"/>
    <col min="27" max="43" width="16" customWidth="1"/>
    <col min="47" max="47" width="41.54296875" bestFit="1" customWidth="1"/>
    <col min="48" max="48" width="14.1796875" bestFit="1" customWidth="1"/>
    <col min="49" max="49" width="19" bestFit="1" customWidth="1"/>
    <col min="50" max="50" width="15.81640625" bestFit="1" customWidth="1"/>
    <col min="51" max="51" width="21.90625" bestFit="1" customWidth="1"/>
    <col min="52" max="52" width="23.26953125" bestFit="1" customWidth="1"/>
    <col min="53" max="53" width="15.1796875" customWidth="1"/>
    <col min="54" max="62" width="12.453125" customWidth="1"/>
    <col min="63" max="66" width="23.08984375" customWidth="1"/>
    <col min="67" max="67" width="8.7265625" customWidth="1"/>
    <col min="68" max="69" width="16.54296875" customWidth="1"/>
    <col min="70" max="70" width="41.54296875" customWidth="1"/>
    <col min="71" max="72" width="27.1796875" style="159" customWidth="1"/>
    <col min="74" max="74" width="41.54296875" bestFit="1" customWidth="1"/>
    <col min="75" max="76" width="16.1796875" style="159" bestFit="1" customWidth="1"/>
    <col min="77" max="78" width="15.90625" style="159" bestFit="1" customWidth="1"/>
    <col min="79" max="79" width="16.1796875" style="159" bestFit="1" customWidth="1"/>
    <col min="80" max="80" width="16.453125" style="159" bestFit="1" customWidth="1"/>
    <col min="81" max="82" width="15.81640625" style="159" bestFit="1" customWidth="1"/>
    <col min="83" max="84" width="15.90625" style="159" bestFit="1" customWidth="1"/>
    <col min="85" max="85" width="16.1796875" style="159" bestFit="1" customWidth="1"/>
    <col min="86" max="86" width="15.54296875" style="159" bestFit="1" customWidth="1"/>
    <col min="87" max="87" width="15.81640625" style="159" bestFit="1" customWidth="1"/>
    <col min="88" max="88" width="15.54296875" style="159" bestFit="1" customWidth="1"/>
    <col min="89" max="90" width="15.90625" style="159" bestFit="1" customWidth="1"/>
    <col min="91" max="91" width="15.81640625" style="159" bestFit="1" customWidth="1"/>
    <col min="92" max="92" width="15.54296875" style="159" bestFit="1" customWidth="1"/>
    <col min="93" max="93" width="8.7265625" style="159"/>
    <col min="95" max="96" width="8.7265625" style="159"/>
    <col min="97" max="97" width="31.90625" style="159" bestFit="1" customWidth="1"/>
    <col min="98" max="98" width="17.1796875" style="159" bestFit="1" customWidth="1"/>
  </cols>
  <sheetData>
    <row r="1" spans="1:98" s="10" customFormat="1" ht="31">
      <c r="B1" s="11"/>
      <c r="D1" s="161"/>
      <c r="E1" s="161"/>
      <c r="F1" s="161"/>
      <c r="G1" s="161"/>
      <c r="H1" s="161"/>
      <c r="I1" s="161"/>
      <c r="J1" s="161"/>
      <c r="K1" s="161"/>
      <c r="L1" s="161"/>
      <c r="M1" s="161"/>
      <c r="N1" s="161"/>
      <c r="O1" s="161"/>
      <c r="P1" s="161"/>
      <c r="Q1" s="161"/>
      <c r="R1" s="161"/>
      <c r="S1" s="161"/>
      <c r="T1" s="161"/>
      <c r="U1" s="161"/>
      <c r="W1" s="303" t="s">
        <v>30</v>
      </c>
      <c r="X1" s="303"/>
      <c r="Y1" s="303"/>
      <c r="Z1" s="303"/>
      <c r="AA1" s="303"/>
      <c r="AB1" s="303"/>
      <c r="AC1" s="303"/>
      <c r="AD1" s="303"/>
      <c r="AE1" s="303"/>
      <c r="AF1" s="303"/>
      <c r="AG1" s="303"/>
      <c r="AH1" s="303"/>
      <c r="AI1" s="303"/>
      <c r="AJ1" s="303"/>
      <c r="AK1" s="303"/>
      <c r="AL1" s="303"/>
      <c r="AM1" s="303"/>
      <c r="AN1" s="303"/>
      <c r="AO1" s="303"/>
      <c r="AP1" s="303"/>
      <c r="AT1" s="304" t="s">
        <v>770</v>
      </c>
      <c r="AU1" s="304"/>
      <c r="AV1" s="304"/>
      <c r="AW1" s="304"/>
      <c r="AX1" s="304"/>
      <c r="AY1" s="304"/>
      <c r="AZ1" s="304"/>
      <c r="BA1" s="304"/>
      <c r="BB1" s="304"/>
      <c r="BC1" s="304"/>
      <c r="BD1" s="304"/>
      <c r="BE1" s="304"/>
      <c r="BF1" s="304"/>
      <c r="BG1" s="304"/>
      <c r="BH1" s="304"/>
      <c r="BI1" s="304"/>
      <c r="BJ1" s="304"/>
      <c r="BK1" s="304"/>
      <c r="BL1" s="304"/>
      <c r="BM1" s="304"/>
      <c r="BN1" s="291"/>
      <c r="BS1" s="161"/>
      <c r="BT1" s="161"/>
      <c r="BU1" s="302" t="s">
        <v>771</v>
      </c>
      <c r="BV1" s="302"/>
      <c r="BW1" s="302"/>
      <c r="BX1" s="302"/>
      <c r="BY1" s="302"/>
      <c r="BZ1" s="302"/>
      <c r="CA1" s="302"/>
      <c r="CB1" s="302"/>
      <c r="CC1" s="302"/>
      <c r="CD1" s="302"/>
      <c r="CE1" s="302"/>
      <c r="CF1" s="302"/>
      <c r="CG1" s="302"/>
      <c r="CH1" s="302"/>
      <c r="CI1" s="302"/>
      <c r="CJ1" s="302"/>
      <c r="CK1" s="302"/>
      <c r="CL1" s="302"/>
      <c r="CM1" s="302"/>
      <c r="CN1" s="302"/>
      <c r="CO1" s="161"/>
      <c r="CQ1" s="161"/>
      <c r="CR1" s="161"/>
      <c r="CS1" s="161"/>
      <c r="CT1" s="161"/>
    </row>
    <row r="2" spans="1:98" s="15" customFormat="1" ht="47" customHeight="1">
      <c r="B2" s="16"/>
      <c r="C2" s="17"/>
      <c r="D2" s="29">
        <v>1</v>
      </c>
      <c r="E2" s="126">
        <v>2</v>
      </c>
      <c r="F2" s="16">
        <v>3</v>
      </c>
      <c r="G2" s="30">
        <v>4</v>
      </c>
      <c r="H2" s="31">
        <v>5</v>
      </c>
      <c r="I2" s="128">
        <v>6</v>
      </c>
      <c r="J2" s="130">
        <v>7</v>
      </c>
      <c r="K2" s="32">
        <v>8</v>
      </c>
      <c r="L2" s="132">
        <v>9</v>
      </c>
      <c r="M2" s="134">
        <v>10</v>
      </c>
      <c r="N2" s="33">
        <v>11</v>
      </c>
      <c r="O2" s="34">
        <v>12</v>
      </c>
      <c r="P2" s="35">
        <v>13</v>
      </c>
      <c r="Q2" s="36">
        <v>14</v>
      </c>
      <c r="R2" s="38">
        <v>15</v>
      </c>
      <c r="S2" s="37">
        <v>16</v>
      </c>
      <c r="T2" s="75">
        <v>17</v>
      </c>
      <c r="U2" s="16">
        <v>18</v>
      </c>
      <c r="X2" s="16"/>
      <c r="Y2" s="17"/>
      <c r="Z2" s="29">
        <v>1</v>
      </c>
      <c r="AA2" s="126">
        <v>2</v>
      </c>
      <c r="AB2" s="16">
        <v>3</v>
      </c>
      <c r="AC2" s="30">
        <v>4</v>
      </c>
      <c r="AD2" s="31">
        <v>5</v>
      </c>
      <c r="AE2" s="128">
        <v>6</v>
      </c>
      <c r="AF2" s="130">
        <v>7</v>
      </c>
      <c r="AG2" s="32">
        <v>8</v>
      </c>
      <c r="AH2" s="132">
        <v>9</v>
      </c>
      <c r="AI2" s="134">
        <v>10</v>
      </c>
      <c r="AJ2" s="33">
        <v>11</v>
      </c>
      <c r="AK2" s="34">
        <v>12</v>
      </c>
      <c r="AL2" s="35">
        <v>13</v>
      </c>
      <c r="AM2" s="36">
        <v>14</v>
      </c>
      <c r="AN2" s="38">
        <v>15</v>
      </c>
      <c r="AO2" s="37">
        <v>16</v>
      </c>
      <c r="AP2" s="75">
        <v>17</v>
      </c>
      <c r="AQ2" s="16">
        <v>18</v>
      </c>
      <c r="AT2" s="16"/>
      <c r="AU2" s="16"/>
      <c r="AV2" s="29">
        <v>1</v>
      </c>
      <c r="AW2" s="126">
        <v>2</v>
      </c>
      <c r="AX2" s="16">
        <v>3</v>
      </c>
      <c r="AY2" s="30">
        <v>4</v>
      </c>
      <c r="AZ2" s="31">
        <v>5</v>
      </c>
      <c r="BA2" s="128">
        <v>6</v>
      </c>
      <c r="BB2" s="130">
        <v>7</v>
      </c>
      <c r="BC2" s="32">
        <v>8</v>
      </c>
      <c r="BD2" s="132">
        <v>9</v>
      </c>
      <c r="BE2" s="134">
        <v>10</v>
      </c>
      <c r="BF2" s="33">
        <v>11</v>
      </c>
      <c r="BG2" s="34">
        <v>12</v>
      </c>
      <c r="BH2" s="35">
        <v>13</v>
      </c>
      <c r="BI2" s="36">
        <v>14</v>
      </c>
      <c r="BJ2" s="38">
        <v>15</v>
      </c>
      <c r="BK2" s="37">
        <v>16</v>
      </c>
      <c r="BL2" s="75">
        <v>17</v>
      </c>
      <c r="BM2" s="16">
        <v>18</v>
      </c>
      <c r="BN2" s="11"/>
      <c r="BP2" s="11"/>
      <c r="BQ2" s="16"/>
      <c r="BR2" s="16"/>
      <c r="BS2" s="276"/>
      <c r="BT2" s="289"/>
      <c r="BU2" s="249"/>
      <c r="BV2" s="250"/>
      <c r="BW2" s="250">
        <v>1</v>
      </c>
      <c r="BX2" s="250">
        <v>2</v>
      </c>
      <c r="BY2" s="250">
        <v>3</v>
      </c>
      <c r="BZ2" s="250">
        <v>4</v>
      </c>
      <c r="CA2" s="250">
        <v>5</v>
      </c>
      <c r="CB2" s="250">
        <v>6</v>
      </c>
      <c r="CC2" s="250">
        <v>7</v>
      </c>
      <c r="CD2" s="250">
        <v>8</v>
      </c>
      <c r="CE2" s="250">
        <v>9</v>
      </c>
      <c r="CF2" s="250">
        <v>10</v>
      </c>
      <c r="CG2" s="250">
        <v>11</v>
      </c>
      <c r="CH2" s="250">
        <v>12</v>
      </c>
      <c r="CI2" s="250">
        <v>13</v>
      </c>
      <c r="CJ2" s="251">
        <v>14</v>
      </c>
      <c r="CK2" s="250">
        <v>15</v>
      </c>
      <c r="CL2" s="250">
        <v>16</v>
      </c>
      <c r="CM2" s="252">
        <v>17</v>
      </c>
      <c r="CN2" s="250">
        <v>18</v>
      </c>
      <c r="CO2" s="190"/>
      <c r="CQ2" s="190"/>
      <c r="CR2" s="190"/>
      <c r="CS2" s="190"/>
      <c r="CT2" s="190"/>
    </row>
    <row r="3" spans="1:98" ht="55.5">
      <c r="A3" s="297"/>
      <c r="B3" s="16"/>
      <c r="C3" s="18" t="s">
        <v>20</v>
      </c>
      <c r="D3" s="77" t="s">
        <v>0</v>
      </c>
      <c r="E3" s="168" t="s">
        <v>1</v>
      </c>
      <c r="F3" s="78" t="s">
        <v>2</v>
      </c>
      <c r="G3" s="79" t="s">
        <v>3</v>
      </c>
      <c r="H3" s="80" t="s">
        <v>4</v>
      </c>
      <c r="I3" s="169" t="s">
        <v>5</v>
      </c>
      <c r="J3" s="170" t="s">
        <v>6</v>
      </c>
      <c r="K3" s="81" t="s">
        <v>7</v>
      </c>
      <c r="L3" s="171" t="s">
        <v>8</v>
      </c>
      <c r="M3" s="172" t="s">
        <v>9</v>
      </c>
      <c r="N3" s="82" t="s">
        <v>10</v>
      </c>
      <c r="O3" s="83" t="s">
        <v>11</v>
      </c>
      <c r="P3" s="84" t="s">
        <v>12</v>
      </c>
      <c r="Q3" s="85" t="s">
        <v>13</v>
      </c>
      <c r="R3" s="86" t="s">
        <v>14</v>
      </c>
      <c r="S3" s="87" t="s">
        <v>15</v>
      </c>
      <c r="T3" s="88" t="s">
        <v>16</v>
      </c>
      <c r="U3" s="78" t="s">
        <v>17</v>
      </c>
      <c r="X3" s="16"/>
      <c r="Y3" s="18" t="s">
        <v>31</v>
      </c>
      <c r="Z3" s="77" t="s">
        <v>0</v>
      </c>
      <c r="AA3" s="168" t="s">
        <v>1</v>
      </c>
      <c r="AB3" s="78" t="s">
        <v>2</v>
      </c>
      <c r="AC3" s="79" t="s">
        <v>3</v>
      </c>
      <c r="AD3" s="80" t="s">
        <v>4</v>
      </c>
      <c r="AE3" s="169" t="s">
        <v>5</v>
      </c>
      <c r="AF3" s="170" t="s">
        <v>6</v>
      </c>
      <c r="AG3" s="81" t="s">
        <v>7</v>
      </c>
      <c r="AH3" s="171" t="s">
        <v>8</v>
      </c>
      <c r="AI3" s="172" t="s">
        <v>9</v>
      </c>
      <c r="AJ3" s="82" t="s">
        <v>10</v>
      </c>
      <c r="AK3" s="83" t="s">
        <v>11</v>
      </c>
      <c r="AL3" s="84" t="s">
        <v>12</v>
      </c>
      <c r="AM3" s="85" t="s">
        <v>13</v>
      </c>
      <c r="AN3" s="86" t="s">
        <v>14</v>
      </c>
      <c r="AO3" s="87" t="s">
        <v>15</v>
      </c>
      <c r="AP3" s="88" t="s">
        <v>16</v>
      </c>
      <c r="AQ3" s="78" t="s">
        <v>17</v>
      </c>
      <c r="AT3" s="17"/>
      <c r="AU3" s="18" t="s">
        <v>45</v>
      </c>
      <c r="AV3" s="77" t="s">
        <v>0</v>
      </c>
      <c r="AW3" s="168" t="s">
        <v>1</v>
      </c>
      <c r="AX3" s="78" t="s">
        <v>2</v>
      </c>
      <c r="AY3" s="79" t="s">
        <v>3</v>
      </c>
      <c r="AZ3" s="80" t="s">
        <v>4</v>
      </c>
      <c r="BA3" s="169" t="s">
        <v>5</v>
      </c>
      <c r="BB3" s="170" t="s">
        <v>6</v>
      </c>
      <c r="BC3" s="81" t="s">
        <v>7</v>
      </c>
      <c r="BD3" s="171" t="s">
        <v>8</v>
      </c>
      <c r="BE3" s="172" t="s">
        <v>9</v>
      </c>
      <c r="BF3" s="82" t="s">
        <v>10</v>
      </c>
      <c r="BG3" s="83" t="s">
        <v>11</v>
      </c>
      <c r="BH3" s="84" t="s">
        <v>12</v>
      </c>
      <c r="BI3" s="85" t="s">
        <v>13</v>
      </c>
      <c r="BJ3" s="86" t="s">
        <v>14</v>
      </c>
      <c r="BK3" s="87" t="s">
        <v>15</v>
      </c>
      <c r="BL3" s="88" t="s">
        <v>16</v>
      </c>
      <c r="BM3" s="78" t="s">
        <v>17</v>
      </c>
      <c r="BN3" s="275"/>
      <c r="BO3" t="s">
        <v>809</v>
      </c>
      <c r="BP3" s="58"/>
      <c r="BQ3" s="17"/>
      <c r="BR3" s="18" t="s">
        <v>48</v>
      </c>
      <c r="BS3" s="277" t="s">
        <v>34</v>
      </c>
      <c r="BT3" s="290"/>
      <c r="BU3" s="249"/>
      <c r="BV3" s="18" t="s">
        <v>45</v>
      </c>
      <c r="BW3" s="19" t="s">
        <v>0</v>
      </c>
      <c r="BX3" s="20" t="s">
        <v>1</v>
      </c>
      <c r="BY3" s="20" t="s">
        <v>2</v>
      </c>
      <c r="BZ3" s="21" t="s">
        <v>3</v>
      </c>
      <c r="CA3" s="22" t="s">
        <v>4</v>
      </c>
      <c r="CB3" s="20" t="s">
        <v>5</v>
      </c>
      <c r="CC3" s="20" t="s">
        <v>6</v>
      </c>
      <c r="CD3" s="23" t="s">
        <v>7</v>
      </c>
      <c r="CE3" s="20" t="s">
        <v>8</v>
      </c>
      <c r="CF3" s="20" t="s">
        <v>9</v>
      </c>
      <c r="CG3" s="24" t="s">
        <v>10</v>
      </c>
      <c r="CH3" s="25" t="s">
        <v>11</v>
      </c>
      <c r="CI3" s="26" t="s">
        <v>12</v>
      </c>
      <c r="CJ3" s="27" t="s">
        <v>13</v>
      </c>
      <c r="CK3" s="20" t="s">
        <v>14</v>
      </c>
      <c r="CL3" s="20" t="s">
        <v>15</v>
      </c>
      <c r="CM3" s="28" t="s">
        <v>16</v>
      </c>
      <c r="CN3" s="20" t="s">
        <v>17</v>
      </c>
      <c r="CP3" t="s">
        <v>809</v>
      </c>
      <c r="CR3" s="162"/>
      <c r="CS3" s="191" t="s">
        <v>772</v>
      </c>
      <c r="CT3" s="192" t="s">
        <v>34</v>
      </c>
    </row>
    <row r="4" spans="1:98">
      <c r="A4" s="297"/>
      <c r="B4" s="29">
        <v>1</v>
      </c>
      <c r="C4" s="40" t="s">
        <v>0</v>
      </c>
      <c r="D4" s="66">
        <f>'r1'!D4</f>
        <v>0</v>
      </c>
      <c r="E4" s="65">
        <f>'r1'!E4</f>
        <v>1.0598776223776223</v>
      </c>
      <c r="F4" s="65">
        <f>'r1'!F4</f>
        <v>3.8947368421052633</v>
      </c>
      <c r="G4" s="65">
        <f>'r1'!G4</f>
        <v>1.2266666666666666</v>
      </c>
      <c r="H4" s="65">
        <f>'r1'!H4</f>
        <v>1.2454145267791636</v>
      </c>
      <c r="I4" s="65">
        <f>'r1'!I4</f>
        <v>0.52747252747252749</v>
      </c>
      <c r="J4" s="65">
        <f>'r1'!J4</f>
        <v>1.583607456140351</v>
      </c>
      <c r="K4" s="65">
        <f>'r1'!K4</f>
        <v>1.2156862745098038</v>
      </c>
      <c r="L4" s="65">
        <f>'r1'!L4</f>
        <v>1.5490196078431373</v>
      </c>
      <c r="M4" s="65">
        <f>'r1'!M4</f>
        <v>1.8873239436619718</v>
      </c>
      <c r="N4" s="65">
        <f>'r1'!N4</f>
        <v>0.7752808988764045</v>
      </c>
      <c r="O4" s="65">
        <f>'r1'!O4</f>
        <v>1.472972972972973</v>
      </c>
      <c r="P4" s="65">
        <f>'r1'!P4</f>
        <v>2.392156862745098</v>
      </c>
      <c r="Q4" s="65">
        <f>'r1'!Q4</f>
        <v>1.9402985074626866</v>
      </c>
      <c r="R4" s="65">
        <f>'r1'!R4</f>
        <v>2.7954545454545454</v>
      </c>
      <c r="S4" s="65">
        <f>'r1'!S4</f>
        <v>1.2217171717171718</v>
      </c>
      <c r="T4" s="65">
        <f>'r1'!T4</f>
        <v>1.8157894736842106</v>
      </c>
      <c r="U4" s="65">
        <f>'r1'!U4</f>
        <v>2.2678571428571428</v>
      </c>
      <c r="X4" s="29">
        <v>1</v>
      </c>
      <c r="Y4" s="40" t="s">
        <v>0</v>
      </c>
      <c r="Z4" s="91" cm="1">
        <f t="array" ref="Z4:AQ21">MMULT(D4:U21,D4:U21)</f>
        <v>17.313611753234202</v>
      </c>
      <c r="AA4" s="91">
        <v>19.987608485504953</v>
      </c>
      <c r="AB4" s="91">
        <v>20.535216802535757</v>
      </c>
      <c r="AC4" s="91">
        <v>21.880921139075625</v>
      </c>
      <c r="AD4" s="91">
        <v>19.443570556720527</v>
      </c>
      <c r="AE4" s="91">
        <v>26.865772504484472</v>
      </c>
      <c r="AF4" s="91">
        <v>26.314574042847614</v>
      </c>
      <c r="AG4" s="91">
        <v>28.00089288432433</v>
      </c>
      <c r="AH4" s="91">
        <v>34.087782348787911</v>
      </c>
      <c r="AI4" s="91">
        <v>26.645947462531929</v>
      </c>
      <c r="AJ4" s="91">
        <v>32.945908953084412</v>
      </c>
      <c r="AK4" s="91">
        <v>30.981996787154461</v>
      </c>
      <c r="AL4" s="91">
        <v>30.507914999579466</v>
      </c>
      <c r="AM4" s="91">
        <v>34.193527111851644</v>
      </c>
      <c r="AN4" s="91">
        <v>38.686195350208493</v>
      </c>
      <c r="AO4" s="91">
        <v>36.475704540319022</v>
      </c>
      <c r="AP4" s="91">
        <v>45.065542268143794</v>
      </c>
      <c r="AQ4" s="91">
        <v>52.141797489936884</v>
      </c>
      <c r="AT4" s="29">
        <v>1</v>
      </c>
      <c r="AU4" s="40" t="s">
        <v>0</v>
      </c>
      <c r="AV4" s="91" cm="1">
        <f t="array" ref="AV4:BM21">MMULT(D4:U21,_xlfn.ANCHORARRAY(Z4))</f>
        <v>378.22062319981478</v>
      </c>
      <c r="AW4" s="91">
        <v>366.00488641313416</v>
      </c>
      <c r="AX4" s="91">
        <v>470.36684244913857</v>
      </c>
      <c r="AY4" s="91">
        <v>423.05141835551893</v>
      </c>
      <c r="AZ4" s="91">
        <v>404.06566827249407</v>
      </c>
      <c r="BA4" s="91">
        <v>451.64840923285351</v>
      </c>
      <c r="BB4" s="91">
        <v>501.62808722305203</v>
      </c>
      <c r="BC4" s="91">
        <v>534.81418093908587</v>
      </c>
      <c r="BD4" s="91">
        <v>519.55471938434118</v>
      </c>
      <c r="BE4" s="91">
        <v>488.41077614970987</v>
      </c>
      <c r="BF4" s="91">
        <v>550.14420137913589</v>
      </c>
      <c r="BG4" s="91">
        <v>567.95312324895508</v>
      </c>
      <c r="BH4" s="91">
        <v>600.06476000217856</v>
      </c>
      <c r="BI4" s="91">
        <v>644.38677777624162</v>
      </c>
      <c r="BJ4" s="91">
        <v>742.79729229838983</v>
      </c>
      <c r="BK4" s="91">
        <v>703.53054616263728</v>
      </c>
      <c r="BL4" s="91">
        <v>811.17626047220745</v>
      </c>
      <c r="BM4" s="91">
        <v>885.86908509444652</v>
      </c>
      <c r="BN4" s="234"/>
      <c r="BO4">
        <v>1</v>
      </c>
      <c r="BP4" s="59"/>
      <c r="BQ4" s="29">
        <v>1</v>
      </c>
      <c r="BR4" s="40" t="s">
        <v>0</v>
      </c>
      <c r="BS4" s="278" cm="1">
        <f t="array" ref="BS4:BS21">MMULT(_xlfn.ANCHORARRAY(AV4),BO4:BO21)</f>
        <v>10043.687658053335</v>
      </c>
      <c r="BT4" s="234"/>
      <c r="BU4" s="279">
        <v>1</v>
      </c>
      <c r="BV4" s="40" t="s">
        <v>0</v>
      </c>
      <c r="BW4" s="65" cm="1">
        <f t="array" ref="BW4:CN21">TRANSPOSE(_xlfn.ANCHORARRAY(AV4))</f>
        <v>378.22062319981478</v>
      </c>
      <c r="BX4" s="65">
        <v>347.55271058801475</v>
      </c>
      <c r="BY4" s="65">
        <v>294.67511720580819</v>
      </c>
      <c r="BZ4" s="65">
        <v>343.19334070614383</v>
      </c>
      <c r="CA4" s="65">
        <v>320.84396756942476</v>
      </c>
      <c r="CB4" s="65">
        <v>298.91740236307101</v>
      </c>
      <c r="CC4" s="65">
        <v>258.20980463399206</v>
      </c>
      <c r="CD4" s="65">
        <v>235.49222308505489</v>
      </c>
      <c r="CE4" s="65">
        <v>243.94074080432301</v>
      </c>
      <c r="CF4" s="65">
        <v>250.86681284189274</v>
      </c>
      <c r="CG4" s="65">
        <v>246.62194103185848</v>
      </c>
      <c r="CH4" s="65">
        <v>223.74843598984162</v>
      </c>
      <c r="CI4" s="65">
        <v>213.30388382719684</v>
      </c>
      <c r="CJ4" s="65">
        <v>182.45285816988675</v>
      </c>
      <c r="CK4" s="65">
        <v>185.78606160626092</v>
      </c>
      <c r="CL4" s="65">
        <v>193.63218379490286</v>
      </c>
      <c r="CM4" s="65">
        <v>167.3000033998853</v>
      </c>
      <c r="CN4" s="65">
        <v>166.94226091317984</v>
      </c>
      <c r="CP4">
        <v>1</v>
      </c>
      <c r="CR4" s="210">
        <v>1</v>
      </c>
      <c r="CS4" s="193" t="s">
        <v>0</v>
      </c>
      <c r="CT4" s="194" cm="1">
        <f t="array" ref="CT4:CT21">MMULT(_xlfn.ANCHORARRAY(BW4),CP4:CP21)</f>
        <v>4551.7003717305524</v>
      </c>
    </row>
    <row r="5" spans="1:98">
      <c r="A5" s="297"/>
      <c r="B5" s="126">
        <v>2</v>
      </c>
      <c r="C5" s="127" t="s">
        <v>1</v>
      </c>
      <c r="D5" s="65">
        <f>'r1'!D5</f>
        <v>0.96440644263273012</v>
      </c>
      <c r="E5" s="66">
        <f>'r1'!E5</f>
        <v>0</v>
      </c>
      <c r="F5" s="65">
        <f>'r1'!F5</f>
        <v>1.0723491894764816</v>
      </c>
      <c r="G5" s="65">
        <f>'r1'!G5</f>
        <v>1.2807249712313002</v>
      </c>
      <c r="H5" s="65">
        <f>'r1'!H5</f>
        <v>0.86</v>
      </c>
      <c r="I5" s="65">
        <f>'r1'!I5</f>
        <v>0.81481481481481477</v>
      </c>
      <c r="J5" s="65">
        <f>'r1'!J5</f>
        <v>1.0465116279069768</v>
      </c>
      <c r="K5" s="65">
        <f>'r1'!K5</f>
        <v>2.2692307692307692</v>
      </c>
      <c r="L5" s="65">
        <f>'r1'!L5</f>
        <v>1.5569620253164558</v>
      </c>
      <c r="M5" s="65">
        <f>'r1'!M5</f>
        <v>1.1304347826086956</v>
      </c>
      <c r="N5" s="65">
        <f>'r1'!N5</f>
        <v>1.3372093023255813</v>
      </c>
      <c r="O5" s="65">
        <f>'r1'!O5</f>
        <v>2.4308390022675734</v>
      </c>
      <c r="P5" s="65">
        <f>'r1'!P5</f>
        <v>1.3111111111111111</v>
      </c>
      <c r="Q5" s="65">
        <f>'r1'!Q5</f>
        <v>2.3777777777777778</v>
      </c>
      <c r="R5" s="65">
        <f>'r1'!R5</f>
        <v>1.5274725274725274</v>
      </c>
      <c r="S5" s="65">
        <f>'r1'!S5</f>
        <v>1.0804597701149425</v>
      </c>
      <c r="T5" s="65">
        <f>'r1'!T5</f>
        <v>1.7692307692307692</v>
      </c>
      <c r="U5" s="65">
        <f>'r1'!U5</f>
        <v>5.833333333333333</v>
      </c>
      <c r="X5" s="126">
        <v>2</v>
      </c>
      <c r="Y5" s="127" t="s">
        <v>1</v>
      </c>
      <c r="Z5" s="91">
        <v>18.06116916524034</v>
      </c>
      <c r="AA5" s="91">
        <v>17.28623152895447</v>
      </c>
      <c r="AB5" s="91">
        <v>24.0154866023334</v>
      </c>
      <c r="AC5" s="91">
        <v>25.744992886735222</v>
      </c>
      <c r="AD5" s="91">
        <v>20.502522456443451</v>
      </c>
      <c r="AE5" s="91">
        <v>23.107706003026841</v>
      </c>
      <c r="AF5" s="91">
        <v>28.142509288257006</v>
      </c>
      <c r="AG5" s="91">
        <v>25.541771841424769</v>
      </c>
      <c r="AH5" s="91">
        <v>26.754306762266719</v>
      </c>
      <c r="AI5" s="91">
        <v>24.683936365584056</v>
      </c>
      <c r="AJ5" s="91">
        <v>26.950552493855888</v>
      </c>
      <c r="AK5" s="91">
        <v>26.58328197790906</v>
      </c>
      <c r="AL5" s="91">
        <v>28.983509446136441</v>
      </c>
      <c r="AM5" s="91">
        <v>30.954630701929403</v>
      </c>
      <c r="AN5" s="91">
        <v>38.377047309265201</v>
      </c>
      <c r="AO5" s="91">
        <v>39.001690957231681</v>
      </c>
      <c r="AP5" s="91">
        <v>41.340092518628481</v>
      </c>
      <c r="AQ5" s="91">
        <v>37.119797369929493</v>
      </c>
      <c r="AT5" s="126">
        <v>2</v>
      </c>
      <c r="AU5" s="127" t="s">
        <v>1</v>
      </c>
      <c r="AV5" s="91">
        <v>347.55271058801475</v>
      </c>
      <c r="AW5" s="91">
        <v>353.04132253934188</v>
      </c>
      <c r="AX5" s="91">
        <v>450.44884371358819</v>
      </c>
      <c r="AY5" s="91">
        <v>374.53123655916863</v>
      </c>
      <c r="AZ5" s="91">
        <v>374.45221707026934</v>
      </c>
      <c r="BA5" s="91">
        <v>426.19583933465361</v>
      </c>
      <c r="BB5" s="91">
        <v>465.69889257927827</v>
      </c>
      <c r="BC5" s="91">
        <v>496.46352236455448</v>
      </c>
      <c r="BD5" s="91">
        <v>500.92511627176776</v>
      </c>
      <c r="BE5" s="91">
        <v>466.02969314240971</v>
      </c>
      <c r="BF5" s="91">
        <v>532.73884220917091</v>
      </c>
      <c r="BG5" s="91">
        <v>539.38214194582611</v>
      </c>
      <c r="BH5" s="91">
        <v>574.22834851125128</v>
      </c>
      <c r="BI5" s="91">
        <v>603.19988193668894</v>
      </c>
      <c r="BJ5" s="91">
        <v>713.55787812107803</v>
      </c>
      <c r="BK5" s="91">
        <v>643.53520761776906</v>
      </c>
      <c r="BL5" s="91">
        <v>761.04722083258537</v>
      </c>
      <c r="BM5" s="91">
        <v>829.61282532061955</v>
      </c>
      <c r="BN5" s="234"/>
      <c r="BO5">
        <v>1</v>
      </c>
      <c r="BP5" s="59"/>
      <c r="BQ5" s="126">
        <v>2</v>
      </c>
      <c r="BR5" s="127" t="s">
        <v>1</v>
      </c>
      <c r="BS5" s="278">
        <v>9452.6417406580349</v>
      </c>
      <c r="BT5" s="234"/>
      <c r="BU5" s="249">
        <v>2</v>
      </c>
      <c r="BV5" s="41" t="s">
        <v>1</v>
      </c>
      <c r="BW5" s="65">
        <v>366.00488641313416</v>
      </c>
      <c r="BX5" s="65">
        <v>353.04132253934188</v>
      </c>
      <c r="BY5" s="65">
        <v>296.12608652825429</v>
      </c>
      <c r="BZ5" s="65">
        <v>338.81155208552389</v>
      </c>
      <c r="CA5" s="65">
        <v>314.09881378395914</v>
      </c>
      <c r="CB5" s="65">
        <v>303.8844176255202</v>
      </c>
      <c r="CC5" s="65">
        <v>258.2543240486558</v>
      </c>
      <c r="CD5" s="65">
        <v>235.63959634281156</v>
      </c>
      <c r="CE5" s="65">
        <v>246.66667181947346</v>
      </c>
      <c r="CF5" s="65">
        <v>252.40399049797051</v>
      </c>
      <c r="CG5" s="65">
        <v>252.3663687119751</v>
      </c>
      <c r="CH5" s="65">
        <v>225.47714288460958</v>
      </c>
      <c r="CI5" s="65">
        <v>214.81551037813523</v>
      </c>
      <c r="CJ5" s="65">
        <v>183.01764237638869</v>
      </c>
      <c r="CK5" s="65">
        <v>186.0463884693435</v>
      </c>
      <c r="CL5" s="65">
        <v>192.21794636009469</v>
      </c>
      <c r="CM5" s="65">
        <v>167.04964386862846</v>
      </c>
      <c r="CN5" s="65">
        <v>167.67007733111137</v>
      </c>
      <c r="CP5">
        <v>1</v>
      </c>
      <c r="CR5" s="211">
        <v>2</v>
      </c>
      <c r="CS5" s="195" t="s">
        <v>1</v>
      </c>
      <c r="CT5" s="194">
        <v>4553.5923820649314</v>
      </c>
    </row>
    <row r="6" spans="1:98">
      <c r="A6" s="297"/>
      <c r="B6" s="16">
        <v>3</v>
      </c>
      <c r="C6" s="41" t="s">
        <v>2</v>
      </c>
      <c r="D6" s="65">
        <f>'r1'!D6</f>
        <v>0.25675675675675674</v>
      </c>
      <c r="E6" s="65">
        <f>'r1'!E6</f>
        <v>0.98685497676693568</v>
      </c>
      <c r="F6" s="66">
        <f>'r1'!F6</f>
        <v>0</v>
      </c>
      <c r="G6" s="65">
        <f>'r1'!G6</f>
        <v>0.84599156118143459</v>
      </c>
      <c r="H6" s="65">
        <f>'r1'!H6</f>
        <v>0.62616822429906538</v>
      </c>
      <c r="I6" s="65">
        <f>'r1'!I6</f>
        <v>1.3124217554597302</v>
      </c>
      <c r="J6" s="65">
        <f>'r1'!J6</f>
        <v>1.1125</v>
      </c>
      <c r="K6" s="65">
        <f>'r1'!K6</f>
        <v>1.0657894736842106</v>
      </c>
      <c r="L6" s="65">
        <f>'r1'!L6</f>
        <v>3.34375</v>
      </c>
      <c r="M6" s="65">
        <f>'r1'!M6</f>
        <v>1.4691358024691359</v>
      </c>
      <c r="N6" s="65">
        <f>'r1'!N6</f>
        <v>1.1447368421052631</v>
      </c>
      <c r="O6" s="65">
        <f>'r1'!O6</f>
        <v>0.66101694915254239</v>
      </c>
      <c r="P6" s="65">
        <f>'r1'!P6</f>
        <v>1.0639834881320951</v>
      </c>
      <c r="Q6" s="65">
        <f>'r1'!Q6</f>
        <v>1.2321428571428572</v>
      </c>
      <c r="R6" s="65">
        <f>'r1'!R6</f>
        <v>1.3676470588235294</v>
      </c>
      <c r="S6" s="65">
        <f>'r1'!S6</f>
        <v>1.0804597701149425</v>
      </c>
      <c r="T6" s="65">
        <f>'r1'!T6</f>
        <v>2.8333333333333335</v>
      </c>
      <c r="U6" s="65">
        <f>'r1'!U6</f>
        <v>3.5945945945945947</v>
      </c>
      <c r="X6" s="16">
        <v>3</v>
      </c>
      <c r="Y6" s="41" t="s">
        <v>2</v>
      </c>
      <c r="Z6" s="91">
        <v>16.917181755062121</v>
      </c>
      <c r="AA6" s="91">
        <v>14.933845796339478</v>
      </c>
      <c r="AB6" s="91">
        <v>17.110503731923146</v>
      </c>
      <c r="AC6" s="91">
        <v>20.439041050648278</v>
      </c>
      <c r="AD6" s="91">
        <v>17.910263092362886</v>
      </c>
      <c r="AE6" s="91">
        <v>17.797835356284544</v>
      </c>
      <c r="AF6" s="91">
        <v>22.463747731743929</v>
      </c>
      <c r="AG6" s="91">
        <v>23.132440812746573</v>
      </c>
      <c r="AH6" s="91">
        <v>18.324933367924892</v>
      </c>
      <c r="AI6" s="91">
        <v>20.787103804831979</v>
      </c>
      <c r="AJ6" s="91">
        <v>23.746313411933976</v>
      </c>
      <c r="AK6" s="91">
        <v>25.35557082773666</v>
      </c>
      <c r="AL6" s="91">
        <v>25.472136833499238</v>
      </c>
      <c r="AM6" s="91">
        <v>29.293769205471577</v>
      </c>
      <c r="AN6" s="91">
        <v>31.480516941396271</v>
      </c>
      <c r="AO6" s="91">
        <v>33.439689189320084</v>
      </c>
      <c r="AP6" s="91">
        <v>36.077715608920236</v>
      </c>
      <c r="AQ6" s="91">
        <v>35.224420529356841</v>
      </c>
      <c r="AT6" s="16">
        <v>3</v>
      </c>
      <c r="AU6" s="41" t="s">
        <v>2</v>
      </c>
      <c r="AV6" s="91">
        <v>294.67511720580819</v>
      </c>
      <c r="AW6" s="91">
        <v>296.12608652825429</v>
      </c>
      <c r="AX6" s="91">
        <v>394.27904176222097</v>
      </c>
      <c r="AY6" s="91">
        <v>324.11571153746087</v>
      </c>
      <c r="AZ6" s="91">
        <v>319.01353886181181</v>
      </c>
      <c r="BA6" s="91">
        <v>364.01005770357415</v>
      </c>
      <c r="BB6" s="91">
        <v>399.19208720837815</v>
      </c>
      <c r="BC6" s="91">
        <v>423.40431478817027</v>
      </c>
      <c r="BD6" s="91">
        <v>421.04445839155761</v>
      </c>
      <c r="BE6" s="91">
        <v>393.44400187235993</v>
      </c>
      <c r="BF6" s="91">
        <v>444.60451264386501</v>
      </c>
      <c r="BG6" s="91">
        <v>457.03522438279009</v>
      </c>
      <c r="BH6" s="91">
        <v>488.04197579174456</v>
      </c>
      <c r="BI6" s="91">
        <v>506.59059920144574</v>
      </c>
      <c r="BJ6" s="91">
        <v>606.0957354727559</v>
      </c>
      <c r="BK6" s="91">
        <v>542.45536137462739</v>
      </c>
      <c r="BL6" s="91">
        <v>632.51296097006207</v>
      </c>
      <c r="BM6" s="91">
        <v>699.14440805345362</v>
      </c>
      <c r="BN6" s="234"/>
      <c r="BO6">
        <v>1</v>
      </c>
      <c r="BP6" s="59"/>
      <c r="BQ6" s="16">
        <v>3</v>
      </c>
      <c r="BR6" s="41" t="s">
        <v>2</v>
      </c>
      <c r="BS6" s="278">
        <v>8005.785193750341</v>
      </c>
      <c r="BT6" s="234"/>
      <c r="BU6" s="249">
        <v>3</v>
      </c>
      <c r="BV6" s="41" t="s">
        <v>2</v>
      </c>
      <c r="BW6" s="65">
        <v>470.36684244913857</v>
      </c>
      <c r="BX6" s="65">
        <v>450.44884371358819</v>
      </c>
      <c r="BY6" s="65">
        <v>394.27904176222097</v>
      </c>
      <c r="BZ6" s="65">
        <v>441.44113675152437</v>
      </c>
      <c r="CA6" s="65">
        <v>405.63428528702946</v>
      </c>
      <c r="CB6" s="65">
        <v>387.20999118846265</v>
      </c>
      <c r="CC6" s="65">
        <v>338.58542333131044</v>
      </c>
      <c r="CD6" s="65">
        <v>306.2688984521169</v>
      </c>
      <c r="CE6" s="65">
        <v>324.60346278671824</v>
      </c>
      <c r="CF6" s="65">
        <v>329.69941282036893</v>
      </c>
      <c r="CG6" s="65">
        <v>326.54941214024137</v>
      </c>
      <c r="CH6" s="65">
        <v>295.333853538987</v>
      </c>
      <c r="CI6" s="65">
        <v>278.34820869065214</v>
      </c>
      <c r="CJ6" s="65">
        <v>237.34436241627543</v>
      </c>
      <c r="CK6" s="65">
        <v>243.4459352123547</v>
      </c>
      <c r="CL6" s="65">
        <v>246.81940087540119</v>
      </c>
      <c r="CM6" s="65">
        <v>214.31303582116541</v>
      </c>
      <c r="CN6" s="65">
        <v>216.66857976064676</v>
      </c>
      <c r="CP6">
        <v>1</v>
      </c>
      <c r="CR6" s="212">
        <v>3</v>
      </c>
      <c r="CS6" s="163" t="s">
        <v>2</v>
      </c>
      <c r="CT6" s="194">
        <v>5907.3601269982028</v>
      </c>
    </row>
    <row r="7" spans="1:98">
      <c r="A7" s="297"/>
      <c r="B7" s="30">
        <v>4</v>
      </c>
      <c r="C7" s="42" t="s">
        <v>3</v>
      </c>
      <c r="D7" s="65">
        <f>'r1'!D7</f>
        <v>0.81521739130434778</v>
      </c>
      <c r="E7" s="65">
        <f>'r1'!E7</f>
        <v>0.89271677227881607</v>
      </c>
      <c r="F7" s="65">
        <f>'r1'!F7</f>
        <v>1.2376543209876543</v>
      </c>
      <c r="G7" s="66">
        <f>'r1'!G7</f>
        <v>0</v>
      </c>
      <c r="H7" s="65">
        <f>'r1'!H7</f>
        <v>0.80851063829787229</v>
      </c>
      <c r="I7" s="65">
        <f>'r1'!I7</f>
        <v>0.82432432432432434</v>
      </c>
      <c r="J7" s="65">
        <f>'r1'!J7</f>
        <v>1.8833333333333333</v>
      </c>
      <c r="K7" s="65">
        <f>'r1'!K7</f>
        <v>1.2352941176470589</v>
      </c>
      <c r="L7" s="65">
        <f>'r1'!L7</f>
        <v>1.2191358024691357</v>
      </c>
      <c r="M7" s="65">
        <f>'r1'!M7</f>
        <v>1.8</v>
      </c>
      <c r="N7" s="65">
        <f>'r1'!N7</f>
        <v>2.5217391304347827</v>
      </c>
      <c r="O7" s="65">
        <f>'r1'!O7</f>
        <v>2.2307692307692308</v>
      </c>
      <c r="P7" s="65">
        <f>'r1'!P7</f>
        <v>1.0641025641025641</v>
      </c>
      <c r="Q7" s="65">
        <f>'r1'!Q7</f>
        <v>1.7450980392156863</v>
      </c>
      <c r="R7" s="65">
        <f>'r1'!R7</f>
        <v>3.4905303030303028</v>
      </c>
      <c r="S7" s="65">
        <f>'r1'!S7</f>
        <v>2.2666666666666666</v>
      </c>
      <c r="T7" s="65">
        <f>'r1'!T7</f>
        <v>2.8529411764705883</v>
      </c>
      <c r="U7" s="65">
        <f>'r1'!U7</f>
        <v>0.50847457627118642</v>
      </c>
      <c r="X7" s="30">
        <v>4</v>
      </c>
      <c r="Y7" s="42" t="s">
        <v>3</v>
      </c>
      <c r="Z7" s="91">
        <v>18.844913164444385</v>
      </c>
      <c r="AA7" s="91">
        <v>19.245678179405154</v>
      </c>
      <c r="AB7" s="91">
        <v>24.289277976455754</v>
      </c>
      <c r="AC7" s="91">
        <v>17.35834591220398</v>
      </c>
      <c r="AD7" s="91">
        <v>20.827138776923345</v>
      </c>
      <c r="AE7" s="91">
        <v>25.569228816063163</v>
      </c>
      <c r="AF7" s="91">
        <v>23.298039652139536</v>
      </c>
      <c r="AG7" s="91">
        <v>27.674663456627115</v>
      </c>
      <c r="AH7" s="91">
        <v>25.8096856066512</v>
      </c>
      <c r="AI7" s="91">
        <v>23.06639761577658</v>
      </c>
      <c r="AJ7" s="91">
        <v>28.792142434587991</v>
      </c>
      <c r="AK7" s="91">
        <v>27.534853395470169</v>
      </c>
      <c r="AL7" s="91">
        <v>32.553852424585621</v>
      </c>
      <c r="AM7" s="91">
        <v>30.866170941645134</v>
      </c>
      <c r="AN7" s="91">
        <v>32.596836767536317</v>
      </c>
      <c r="AO7" s="91">
        <v>31.812620978452276</v>
      </c>
      <c r="AP7" s="91">
        <v>38.895601429915239</v>
      </c>
      <c r="AQ7" s="91">
        <v>47.766731690217306</v>
      </c>
      <c r="AT7" s="30">
        <v>4</v>
      </c>
      <c r="AU7" s="42" t="s">
        <v>3</v>
      </c>
      <c r="AV7" s="91">
        <v>343.19334070614383</v>
      </c>
      <c r="AW7" s="91">
        <v>338.81155208552389</v>
      </c>
      <c r="AX7" s="91">
        <v>441.44113675152437</v>
      </c>
      <c r="AY7" s="91">
        <v>398.55060513505231</v>
      </c>
      <c r="AZ7" s="91">
        <v>368.71597522109641</v>
      </c>
      <c r="BA7" s="91">
        <v>417.4759698182533</v>
      </c>
      <c r="BB7" s="91">
        <v>458.46025558962231</v>
      </c>
      <c r="BC7" s="91">
        <v>490.727351380426</v>
      </c>
      <c r="BD7" s="91">
        <v>502.30909575801644</v>
      </c>
      <c r="BE7" s="91">
        <v>454.77347714341113</v>
      </c>
      <c r="BF7" s="91">
        <v>494.26802339007901</v>
      </c>
      <c r="BG7" s="91">
        <v>521.02900515048873</v>
      </c>
      <c r="BH7" s="91">
        <v>552.57234192199098</v>
      </c>
      <c r="BI7" s="91">
        <v>595.30251422754293</v>
      </c>
      <c r="BJ7" s="91">
        <v>691.11229631353081</v>
      </c>
      <c r="BK7" s="91">
        <v>641.82102667046149</v>
      </c>
      <c r="BL7" s="91">
        <v>736.48268560782481</v>
      </c>
      <c r="BM7" s="91">
        <v>839.03876439424494</v>
      </c>
      <c r="BN7" s="234"/>
      <c r="BO7">
        <v>1</v>
      </c>
      <c r="BP7" s="59"/>
      <c r="BQ7" s="30">
        <v>4</v>
      </c>
      <c r="BR7" s="42" t="s">
        <v>3</v>
      </c>
      <c r="BS7" s="278">
        <v>9286.0854172652344</v>
      </c>
      <c r="BT7" s="234"/>
      <c r="BU7" s="280">
        <v>4</v>
      </c>
      <c r="BV7" s="42" t="s">
        <v>3</v>
      </c>
      <c r="BW7" s="65">
        <v>423.05141835551893</v>
      </c>
      <c r="BX7" s="65">
        <v>374.53123655916863</v>
      </c>
      <c r="BY7" s="65">
        <v>324.11571153746087</v>
      </c>
      <c r="BZ7" s="65">
        <v>398.55060513505231</v>
      </c>
      <c r="CA7" s="65">
        <v>357.53903112128825</v>
      </c>
      <c r="CB7" s="65">
        <v>334.00351858877718</v>
      </c>
      <c r="CC7" s="65">
        <v>303.75614454030318</v>
      </c>
      <c r="CD7" s="65">
        <v>265.92656392582671</v>
      </c>
      <c r="CE7" s="65">
        <v>280.6664104950238</v>
      </c>
      <c r="CF7" s="65">
        <v>283.33762502793024</v>
      </c>
      <c r="CG7" s="65">
        <v>282.02737409881615</v>
      </c>
      <c r="CH7" s="65">
        <v>257.79191924268656</v>
      </c>
      <c r="CI7" s="65">
        <v>241.65516020210589</v>
      </c>
      <c r="CJ7" s="65">
        <v>208.91492889366808</v>
      </c>
      <c r="CK7" s="65">
        <v>217.62644732581691</v>
      </c>
      <c r="CL7" s="65">
        <v>223.88081022459608</v>
      </c>
      <c r="CM7" s="65">
        <v>191.34248998512959</v>
      </c>
      <c r="CN7" s="65">
        <v>182.75215508746899</v>
      </c>
      <c r="CP7">
        <v>1</v>
      </c>
      <c r="CR7" s="213">
        <v>4</v>
      </c>
      <c r="CS7" s="196" t="s">
        <v>3</v>
      </c>
      <c r="CT7" s="194">
        <v>5151.4695503466373</v>
      </c>
    </row>
    <row r="8" spans="1:98">
      <c r="A8" s="297"/>
      <c r="B8" s="31">
        <v>5</v>
      </c>
      <c r="C8" s="43" t="s">
        <v>4</v>
      </c>
      <c r="D8" s="65">
        <f>'r1'!D8</f>
        <v>0.82482993197278909</v>
      </c>
      <c r="E8" s="65">
        <f>'r1'!E8</f>
        <v>1.1627906976744187</v>
      </c>
      <c r="F8" s="65">
        <f>'r1'!F8</f>
        <v>1.5970149253731343</v>
      </c>
      <c r="G8" s="65">
        <f>'r1'!G8</f>
        <v>1.236842105263158</v>
      </c>
      <c r="H8" s="66">
        <f>'r1'!H8</f>
        <v>0</v>
      </c>
      <c r="I8" s="65">
        <f>'r1'!I8</f>
        <v>0.92783505154639179</v>
      </c>
      <c r="J8" s="65">
        <f>'r1'!J8</f>
        <v>0.967741935483871</v>
      </c>
      <c r="K8" s="65">
        <f>'r1'!K8</f>
        <v>0.84126984126984128</v>
      </c>
      <c r="L8" s="65">
        <f>'r1'!L8</f>
        <v>1.25</v>
      </c>
      <c r="M8" s="65">
        <f>'r1'!M8</f>
        <v>1.2537013975370139</v>
      </c>
      <c r="N8" s="65">
        <f>'r1'!N8</f>
        <v>0.92105263157894735</v>
      </c>
      <c r="O8" s="65">
        <f>'r1'!O8</f>
        <v>1.1914893617021276</v>
      </c>
      <c r="P8" s="65">
        <f>'r1'!P8</f>
        <v>2.5815470643056848</v>
      </c>
      <c r="Q8" s="65">
        <f>'r1'!Q8</f>
        <v>2.2857142857142856</v>
      </c>
      <c r="R8" s="65">
        <f>'r1'!R8</f>
        <v>3.4565217391304346</v>
      </c>
      <c r="S8" s="65">
        <f>'r1'!S8</f>
        <v>1.3608247422680413</v>
      </c>
      <c r="T8" s="65">
        <f>'r1'!T8</f>
        <v>1.155072463768116</v>
      </c>
      <c r="U8" s="65">
        <f>'r1'!U8</f>
        <v>2.1864406779661016</v>
      </c>
      <c r="X8" s="31">
        <v>5</v>
      </c>
      <c r="Y8" s="43" t="s">
        <v>4</v>
      </c>
      <c r="Z8" s="91">
        <v>15.564130180010777</v>
      </c>
      <c r="AA8" s="91">
        <v>16.590357747999722</v>
      </c>
      <c r="AB8" s="91">
        <v>21.278841965313411</v>
      </c>
      <c r="AC8" s="91">
        <v>18.991764440344163</v>
      </c>
      <c r="AD8" s="91">
        <v>17.49049214559702</v>
      </c>
      <c r="AE8" s="91">
        <v>21.306385624924719</v>
      </c>
      <c r="AF8" s="91">
        <v>23.247628614832323</v>
      </c>
      <c r="AG8" s="91">
        <v>24.679942788162105</v>
      </c>
      <c r="AH8" s="91">
        <v>25.935489164428454</v>
      </c>
      <c r="AI8" s="91">
        <v>22.285689910848163</v>
      </c>
      <c r="AJ8" s="91">
        <v>29.157427953976089</v>
      </c>
      <c r="AK8" s="91">
        <v>28.555381401328386</v>
      </c>
      <c r="AL8" s="91">
        <v>24.667545131995396</v>
      </c>
      <c r="AM8" s="91">
        <v>28.956408357317891</v>
      </c>
      <c r="AN8" s="91">
        <v>31.156170972475305</v>
      </c>
      <c r="AO8" s="91">
        <v>31.170722292746255</v>
      </c>
      <c r="AP8" s="91">
        <v>38.708855022832815</v>
      </c>
      <c r="AQ8" s="91">
        <v>42.564017407977886</v>
      </c>
      <c r="AT8" s="31">
        <v>5</v>
      </c>
      <c r="AU8" s="43" t="s">
        <v>4</v>
      </c>
      <c r="AV8" s="91">
        <v>320.84396756942476</v>
      </c>
      <c r="AW8" s="91">
        <v>314.09881378395914</v>
      </c>
      <c r="AX8" s="91">
        <v>405.63428528702946</v>
      </c>
      <c r="AY8" s="91">
        <v>357.53903112128825</v>
      </c>
      <c r="AZ8" s="91">
        <v>346.02904392461875</v>
      </c>
      <c r="BA8" s="91">
        <v>392.45835595514802</v>
      </c>
      <c r="BB8" s="91">
        <v>428.89300182286104</v>
      </c>
      <c r="BC8" s="91">
        <v>458.41715348920667</v>
      </c>
      <c r="BD8" s="91">
        <v>455.06267870228078</v>
      </c>
      <c r="BE8" s="91">
        <v>420.77140745529567</v>
      </c>
      <c r="BF8" s="91">
        <v>467.48782422246347</v>
      </c>
      <c r="BG8" s="91">
        <v>480.81885506093613</v>
      </c>
      <c r="BH8" s="91">
        <v>517.87100591545232</v>
      </c>
      <c r="BI8" s="91">
        <v>548.13062083119519</v>
      </c>
      <c r="BJ8" s="91">
        <v>638.37907119437079</v>
      </c>
      <c r="BK8" s="91">
        <v>596.74189716828232</v>
      </c>
      <c r="BL8" s="91">
        <v>691.98077073577895</v>
      </c>
      <c r="BM8" s="91">
        <v>763.75547254762455</v>
      </c>
      <c r="BN8" s="234"/>
      <c r="BO8">
        <v>1</v>
      </c>
      <c r="BP8" s="59"/>
      <c r="BQ8" s="31">
        <v>5</v>
      </c>
      <c r="BR8" s="43" t="s">
        <v>4</v>
      </c>
      <c r="BS8" s="278">
        <v>8604.9132567872166</v>
      </c>
      <c r="BT8" s="234"/>
      <c r="BU8" s="281">
        <v>5</v>
      </c>
      <c r="BV8" s="43" t="s">
        <v>4</v>
      </c>
      <c r="BW8" s="65">
        <v>404.06566827249407</v>
      </c>
      <c r="BX8" s="65">
        <v>374.45221707026934</v>
      </c>
      <c r="BY8" s="65">
        <v>319.01353886181181</v>
      </c>
      <c r="BZ8" s="65">
        <v>368.71597522109641</v>
      </c>
      <c r="CA8" s="65">
        <v>346.02904392461875</v>
      </c>
      <c r="CB8" s="65">
        <v>326.46540687939546</v>
      </c>
      <c r="CC8" s="65">
        <v>280.68270590966563</v>
      </c>
      <c r="CD8" s="65">
        <v>256.77988033034961</v>
      </c>
      <c r="CE8" s="65">
        <v>265.5971920487741</v>
      </c>
      <c r="CF8" s="65">
        <v>274.85389760415148</v>
      </c>
      <c r="CG8" s="65">
        <v>268.14504985621966</v>
      </c>
      <c r="CH8" s="65">
        <v>244.32681734313329</v>
      </c>
      <c r="CI8" s="65">
        <v>231.60884161093725</v>
      </c>
      <c r="CJ8" s="65">
        <v>196.50583795300739</v>
      </c>
      <c r="CK8" s="65">
        <v>201.21360318201931</v>
      </c>
      <c r="CL8" s="65">
        <v>209.0733538144913</v>
      </c>
      <c r="CM8" s="65">
        <v>178.59821843627265</v>
      </c>
      <c r="CN8" s="65">
        <v>180.38735255970593</v>
      </c>
      <c r="CP8">
        <v>1</v>
      </c>
      <c r="CR8" s="214">
        <v>5</v>
      </c>
      <c r="CS8" s="197" t="s">
        <v>4</v>
      </c>
      <c r="CT8" s="194">
        <v>4926.5146008784141</v>
      </c>
    </row>
    <row r="9" spans="1:98">
      <c r="A9" s="297"/>
      <c r="B9" s="128">
        <v>6</v>
      </c>
      <c r="C9" s="129" t="s">
        <v>5</v>
      </c>
      <c r="D9" s="65">
        <f>'r1'!D9</f>
        <v>1.8958333333333333</v>
      </c>
      <c r="E9" s="65">
        <f>'r1'!E9</f>
        <v>1.2272727272727273</v>
      </c>
      <c r="F9" s="65">
        <f>'r1'!F9</f>
        <v>0.76576576576576572</v>
      </c>
      <c r="G9" s="65">
        <f>'r1'!G9</f>
        <v>1.2131147540983607</v>
      </c>
      <c r="H9" s="65">
        <f>'r1'!H9</f>
        <v>1.0777777777777777</v>
      </c>
      <c r="I9" s="66">
        <f>'r1'!I9</f>
        <v>0</v>
      </c>
      <c r="J9" s="65">
        <f>'r1'!J9</f>
        <v>0.60606060606060608</v>
      </c>
      <c r="K9" s="65">
        <f>'r1'!K9</f>
        <v>1.3181818181818181</v>
      </c>
      <c r="L9" s="65">
        <f>'r1'!L9</f>
        <v>1.8636363636363635</v>
      </c>
      <c r="M9" s="65">
        <f>'r1'!M9</f>
        <v>0.87209642787429242</v>
      </c>
      <c r="N9" s="65">
        <f>'r1'!N9</f>
        <v>0.62365591397849462</v>
      </c>
      <c r="O9" s="65">
        <f>'r1'!O9</f>
        <v>0.64166666666666672</v>
      </c>
      <c r="P9" s="65">
        <f>'r1'!P9</f>
        <v>0.78899082568807344</v>
      </c>
      <c r="Q9" s="65">
        <f>'r1'!Q9</f>
        <v>1.6783545840922889</v>
      </c>
      <c r="R9" s="65">
        <f>'r1'!R9</f>
        <v>2.1161654135338344</v>
      </c>
      <c r="S9" s="65">
        <f>'r1'!S9</f>
        <v>2.4705882352941178</v>
      </c>
      <c r="T9" s="65">
        <f>'r1'!T9</f>
        <v>1.6212121212121211</v>
      </c>
      <c r="U9" s="65">
        <f>'r1'!U9</f>
        <v>2.7878787878787881</v>
      </c>
      <c r="X9" s="128">
        <v>6</v>
      </c>
      <c r="Y9" s="129" t="s">
        <v>5</v>
      </c>
      <c r="Z9" s="91">
        <v>14.234931928763732</v>
      </c>
      <c r="AA9" s="91">
        <v>15.350454121375494</v>
      </c>
      <c r="AB9" s="91">
        <v>23.656070929921274</v>
      </c>
      <c r="AC9" s="91">
        <v>19.378662237632863</v>
      </c>
      <c r="AD9" s="91">
        <v>16.839380331409785</v>
      </c>
      <c r="AE9" s="91">
        <v>17.512926735907598</v>
      </c>
      <c r="AF9" s="91">
        <v>24.12454120305491</v>
      </c>
      <c r="AG9" s="91">
        <v>21.824565221340308</v>
      </c>
      <c r="AH9" s="91">
        <v>21.466606027992096</v>
      </c>
      <c r="AI9" s="91">
        <v>22.305416508189197</v>
      </c>
      <c r="AJ9" s="91">
        <v>25.456930190136514</v>
      </c>
      <c r="AK9" s="91">
        <v>26.40926118046324</v>
      </c>
      <c r="AL9" s="91">
        <v>27.916571552013142</v>
      </c>
      <c r="AM9" s="91">
        <v>28.887856803048876</v>
      </c>
      <c r="AN9" s="91">
        <v>34.464384716153518</v>
      </c>
      <c r="AO9" s="91">
        <v>28.769753975206683</v>
      </c>
      <c r="AP9" s="91">
        <v>37.861937671297461</v>
      </c>
      <c r="AQ9" s="91">
        <v>36.61462446858711</v>
      </c>
      <c r="AT9" s="128">
        <v>6</v>
      </c>
      <c r="AU9" s="129" t="s">
        <v>5</v>
      </c>
      <c r="AV9" s="91">
        <v>298.91740236307101</v>
      </c>
      <c r="AW9" s="91">
        <v>303.8844176255202</v>
      </c>
      <c r="AX9" s="91">
        <v>387.20999118846265</v>
      </c>
      <c r="AY9" s="91">
        <v>334.00351858877718</v>
      </c>
      <c r="AZ9" s="91">
        <v>326.46540687939546</v>
      </c>
      <c r="BA9" s="91">
        <v>383.9160285385272</v>
      </c>
      <c r="BB9" s="91">
        <v>408.07896036131018</v>
      </c>
      <c r="BC9" s="91">
        <v>439.7833691621787</v>
      </c>
      <c r="BD9" s="91">
        <v>444.2107490923288</v>
      </c>
      <c r="BE9" s="91">
        <v>404.74856939549278</v>
      </c>
      <c r="BF9" s="91">
        <v>461.35061408867693</v>
      </c>
      <c r="BG9" s="91">
        <v>469.17462968734759</v>
      </c>
      <c r="BH9" s="91">
        <v>496.03517756183078</v>
      </c>
      <c r="BI9" s="91">
        <v>522.43194457378979</v>
      </c>
      <c r="BJ9" s="91">
        <v>606.99874112061252</v>
      </c>
      <c r="BK9" s="91">
        <v>560.74913984914463</v>
      </c>
      <c r="BL9" s="91">
        <v>655.90560490926032</v>
      </c>
      <c r="BM9" s="91">
        <v>733.77875911622584</v>
      </c>
      <c r="BN9" s="234"/>
      <c r="BO9">
        <v>1</v>
      </c>
      <c r="BP9" s="59"/>
      <c r="BQ9" s="128">
        <v>6</v>
      </c>
      <c r="BR9" s="129" t="s">
        <v>5</v>
      </c>
      <c r="BS9" s="278">
        <v>8237.6430241019534</v>
      </c>
      <c r="BT9" s="234"/>
      <c r="BU9" s="249">
        <v>6</v>
      </c>
      <c r="BV9" s="41" t="s">
        <v>5</v>
      </c>
      <c r="BW9" s="65">
        <v>451.64840923285351</v>
      </c>
      <c r="BX9" s="65">
        <v>426.19583933465361</v>
      </c>
      <c r="BY9" s="65">
        <v>364.01005770357415</v>
      </c>
      <c r="BZ9" s="65">
        <v>417.4759698182533</v>
      </c>
      <c r="CA9" s="65">
        <v>392.45835595514802</v>
      </c>
      <c r="CB9" s="65">
        <v>383.9160285385272</v>
      </c>
      <c r="CC9" s="65">
        <v>314.77505782322083</v>
      </c>
      <c r="CD9" s="65">
        <v>295.45820657424287</v>
      </c>
      <c r="CE9" s="65">
        <v>307.21041828199867</v>
      </c>
      <c r="CF9" s="65">
        <v>311.94089910786175</v>
      </c>
      <c r="CG9" s="65">
        <v>309.87480638786428</v>
      </c>
      <c r="CH9" s="65">
        <v>277.07006587569208</v>
      </c>
      <c r="CI9" s="65">
        <v>261.2152251068772</v>
      </c>
      <c r="CJ9" s="65">
        <v>223.11452787446473</v>
      </c>
      <c r="CK9" s="65">
        <v>222.73227594730497</v>
      </c>
      <c r="CL9" s="65">
        <v>240.97185536790394</v>
      </c>
      <c r="CM9" s="65">
        <v>203.46447531793655</v>
      </c>
      <c r="CN9" s="65">
        <v>211.31919685085134</v>
      </c>
      <c r="CP9">
        <v>1</v>
      </c>
      <c r="CR9" s="215">
        <v>6</v>
      </c>
      <c r="CS9" s="198" t="s">
        <v>5</v>
      </c>
      <c r="CT9" s="194">
        <v>5614.8516710992299</v>
      </c>
    </row>
    <row r="10" spans="1:98">
      <c r="A10" s="297"/>
      <c r="B10" s="130">
        <v>7</v>
      </c>
      <c r="C10" s="131" t="s">
        <v>6</v>
      </c>
      <c r="D10" s="65">
        <f>'r1'!D10</f>
        <v>0.6414612480568509</v>
      </c>
      <c r="E10" s="65">
        <f>'r1'!E10</f>
        <v>0.9555555555555556</v>
      </c>
      <c r="F10" s="65">
        <f>'r1'!F10</f>
        <v>0.898876404494382</v>
      </c>
      <c r="G10" s="65">
        <f>'r1'!G10</f>
        <v>0.53097345132743368</v>
      </c>
      <c r="H10" s="65">
        <f>'r1'!H10</f>
        <v>1.0333333333333334</v>
      </c>
      <c r="I10" s="65">
        <f>'r1'!I10</f>
        <v>1.65</v>
      </c>
      <c r="J10" s="66">
        <f>'r1'!J10</f>
        <v>0</v>
      </c>
      <c r="K10" s="65">
        <f>'r1'!K10</f>
        <v>1.3682261208576998</v>
      </c>
      <c r="L10" s="65">
        <f>'r1'!L10</f>
        <v>1.0405405405405406</v>
      </c>
      <c r="M10" s="65">
        <f>'r1'!M10</f>
        <v>1.0978260869565217</v>
      </c>
      <c r="N10" s="65">
        <f>'r1'!N10</f>
        <v>1.6819586036453507</v>
      </c>
      <c r="O10" s="65">
        <f>'r1'!O10</f>
        <v>1.2134831460674158</v>
      </c>
      <c r="P10" s="65">
        <f>'r1'!P10</f>
        <v>2.4210526315789473</v>
      </c>
      <c r="Q10" s="65">
        <f>'r1'!Q10</f>
        <v>1.0987725040916532</v>
      </c>
      <c r="R10" s="65">
        <f>'r1'!R10</f>
        <v>1.1403508771929824</v>
      </c>
      <c r="S10" s="65">
        <f>'r1'!S10</f>
        <v>1.2272727272727273</v>
      </c>
      <c r="T10" s="65">
        <f>'r1'!T10</f>
        <v>0.98717948717948723</v>
      </c>
      <c r="U10" s="65">
        <f>'r1'!U10</f>
        <v>0.80246913580246915</v>
      </c>
      <c r="X10" s="130">
        <v>7</v>
      </c>
      <c r="Y10" s="131" t="s">
        <v>6</v>
      </c>
      <c r="Z10" s="91">
        <v>15.075728366555767</v>
      </c>
      <c r="AA10" s="91">
        <v>14.184766620713736</v>
      </c>
      <c r="AB10" s="91">
        <v>18.450245272198774</v>
      </c>
      <c r="AC10" s="91">
        <v>15.591183328691704</v>
      </c>
      <c r="AD10" s="91">
        <v>14.864852266053095</v>
      </c>
      <c r="AE10" s="91">
        <v>17.107440470459878</v>
      </c>
      <c r="AF10" s="91">
        <v>17.697344233419873</v>
      </c>
      <c r="AG10" s="91">
        <v>19.730063628201371</v>
      </c>
      <c r="AH10" s="91">
        <v>21.221563207852501</v>
      </c>
      <c r="AI10" s="91">
        <v>18.349125691441877</v>
      </c>
      <c r="AJ10" s="91">
        <v>18.581576161987758</v>
      </c>
      <c r="AK10" s="91">
        <v>21.477254554918339</v>
      </c>
      <c r="AL10" s="91">
        <v>20.0863960588668</v>
      </c>
      <c r="AM10" s="91">
        <v>25.080565825627723</v>
      </c>
      <c r="AN10" s="91">
        <v>28.547963882045803</v>
      </c>
      <c r="AO10" s="91">
        <v>27.034726917937061</v>
      </c>
      <c r="AP10" s="91">
        <v>29.754241374509412</v>
      </c>
      <c r="AQ10" s="91">
        <v>39.2109628464625</v>
      </c>
      <c r="AT10" s="130">
        <v>7</v>
      </c>
      <c r="AU10" s="131" t="s">
        <v>6</v>
      </c>
      <c r="AV10" s="91">
        <v>258.20980463399206</v>
      </c>
      <c r="AW10" s="91">
        <v>258.2543240486558</v>
      </c>
      <c r="AX10" s="91">
        <v>338.58542333131044</v>
      </c>
      <c r="AY10" s="91">
        <v>303.75614454030318</v>
      </c>
      <c r="AZ10" s="91">
        <v>280.68270590966563</v>
      </c>
      <c r="BA10" s="91">
        <v>314.77505782322083</v>
      </c>
      <c r="BB10" s="91">
        <v>359.03242211270083</v>
      </c>
      <c r="BC10" s="91">
        <v>373.0128341675624</v>
      </c>
      <c r="BD10" s="91">
        <v>378.71413172205251</v>
      </c>
      <c r="BE10" s="91">
        <v>346.68631655045635</v>
      </c>
      <c r="BF10" s="91">
        <v>392.68674530181164</v>
      </c>
      <c r="BG10" s="91">
        <v>399.97663773576789</v>
      </c>
      <c r="BH10" s="91">
        <v>426.42520963631398</v>
      </c>
      <c r="BI10" s="91">
        <v>453.95722732905944</v>
      </c>
      <c r="BJ10" s="91">
        <v>532.53181044111727</v>
      </c>
      <c r="BK10" s="91">
        <v>489.30654286008422</v>
      </c>
      <c r="BL10" s="91">
        <v>574.85116457136451</v>
      </c>
      <c r="BM10" s="91">
        <v>624.33601718159241</v>
      </c>
      <c r="BN10" s="234"/>
      <c r="BO10">
        <v>1</v>
      </c>
      <c r="BP10" s="59"/>
      <c r="BQ10" s="130">
        <v>7</v>
      </c>
      <c r="BR10" s="131" t="s">
        <v>6</v>
      </c>
      <c r="BS10" s="278">
        <v>7105.7805198970309</v>
      </c>
      <c r="BT10" s="234"/>
      <c r="BU10" s="249">
        <v>7</v>
      </c>
      <c r="BV10" s="41" t="s">
        <v>6</v>
      </c>
      <c r="BW10" s="65">
        <v>501.62808722305203</v>
      </c>
      <c r="BX10" s="65">
        <v>465.69889257927827</v>
      </c>
      <c r="BY10" s="65">
        <v>399.19208720837815</v>
      </c>
      <c r="BZ10" s="65">
        <v>458.46025558962231</v>
      </c>
      <c r="CA10" s="65">
        <v>428.89300182286104</v>
      </c>
      <c r="CB10" s="65">
        <v>408.07896036131018</v>
      </c>
      <c r="CC10" s="65">
        <v>359.03242211270083</v>
      </c>
      <c r="CD10" s="65">
        <v>321.96097374603573</v>
      </c>
      <c r="CE10" s="65">
        <v>329.62820996178721</v>
      </c>
      <c r="CF10" s="65">
        <v>343.43224631524117</v>
      </c>
      <c r="CG10" s="65">
        <v>343.51561935797929</v>
      </c>
      <c r="CH10" s="65">
        <v>309.86841964931745</v>
      </c>
      <c r="CI10" s="65">
        <v>291.74410486851235</v>
      </c>
      <c r="CJ10" s="65">
        <v>247.39321414636785</v>
      </c>
      <c r="CK10" s="65">
        <v>253.01579996916865</v>
      </c>
      <c r="CL10" s="65">
        <v>261.0302344295157</v>
      </c>
      <c r="CM10" s="65">
        <v>228.0351291854675</v>
      </c>
      <c r="CN10" s="65">
        <v>219.38274283816293</v>
      </c>
      <c r="CP10">
        <v>1</v>
      </c>
      <c r="CR10" s="216">
        <v>7</v>
      </c>
      <c r="CS10" s="199" t="s">
        <v>6</v>
      </c>
      <c r="CT10" s="194">
        <v>6169.9904013647592</v>
      </c>
    </row>
    <row r="11" spans="1:98">
      <c r="A11" s="297"/>
      <c r="B11" s="32">
        <v>8</v>
      </c>
      <c r="C11" s="44" t="s">
        <v>7</v>
      </c>
      <c r="D11" s="65">
        <f>'r1'!D11</f>
        <v>0.82258064516129037</v>
      </c>
      <c r="E11" s="65">
        <f>'r1'!E11</f>
        <v>0.44067796610169491</v>
      </c>
      <c r="F11" s="65">
        <f>'r1'!F11</f>
        <v>0.93827160493827155</v>
      </c>
      <c r="G11" s="65">
        <f>'r1'!G11</f>
        <v>0.80952380952380953</v>
      </c>
      <c r="H11" s="65">
        <f>'r1'!H11</f>
        <v>1.1886792452830188</v>
      </c>
      <c r="I11" s="65">
        <f>'r1'!I11</f>
        <v>0.75862068965517238</v>
      </c>
      <c r="J11" s="65">
        <f>'r1'!J11</f>
        <v>0.87649850149850161</v>
      </c>
      <c r="K11" s="66">
        <f>'r1'!K11</f>
        <v>0</v>
      </c>
      <c r="L11" s="65">
        <f>'r1'!L11</f>
        <v>1.4047619047619047</v>
      </c>
      <c r="M11" s="65">
        <f>'r1'!M11</f>
        <v>1.144927536231884</v>
      </c>
      <c r="N11" s="65">
        <f>'r1'!N11</f>
        <v>0.65454545454545454</v>
      </c>
      <c r="O11" s="65">
        <f>'r1'!O11</f>
        <v>0.7931034482758621</v>
      </c>
      <c r="P11" s="65">
        <f>'r1'!P11</f>
        <v>1.1395348837209303</v>
      </c>
      <c r="Q11" s="65">
        <f>'r1'!Q11</f>
        <v>0.98</v>
      </c>
      <c r="R11" s="65">
        <f>'r1'!R11</f>
        <v>1.5727513227513228</v>
      </c>
      <c r="S11" s="65">
        <f>'r1'!S11</f>
        <v>2.5957907159716758</v>
      </c>
      <c r="T11" s="65">
        <f>'r1'!T11</f>
        <v>0.81318681318681318</v>
      </c>
      <c r="U11" s="65">
        <f>'r1'!U11</f>
        <v>1.4819254185692543</v>
      </c>
      <c r="X11" s="32">
        <v>8</v>
      </c>
      <c r="Y11" s="44" t="s">
        <v>7</v>
      </c>
      <c r="Z11" s="91">
        <v>12.500755828903603</v>
      </c>
      <c r="AA11" s="91">
        <v>13.849510579454069</v>
      </c>
      <c r="AB11" s="91">
        <v>17.034690841695109</v>
      </c>
      <c r="AC11" s="91">
        <v>14.138339609090668</v>
      </c>
      <c r="AD11" s="91">
        <v>12.687025813334305</v>
      </c>
      <c r="AE11" s="91">
        <v>14.856962153369933</v>
      </c>
      <c r="AF11" s="91">
        <v>17.093255763690124</v>
      </c>
      <c r="AG11" s="91">
        <v>17.460531186690417</v>
      </c>
      <c r="AH11" s="91">
        <v>17.446600384531092</v>
      </c>
      <c r="AI11" s="91">
        <v>16.323191460333462</v>
      </c>
      <c r="AJ11" s="91">
        <v>20.33515656410011</v>
      </c>
      <c r="AK11" s="91">
        <v>19.71020692076393</v>
      </c>
      <c r="AL11" s="91">
        <v>21.210380595711307</v>
      </c>
      <c r="AM11" s="91">
        <v>22.773783504614304</v>
      </c>
      <c r="AN11" s="91">
        <v>27.757041675737085</v>
      </c>
      <c r="AO11" s="91">
        <v>21.729299617415759</v>
      </c>
      <c r="AP11" s="91">
        <v>30.668000442685123</v>
      </c>
      <c r="AQ11" s="91">
        <v>29.77437017915728</v>
      </c>
      <c r="AT11" s="32">
        <v>8</v>
      </c>
      <c r="AU11" s="44" t="s">
        <v>7</v>
      </c>
      <c r="AV11" s="91">
        <v>235.49222308505489</v>
      </c>
      <c r="AW11" s="91">
        <v>235.63959634281156</v>
      </c>
      <c r="AX11" s="91">
        <v>306.2688984521169</v>
      </c>
      <c r="AY11" s="91">
        <v>265.92656392582671</v>
      </c>
      <c r="AZ11" s="91">
        <v>256.77988033034961</v>
      </c>
      <c r="BA11" s="91">
        <v>295.45820657424287</v>
      </c>
      <c r="BB11" s="91">
        <v>321.96097374603573</v>
      </c>
      <c r="BC11" s="91">
        <v>346.47365695756071</v>
      </c>
      <c r="BD11" s="91">
        <v>346.03792562372297</v>
      </c>
      <c r="BE11" s="91">
        <v>317.57572902688031</v>
      </c>
      <c r="BF11" s="91">
        <v>357.85488081156046</v>
      </c>
      <c r="BG11" s="91">
        <v>369.2816813267093</v>
      </c>
      <c r="BH11" s="91">
        <v>388.67835363121634</v>
      </c>
      <c r="BI11" s="91">
        <v>412.00004799471952</v>
      </c>
      <c r="BJ11" s="91">
        <v>472.25794469283636</v>
      </c>
      <c r="BK11" s="91">
        <v>439.86346954148485</v>
      </c>
      <c r="BL11" s="91">
        <v>513.1368330467036</v>
      </c>
      <c r="BM11" s="91">
        <v>580.71818614911706</v>
      </c>
      <c r="BN11" s="234"/>
      <c r="BO11">
        <v>1</v>
      </c>
      <c r="BP11" s="59"/>
      <c r="BQ11" s="32">
        <v>8</v>
      </c>
      <c r="BR11" s="44" t="s">
        <v>7</v>
      </c>
      <c r="BS11" s="278">
        <v>6461.4050512589511</v>
      </c>
      <c r="BT11" s="234"/>
      <c r="BU11" s="282">
        <v>8</v>
      </c>
      <c r="BV11" s="44" t="s">
        <v>7</v>
      </c>
      <c r="BW11" s="65">
        <v>534.81418093908587</v>
      </c>
      <c r="BX11" s="65">
        <v>496.46352236455448</v>
      </c>
      <c r="BY11" s="65">
        <v>423.40431478817027</v>
      </c>
      <c r="BZ11" s="65">
        <v>490.727351380426</v>
      </c>
      <c r="CA11" s="65">
        <v>458.41715348920667</v>
      </c>
      <c r="CB11" s="65">
        <v>439.7833691621787</v>
      </c>
      <c r="CC11" s="65">
        <v>373.0128341675624</v>
      </c>
      <c r="CD11" s="65">
        <v>346.47365695756071</v>
      </c>
      <c r="CE11" s="65">
        <v>354.02717500707053</v>
      </c>
      <c r="CF11" s="65">
        <v>365.3221454596009</v>
      </c>
      <c r="CG11" s="65">
        <v>358.42155671572908</v>
      </c>
      <c r="CH11" s="65">
        <v>326.21518496820687</v>
      </c>
      <c r="CI11" s="65">
        <v>306.05173996834742</v>
      </c>
      <c r="CJ11" s="65">
        <v>262.81979609059943</v>
      </c>
      <c r="CK11" s="65">
        <v>263.27504763297355</v>
      </c>
      <c r="CL11" s="65">
        <v>276.75245777772056</v>
      </c>
      <c r="CM11" s="65">
        <v>238.71890515434032</v>
      </c>
      <c r="CN11" s="65">
        <v>241.54352008187897</v>
      </c>
      <c r="CP11">
        <v>1</v>
      </c>
      <c r="CR11" s="217">
        <v>8</v>
      </c>
      <c r="CS11" s="200" t="s">
        <v>7</v>
      </c>
      <c r="CT11" s="194">
        <v>6556.2439121052121</v>
      </c>
    </row>
    <row r="12" spans="1:98">
      <c r="A12" s="297"/>
      <c r="B12" s="132">
        <v>9</v>
      </c>
      <c r="C12" s="133" t="s">
        <v>8</v>
      </c>
      <c r="D12" s="65">
        <f>'r1'!D12</f>
        <v>0.64556962025316456</v>
      </c>
      <c r="E12" s="65">
        <f>'r1'!E12</f>
        <v>0.64227642276422769</v>
      </c>
      <c r="F12" s="65">
        <f>'r1'!F12</f>
        <v>0.29906542056074764</v>
      </c>
      <c r="G12" s="65">
        <f>'r1'!G12</f>
        <v>0.83009028642590277</v>
      </c>
      <c r="H12" s="65">
        <f>'r1'!H12</f>
        <v>0.8</v>
      </c>
      <c r="I12" s="65">
        <f>'r1'!I12</f>
        <v>0.53658536585365857</v>
      </c>
      <c r="J12" s="65">
        <f>'r1'!J12</f>
        <v>0.96103896103896103</v>
      </c>
      <c r="K12" s="65">
        <f>'r1'!K12</f>
        <v>0.71186440677966101</v>
      </c>
      <c r="L12" s="66">
        <f>'r1'!L12</f>
        <v>0</v>
      </c>
      <c r="M12" s="65">
        <f>'r1'!M12</f>
        <v>1.2952380952380953</v>
      </c>
      <c r="N12" s="65">
        <f>'r1'!N12</f>
        <v>1.4178482068390326</v>
      </c>
      <c r="O12" s="65">
        <f>'r1'!O12</f>
        <v>1.03</v>
      </c>
      <c r="P12" s="65">
        <f>'r1'!P12</f>
        <v>0.96739130434782605</v>
      </c>
      <c r="Q12" s="65">
        <f>'r1'!Q12</f>
        <v>1.9420289855072463</v>
      </c>
      <c r="R12" s="65">
        <f>'r1'!R12</f>
        <v>1.1875</v>
      </c>
      <c r="S12" s="65">
        <f>'r1'!S12</f>
        <v>2.4415584415584415</v>
      </c>
      <c r="T12" s="65">
        <f>'r1'!T12</f>
        <v>3.1726415094339622</v>
      </c>
      <c r="U12" s="65">
        <f>'r1'!U12</f>
        <v>1.4512315270935963</v>
      </c>
      <c r="X12" s="132">
        <v>9</v>
      </c>
      <c r="Y12" s="133" t="s">
        <v>8</v>
      </c>
      <c r="Z12" s="91">
        <v>14.178549668021022</v>
      </c>
      <c r="AA12" s="91">
        <v>13.831254199408413</v>
      </c>
      <c r="AB12" s="91">
        <v>18.266176614452046</v>
      </c>
      <c r="AC12" s="91">
        <v>13.796548879564345</v>
      </c>
      <c r="AD12" s="91">
        <v>15.154242207951532</v>
      </c>
      <c r="AE12" s="91">
        <v>16.924474766684472</v>
      </c>
      <c r="AF12" s="91">
        <v>18.812553145001829</v>
      </c>
      <c r="AG12" s="91">
        <v>20.529933891589963</v>
      </c>
      <c r="AH12" s="91">
        <v>17.242024323641566</v>
      </c>
      <c r="AI12" s="91">
        <v>17.398859855580632</v>
      </c>
      <c r="AJ12" s="91">
        <v>19.351914058674986</v>
      </c>
      <c r="AK12" s="91">
        <v>21.333502448414301</v>
      </c>
      <c r="AL12" s="91">
        <v>23.609110895504578</v>
      </c>
      <c r="AM12" s="91">
        <v>21.409233637812648</v>
      </c>
      <c r="AN12" s="91">
        <v>27.608957544084568</v>
      </c>
      <c r="AO12" s="91">
        <v>21.960508836672091</v>
      </c>
      <c r="AP12" s="91">
        <v>26.429064253931564</v>
      </c>
      <c r="AQ12" s="91">
        <v>30.740962674636897</v>
      </c>
      <c r="AT12" s="132">
        <v>9</v>
      </c>
      <c r="AU12" s="133" t="s">
        <v>8</v>
      </c>
      <c r="AV12" s="91">
        <v>243.94074080432301</v>
      </c>
      <c r="AW12" s="91">
        <v>246.66667181947346</v>
      </c>
      <c r="AX12" s="91">
        <v>324.60346278671824</v>
      </c>
      <c r="AY12" s="91">
        <v>280.6664104950238</v>
      </c>
      <c r="AZ12" s="91">
        <v>265.5971920487741</v>
      </c>
      <c r="BA12" s="91">
        <v>307.21041828199867</v>
      </c>
      <c r="BB12" s="91">
        <v>329.62820996178721</v>
      </c>
      <c r="BC12" s="91">
        <v>354.02717500707053</v>
      </c>
      <c r="BD12" s="91">
        <v>367.91804625518466</v>
      </c>
      <c r="BE12" s="91">
        <v>329.64499024385896</v>
      </c>
      <c r="BF12" s="91">
        <v>369.61054592077431</v>
      </c>
      <c r="BG12" s="91">
        <v>380.28635973461706</v>
      </c>
      <c r="BH12" s="91">
        <v>403.40804309291434</v>
      </c>
      <c r="BI12" s="91">
        <v>432.07781963057113</v>
      </c>
      <c r="BJ12" s="91">
        <v>500.55938626967787</v>
      </c>
      <c r="BK12" s="91">
        <v>463.12629646754613</v>
      </c>
      <c r="BL12" s="91">
        <v>530.86316910029871</v>
      </c>
      <c r="BM12" s="91">
        <v>608.18532215952575</v>
      </c>
      <c r="BN12" s="234"/>
      <c r="BO12">
        <v>1</v>
      </c>
      <c r="BP12" s="59"/>
      <c r="BQ12" s="132">
        <v>9</v>
      </c>
      <c r="BR12" s="133" t="s">
        <v>8</v>
      </c>
      <c r="BS12" s="278">
        <v>6738.0202600801376</v>
      </c>
      <c r="BT12" s="234"/>
      <c r="BU12" s="249">
        <v>9</v>
      </c>
      <c r="BV12" s="41" t="s">
        <v>8</v>
      </c>
      <c r="BW12" s="65">
        <v>519.55471938434118</v>
      </c>
      <c r="BX12" s="65">
        <v>500.92511627176776</v>
      </c>
      <c r="BY12" s="65">
        <v>421.04445839155761</v>
      </c>
      <c r="BZ12" s="65">
        <v>502.30909575801644</v>
      </c>
      <c r="CA12" s="65">
        <v>455.06267870228078</v>
      </c>
      <c r="CB12" s="65">
        <v>444.2107490923288</v>
      </c>
      <c r="CC12" s="65">
        <v>378.71413172205251</v>
      </c>
      <c r="CD12" s="65">
        <v>346.03792562372297</v>
      </c>
      <c r="CE12" s="65">
        <v>367.91804625518466</v>
      </c>
      <c r="CF12" s="65">
        <v>367.27872788376266</v>
      </c>
      <c r="CG12" s="65">
        <v>366.90302013385747</v>
      </c>
      <c r="CH12" s="65">
        <v>322.88208712081496</v>
      </c>
      <c r="CI12" s="65">
        <v>306.68737513718065</v>
      </c>
      <c r="CJ12" s="65">
        <v>266.29631320423425</v>
      </c>
      <c r="CK12" s="65">
        <v>272.34598823990245</v>
      </c>
      <c r="CL12" s="65">
        <v>285.13578010893531</v>
      </c>
      <c r="CM12" s="65">
        <v>245.5814977800986</v>
      </c>
      <c r="CN12" s="65">
        <v>243.46289124340657</v>
      </c>
      <c r="CP12">
        <v>1</v>
      </c>
      <c r="CR12" s="218">
        <v>9</v>
      </c>
      <c r="CS12" s="201" t="s">
        <v>8</v>
      </c>
      <c r="CT12" s="194">
        <v>6612.3506020534442</v>
      </c>
    </row>
    <row r="13" spans="1:98" ht="26.5" customHeight="1">
      <c r="A13" s="297"/>
      <c r="B13" s="134">
        <v>10</v>
      </c>
      <c r="C13" s="135" t="s">
        <v>9</v>
      </c>
      <c r="D13" s="65">
        <f>'r1'!D13</f>
        <v>0.52985074626865669</v>
      </c>
      <c r="E13" s="65">
        <f>'r1'!E13</f>
        <v>0.88461538461538458</v>
      </c>
      <c r="F13" s="65">
        <f>'r1'!F13</f>
        <v>0.68067226890756305</v>
      </c>
      <c r="G13" s="65">
        <f>'r1'!G13</f>
        <v>0.55555555555555558</v>
      </c>
      <c r="H13" s="65">
        <f>'r1'!H13</f>
        <v>0.93871736427683383</v>
      </c>
      <c r="I13" s="65">
        <f>'r1'!I13</f>
        <v>1.2119218771192188</v>
      </c>
      <c r="J13" s="65">
        <f>'r1'!J13</f>
        <v>0.91089108910891092</v>
      </c>
      <c r="K13" s="65">
        <f>'r1'!K13</f>
        <v>0.87341772151898733</v>
      </c>
      <c r="L13" s="65">
        <f>'r1'!L13</f>
        <v>0.7720588235294118</v>
      </c>
      <c r="M13" s="66">
        <f>'r1'!M13</f>
        <v>0</v>
      </c>
      <c r="N13" s="65">
        <f>'r1'!N13</f>
        <v>1.2884700665188471</v>
      </c>
      <c r="O13" s="65">
        <f>'r1'!O13</f>
        <v>1.4155844155844155</v>
      </c>
      <c r="P13" s="65">
        <f>'r1'!P13</f>
        <v>0.93827160493827155</v>
      </c>
      <c r="Q13" s="65">
        <f>'r1'!Q13</f>
        <v>1.1084337349397591</v>
      </c>
      <c r="R13" s="65">
        <f>'r1'!R13</f>
        <v>2.6666666666666665</v>
      </c>
      <c r="S13" s="65">
        <f>'r1'!S13</f>
        <v>1.9236111111111112</v>
      </c>
      <c r="T13" s="65">
        <f>'r1'!T13</f>
        <v>0.95714285714285718</v>
      </c>
      <c r="U13" s="65">
        <f>'r1'!U13</f>
        <v>2.72</v>
      </c>
      <c r="X13" s="134">
        <v>10</v>
      </c>
      <c r="Y13" s="135" t="s">
        <v>9</v>
      </c>
      <c r="Z13" s="91">
        <v>14.58634615553804</v>
      </c>
      <c r="AA13" s="91">
        <v>13.356857646164388</v>
      </c>
      <c r="AB13" s="91">
        <v>17.869600197322203</v>
      </c>
      <c r="AC13" s="91">
        <v>16.900631478534891</v>
      </c>
      <c r="AD13" s="91">
        <v>14.000910070634037</v>
      </c>
      <c r="AE13" s="91">
        <v>16.092948335701429</v>
      </c>
      <c r="AF13" s="91">
        <v>18.682307792324885</v>
      </c>
      <c r="AG13" s="91">
        <v>19.608899932716373</v>
      </c>
      <c r="AH13" s="91">
        <v>19.943811267526357</v>
      </c>
      <c r="AI13" s="91">
        <v>17.239177845859366</v>
      </c>
      <c r="AJ13" s="91">
        <v>21.073222099804454</v>
      </c>
      <c r="AK13" s="91">
        <v>20.261061340870068</v>
      </c>
      <c r="AL13" s="91">
        <v>22.315249437163423</v>
      </c>
      <c r="AM13" s="91">
        <v>23.947669018809265</v>
      </c>
      <c r="AN13" s="91">
        <v>25.282887753349332</v>
      </c>
      <c r="AO13" s="91">
        <v>24.025836682879451</v>
      </c>
      <c r="AP13" s="91">
        <v>31.327624598280309</v>
      </c>
      <c r="AQ13" s="91">
        <v>31.712982989900151</v>
      </c>
      <c r="AT13" s="134">
        <v>10</v>
      </c>
      <c r="AU13" s="135" t="s">
        <v>9</v>
      </c>
      <c r="AV13" s="91">
        <v>250.86681284189274</v>
      </c>
      <c r="AW13" s="91">
        <v>252.40399049797051</v>
      </c>
      <c r="AX13" s="91">
        <v>329.69941282036893</v>
      </c>
      <c r="AY13" s="91">
        <v>283.33762502793024</v>
      </c>
      <c r="AZ13" s="91">
        <v>274.85389760415148</v>
      </c>
      <c r="BA13" s="91">
        <v>311.94089910786175</v>
      </c>
      <c r="BB13" s="91">
        <v>343.43224631524117</v>
      </c>
      <c r="BC13" s="91">
        <v>365.3221454596009</v>
      </c>
      <c r="BD13" s="91">
        <v>367.27872788376266</v>
      </c>
      <c r="BE13" s="91">
        <v>342.18722451059983</v>
      </c>
      <c r="BF13" s="91">
        <v>377.87364376708132</v>
      </c>
      <c r="BG13" s="91">
        <v>391.79246347083898</v>
      </c>
      <c r="BH13" s="91">
        <v>414.84279235652753</v>
      </c>
      <c r="BI13" s="91">
        <v>439.47083958301016</v>
      </c>
      <c r="BJ13" s="91">
        <v>514.87793902062413</v>
      </c>
      <c r="BK13" s="91">
        <v>474.27373173471779</v>
      </c>
      <c r="BL13" s="91">
        <v>550.50459437124266</v>
      </c>
      <c r="BM13" s="91">
        <v>610.25864553621591</v>
      </c>
      <c r="BN13" s="234"/>
      <c r="BO13">
        <v>1</v>
      </c>
      <c r="BP13" s="59"/>
      <c r="BQ13" s="134">
        <v>10</v>
      </c>
      <c r="BR13" s="135" t="s">
        <v>9</v>
      </c>
      <c r="BS13" s="278">
        <v>6895.2176319096397</v>
      </c>
      <c r="BT13" s="234"/>
      <c r="BU13" s="249">
        <v>10</v>
      </c>
      <c r="BV13" s="41" t="s">
        <v>9</v>
      </c>
      <c r="BW13" s="65">
        <v>488.41077614970987</v>
      </c>
      <c r="BX13" s="65">
        <v>466.02969314240971</v>
      </c>
      <c r="BY13" s="65">
        <v>393.44400187235993</v>
      </c>
      <c r="BZ13" s="65">
        <v>454.77347714341113</v>
      </c>
      <c r="CA13" s="65">
        <v>420.77140745529567</v>
      </c>
      <c r="CB13" s="65">
        <v>404.74856939549278</v>
      </c>
      <c r="CC13" s="65">
        <v>346.68631655045635</v>
      </c>
      <c r="CD13" s="65">
        <v>317.57572902688031</v>
      </c>
      <c r="CE13" s="65">
        <v>329.64499024385896</v>
      </c>
      <c r="CF13" s="65">
        <v>342.18722451059983</v>
      </c>
      <c r="CG13" s="65">
        <v>337.1607936168142</v>
      </c>
      <c r="CH13" s="65">
        <v>303.82064555522157</v>
      </c>
      <c r="CI13" s="65">
        <v>286.06457048036697</v>
      </c>
      <c r="CJ13" s="65">
        <v>244.65861760452205</v>
      </c>
      <c r="CK13" s="65">
        <v>248.48917028147773</v>
      </c>
      <c r="CL13" s="65">
        <v>257.23090932048979</v>
      </c>
      <c r="CM13" s="65">
        <v>221.07630888617118</v>
      </c>
      <c r="CN13" s="65">
        <v>217.7783295571061</v>
      </c>
      <c r="CP13">
        <v>1</v>
      </c>
      <c r="CR13" s="219">
        <v>10</v>
      </c>
      <c r="CS13" s="202" t="s">
        <v>9</v>
      </c>
      <c r="CT13" s="194">
        <v>6080.5515307926444</v>
      </c>
    </row>
    <row r="14" spans="1:98">
      <c r="A14" s="297"/>
      <c r="B14" s="33">
        <v>11</v>
      </c>
      <c r="C14" s="45" t="s">
        <v>10</v>
      </c>
      <c r="D14" s="65">
        <f>'r1'!D14</f>
        <v>1.2898550724637681</v>
      </c>
      <c r="E14" s="65">
        <f>'r1'!E14</f>
        <v>0.74782608695652175</v>
      </c>
      <c r="F14" s="65">
        <f>'r1'!F14</f>
        <v>0.87356321839080464</v>
      </c>
      <c r="G14" s="65">
        <f>'r1'!G14</f>
        <v>0.39655172413793105</v>
      </c>
      <c r="H14" s="65">
        <f>'r1'!H14</f>
        <v>1.0857142857142856</v>
      </c>
      <c r="I14" s="65">
        <f>'r1'!I14</f>
        <v>1.603448275862069</v>
      </c>
      <c r="J14" s="65">
        <f>'r1'!J14</f>
        <v>0.88098705501618124</v>
      </c>
      <c r="K14" s="65">
        <f>'r1'!K14</f>
        <v>1.5277777777777777</v>
      </c>
      <c r="L14" s="65">
        <f>'r1'!L14</f>
        <v>0.8015087223008015</v>
      </c>
      <c r="M14" s="65">
        <f>'r1'!M14</f>
        <v>0.78020945220193338</v>
      </c>
      <c r="N14" s="66">
        <f>'r1'!N14</f>
        <v>0</v>
      </c>
      <c r="O14" s="65">
        <f>'r1'!O14</f>
        <v>0.9375</v>
      </c>
      <c r="P14" s="65">
        <f>'r1'!P14</f>
        <v>1.3415413533834588</v>
      </c>
      <c r="Q14" s="65">
        <f>'r1'!Q14</f>
        <v>0.92452830188679247</v>
      </c>
      <c r="R14" s="65">
        <f>'r1'!R14</f>
        <v>0.45528455284552843</v>
      </c>
      <c r="S14" s="65">
        <f>'r1'!S14</f>
        <v>1.1194029850746268</v>
      </c>
      <c r="T14" s="65">
        <f>'r1'!T14</f>
        <v>2.1785714285714284</v>
      </c>
      <c r="U14" s="65">
        <f>'r1'!U14</f>
        <v>2.5925925925925926</v>
      </c>
      <c r="X14" s="33">
        <v>11</v>
      </c>
      <c r="Y14" s="45" t="s">
        <v>10</v>
      </c>
      <c r="Z14" s="91">
        <v>13.280288487001854</v>
      </c>
      <c r="AA14" s="91">
        <v>13.365291339761733</v>
      </c>
      <c r="AB14" s="91">
        <v>18.56309964162924</v>
      </c>
      <c r="AC14" s="91">
        <v>18.088152852947864</v>
      </c>
      <c r="AD14" s="91">
        <v>14.844128667001812</v>
      </c>
      <c r="AE14" s="91">
        <v>14.512329475530743</v>
      </c>
      <c r="AF14" s="91">
        <v>18.303955845376617</v>
      </c>
      <c r="AG14" s="91">
        <v>18.743144351561291</v>
      </c>
      <c r="AH14" s="91">
        <v>20.729939438607126</v>
      </c>
      <c r="AI14" s="91">
        <v>18.699115099587729</v>
      </c>
      <c r="AJ14" s="91">
        <v>17.635162331132488</v>
      </c>
      <c r="AK14" s="91">
        <v>19.843957135264226</v>
      </c>
      <c r="AL14" s="91">
        <v>22.335946236079877</v>
      </c>
      <c r="AM14" s="91">
        <v>24.322187989803709</v>
      </c>
      <c r="AN14" s="91">
        <v>29.867980744717613</v>
      </c>
      <c r="AO14" s="91">
        <v>26.082322466772279</v>
      </c>
      <c r="AP14" s="91">
        <v>26.238922761071343</v>
      </c>
      <c r="AQ14" s="91">
        <v>32.059359849641929</v>
      </c>
      <c r="AT14" s="33">
        <v>11</v>
      </c>
      <c r="AU14" s="45" t="s">
        <v>10</v>
      </c>
      <c r="AV14" s="91">
        <v>246.62194103185848</v>
      </c>
      <c r="AW14" s="91">
        <v>252.3663687119751</v>
      </c>
      <c r="AX14" s="91">
        <v>326.54941214024137</v>
      </c>
      <c r="AY14" s="91">
        <v>282.02737409881615</v>
      </c>
      <c r="AZ14" s="91">
        <v>268.14504985621966</v>
      </c>
      <c r="BA14" s="91">
        <v>309.87480638786428</v>
      </c>
      <c r="BB14" s="91">
        <v>343.51561935797929</v>
      </c>
      <c r="BC14" s="91">
        <v>358.42155671572908</v>
      </c>
      <c r="BD14" s="91">
        <v>366.90302013385747</v>
      </c>
      <c r="BE14" s="91">
        <v>337.1607936168142</v>
      </c>
      <c r="BF14" s="91">
        <v>391.9259370533515</v>
      </c>
      <c r="BG14" s="91">
        <v>394.68481461827378</v>
      </c>
      <c r="BH14" s="91">
        <v>410.57370668045462</v>
      </c>
      <c r="BI14" s="91">
        <v>439.73530678334851</v>
      </c>
      <c r="BJ14" s="91">
        <v>517.2775753493255</v>
      </c>
      <c r="BK14" s="91">
        <v>472.37085582275068</v>
      </c>
      <c r="BL14" s="91">
        <v>559.02175312739939</v>
      </c>
      <c r="BM14" s="91">
        <v>605.15851951616651</v>
      </c>
      <c r="BN14" s="234"/>
      <c r="BO14">
        <v>1</v>
      </c>
      <c r="BP14" s="59"/>
      <c r="BQ14" s="33">
        <v>11</v>
      </c>
      <c r="BR14" s="45" t="s">
        <v>10</v>
      </c>
      <c r="BS14" s="278">
        <v>6882.3344110024245</v>
      </c>
      <c r="BT14" s="234"/>
      <c r="BU14" s="283">
        <v>11</v>
      </c>
      <c r="BV14" s="45" t="s">
        <v>10</v>
      </c>
      <c r="BW14" s="65">
        <v>550.14420137913589</v>
      </c>
      <c r="BX14" s="65">
        <v>532.73884220917091</v>
      </c>
      <c r="BY14" s="65">
        <v>444.60451264386501</v>
      </c>
      <c r="BZ14" s="65">
        <v>494.26802339007901</v>
      </c>
      <c r="CA14" s="65">
        <v>467.48782422246347</v>
      </c>
      <c r="CB14" s="65">
        <v>461.35061408867693</v>
      </c>
      <c r="CC14" s="65">
        <v>392.68674530181164</v>
      </c>
      <c r="CD14" s="65">
        <v>357.85488081156046</v>
      </c>
      <c r="CE14" s="65">
        <v>369.61054592077431</v>
      </c>
      <c r="CF14" s="65">
        <v>377.87364376708132</v>
      </c>
      <c r="CG14" s="65">
        <v>391.9259370533515</v>
      </c>
      <c r="CH14" s="65">
        <v>344.15625974832597</v>
      </c>
      <c r="CI14" s="65">
        <v>323.38547892233328</v>
      </c>
      <c r="CJ14" s="65">
        <v>274.49655926373504</v>
      </c>
      <c r="CK14" s="65">
        <v>275.16010624255836</v>
      </c>
      <c r="CL14" s="65">
        <v>289.75015096468417</v>
      </c>
      <c r="CM14" s="65">
        <v>253.17897751262967</v>
      </c>
      <c r="CN14" s="65">
        <v>247.02918676826383</v>
      </c>
      <c r="CP14">
        <v>1</v>
      </c>
      <c r="CR14" s="220">
        <v>11</v>
      </c>
      <c r="CS14" s="203" t="s">
        <v>10</v>
      </c>
      <c r="CT14" s="194">
        <v>6847.7024902105022</v>
      </c>
    </row>
    <row r="15" spans="1:98" ht="21.5" customHeight="1">
      <c r="A15" s="297"/>
      <c r="B15" s="34">
        <v>12</v>
      </c>
      <c r="C15" s="46" t="s">
        <v>11</v>
      </c>
      <c r="D15" s="65">
        <f>'r1'!D15</f>
        <v>0.67889908256880738</v>
      </c>
      <c r="E15" s="65">
        <f>'r1'!E15</f>
        <v>0.43709226467847162</v>
      </c>
      <c r="F15" s="65">
        <f>'r1'!F15</f>
        <v>1.5128205128205128</v>
      </c>
      <c r="G15" s="65">
        <f>'r1'!G15</f>
        <v>0.44827586206896552</v>
      </c>
      <c r="H15" s="65">
        <f>'r1'!H15</f>
        <v>0.8392857142857143</v>
      </c>
      <c r="I15" s="65">
        <f>'r1'!I15</f>
        <v>1.5584415584415585</v>
      </c>
      <c r="J15" s="65">
        <f>'r1'!J15</f>
        <v>0.82407407407407407</v>
      </c>
      <c r="K15" s="65">
        <f>'r1'!K15</f>
        <v>1.2608695652173914</v>
      </c>
      <c r="L15" s="65">
        <f>'r1'!L15</f>
        <v>0.970873786407767</v>
      </c>
      <c r="M15" s="65">
        <f>'r1'!M15</f>
        <v>0.70642201834862384</v>
      </c>
      <c r="N15" s="65">
        <f>'r1'!N15</f>
        <v>1.0666666666666667</v>
      </c>
      <c r="O15" s="66">
        <f>'r1'!O15</f>
        <v>0</v>
      </c>
      <c r="P15" s="65">
        <f>'r1'!P15</f>
        <v>0.59793814432989689</v>
      </c>
      <c r="Q15" s="65">
        <f>'r1'!Q15</f>
        <v>1.1551178838412881</v>
      </c>
      <c r="R15" s="65">
        <f>'r1'!R15</f>
        <v>1.1889716840536513</v>
      </c>
      <c r="S15" s="65">
        <f>'r1'!S15</f>
        <v>1.425531914893617</v>
      </c>
      <c r="T15" s="65">
        <f>'r1'!T15</f>
        <v>1.1025641025641026</v>
      </c>
      <c r="U15" s="65">
        <f>'r1'!U15</f>
        <v>1.6324533045977012</v>
      </c>
      <c r="X15" s="34">
        <v>12</v>
      </c>
      <c r="Y15" s="46" t="s">
        <v>11</v>
      </c>
      <c r="Z15" s="91">
        <v>12.81919194963185</v>
      </c>
      <c r="AA15" s="91">
        <v>12.833118622280521</v>
      </c>
      <c r="AB15" s="91">
        <v>14.359779799665146</v>
      </c>
      <c r="AC15" s="91">
        <v>14.524134807334761</v>
      </c>
      <c r="AD15" s="91">
        <v>13.061836991193346</v>
      </c>
      <c r="AE15" s="91">
        <v>13.356516072770855</v>
      </c>
      <c r="AF15" s="91">
        <v>16.092032042596436</v>
      </c>
      <c r="AG15" s="91">
        <v>16.423143620992708</v>
      </c>
      <c r="AH15" s="91">
        <v>19.622762366512823</v>
      </c>
      <c r="AI15" s="91">
        <v>16.272712303475846</v>
      </c>
      <c r="AJ15" s="91">
        <v>16.937158279809005</v>
      </c>
      <c r="AK15" s="91">
        <v>17.744657997479003</v>
      </c>
      <c r="AL15" s="91">
        <v>20.312345412275796</v>
      </c>
      <c r="AM15" s="91">
        <v>20.790294621376798</v>
      </c>
      <c r="AN15" s="91">
        <v>25.016313152135492</v>
      </c>
      <c r="AO15" s="91">
        <v>23.275849096518868</v>
      </c>
      <c r="AP15" s="91">
        <v>27.875958950237255</v>
      </c>
      <c r="AQ15" s="91">
        <v>30.487373525481303</v>
      </c>
      <c r="AT15" s="34">
        <v>12</v>
      </c>
      <c r="AU15" s="46" t="s">
        <v>11</v>
      </c>
      <c r="AV15" s="91">
        <v>223.74843598984162</v>
      </c>
      <c r="AW15" s="91">
        <v>225.47714288460958</v>
      </c>
      <c r="AX15" s="91">
        <v>295.333853538987</v>
      </c>
      <c r="AY15" s="91">
        <v>257.79191924268656</v>
      </c>
      <c r="AZ15" s="91">
        <v>244.32681734313329</v>
      </c>
      <c r="BA15" s="91">
        <v>277.07006587569208</v>
      </c>
      <c r="BB15" s="91">
        <v>309.86841964931745</v>
      </c>
      <c r="BC15" s="91">
        <v>326.21518496820687</v>
      </c>
      <c r="BD15" s="91">
        <v>322.88208712081496</v>
      </c>
      <c r="BE15" s="91">
        <v>303.82064555522157</v>
      </c>
      <c r="BF15" s="91">
        <v>344.15625974832597</v>
      </c>
      <c r="BG15" s="91">
        <v>354.84251475412356</v>
      </c>
      <c r="BH15" s="91">
        <v>371.88640430154032</v>
      </c>
      <c r="BI15" s="91">
        <v>397.66248384088334</v>
      </c>
      <c r="BJ15" s="91">
        <v>461.72530676111387</v>
      </c>
      <c r="BK15" s="91">
        <v>422.87643067738418</v>
      </c>
      <c r="BL15" s="91">
        <v>496.50773277093123</v>
      </c>
      <c r="BM15" s="91">
        <v>543.7554253662347</v>
      </c>
      <c r="BN15" s="234"/>
      <c r="BO15">
        <v>1</v>
      </c>
      <c r="BP15" s="59"/>
      <c r="BQ15" s="34">
        <v>12</v>
      </c>
      <c r="BR15" s="46" t="s">
        <v>11</v>
      </c>
      <c r="BS15" s="278">
        <v>6179.9471303890477</v>
      </c>
      <c r="BT15" s="234"/>
      <c r="BU15" s="284">
        <v>12</v>
      </c>
      <c r="BV15" s="46" t="s">
        <v>11</v>
      </c>
      <c r="BW15" s="65">
        <v>567.95312324895508</v>
      </c>
      <c r="BX15" s="65">
        <v>539.38214194582611</v>
      </c>
      <c r="BY15" s="65">
        <v>457.03522438279009</v>
      </c>
      <c r="BZ15" s="65">
        <v>521.02900515048873</v>
      </c>
      <c r="CA15" s="65">
        <v>480.81885506093613</v>
      </c>
      <c r="CB15" s="65">
        <v>469.17462968734759</v>
      </c>
      <c r="CC15" s="65">
        <v>399.97663773576789</v>
      </c>
      <c r="CD15" s="65">
        <v>369.2816813267093</v>
      </c>
      <c r="CE15" s="65">
        <v>380.28635973461706</v>
      </c>
      <c r="CF15" s="65">
        <v>391.79246347083898</v>
      </c>
      <c r="CG15" s="65">
        <v>394.68481461827378</v>
      </c>
      <c r="CH15" s="65">
        <v>354.84251475412356</v>
      </c>
      <c r="CI15" s="65">
        <v>331.07494904251507</v>
      </c>
      <c r="CJ15" s="65">
        <v>282.82013078955151</v>
      </c>
      <c r="CK15" s="65">
        <v>284.93305148882638</v>
      </c>
      <c r="CL15" s="65">
        <v>296.72848260059232</v>
      </c>
      <c r="CM15" s="65">
        <v>256.02807059905922</v>
      </c>
      <c r="CN15" s="65">
        <v>254.61386746275167</v>
      </c>
      <c r="CP15">
        <v>1</v>
      </c>
      <c r="CR15" s="221">
        <v>12</v>
      </c>
      <c r="CS15" s="204" t="s">
        <v>11</v>
      </c>
      <c r="CT15" s="194">
        <v>7032.4560030999701</v>
      </c>
    </row>
    <row r="16" spans="1:98">
      <c r="A16" s="297"/>
      <c r="B16" s="35">
        <v>13</v>
      </c>
      <c r="C16" s="47" t="s">
        <v>12</v>
      </c>
      <c r="D16" s="65">
        <f>'r1'!D16</f>
        <v>0.41803278688524592</v>
      </c>
      <c r="E16" s="65">
        <f>'r1'!E16</f>
        <v>0.76271186440677963</v>
      </c>
      <c r="F16" s="65">
        <f>'r1'!F16</f>
        <v>0.94005014816503307</v>
      </c>
      <c r="G16" s="65">
        <f>'r1'!G16</f>
        <v>0.93975903614457834</v>
      </c>
      <c r="H16" s="65">
        <f>'r1'!H16</f>
        <v>0.49464285714285716</v>
      </c>
      <c r="I16" s="65">
        <f>'r1'!I16</f>
        <v>1.2674418604651163</v>
      </c>
      <c r="J16" s="65">
        <f>'r1'!J16</f>
        <v>0.41304347826086957</v>
      </c>
      <c r="K16" s="65">
        <f>'r1'!K16</f>
        <v>0.87755102040816324</v>
      </c>
      <c r="L16" s="65">
        <f>'r1'!L16</f>
        <v>1.0337078651685394</v>
      </c>
      <c r="M16" s="65">
        <f>'r1'!M16</f>
        <v>1.0657894736842106</v>
      </c>
      <c r="N16" s="65">
        <f>'r1'!N16</f>
        <v>0.75412087912087911</v>
      </c>
      <c r="O16" s="65">
        <f>'r1'!O16</f>
        <v>1.6724137931034482</v>
      </c>
      <c r="P16" s="66">
        <f>'r1'!P16</f>
        <v>0</v>
      </c>
      <c r="Q16" s="65">
        <f>'r1'!Q16</f>
        <v>1.3076923076923077</v>
      </c>
      <c r="R16" s="65">
        <f>'r1'!R16</f>
        <v>0.9285714285714286</v>
      </c>
      <c r="S16" s="65">
        <f>'r1'!S16</f>
        <v>0.92</v>
      </c>
      <c r="T16" s="65">
        <f>'r1'!T16</f>
        <v>0.71604938271604934</v>
      </c>
      <c r="U16" s="65">
        <f>'r1'!U16</f>
        <v>1.8758234519104087</v>
      </c>
      <c r="X16" s="35">
        <v>13</v>
      </c>
      <c r="Y16" s="47" t="s">
        <v>12</v>
      </c>
      <c r="Z16" s="91">
        <v>12.048541605462633</v>
      </c>
      <c r="AA16" s="91">
        <v>10.759112485304433</v>
      </c>
      <c r="AB16" s="91">
        <v>14.154052846535242</v>
      </c>
      <c r="AC16" s="91">
        <v>13.265734859872438</v>
      </c>
      <c r="AD16" s="91">
        <v>12.411296286137066</v>
      </c>
      <c r="AE16" s="91">
        <v>13.223642220885214</v>
      </c>
      <c r="AF16" s="91">
        <v>16.116243144208891</v>
      </c>
      <c r="AG16" s="91">
        <v>16.506706278014263</v>
      </c>
      <c r="AH16" s="91">
        <v>17.189654090088407</v>
      </c>
      <c r="AI16" s="91">
        <v>14.460190763208931</v>
      </c>
      <c r="AJ16" s="91">
        <v>17.255941402423669</v>
      </c>
      <c r="AK16" s="91">
        <v>16.026722479352586</v>
      </c>
      <c r="AL16" s="91">
        <v>17.339525742958269</v>
      </c>
      <c r="AM16" s="91">
        <v>19.677378693071667</v>
      </c>
      <c r="AN16" s="91">
        <v>24.479757418132934</v>
      </c>
      <c r="AO16" s="91">
        <v>23.561799448251534</v>
      </c>
      <c r="AP16" s="91">
        <v>26.414473297313329</v>
      </c>
      <c r="AQ16" s="91">
        <v>28.54997854093261</v>
      </c>
      <c r="AT16" s="35">
        <v>13</v>
      </c>
      <c r="AU16" s="47" t="s">
        <v>12</v>
      </c>
      <c r="AV16" s="91">
        <v>213.30388382719684</v>
      </c>
      <c r="AW16" s="91">
        <v>214.81551037813523</v>
      </c>
      <c r="AX16" s="91">
        <v>278.34820869065214</v>
      </c>
      <c r="AY16" s="91">
        <v>241.65516020210589</v>
      </c>
      <c r="AZ16" s="91">
        <v>231.60884161093725</v>
      </c>
      <c r="BA16" s="91">
        <v>261.2152251068772</v>
      </c>
      <c r="BB16" s="91">
        <v>291.74410486851235</v>
      </c>
      <c r="BC16" s="91">
        <v>306.05173996834742</v>
      </c>
      <c r="BD16" s="91">
        <v>306.68737513718065</v>
      </c>
      <c r="BE16" s="91">
        <v>286.06457048036697</v>
      </c>
      <c r="BF16" s="91">
        <v>323.38547892233328</v>
      </c>
      <c r="BG16" s="91">
        <v>331.07494904251507</v>
      </c>
      <c r="BH16" s="91">
        <v>355.23702115314222</v>
      </c>
      <c r="BI16" s="91">
        <v>371.63574517041059</v>
      </c>
      <c r="BJ16" s="91">
        <v>433.53162166236507</v>
      </c>
      <c r="BK16" s="91">
        <v>396.80005610096032</v>
      </c>
      <c r="BL16" s="91">
        <v>469.63966398832292</v>
      </c>
      <c r="BM16" s="91">
        <v>508.10526043579932</v>
      </c>
      <c r="BN16" s="234"/>
      <c r="BO16">
        <v>1</v>
      </c>
      <c r="BP16" s="59"/>
      <c r="BQ16" s="35">
        <v>13</v>
      </c>
      <c r="BR16" s="47" t="s">
        <v>12</v>
      </c>
      <c r="BS16" s="278">
        <v>5820.9044167461607</v>
      </c>
      <c r="BT16" s="234"/>
      <c r="BU16" s="285">
        <v>13</v>
      </c>
      <c r="BV16" s="47" t="s">
        <v>12</v>
      </c>
      <c r="BW16" s="65">
        <v>600.06476000217856</v>
      </c>
      <c r="BX16" s="65">
        <v>574.22834851125128</v>
      </c>
      <c r="BY16" s="65">
        <v>488.04197579174456</v>
      </c>
      <c r="BZ16" s="65">
        <v>552.57234192199098</v>
      </c>
      <c r="CA16" s="65">
        <v>517.87100591545232</v>
      </c>
      <c r="CB16" s="65">
        <v>496.03517756183078</v>
      </c>
      <c r="CC16" s="65">
        <v>426.42520963631398</v>
      </c>
      <c r="CD16" s="65">
        <v>388.67835363121634</v>
      </c>
      <c r="CE16" s="65">
        <v>403.40804309291434</v>
      </c>
      <c r="CF16" s="65">
        <v>414.84279235652753</v>
      </c>
      <c r="CG16" s="65">
        <v>410.57370668045462</v>
      </c>
      <c r="CH16" s="65">
        <v>371.88640430154032</v>
      </c>
      <c r="CI16" s="65">
        <v>355.23702115314222</v>
      </c>
      <c r="CJ16" s="65">
        <v>299.33783564340945</v>
      </c>
      <c r="CK16" s="65">
        <v>304.3180495251529</v>
      </c>
      <c r="CL16" s="65">
        <v>310.38877785442412</v>
      </c>
      <c r="CM16" s="65">
        <v>268.88458002297773</v>
      </c>
      <c r="CN16" s="65">
        <v>273.08370560710563</v>
      </c>
      <c r="CP16">
        <v>1</v>
      </c>
      <c r="CR16" s="222">
        <v>13</v>
      </c>
      <c r="CS16" s="205" t="s">
        <v>12</v>
      </c>
      <c r="CT16" s="194">
        <v>7455.8780892096274</v>
      </c>
    </row>
    <row r="17" spans="1:98">
      <c r="A17" s="297"/>
      <c r="B17" s="36">
        <v>14</v>
      </c>
      <c r="C17" s="48" t="s">
        <v>13</v>
      </c>
      <c r="D17" s="65">
        <f>'r1'!D17</f>
        <v>0.51538461538461533</v>
      </c>
      <c r="E17" s="65">
        <f>'r1'!E17</f>
        <v>0.42056074766355139</v>
      </c>
      <c r="F17" s="65">
        <f>'r1'!F17</f>
        <v>0.81159420289855078</v>
      </c>
      <c r="G17" s="65">
        <f>'r1'!G17</f>
        <v>0.5730337078651685</v>
      </c>
      <c r="H17" s="65">
        <f>'r1'!H17</f>
        <v>0.4375</v>
      </c>
      <c r="I17" s="65">
        <f>'r1'!I17</f>
        <v>0.6000759795940519</v>
      </c>
      <c r="J17" s="65">
        <f>'r1'!J17</f>
        <v>0.91055201410552011</v>
      </c>
      <c r="K17" s="65">
        <f>'r1'!K17</f>
        <v>1.0204081632653061</v>
      </c>
      <c r="L17" s="65">
        <f>'r1'!L17</f>
        <v>0.5149253731343284</v>
      </c>
      <c r="M17" s="65">
        <f>'r1'!M17</f>
        <v>0.90217391304347827</v>
      </c>
      <c r="N17" s="65">
        <f>'r1'!N17</f>
        <v>1.0816326530612246</v>
      </c>
      <c r="O17" s="65">
        <f>'r1'!O17</f>
        <v>1.0230455818691113</v>
      </c>
      <c r="P17" s="65">
        <f>'r1'!P17</f>
        <v>0.76470588235294112</v>
      </c>
      <c r="Q17" s="66">
        <f>'r1'!Q17</f>
        <v>0</v>
      </c>
      <c r="R17" s="65">
        <f>'r1'!R17</f>
        <v>0.91578947368421049</v>
      </c>
      <c r="S17" s="65">
        <f>'r1'!S17</f>
        <v>1.3253012048192772</v>
      </c>
      <c r="T17" s="65">
        <f>'r1'!T17</f>
        <v>1.1316796598157335</v>
      </c>
      <c r="U17" s="65">
        <f>'r1'!U17</f>
        <v>1.2323232323232323</v>
      </c>
      <c r="X17" s="36">
        <v>14</v>
      </c>
      <c r="Y17" s="48" t="s">
        <v>13</v>
      </c>
      <c r="Z17" s="91">
        <v>10.071339380065696</v>
      </c>
      <c r="AA17" s="91">
        <v>10.068804093684287</v>
      </c>
      <c r="AB17" s="91">
        <v>12.719561511251312</v>
      </c>
      <c r="AC17" s="91">
        <v>10.679064559756807</v>
      </c>
      <c r="AD17" s="91">
        <v>11.237133366123256</v>
      </c>
      <c r="AE17" s="91">
        <v>12.803427756830182</v>
      </c>
      <c r="AF17" s="91">
        <v>12.913321521253199</v>
      </c>
      <c r="AG17" s="91">
        <v>13.778647560308595</v>
      </c>
      <c r="AH17" s="91">
        <v>14.812151653116098</v>
      </c>
      <c r="AI17" s="91">
        <v>12.628104036874692</v>
      </c>
      <c r="AJ17" s="91">
        <v>14.06329017131924</v>
      </c>
      <c r="AK17" s="91">
        <v>14.383652547428817</v>
      </c>
      <c r="AL17" s="91">
        <v>16.332616470441131</v>
      </c>
      <c r="AM17" s="91">
        <v>17.192290713164812</v>
      </c>
      <c r="AN17" s="91">
        <v>20.092721209862571</v>
      </c>
      <c r="AO17" s="91">
        <v>17.918741049918399</v>
      </c>
      <c r="AP17" s="91">
        <v>21.345940259405491</v>
      </c>
      <c r="AQ17" s="91">
        <v>23.840103107399038</v>
      </c>
      <c r="AT17" s="36">
        <v>14</v>
      </c>
      <c r="AU17" s="48" t="s">
        <v>13</v>
      </c>
      <c r="AV17" s="91">
        <v>182.45285816988675</v>
      </c>
      <c r="AW17" s="91">
        <v>183.01764237638869</v>
      </c>
      <c r="AX17" s="91">
        <v>237.34436241627543</v>
      </c>
      <c r="AY17" s="91">
        <v>208.91492889366808</v>
      </c>
      <c r="AZ17" s="91">
        <v>196.50583795300739</v>
      </c>
      <c r="BA17" s="91">
        <v>223.11452787446473</v>
      </c>
      <c r="BB17" s="91">
        <v>247.39321414636785</v>
      </c>
      <c r="BC17" s="91">
        <v>262.81979609059943</v>
      </c>
      <c r="BD17" s="91">
        <v>266.29631320423425</v>
      </c>
      <c r="BE17" s="91">
        <v>244.65861760452205</v>
      </c>
      <c r="BF17" s="91">
        <v>274.49655926373504</v>
      </c>
      <c r="BG17" s="91">
        <v>282.82013078955151</v>
      </c>
      <c r="BH17" s="91">
        <v>299.33783564340945</v>
      </c>
      <c r="BI17" s="91">
        <v>320.11815869530994</v>
      </c>
      <c r="BJ17" s="91">
        <v>371.89370968153213</v>
      </c>
      <c r="BK17" s="91">
        <v>342.83307611559707</v>
      </c>
      <c r="BL17" s="91">
        <v>398.84896451161046</v>
      </c>
      <c r="BM17" s="91">
        <v>444.84444521132491</v>
      </c>
      <c r="BN17" s="234"/>
      <c r="BO17">
        <v>1</v>
      </c>
      <c r="BP17" s="59"/>
      <c r="BQ17" s="36">
        <v>14</v>
      </c>
      <c r="BR17" s="48" t="s">
        <v>13</v>
      </c>
      <c r="BS17" s="278">
        <v>4987.7109786414858</v>
      </c>
      <c r="BT17" s="234"/>
      <c r="BU17" s="286">
        <v>14</v>
      </c>
      <c r="BV17" s="48" t="s">
        <v>13</v>
      </c>
      <c r="BW17" s="65">
        <v>644.38677777624162</v>
      </c>
      <c r="BX17" s="65">
        <v>603.19988193668894</v>
      </c>
      <c r="BY17" s="65">
        <v>506.59059920144574</v>
      </c>
      <c r="BZ17" s="65">
        <v>595.30251422754293</v>
      </c>
      <c r="CA17" s="65">
        <v>548.13062083119519</v>
      </c>
      <c r="CB17" s="65">
        <v>522.43194457378979</v>
      </c>
      <c r="CC17" s="65">
        <v>453.95722732905944</v>
      </c>
      <c r="CD17" s="65">
        <v>412.00004799471952</v>
      </c>
      <c r="CE17" s="65">
        <v>432.07781963057113</v>
      </c>
      <c r="CF17" s="65">
        <v>439.47083958301016</v>
      </c>
      <c r="CG17" s="65">
        <v>439.73530678334851</v>
      </c>
      <c r="CH17" s="65">
        <v>397.66248384088334</v>
      </c>
      <c r="CI17" s="65">
        <v>371.63574517041059</v>
      </c>
      <c r="CJ17" s="65">
        <v>320.11815869530994</v>
      </c>
      <c r="CK17" s="65">
        <v>325.7484181558454</v>
      </c>
      <c r="CL17" s="65">
        <v>336.53479561164784</v>
      </c>
      <c r="CM17" s="65">
        <v>290.95712814455089</v>
      </c>
      <c r="CN17" s="65">
        <v>287.55119802880898</v>
      </c>
      <c r="CP17">
        <v>1</v>
      </c>
      <c r="CR17" s="223">
        <v>14</v>
      </c>
      <c r="CS17" s="206" t="s">
        <v>13</v>
      </c>
      <c r="CT17" s="194">
        <v>7927.4915075150702</v>
      </c>
    </row>
    <row r="18" spans="1:98">
      <c r="A18" s="297"/>
      <c r="B18" s="38">
        <v>15</v>
      </c>
      <c r="C18" s="49" t="s">
        <v>14</v>
      </c>
      <c r="D18" s="65">
        <f>'r1'!D18</f>
        <v>0.35772357723577236</v>
      </c>
      <c r="E18" s="65">
        <f>'r1'!E18</f>
        <v>0.65467625899280579</v>
      </c>
      <c r="F18" s="65">
        <f>'r1'!F18</f>
        <v>0.73118279569892475</v>
      </c>
      <c r="G18" s="65">
        <f>'r1'!G18</f>
        <v>0.33117699910152743</v>
      </c>
      <c r="H18" s="65">
        <f>'r1'!H18</f>
        <v>0.28930817610062892</v>
      </c>
      <c r="I18" s="65">
        <f>'r1'!I18</f>
        <v>0.6823030303030303</v>
      </c>
      <c r="J18" s="65">
        <f>'r1'!J18</f>
        <v>0.87692307692307692</v>
      </c>
      <c r="K18" s="65">
        <f>'r1'!K18</f>
        <v>0.63894196321948882</v>
      </c>
      <c r="L18" s="65">
        <f>'r1'!L18</f>
        <v>0.84210526315789469</v>
      </c>
      <c r="M18" s="65">
        <f>'r1'!M18</f>
        <v>0.375</v>
      </c>
      <c r="N18" s="65">
        <f>'r1'!N18</f>
        <v>2.1964285714285716</v>
      </c>
      <c r="O18" s="65">
        <f>'r1'!O18</f>
        <v>1.2496867167919798</v>
      </c>
      <c r="P18" s="65">
        <f>'r1'!P18</f>
        <v>1.0769230769230769</v>
      </c>
      <c r="Q18" s="65">
        <f>'r1'!Q18</f>
        <v>1.0919540229885059</v>
      </c>
      <c r="R18" s="66">
        <f>'r1'!R18</f>
        <v>0</v>
      </c>
      <c r="S18" s="65">
        <f>'r1'!S18</f>
        <v>0.64</v>
      </c>
      <c r="T18" s="65">
        <f>'r1'!T18</f>
        <v>1.4509803921568627</v>
      </c>
      <c r="U18" s="65">
        <f>'r1'!U18</f>
        <v>1.0379746835443038</v>
      </c>
      <c r="X18" s="38">
        <v>15</v>
      </c>
      <c r="Y18" s="49" t="s">
        <v>14</v>
      </c>
      <c r="Z18" s="91">
        <v>11.056878644806474</v>
      </c>
      <c r="AA18" s="91">
        <v>9.6220383857959781</v>
      </c>
      <c r="AB18" s="91">
        <v>12.485587593210662</v>
      </c>
      <c r="AC18" s="91">
        <v>10.87287183962216</v>
      </c>
      <c r="AD18" s="91">
        <v>11.817877217230576</v>
      </c>
      <c r="AE18" s="91">
        <v>14.07712470423971</v>
      </c>
      <c r="AF18" s="91">
        <v>12.781920494938989</v>
      </c>
      <c r="AG18" s="91">
        <v>16.166670010680097</v>
      </c>
      <c r="AH18" s="91">
        <v>14.281639565509623</v>
      </c>
      <c r="AI18" s="91">
        <v>13.787943576243871</v>
      </c>
      <c r="AJ18" s="91">
        <v>12.051579535779686</v>
      </c>
      <c r="AK18" s="91">
        <v>14.479441106251542</v>
      </c>
      <c r="AL18" s="91">
        <v>15.979599166281821</v>
      </c>
      <c r="AM18" s="91">
        <v>16.670377825723197</v>
      </c>
      <c r="AN18" s="91">
        <v>18.090588363325537</v>
      </c>
      <c r="AO18" s="91">
        <v>18.758600686266085</v>
      </c>
      <c r="AP18" s="91">
        <v>21.694553392352706</v>
      </c>
      <c r="AQ18" s="91">
        <v>26.63563760921086</v>
      </c>
      <c r="AT18" s="38">
        <v>15</v>
      </c>
      <c r="AU18" s="49" t="s">
        <v>14</v>
      </c>
      <c r="AV18" s="91">
        <v>185.78606160626092</v>
      </c>
      <c r="AW18" s="91">
        <v>186.0463884693435</v>
      </c>
      <c r="AX18" s="91">
        <v>243.4459352123547</v>
      </c>
      <c r="AY18" s="91">
        <v>217.62644732581691</v>
      </c>
      <c r="AZ18" s="91">
        <v>201.21360318201931</v>
      </c>
      <c r="BA18" s="91">
        <v>222.73227594730497</v>
      </c>
      <c r="BB18" s="91">
        <v>253.01579996916865</v>
      </c>
      <c r="BC18" s="91">
        <v>263.27504763297355</v>
      </c>
      <c r="BD18" s="91">
        <v>272.34598823990245</v>
      </c>
      <c r="BE18" s="91">
        <v>248.48917028147773</v>
      </c>
      <c r="BF18" s="91">
        <v>275.16010624255836</v>
      </c>
      <c r="BG18" s="91">
        <v>284.93305148882638</v>
      </c>
      <c r="BH18" s="91">
        <v>304.3180495251529</v>
      </c>
      <c r="BI18" s="91">
        <v>325.7484181558454</v>
      </c>
      <c r="BJ18" s="91">
        <v>387.73239062576727</v>
      </c>
      <c r="BK18" s="91">
        <v>353.42021162778445</v>
      </c>
      <c r="BL18" s="91">
        <v>401.33108390737613</v>
      </c>
      <c r="BM18" s="91">
        <v>446.96657975934579</v>
      </c>
      <c r="BN18" s="234"/>
      <c r="BO18">
        <v>1</v>
      </c>
      <c r="BP18" s="59"/>
      <c r="BQ18" s="38">
        <v>15</v>
      </c>
      <c r="BR18" s="49" t="s">
        <v>14</v>
      </c>
      <c r="BS18" s="278">
        <v>5073.5866091992802</v>
      </c>
      <c r="BT18" s="234"/>
      <c r="BU18" s="287">
        <v>15</v>
      </c>
      <c r="BV18" s="49" t="s">
        <v>14</v>
      </c>
      <c r="BW18" s="65">
        <v>742.79729229838983</v>
      </c>
      <c r="BX18" s="65">
        <v>713.55787812107803</v>
      </c>
      <c r="BY18" s="65">
        <v>606.0957354727559</v>
      </c>
      <c r="BZ18" s="65">
        <v>691.11229631353081</v>
      </c>
      <c r="CA18" s="65">
        <v>638.37907119437079</v>
      </c>
      <c r="CB18" s="65">
        <v>606.99874112061252</v>
      </c>
      <c r="CC18" s="65">
        <v>532.53181044111727</v>
      </c>
      <c r="CD18" s="65">
        <v>472.25794469283636</v>
      </c>
      <c r="CE18" s="65">
        <v>500.55938626967787</v>
      </c>
      <c r="CF18" s="65">
        <v>514.87793902062413</v>
      </c>
      <c r="CG18" s="65">
        <v>517.2775753493255</v>
      </c>
      <c r="CH18" s="65">
        <v>461.72530676111387</v>
      </c>
      <c r="CI18" s="65">
        <v>433.53162166236507</v>
      </c>
      <c r="CJ18" s="65">
        <v>371.89370968153213</v>
      </c>
      <c r="CK18" s="65">
        <v>387.73239062576727</v>
      </c>
      <c r="CL18" s="65">
        <v>394.08184249605438</v>
      </c>
      <c r="CM18" s="65">
        <v>338.13000704744968</v>
      </c>
      <c r="CN18" s="65">
        <v>327.46405917836512</v>
      </c>
      <c r="CP18">
        <v>1</v>
      </c>
      <c r="CR18" s="224">
        <v>15</v>
      </c>
      <c r="CS18" s="207" t="s">
        <v>14</v>
      </c>
      <c r="CT18" s="194">
        <v>9251.0046077469669</v>
      </c>
    </row>
    <row r="19" spans="1:98">
      <c r="A19" s="297"/>
      <c r="B19" s="37">
        <v>16</v>
      </c>
      <c r="C19" s="50" t="s">
        <v>15</v>
      </c>
      <c r="D19" s="65">
        <f>'r1'!D19</f>
        <v>1.021824838073782</v>
      </c>
      <c r="E19" s="65">
        <f>'r1'!E19</f>
        <v>0.92553191489361697</v>
      </c>
      <c r="F19" s="65">
        <f>'r1'!F19</f>
        <v>0.92553191489361697</v>
      </c>
      <c r="G19" s="65">
        <f>'r1'!G19</f>
        <v>0.44117647058823528</v>
      </c>
      <c r="H19" s="65">
        <f>'r1'!H19</f>
        <v>0.73484848484848486</v>
      </c>
      <c r="I19" s="65">
        <f>'r1'!I19</f>
        <v>0.40476190476190477</v>
      </c>
      <c r="J19" s="65">
        <f>'r1'!J19</f>
        <v>0.81481481481481477</v>
      </c>
      <c r="K19" s="65">
        <f>'r1'!K19</f>
        <v>0.48143148985845619</v>
      </c>
      <c r="L19" s="65">
        <f>'r1'!L19</f>
        <v>0.40957446808510639</v>
      </c>
      <c r="M19" s="65">
        <f>'r1'!M19</f>
        <v>0.51991657977059436</v>
      </c>
      <c r="N19" s="65">
        <f>'r1'!N19</f>
        <v>0.89333333333333331</v>
      </c>
      <c r="O19" s="65">
        <f>'r1'!O19</f>
        <v>0.70149253731343286</v>
      </c>
      <c r="P19" s="65">
        <f>'r1'!P19</f>
        <v>1.0869565217391304</v>
      </c>
      <c r="Q19" s="65">
        <f>'r1'!Q19</f>
        <v>0.75454545454545452</v>
      </c>
      <c r="R19" s="65">
        <f>'r1'!R19</f>
        <v>1.5625</v>
      </c>
      <c r="S19" s="66">
        <f>'r1'!S19</f>
        <v>0</v>
      </c>
      <c r="T19" s="65">
        <f>'r1'!T19</f>
        <v>2.2816020025031287</v>
      </c>
      <c r="U19" s="65">
        <f>'r1'!U19</f>
        <v>0.9263157894736842</v>
      </c>
      <c r="X19" s="37">
        <v>16</v>
      </c>
      <c r="Y19" s="50" t="s">
        <v>15</v>
      </c>
      <c r="Z19" s="91">
        <v>9.0176512441292811</v>
      </c>
      <c r="AA19" s="91">
        <v>10.047563769955332</v>
      </c>
      <c r="AB19" s="91">
        <v>14.343521766238128</v>
      </c>
      <c r="AC19" s="91">
        <v>11.334425767960047</v>
      </c>
      <c r="AD19" s="91">
        <v>10.967022274739668</v>
      </c>
      <c r="AE19" s="91">
        <v>13.274633758007873</v>
      </c>
      <c r="AF19" s="91">
        <v>14.029785862572567</v>
      </c>
      <c r="AG19" s="91">
        <v>16.292609516408067</v>
      </c>
      <c r="AH19" s="91">
        <v>15.904633130477764</v>
      </c>
      <c r="AI19" s="91">
        <v>14.72110822955498</v>
      </c>
      <c r="AJ19" s="91">
        <v>15.287936773666408</v>
      </c>
      <c r="AK19" s="91">
        <v>17.039597674282899</v>
      </c>
      <c r="AL19" s="91">
        <v>18.316627108937354</v>
      </c>
      <c r="AM19" s="91">
        <v>18.728919705517722</v>
      </c>
      <c r="AN19" s="91">
        <v>19.43763271078112</v>
      </c>
      <c r="AO19" s="91">
        <v>17.57268614823515</v>
      </c>
      <c r="AP19" s="91">
        <v>19.72592087448432</v>
      </c>
      <c r="AQ19" s="91">
        <v>27.141550059816311</v>
      </c>
      <c r="AT19" s="37">
        <v>16</v>
      </c>
      <c r="AU19" s="50" t="s">
        <v>15</v>
      </c>
      <c r="AV19" s="91">
        <v>193.63218379490286</v>
      </c>
      <c r="AW19" s="91">
        <v>192.21794636009469</v>
      </c>
      <c r="AX19" s="91">
        <v>246.81940087540119</v>
      </c>
      <c r="AY19" s="91">
        <v>223.88081022459608</v>
      </c>
      <c r="AZ19" s="91">
        <v>209.0733538144913</v>
      </c>
      <c r="BA19" s="91">
        <v>240.97185536790394</v>
      </c>
      <c r="BB19" s="91">
        <v>261.0302344295157</v>
      </c>
      <c r="BC19" s="91">
        <v>276.75245777772056</v>
      </c>
      <c r="BD19" s="91">
        <v>285.13578010893531</v>
      </c>
      <c r="BE19" s="91">
        <v>257.23090932048979</v>
      </c>
      <c r="BF19" s="91">
        <v>289.75015096468417</v>
      </c>
      <c r="BG19" s="91">
        <v>296.72848260059232</v>
      </c>
      <c r="BH19" s="91">
        <v>310.38877785442412</v>
      </c>
      <c r="BI19" s="91">
        <v>336.53479561164784</v>
      </c>
      <c r="BJ19" s="91">
        <v>394.08184249605438</v>
      </c>
      <c r="BK19" s="91">
        <v>371.54958881086128</v>
      </c>
      <c r="BL19" s="91">
        <v>423.85459221854569</v>
      </c>
      <c r="BM19" s="91">
        <v>472.03503049271484</v>
      </c>
      <c r="BN19" s="234"/>
      <c r="BO19">
        <v>1</v>
      </c>
      <c r="BP19" s="59"/>
      <c r="BQ19" s="37">
        <v>16</v>
      </c>
      <c r="BR19" s="50" t="s">
        <v>15</v>
      </c>
      <c r="BS19" s="278">
        <v>5281.6681931235762</v>
      </c>
      <c r="BT19" s="234"/>
      <c r="BU19" s="288">
        <v>16</v>
      </c>
      <c r="BV19" s="50" t="s">
        <v>15</v>
      </c>
      <c r="BW19" s="65">
        <v>703.53054616263728</v>
      </c>
      <c r="BX19" s="65">
        <v>643.53520761776906</v>
      </c>
      <c r="BY19" s="65">
        <v>542.45536137462739</v>
      </c>
      <c r="BZ19" s="65">
        <v>641.82102667046149</v>
      </c>
      <c r="CA19" s="65">
        <v>596.74189716828232</v>
      </c>
      <c r="CB19" s="65">
        <v>560.74913984914463</v>
      </c>
      <c r="CC19" s="65">
        <v>489.30654286008422</v>
      </c>
      <c r="CD19" s="65">
        <v>439.86346954148485</v>
      </c>
      <c r="CE19" s="65">
        <v>463.12629646754613</v>
      </c>
      <c r="CF19" s="65">
        <v>474.27373173471779</v>
      </c>
      <c r="CG19" s="65">
        <v>472.37085582275068</v>
      </c>
      <c r="CH19" s="65">
        <v>422.87643067738418</v>
      </c>
      <c r="CI19" s="65">
        <v>396.80005610096032</v>
      </c>
      <c r="CJ19" s="65">
        <v>342.83307611559707</v>
      </c>
      <c r="CK19" s="65">
        <v>353.42021162778445</v>
      </c>
      <c r="CL19" s="65">
        <v>371.54958881086128</v>
      </c>
      <c r="CM19" s="65">
        <v>312.5406349121165</v>
      </c>
      <c r="CN19" s="65">
        <v>304.907282338306</v>
      </c>
      <c r="CP19">
        <v>1</v>
      </c>
      <c r="CR19" s="225">
        <v>16</v>
      </c>
      <c r="CS19" s="208" t="s">
        <v>15</v>
      </c>
      <c r="CT19" s="194">
        <v>8532.7013558525159</v>
      </c>
    </row>
    <row r="20" spans="1:98">
      <c r="A20" s="297"/>
      <c r="B20" s="75">
        <v>17</v>
      </c>
      <c r="C20" s="76" t="s">
        <v>16</v>
      </c>
      <c r="D20" s="65">
        <f>'r1'!D20</f>
        <v>0.55072463768115942</v>
      </c>
      <c r="E20" s="65">
        <f>'r1'!E20</f>
        <v>0.56521739130434778</v>
      </c>
      <c r="F20" s="65">
        <f>'r1'!F20</f>
        <v>0.35294117647058826</v>
      </c>
      <c r="G20" s="65">
        <f>'r1'!G20</f>
        <v>0.35051546391752575</v>
      </c>
      <c r="H20" s="65">
        <f>'r1'!H20</f>
        <v>0.87390350877192979</v>
      </c>
      <c r="I20" s="65">
        <f>'r1'!I20</f>
        <v>0.61682242990654201</v>
      </c>
      <c r="J20" s="65">
        <f>'r1'!J20</f>
        <v>1.0129870129870129</v>
      </c>
      <c r="K20" s="65">
        <f>'r1'!K20</f>
        <v>1.2297297297297298</v>
      </c>
      <c r="L20" s="65">
        <f>'r1'!L20</f>
        <v>0.34464029514244721</v>
      </c>
      <c r="M20" s="65">
        <f>'r1'!M20</f>
        <v>1.044776119402985</v>
      </c>
      <c r="N20" s="65">
        <f>'r1'!N20</f>
        <v>0.45901639344262296</v>
      </c>
      <c r="O20" s="65">
        <f>'r1'!O20</f>
        <v>0.90697674418604646</v>
      </c>
      <c r="P20" s="65">
        <f>'r1'!P20</f>
        <v>1.396551724137931</v>
      </c>
      <c r="Q20" s="65">
        <f>'r1'!Q20</f>
        <v>0.88622488622488627</v>
      </c>
      <c r="R20" s="65">
        <f>'r1'!R20</f>
        <v>0.68918918918918914</v>
      </c>
      <c r="S20" s="65">
        <f>'r1'!S20</f>
        <v>0.47093774218548179</v>
      </c>
      <c r="T20" s="66">
        <f>'r1'!T20</f>
        <v>0</v>
      </c>
      <c r="U20" s="65">
        <f>'r1'!U20</f>
        <v>0.75</v>
      </c>
      <c r="X20" s="75">
        <v>17</v>
      </c>
      <c r="Y20" s="76" t="s">
        <v>16</v>
      </c>
      <c r="Z20" s="91">
        <v>8.5559135717853181</v>
      </c>
      <c r="AA20" s="91">
        <v>8.866759316341847</v>
      </c>
      <c r="AB20" s="91">
        <v>12.885018412584769</v>
      </c>
      <c r="AC20" s="91">
        <v>10.246932947626025</v>
      </c>
      <c r="AD20" s="91">
        <v>9.3327003469715279</v>
      </c>
      <c r="AE20" s="91">
        <v>11.750671937282434</v>
      </c>
      <c r="AF20" s="91">
        <v>10.555016149507756</v>
      </c>
      <c r="AG20" s="91">
        <v>12.00467059970868</v>
      </c>
      <c r="AH20" s="91">
        <v>13.609238787077935</v>
      </c>
      <c r="AI20" s="91">
        <v>11.493578425080697</v>
      </c>
      <c r="AJ20" s="91">
        <v>13.206761637585497</v>
      </c>
      <c r="AK20" s="91">
        <v>14.006255958607559</v>
      </c>
      <c r="AL20" s="91">
        <v>14.227176220982225</v>
      </c>
      <c r="AM20" s="91">
        <v>15.652185830650602</v>
      </c>
      <c r="AN20" s="91">
        <v>19.57372538777139</v>
      </c>
      <c r="AO20" s="91">
        <v>17.97587462280104</v>
      </c>
      <c r="AP20" s="91">
        <v>17.180257158553207</v>
      </c>
      <c r="AQ20" s="91">
        <v>23.134579386148594</v>
      </c>
      <c r="AT20" s="75">
        <v>17</v>
      </c>
      <c r="AU20" s="76" t="s">
        <v>16</v>
      </c>
      <c r="AV20" s="91">
        <v>167.3000033998853</v>
      </c>
      <c r="AW20" s="91">
        <v>167.04964386862846</v>
      </c>
      <c r="AX20" s="91">
        <v>214.31303582116541</v>
      </c>
      <c r="AY20" s="91">
        <v>191.34248998512959</v>
      </c>
      <c r="AZ20" s="91">
        <v>178.59821843627265</v>
      </c>
      <c r="BA20" s="91">
        <v>203.46447531793655</v>
      </c>
      <c r="BB20" s="91">
        <v>228.0351291854675</v>
      </c>
      <c r="BC20" s="91">
        <v>238.71890515434032</v>
      </c>
      <c r="BD20" s="91">
        <v>245.5814977800986</v>
      </c>
      <c r="BE20" s="91">
        <v>221.07630888617118</v>
      </c>
      <c r="BF20" s="91">
        <v>253.17897751262967</v>
      </c>
      <c r="BG20" s="91">
        <v>256.02807059905922</v>
      </c>
      <c r="BH20" s="91">
        <v>268.88458002297773</v>
      </c>
      <c r="BI20" s="91">
        <v>290.95712814455089</v>
      </c>
      <c r="BJ20" s="91">
        <v>338.13000704744968</v>
      </c>
      <c r="BK20" s="91">
        <v>312.5406349121165</v>
      </c>
      <c r="BL20" s="91">
        <v>373.53105372313013</v>
      </c>
      <c r="BM20" s="91">
        <v>406.02480545863409</v>
      </c>
      <c r="BN20" s="234"/>
      <c r="BO20">
        <v>1</v>
      </c>
      <c r="BP20" s="59"/>
      <c r="BQ20" s="75">
        <v>17</v>
      </c>
      <c r="BR20" s="76" t="s">
        <v>16</v>
      </c>
      <c r="BS20" s="278">
        <v>4554.7549652556427</v>
      </c>
      <c r="BT20" s="234"/>
      <c r="BU20" s="249">
        <v>17</v>
      </c>
      <c r="BV20" s="41" t="s">
        <v>16</v>
      </c>
      <c r="BW20" s="65">
        <v>811.17626047220745</v>
      </c>
      <c r="BX20" s="65">
        <v>761.04722083258537</v>
      </c>
      <c r="BY20" s="65">
        <v>632.51296097006207</v>
      </c>
      <c r="BZ20" s="65">
        <v>736.48268560782481</v>
      </c>
      <c r="CA20" s="65">
        <v>691.98077073577895</v>
      </c>
      <c r="CB20" s="65">
        <v>655.90560490926032</v>
      </c>
      <c r="CC20" s="65">
        <v>574.85116457136451</v>
      </c>
      <c r="CD20" s="65">
        <v>513.1368330467036</v>
      </c>
      <c r="CE20" s="65">
        <v>530.86316910029871</v>
      </c>
      <c r="CF20" s="65">
        <v>550.50459437124266</v>
      </c>
      <c r="CG20" s="65">
        <v>559.02175312739939</v>
      </c>
      <c r="CH20" s="65">
        <v>496.50773277093123</v>
      </c>
      <c r="CI20" s="65">
        <v>469.63966398832292</v>
      </c>
      <c r="CJ20" s="65">
        <v>398.84896451161046</v>
      </c>
      <c r="CK20" s="65">
        <v>401.33108390737613</v>
      </c>
      <c r="CL20" s="65">
        <v>423.85459221854569</v>
      </c>
      <c r="CM20" s="65">
        <v>373.53105372313013</v>
      </c>
      <c r="CN20" s="65">
        <v>357.08444627953816</v>
      </c>
      <c r="CP20">
        <v>1</v>
      </c>
      <c r="CR20" s="226">
        <v>17</v>
      </c>
      <c r="CS20" s="209" t="s">
        <v>16</v>
      </c>
      <c r="CT20" s="194">
        <v>9938.2805551441834</v>
      </c>
    </row>
    <row r="21" spans="1:98">
      <c r="B21" s="16">
        <v>18</v>
      </c>
      <c r="C21" s="41" t="s">
        <v>17</v>
      </c>
      <c r="D21" s="65">
        <f>'r1'!D21</f>
        <v>0.44094488188976377</v>
      </c>
      <c r="E21" s="65">
        <f>'r1'!E21</f>
        <v>0.17142857142857143</v>
      </c>
      <c r="F21" s="65">
        <f>'r1'!F21</f>
        <v>0.2781954887218045</v>
      </c>
      <c r="G21" s="65">
        <f>'r1'!G21</f>
        <v>1.9666666666666666</v>
      </c>
      <c r="H21" s="65">
        <f>'r1'!H21</f>
        <v>0.4573643410852713</v>
      </c>
      <c r="I21" s="65">
        <f>'r1'!I21</f>
        <v>0.35869565217391303</v>
      </c>
      <c r="J21" s="65">
        <f>'r1'!J21</f>
        <v>1.2461538461538462</v>
      </c>
      <c r="K21" s="65">
        <f>'r1'!K21</f>
        <v>0.67931275074132214</v>
      </c>
      <c r="L21" s="65">
        <f>'r1'!L21</f>
        <v>0.6892034156041642</v>
      </c>
      <c r="M21" s="65">
        <f>'r1'!M21</f>
        <v>0.36764705882352944</v>
      </c>
      <c r="N21" s="65">
        <f>'r1'!N21</f>
        <v>0.38571428571428573</v>
      </c>
      <c r="O21" s="65">
        <f>'r1'!O21</f>
        <v>0.62150427350427351</v>
      </c>
      <c r="P21" s="65">
        <f>'r1'!P21</f>
        <v>0.56012720477345757</v>
      </c>
      <c r="Q21" s="65">
        <f>'r1'!Q21</f>
        <v>0.81147540983606559</v>
      </c>
      <c r="R21" s="65">
        <f>'r1'!R21</f>
        <v>0.96341463414634143</v>
      </c>
      <c r="S21" s="65">
        <f>'r1'!S21</f>
        <v>1.0795454545454546</v>
      </c>
      <c r="T21" s="65">
        <f>'r1'!T21</f>
        <v>1.3333333333333333</v>
      </c>
      <c r="U21" s="66">
        <f>'r1'!U21</f>
        <v>0</v>
      </c>
      <c r="X21" s="16">
        <v>18</v>
      </c>
      <c r="Y21" s="41" t="s">
        <v>17</v>
      </c>
      <c r="Z21" s="91">
        <v>8.6490367028932926</v>
      </c>
      <c r="AA21" s="91">
        <v>9.4397056015643468</v>
      </c>
      <c r="AB21" s="91">
        <v>12.190706654301692</v>
      </c>
      <c r="AC21" s="91">
        <v>6.6701997867747318</v>
      </c>
      <c r="AD21" s="91">
        <v>9.6488160506427381</v>
      </c>
      <c r="AE21" s="91">
        <v>10.870435103293218</v>
      </c>
      <c r="AF21" s="91">
        <v>12.041065110264723</v>
      </c>
      <c r="AG21" s="91">
        <v>12.49274393541104</v>
      </c>
      <c r="AH21" s="91">
        <v>11.675148997063349</v>
      </c>
      <c r="AI21" s="91">
        <v>13.28406446396658</v>
      </c>
      <c r="AJ21" s="91">
        <v>16.140987586292297</v>
      </c>
      <c r="AK21" s="91">
        <v>14.992771117127736</v>
      </c>
      <c r="AL21" s="91">
        <v>15.517427828387527</v>
      </c>
      <c r="AM21" s="91">
        <v>15.32153295726317</v>
      </c>
      <c r="AN21" s="91">
        <v>20.151417825742538</v>
      </c>
      <c r="AO21" s="91">
        <v>16.826547758049607</v>
      </c>
      <c r="AP21" s="91">
        <v>19.639799339180804</v>
      </c>
      <c r="AQ21" s="91">
        <v>17.07216100965784</v>
      </c>
      <c r="AT21" s="16">
        <v>18</v>
      </c>
      <c r="AU21" s="41" t="s">
        <v>17</v>
      </c>
      <c r="AV21" s="91">
        <v>166.94226091317984</v>
      </c>
      <c r="AW21" s="91">
        <v>167.67007733111137</v>
      </c>
      <c r="AX21" s="91">
        <v>216.66857976064676</v>
      </c>
      <c r="AY21" s="91">
        <v>182.75215508746899</v>
      </c>
      <c r="AZ21" s="91">
        <v>180.38735255970593</v>
      </c>
      <c r="BA21" s="91">
        <v>211.31919685085134</v>
      </c>
      <c r="BB21" s="91">
        <v>219.38274283816293</v>
      </c>
      <c r="BC21" s="91">
        <v>241.54352008187897</v>
      </c>
      <c r="BD21" s="91">
        <v>243.46289124340657</v>
      </c>
      <c r="BE21" s="91">
        <v>217.7783295571061</v>
      </c>
      <c r="BF21" s="91">
        <v>247.02918676826383</v>
      </c>
      <c r="BG21" s="91">
        <v>254.61386746275167</v>
      </c>
      <c r="BH21" s="91">
        <v>273.08370560710563</v>
      </c>
      <c r="BI21" s="91">
        <v>287.55119802880898</v>
      </c>
      <c r="BJ21" s="91">
        <v>327.46405917836512</v>
      </c>
      <c r="BK21" s="91">
        <v>304.907282338306</v>
      </c>
      <c r="BL21" s="91">
        <v>357.08444627953816</v>
      </c>
      <c r="BM21" s="91">
        <v>420.09016873370138</v>
      </c>
      <c r="BN21" s="234"/>
      <c r="BO21">
        <v>1</v>
      </c>
      <c r="BP21" s="59"/>
      <c r="BQ21" s="16">
        <v>18</v>
      </c>
      <c r="BR21" s="41" t="s">
        <v>17</v>
      </c>
      <c r="BS21" s="278">
        <v>4519.7310206203601</v>
      </c>
      <c r="BT21" s="234"/>
      <c r="BU21" s="249">
        <v>18</v>
      </c>
      <c r="BV21" s="41" t="s">
        <v>17</v>
      </c>
      <c r="BW21" s="65">
        <v>885.86908509444652</v>
      </c>
      <c r="BX21" s="65">
        <v>829.61282532061955</v>
      </c>
      <c r="BY21" s="65">
        <v>699.14440805345362</v>
      </c>
      <c r="BZ21" s="65">
        <v>839.03876439424494</v>
      </c>
      <c r="CA21" s="65">
        <v>763.75547254762455</v>
      </c>
      <c r="CB21" s="65">
        <v>733.77875911622584</v>
      </c>
      <c r="CC21" s="65">
        <v>624.33601718159241</v>
      </c>
      <c r="CD21" s="65">
        <v>580.71818614911706</v>
      </c>
      <c r="CE21" s="65">
        <v>608.18532215952575</v>
      </c>
      <c r="CF21" s="65">
        <v>610.25864553621591</v>
      </c>
      <c r="CG21" s="65">
        <v>605.15851951616651</v>
      </c>
      <c r="CH21" s="65">
        <v>543.7554253662347</v>
      </c>
      <c r="CI21" s="65">
        <v>508.10526043579932</v>
      </c>
      <c r="CJ21" s="65">
        <v>444.84444521132491</v>
      </c>
      <c r="CK21" s="65">
        <v>446.96657975934579</v>
      </c>
      <c r="CL21" s="65">
        <v>472.03503049271484</v>
      </c>
      <c r="CM21" s="65">
        <v>406.02480545863409</v>
      </c>
      <c r="CN21" s="65">
        <v>420.09016873370138</v>
      </c>
      <c r="CP21">
        <v>1</v>
      </c>
      <c r="CR21" s="212">
        <v>18</v>
      </c>
      <c r="CS21" s="163" t="s">
        <v>17</v>
      </c>
      <c r="CT21" s="194">
        <v>11021.677720526986</v>
      </c>
    </row>
    <row r="22" spans="1:98">
      <c r="C22" s="10"/>
      <c r="D22" s="161"/>
      <c r="E22" s="161"/>
      <c r="F22" s="161"/>
      <c r="G22" s="161"/>
      <c r="H22" s="161"/>
      <c r="I22" s="161"/>
      <c r="J22" s="161"/>
      <c r="K22" s="161"/>
      <c r="L22" s="161"/>
      <c r="M22" s="161"/>
      <c r="N22" s="161"/>
      <c r="O22" s="161"/>
      <c r="P22" s="161"/>
      <c r="Q22" s="161"/>
      <c r="R22" s="161"/>
      <c r="S22" s="161"/>
      <c r="T22" s="161"/>
      <c r="U22" s="161"/>
      <c r="CR22" s="227"/>
    </row>
    <row r="23" spans="1:98">
      <c r="B23" s="16"/>
      <c r="C23" s="17"/>
      <c r="D23" s="210">
        <v>1</v>
      </c>
      <c r="E23" s="211">
        <v>2</v>
      </c>
      <c r="F23" s="212">
        <v>3</v>
      </c>
      <c r="G23" s="213">
        <v>4</v>
      </c>
      <c r="H23" s="214">
        <v>5</v>
      </c>
      <c r="I23" s="215">
        <v>6</v>
      </c>
      <c r="J23" s="216">
        <v>7</v>
      </c>
      <c r="K23" s="217">
        <v>8</v>
      </c>
      <c r="L23" s="218">
        <v>9</v>
      </c>
      <c r="M23" s="219">
        <v>10</v>
      </c>
      <c r="N23" s="220">
        <v>11</v>
      </c>
      <c r="O23" s="221">
        <v>12</v>
      </c>
      <c r="P23" s="222">
        <v>13</v>
      </c>
      <c r="Q23" s="223">
        <v>14</v>
      </c>
      <c r="R23" s="224">
        <v>15</v>
      </c>
      <c r="S23" s="225">
        <v>16</v>
      </c>
      <c r="T23" s="226">
        <v>17</v>
      </c>
      <c r="U23" s="212">
        <v>18</v>
      </c>
      <c r="X23" s="16"/>
      <c r="Y23" s="17"/>
      <c r="Z23" s="29">
        <v>1</v>
      </c>
      <c r="AA23" s="126">
        <v>2</v>
      </c>
      <c r="AB23" s="16">
        <v>3</v>
      </c>
      <c r="AC23" s="30">
        <v>4</v>
      </c>
      <c r="AD23" s="31">
        <v>5</v>
      </c>
      <c r="AE23" s="128">
        <v>6</v>
      </c>
      <c r="AF23" s="130">
        <v>7</v>
      </c>
      <c r="AG23" s="32">
        <v>8</v>
      </c>
      <c r="AH23" s="132">
        <v>9</v>
      </c>
      <c r="AI23" s="134">
        <v>10</v>
      </c>
      <c r="AJ23" s="33">
        <v>11</v>
      </c>
      <c r="AK23" s="34">
        <v>12</v>
      </c>
      <c r="AL23" s="35">
        <v>13</v>
      </c>
      <c r="AM23" s="36">
        <v>14</v>
      </c>
      <c r="AN23" s="38">
        <v>15</v>
      </c>
      <c r="AO23" s="37">
        <v>16</v>
      </c>
      <c r="AP23" s="75">
        <v>17</v>
      </c>
      <c r="AQ23" s="16">
        <v>18</v>
      </c>
      <c r="AT23" s="16"/>
      <c r="AU23" s="16"/>
      <c r="AV23" s="29">
        <v>1</v>
      </c>
      <c r="AW23" s="126">
        <v>2</v>
      </c>
      <c r="AX23" s="16">
        <v>3</v>
      </c>
      <c r="AY23" s="30">
        <v>4</v>
      </c>
      <c r="AZ23" s="31">
        <v>5</v>
      </c>
      <c r="BA23" s="128">
        <v>6</v>
      </c>
      <c r="BB23" s="130">
        <v>7</v>
      </c>
      <c r="BC23" s="32">
        <v>8</v>
      </c>
      <c r="BD23" s="132">
        <v>9</v>
      </c>
      <c r="BE23" s="134">
        <v>10</v>
      </c>
      <c r="BF23" s="33">
        <v>11</v>
      </c>
      <c r="BG23" s="34">
        <v>12</v>
      </c>
      <c r="BH23" s="35">
        <v>13</v>
      </c>
      <c r="BI23" s="36">
        <v>14</v>
      </c>
      <c r="BJ23" s="38">
        <v>15</v>
      </c>
      <c r="BK23" s="37">
        <v>16</v>
      </c>
      <c r="BL23" s="75">
        <v>17</v>
      </c>
      <c r="BM23" s="16">
        <v>18</v>
      </c>
      <c r="BN23" s="11"/>
      <c r="BP23" s="11"/>
      <c r="BQ23" s="16"/>
      <c r="BR23" s="16"/>
      <c r="BS23" s="276"/>
      <c r="BT23" s="289"/>
      <c r="BU23" s="249"/>
      <c r="BV23" s="250"/>
      <c r="BW23" s="250">
        <v>1</v>
      </c>
      <c r="BX23" s="250">
        <v>2</v>
      </c>
      <c r="BY23" s="250">
        <v>3</v>
      </c>
      <c r="BZ23" s="250">
        <v>4</v>
      </c>
      <c r="CA23" s="250">
        <v>5</v>
      </c>
      <c r="CB23" s="250">
        <v>6</v>
      </c>
      <c r="CC23" s="250">
        <v>7</v>
      </c>
      <c r="CD23" s="250">
        <v>8</v>
      </c>
      <c r="CE23" s="250">
        <v>9</v>
      </c>
      <c r="CF23" s="250">
        <v>10</v>
      </c>
      <c r="CG23" s="250">
        <v>11</v>
      </c>
      <c r="CH23" s="250">
        <v>12</v>
      </c>
      <c r="CI23" s="250">
        <v>13</v>
      </c>
      <c r="CJ23" s="251">
        <v>14</v>
      </c>
      <c r="CK23" s="250">
        <v>15</v>
      </c>
      <c r="CL23" s="250">
        <v>16</v>
      </c>
      <c r="CM23" s="252">
        <v>17</v>
      </c>
      <c r="CN23" s="250">
        <v>18</v>
      </c>
      <c r="CR23" s="227"/>
    </row>
    <row r="24" spans="1:98" ht="55.5">
      <c r="B24" s="16"/>
      <c r="C24" s="18" t="s">
        <v>21</v>
      </c>
      <c r="D24" s="173" t="s">
        <v>0</v>
      </c>
      <c r="E24" s="174" t="s">
        <v>1</v>
      </c>
      <c r="F24" s="175" t="s">
        <v>2</v>
      </c>
      <c r="G24" s="176" t="s">
        <v>3</v>
      </c>
      <c r="H24" s="177" t="s">
        <v>4</v>
      </c>
      <c r="I24" s="178" t="s">
        <v>5</v>
      </c>
      <c r="J24" s="179" t="s">
        <v>6</v>
      </c>
      <c r="K24" s="180" t="s">
        <v>7</v>
      </c>
      <c r="L24" s="181" t="s">
        <v>8</v>
      </c>
      <c r="M24" s="182" t="s">
        <v>9</v>
      </c>
      <c r="N24" s="183" t="s">
        <v>10</v>
      </c>
      <c r="O24" s="184" t="s">
        <v>11</v>
      </c>
      <c r="P24" s="185" t="s">
        <v>12</v>
      </c>
      <c r="Q24" s="186" t="s">
        <v>13</v>
      </c>
      <c r="R24" s="187" t="s">
        <v>14</v>
      </c>
      <c r="S24" s="188" t="s">
        <v>15</v>
      </c>
      <c r="T24" s="189" t="s">
        <v>16</v>
      </c>
      <c r="U24" s="175" t="s">
        <v>17</v>
      </c>
      <c r="X24" s="16"/>
      <c r="Y24" s="18" t="s">
        <v>32</v>
      </c>
      <c r="Z24" s="77" t="s">
        <v>0</v>
      </c>
      <c r="AA24" s="168" t="s">
        <v>1</v>
      </c>
      <c r="AB24" s="78" t="s">
        <v>2</v>
      </c>
      <c r="AC24" s="79" t="s">
        <v>3</v>
      </c>
      <c r="AD24" s="80" t="s">
        <v>4</v>
      </c>
      <c r="AE24" s="169" t="s">
        <v>5</v>
      </c>
      <c r="AF24" s="170" t="s">
        <v>6</v>
      </c>
      <c r="AG24" s="81" t="s">
        <v>7</v>
      </c>
      <c r="AH24" s="171" t="s">
        <v>8</v>
      </c>
      <c r="AI24" s="172" t="s">
        <v>9</v>
      </c>
      <c r="AJ24" s="82" t="s">
        <v>10</v>
      </c>
      <c r="AK24" s="83" t="s">
        <v>11</v>
      </c>
      <c r="AL24" s="84" t="s">
        <v>12</v>
      </c>
      <c r="AM24" s="85" t="s">
        <v>13</v>
      </c>
      <c r="AN24" s="86" t="s">
        <v>14</v>
      </c>
      <c r="AO24" s="87" t="s">
        <v>15</v>
      </c>
      <c r="AP24" s="88" t="s">
        <v>16</v>
      </c>
      <c r="AQ24" s="78" t="s">
        <v>17</v>
      </c>
      <c r="AT24" s="17"/>
      <c r="AU24" s="18" t="s">
        <v>46</v>
      </c>
      <c r="AV24" s="77" t="s">
        <v>0</v>
      </c>
      <c r="AW24" s="168" t="s">
        <v>1</v>
      </c>
      <c r="AX24" s="78" t="s">
        <v>2</v>
      </c>
      <c r="AY24" s="79" t="s">
        <v>3</v>
      </c>
      <c r="AZ24" s="80" t="s">
        <v>4</v>
      </c>
      <c r="BA24" s="169" t="s">
        <v>5</v>
      </c>
      <c r="BB24" s="170" t="s">
        <v>6</v>
      </c>
      <c r="BC24" s="81" t="s">
        <v>7</v>
      </c>
      <c r="BD24" s="171" t="s">
        <v>8</v>
      </c>
      <c r="BE24" s="172" t="s">
        <v>9</v>
      </c>
      <c r="BF24" s="82" t="s">
        <v>10</v>
      </c>
      <c r="BG24" s="83" t="s">
        <v>11</v>
      </c>
      <c r="BH24" s="84" t="s">
        <v>12</v>
      </c>
      <c r="BI24" s="85" t="s">
        <v>13</v>
      </c>
      <c r="BJ24" s="86" t="s">
        <v>14</v>
      </c>
      <c r="BK24" s="87" t="s">
        <v>15</v>
      </c>
      <c r="BL24" s="88" t="s">
        <v>16</v>
      </c>
      <c r="BM24" s="78" t="s">
        <v>17</v>
      </c>
      <c r="BN24" s="275"/>
      <c r="BO24" t="s">
        <v>809</v>
      </c>
      <c r="BP24" s="58"/>
      <c r="BQ24" s="17"/>
      <c r="BR24" s="18" t="s">
        <v>49</v>
      </c>
      <c r="BS24" s="277" t="s">
        <v>34</v>
      </c>
      <c r="BT24" s="290"/>
      <c r="BU24" s="249"/>
      <c r="BV24" s="18" t="s">
        <v>46</v>
      </c>
      <c r="BW24" s="19" t="s">
        <v>0</v>
      </c>
      <c r="BX24" s="20" t="s">
        <v>1</v>
      </c>
      <c r="BY24" s="20" t="s">
        <v>2</v>
      </c>
      <c r="BZ24" s="21" t="s">
        <v>3</v>
      </c>
      <c r="CA24" s="22" t="s">
        <v>4</v>
      </c>
      <c r="CB24" s="20" t="s">
        <v>5</v>
      </c>
      <c r="CC24" s="20" t="s">
        <v>6</v>
      </c>
      <c r="CD24" s="23" t="s">
        <v>7</v>
      </c>
      <c r="CE24" s="20" t="s">
        <v>8</v>
      </c>
      <c r="CF24" s="20" t="s">
        <v>9</v>
      </c>
      <c r="CG24" s="24" t="s">
        <v>10</v>
      </c>
      <c r="CH24" s="25" t="s">
        <v>11</v>
      </c>
      <c r="CI24" s="26" t="s">
        <v>12</v>
      </c>
      <c r="CJ24" s="27" t="s">
        <v>13</v>
      </c>
      <c r="CK24" s="20" t="s">
        <v>14</v>
      </c>
      <c r="CL24" s="20" t="s">
        <v>15</v>
      </c>
      <c r="CM24" s="28" t="s">
        <v>16</v>
      </c>
      <c r="CN24" s="20" t="s">
        <v>17</v>
      </c>
      <c r="CP24" t="s">
        <v>809</v>
      </c>
      <c r="CR24" s="212"/>
      <c r="CS24" s="191" t="s">
        <v>51</v>
      </c>
      <c r="CT24" s="192" t="s">
        <v>34</v>
      </c>
    </row>
    <row r="25" spans="1:98">
      <c r="B25" s="29">
        <v>1</v>
      </c>
      <c r="C25" s="40" t="s">
        <v>0</v>
      </c>
      <c r="D25" s="91">
        <f>'r1'!D25</f>
        <v>0</v>
      </c>
      <c r="E25" s="91">
        <f>'r1'!E25</f>
        <v>1.0598776223776223</v>
      </c>
      <c r="F25" s="91">
        <f>'r1'!F25</f>
        <v>3.8947368421052633</v>
      </c>
      <c r="G25" s="91">
        <f>'r1'!G25</f>
        <v>1.2266666666666666</v>
      </c>
      <c r="H25" s="91">
        <f>'r1'!H25</f>
        <v>1.0425531914893618</v>
      </c>
      <c r="I25" s="91">
        <f>'r1'!I25</f>
        <v>0.52747252747252749</v>
      </c>
      <c r="J25" s="91">
        <f>'r1'!J25</f>
        <v>1.583607456140351</v>
      </c>
      <c r="K25" s="91">
        <f>'r1'!K25</f>
        <v>1.2156862745098038</v>
      </c>
      <c r="L25" s="91">
        <f>'r1'!L25</f>
        <v>1.5490196078431373</v>
      </c>
      <c r="M25" s="91">
        <f>'r1'!M25</f>
        <v>1.8873239436619718</v>
      </c>
      <c r="N25" s="91">
        <f>'r1'!N25</f>
        <v>0.7752808988764045</v>
      </c>
      <c r="O25" s="91">
        <f>'r1'!O25</f>
        <v>1.472972972972973</v>
      </c>
      <c r="P25" s="91">
        <f>'r1'!P25</f>
        <v>2.392156862745098</v>
      </c>
      <c r="Q25" s="91">
        <f>'r1'!Q25</f>
        <v>0</v>
      </c>
      <c r="R25" s="91">
        <f>'r1'!R25</f>
        <v>2.7954545454545454</v>
      </c>
      <c r="S25" s="91">
        <f>'r1'!S25</f>
        <v>1.2217171717171718</v>
      </c>
      <c r="T25" s="91">
        <f>'r1'!T25</f>
        <v>1.8157894736842106</v>
      </c>
      <c r="U25" s="91">
        <f>'r1'!U25</f>
        <v>0</v>
      </c>
      <c r="X25" s="29">
        <v>1</v>
      </c>
      <c r="Y25" s="40" t="s">
        <v>0</v>
      </c>
      <c r="Z25" s="91" cm="1">
        <f t="array" ref="Z25:AQ42">MMULT(D25:U42,D25:U42)</f>
        <v>15.28635657383302</v>
      </c>
      <c r="AA25" s="91">
        <v>18.034671664710036</v>
      </c>
      <c r="AB25" s="91">
        <v>18.092379342333942</v>
      </c>
      <c r="AC25" s="91">
        <v>15.500142853384881</v>
      </c>
      <c r="AD25" s="91">
        <v>16.872258218310115</v>
      </c>
      <c r="AE25" s="91">
        <v>24.736018915661198</v>
      </c>
      <c r="AF25" s="91">
        <v>18.388582494731924</v>
      </c>
      <c r="AG25" s="91">
        <v>23.544506441748823</v>
      </c>
      <c r="AH25" s="91">
        <v>29.656650244835593</v>
      </c>
      <c r="AI25" s="91">
        <v>21.26044858243959</v>
      </c>
      <c r="AJ25" s="91">
        <v>21.793266380888426</v>
      </c>
      <c r="AK25" s="91">
        <v>20.181244815502975</v>
      </c>
      <c r="AL25" s="91">
        <v>25.037749919782108</v>
      </c>
      <c r="AM25" s="91">
        <v>31.814992631589568</v>
      </c>
      <c r="AN25" s="91">
        <v>30.210200041917268</v>
      </c>
      <c r="AO25" s="91">
        <v>29.23404784137653</v>
      </c>
      <c r="AP25" s="91">
        <v>38.43899749366598</v>
      </c>
      <c r="AQ25" s="91">
        <v>49.454050581425648</v>
      </c>
      <c r="AT25" s="29">
        <v>1</v>
      </c>
      <c r="AU25" s="40" t="s">
        <v>0</v>
      </c>
      <c r="AV25" s="91" cm="1">
        <f t="array" ref="AV25:BM42">MMULT(D25:U42,_xlfn.ANCHORARRAY(Z25))</f>
        <v>273.45222353052941</v>
      </c>
      <c r="AW25" s="91">
        <v>275.87013266709886</v>
      </c>
      <c r="AX25" s="91">
        <v>381.16456184323164</v>
      </c>
      <c r="AY25" s="91">
        <v>367.62652443263158</v>
      </c>
      <c r="AZ25" s="91">
        <v>314.80460253279995</v>
      </c>
      <c r="BA25" s="91">
        <v>351.68555815305336</v>
      </c>
      <c r="BB25" s="91">
        <v>364.69968131938765</v>
      </c>
      <c r="BC25" s="91">
        <v>425.94504882174095</v>
      </c>
      <c r="BD25" s="91">
        <v>414.07927436641666</v>
      </c>
      <c r="BE25" s="91">
        <v>360.22519720765325</v>
      </c>
      <c r="BF25" s="91">
        <v>339.48548422026084</v>
      </c>
      <c r="BG25" s="91">
        <v>384.91950955098991</v>
      </c>
      <c r="BH25" s="91">
        <v>457.72005711223608</v>
      </c>
      <c r="BI25" s="91">
        <v>458.56184812335016</v>
      </c>
      <c r="BJ25" s="91">
        <v>569.07772193033736</v>
      </c>
      <c r="BK25" s="91">
        <v>502.35235077822085</v>
      </c>
      <c r="BL25" s="91">
        <v>644.64419467519349</v>
      </c>
      <c r="BM25" s="91">
        <v>661.00776505242243</v>
      </c>
      <c r="BN25" s="234"/>
      <c r="BO25">
        <v>1</v>
      </c>
      <c r="BP25" s="59"/>
      <c r="BQ25" s="29">
        <v>1</v>
      </c>
      <c r="BR25" s="40" t="s">
        <v>0</v>
      </c>
      <c r="BS25" s="278" cm="1">
        <f t="array" ref="BS25:BS42">MMULT(_xlfn.ANCHORARRAY(AV25),BO25:BO42)</f>
        <v>7547.3217363175545</v>
      </c>
      <c r="BT25" s="234"/>
      <c r="BU25" s="279">
        <v>1</v>
      </c>
      <c r="BV25" s="40" t="s">
        <v>0</v>
      </c>
      <c r="BW25" s="65" cm="1">
        <f t="array" ref="BW25:CN42">TRANSPOSE(_xlfn.ANCHORARRAY(AV25))</f>
        <v>273.45222353052941</v>
      </c>
      <c r="BX25" s="65">
        <v>286.15782401066554</v>
      </c>
      <c r="BY25" s="65">
        <v>243.81946864237446</v>
      </c>
      <c r="BZ25" s="65">
        <v>283.04275713785455</v>
      </c>
      <c r="CA25" s="65">
        <v>241.28229351422226</v>
      </c>
      <c r="CB25" s="65">
        <v>229.64028677952604</v>
      </c>
      <c r="CC25" s="65">
        <v>189.16689449134273</v>
      </c>
      <c r="CD25" s="65">
        <v>173.89591344329102</v>
      </c>
      <c r="CE25" s="65">
        <v>189.64889414740944</v>
      </c>
      <c r="CF25" s="65">
        <v>176.40487007022654</v>
      </c>
      <c r="CG25" s="65">
        <v>197.64436618739251</v>
      </c>
      <c r="CH25" s="65">
        <v>156.42784800072951</v>
      </c>
      <c r="CI25" s="65">
        <v>162.22288256575811</v>
      </c>
      <c r="CJ25" s="65">
        <v>131.49131910519537</v>
      </c>
      <c r="CK25" s="65">
        <v>124.387844572202</v>
      </c>
      <c r="CL25" s="65">
        <v>141.69094405048884</v>
      </c>
      <c r="CM25" s="65">
        <v>129.02149907584322</v>
      </c>
      <c r="CN25" s="65">
        <v>125.60603450714549</v>
      </c>
      <c r="CO25" s="55"/>
      <c r="CP25">
        <v>1</v>
      </c>
      <c r="CR25" s="210">
        <v>1</v>
      </c>
      <c r="CS25" s="193" t="s">
        <v>0</v>
      </c>
      <c r="CT25" s="194" cm="1">
        <f t="array" ref="CT25:CT42">MMULT(_xlfn.ANCHORARRAY(BW25),CP25:CP42)</f>
        <v>3455.0041638321968</v>
      </c>
    </row>
    <row r="26" spans="1:98">
      <c r="B26" s="126">
        <v>2</v>
      </c>
      <c r="C26" s="127" t="s">
        <v>1</v>
      </c>
      <c r="D26" s="91">
        <f>'r1'!D26</f>
        <v>0.96440644263273012</v>
      </c>
      <c r="E26" s="91">
        <f>'r1'!E26</f>
        <v>0</v>
      </c>
      <c r="F26" s="91">
        <f>'r1'!F26</f>
        <v>0.82075471698113212</v>
      </c>
      <c r="G26" s="91">
        <f>'r1'!G26</f>
        <v>1.7341772151898733</v>
      </c>
      <c r="H26" s="91">
        <f>'r1'!H26</f>
        <v>0.86</v>
      </c>
      <c r="I26" s="91">
        <f>'r1'!I26</f>
        <v>0.81481481481481477</v>
      </c>
      <c r="J26" s="91">
        <f>'r1'!J26</f>
        <v>1.0465116279069768</v>
      </c>
      <c r="K26" s="91">
        <f>'r1'!K26</f>
        <v>2.2692307692307692</v>
      </c>
      <c r="L26" s="91">
        <f>'r1'!L26</f>
        <v>1.5569620253164558</v>
      </c>
      <c r="M26" s="91">
        <f>'r1'!M26</f>
        <v>1.1304347826086956</v>
      </c>
      <c r="N26" s="91">
        <f>'r1'!N26</f>
        <v>1.3372093023255813</v>
      </c>
      <c r="O26" s="91">
        <f>'r1'!O26</f>
        <v>2.4308390022675734</v>
      </c>
      <c r="P26" s="91">
        <f>'r1'!P26</f>
        <v>1.3111111111111111</v>
      </c>
      <c r="Q26" s="91">
        <f>'r1'!Q26</f>
        <v>2.3777777777777778</v>
      </c>
      <c r="R26" s="91">
        <f>'r1'!R26</f>
        <v>1.5274725274725274</v>
      </c>
      <c r="S26" s="91">
        <f>'r1'!S26</f>
        <v>1.0804597701149425</v>
      </c>
      <c r="T26" s="91">
        <f>'r1'!T26</f>
        <v>0</v>
      </c>
      <c r="U26" s="91">
        <f>'r1'!U26</f>
        <v>5.833333333333333</v>
      </c>
      <c r="X26" s="126">
        <v>2</v>
      </c>
      <c r="Y26" s="127" t="s">
        <v>1</v>
      </c>
      <c r="Z26" s="91">
        <v>13.709769420033242</v>
      </c>
      <c r="AA26" s="91">
        <v>16.084653731993129</v>
      </c>
      <c r="AB26" s="91">
        <v>24.424557283836034</v>
      </c>
      <c r="AC26" s="91">
        <v>24.578999684305664</v>
      </c>
      <c r="AD26" s="91">
        <v>17.231680560977626</v>
      </c>
      <c r="AE26" s="91">
        <v>22.0607209304452</v>
      </c>
      <c r="AF26" s="91">
        <v>22.614188873400838</v>
      </c>
      <c r="AG26" s="91">
        <v>22.931337300599182</v>
      </c>
      <c r="AH26" s="91">
        <v>25.138513572184074</v>
      </c>
      <c r="AI26" s="91">
        <v>19.94627148408745</v>
      </c>
      <c r="AJ26" s="91">
        <v>21.908884110431959</v>
      </c>
      <c r="AK26" s="91">
        <v>21.33654453772596</v>
      </c>
      <c r="AL26" s="91">
        <v>24.227817879760075</v>
      </c>
      <c r="AM26" s="91">
        <v>23.148022084851938</v>
      </c>
      <c r="AN26" s="91">
        <v>36.996662225461066</v>
      </c>
      <c r="AO26" s="91">
        <v>35.414532813638985</v>
      </c>
      <c r="AP26" s="91">
        <v>42.715688824148167</v>
      </c>
      <c r="AQ26" s="91">
        <v>30.275891807198583</v>
      </c>
      <c r="AT26" s="126">
        <v>2</v>
      </c>
      <c r="AU26" s="127" t="s">
        <v>1</v>
      </c>
      <c r="AV26" s="91">
        <v>286.15782401066554</v>
      </c>
      <c r="AW26" s="91">
        <v>287.1914236338929</v>
      </c>
      <c r="AX26" s="91">
        <v>387.44369257227817</v>
      </c>
      <c r="AY26" s="91">
        <v>323.76495305765661</v>
      </c>
      <c r="AZ26" s="91">
        <v>315.91297976604648</v>
      </c>
      <c r="BA26" s="91">
        <v>363.22322191340436</v>
      </c>
      <c r="BB26" s="91">
        <v>364.81236379012677</v>
      </c>
      <c r="BC26" s="91">
        <v>431.94861256519096</v>
      </c>
      <c r="BD26" s="91">
        <v>426.44817903092405</v>
      </c>
      <c r="BE26" s="91">
        <v>370.99061452906562</v>
      </c>
      <c r="BF26" s="91">
        <v>351.10034766813368</v>
      </c>
      <c r="BG26" s="91">
        <v>389.59635892589165</v>
      </c>
      <c r="BH26" s="91">
        <v>472.79238380460731</v>
      </c>
      <c r="BI26" s="91">
        <v>484.33765947032907</v>
      </c>
      <c r="BJ26" s="91">
        <v>594.56529655214297</v>
      </c>
      <c r="BK26" s="91">
        <v>491.86329501347774</v>
      </c>
      <c r="BL26" s="91">
        <v>651.39469606813373</v>
      </c>
      <c r="BM26" s="91">
        <v>679.25804237398631</v>
      </c>
      <c r="BN26" s="234"/>
      <c r="BO26">
        <v>1</v>
      </c>
      <c r="BP26" s="59"/>
      <c r="BQ26" s="126">
        <v>2</v>
      </c>
      <c r="BR26" s="127" t="s">
        <v>1</v>
      </c>
      <c r="BS26" s="278">
        <v>7672.8019447459546</v>
      </c>
      <c r="BT26" s="234"/>
      <c r="BU26" s="249">
        <v>2</v>
      </c>
      <c r="BV26" s="41" t="s">
        <v>1</v>
      </c>
      <c r="BW26" s="65">
        <v>275.87013266709886</v>
      </c>
      <c r="BX26" s="65">
        <v>287.1914236338929</v>
      </c>
      <c r="BY26" s="65">
        <v>249.39925882864028</v>
      </c>
      <c r="BZ26" s="65">
        <v>291.7041526171364</v>
      </c>
      <c r="CA26" s="65">
        <v>244.50830836771243</v>
      </c>
      <c r="CB26" s="65">
        <v>237.16475025416437</v>
      </c>
      <c r="CC26" s="65">
        <v>202.17320592439225</v>
      </c>
      <c r="CD26" s="65">
        <v>181.85583753339276</v>
      </c>
      <c r="CE26" s="65">
        <v>203.55985447121276</v>
      </c>
      <c r="CF26" s="65">
        <v>184.82447304166462</v>
      </c>
      <c r="CG26" s="65">
        <v>207.46220234941498</v>
      </c>
      <c r="CH26" s="65">
        <v>161.48029395068221</v>
      </c>
      <c r="CI26" s="65">
        <v>167.17001960121317</v>
      </c>
      <c r="CJ26" s="65">
        <v>137.80571854609775</v>
      </c>
      <c r="CK26" s="65">
        <v>128.63313246683799</v>
      </c>
      <c r="CL26" s="65">
        <v>147.44695177508942</v>
      </c>
      <c r="CM26" s="65">
        <v>133.45650119582447</v>
      </c>
      <c r="CN26" s="65">
        <v>132.24326900148176</v>
      </c>
      <c r="CO26" s="55"/>
      <c r="CP26">
        <v>1</v>
      </c>
      <c r="CR26" s="211">
        <v>2</v>
      </c>
      <c r="CS26" s="195" t="s">
        <v>1</v>
      </c>
      <c r="CT26" s="194">
        <v>3573.9494862259489</v>
      </c>
    </row>
    <row r="27" spans="1:98">
      <c r="B27" s="16">
        <v>3</v>
      </c>
      <c r="C27" s="41" t="s">
        <v>2</v>
      </c>
      <c r="D27" s="91">
        <f>'r1'!D27</f>
        <v>0.25675675675675674</v>
      </c>
      <c r="E27" s="91">
        <f>'r1'!E27</f>
        <v>1.2183908045977012</v>
      </c>
      <c r="F27" s="91">
        <f>'r1'!F27</f>
        <v>0</v>
      </c>
      <c r="G27" s="91">
        <f>'r1'!G27</f>
        <v>0.66666666666666663</v>
      </c>
      <c r="H27" s="91">
        <f>'r1'!H27</f>
        <v>0.62616822429906538</v>
      </c>
      <c r="I27" s="91">
        <f>'r1'!I27</f>
        <v>1.3124217554597302</v>
      </c>
      <c r="J27" s="91">
        <f>'r1'!J27</f>
        <v>1.1125</v>
      </c>
      <c r="K27" s="91">
        <f>'r1'!K27</f>
        <v>1.0657894736842106</v>
      </c>
      <c r="L27" s="91">
        <f>'r1'!L27</f>
        <v>3.34375</v>
      </c>
      <c r="M27" s="91">
        <f>'r1'!M27</f>
        <v>1.4691358024691359</v>
      </c>
      <c r="N27" s="91">
        <f>'r1'!N27</f>
        <v>1.1447368421052631</v>
      </c>
      <c r="O27" s="91">
        <f>'r1'!O27</f>
        <v>0.66101694915254239</v>
      </c>
      <c r="P27" s="91">
        <f>'r1'!P27</f>
        <v>1.0490196078431373</v>
      </c>
      <c r="Q27" s="91">
        <f>'r1'!Q27</f>
        <v>1.2321428571428572</v>
      </c>
      <c r="R27" s="91">
        <f>'r1'!R27</f>
        <v>1.3676470588235294</v>
      </c>
      <c r="S27" s="91">
        <f>'r1'!S27</f>
        <v>1.0804597701149425</v>
      </c>
      <c r="T27" s="91">
        <f>'r1'!T27</f>
        <v>2.8333333333333335</v>
      </c>
      <c r="U27" s="91">
        <f>'r1'!U27</f>
        <v>3.5945945945945947</v>
      </c>
      <c r="X27" s="16">
        <v>3</v>
      </c>
      <c r="Y27" s="41" t="s">
        <v>2</v>
      </c>
      <c r="Z27" s="91">
        <v>14.85211471609864</v>
      </c>
      <c r="AA27" s="91">
        <v>12.950180759914485</v>
      </c>
      <c r="AB27" s="91">
        <v>17.005007650577273</v>
      </c>
      <c r="AC27" s="91">
        <v>21.107615742809372</v>
      </c>
      <c r="AD27" s="91">
        <v>17.591777101689495</v>
      </c>
      <c r="AE27" s="91">
        <v>17.857796593731504</v>
      </c>
      <c r="AF27" s="91">
        <v>18.223170238714761</v>
      </c>
      <c r="AG27" s="91">
        <v>22.561397570551989</v>
      </c>
      <c r="AH27" s="91">
        <v>17.3262034059494</v>
      </c>
      <c r="AI27" s="91">
        <v>18.711390472862153</v>
      </c>
      <c r="AJ27" s="91">
        <v>17.980687507359065</v>
      </c>
      <c r="AK27" s="91">
        <v>21.642871252380825</v>
      </c>
      <c r="AL27" s="91">
        <v>24.43683627015826</v>
      </c>
      <c r="AM27" s="91">
        <v>25.911224181756808</v>
      </c>
      <c r="AN27" s="91">
        <v>27.610269052708226</v>
      </c>
      <c r="AO27" s="91">
        <v>29.097072624485055</v>
      </c>
      <c r="AP27" s="91">
        <v>36.261190898219141</v>
      </c>
      <c r="AQ27" s="91">
        <v>34.483871148345521</v>
      </c>
      <c r="AT27" s="16">
        <v>3</v>
      </c>
      <c r="AU27" s="41" t="s">
        <v>2</v>
      </c>
      <c r="AV27" s="91">
        <v>243.81946864237446</v>
      </c>
      <c r="AW27" s="91">
        <v>249.39925882864028</v>
      </c>
      <c r="AX27" s="91">
        <v>359.65485519886511</v>
      </c>
      <c r="AY27" s="91">
        <v>301.94785215930142</v>
      </c>
      <c r="AZ27" s="91">
        <v>276.06133030268307</v>
      </c>
      <c r="BA27" s="91">
        <v>322.81022596536491</v>
      </c>
      <c r="BB27" s="91">
        <v>329.50187799234664</v>
      </c>
      <c r="BC27" s="91">
        <v>377.81054670542153</v>
      </c>
      <c r="BD27" s="91">
        <v>373.97160637318632</v>
      </c>
      <c r="BE27" s="91">
        <v>326.53796214371459</v>
      </c>
      <c r="BF27" s="91">
        <v>313.93348231575033</v>
      </c>
      <c r="BG27" s="91">
        <v>337.96995722917086</v>
      </c>
      <c r="BH27" s="91">
        <v>410.56113822554875</v>
      </c>
      <c r="BI27" s="91">
        <v>410.57895722883131</v>
      </c>
      <c r="BJ27" s="91">
        <v>536.56335126310853</v>
      </c>
      <c r="BK27" s="91">
        <v>445.66481893608852</v>
      </c>
      <c r="BL27" s="91">
        <v>554.72643806358633</v>
      </c>
      <c r="BM27" s="91">
        <v>573.06765533482621</v>
      </c>
      <c r="BN27" s="234"/>
      <c r="BO27">
        <v>1</v>
      </c>
      <c r="BP27" s="59"/>
      <c r="BQ27" s="16">
        <v>3</v>
      </c>
      <c r="BR27" s="41" t="s">
        <v>2</v>
      </c>
      <c r="BS27" s="278">
        <v>6744.580782908808</v>
      </c>
      <c r="BT27" s="234"/>
      <c r="BU27" s="249">
        <v>3</v>
      </c>
      <c r="BV27" s="41" t="s">
        <v>2</v>
      </c>
      <c r="BW27" s="65">
        <v>381.16456184323164</v>
      </c>
      <c r="BX27" s="65">
        <v>387.44369257227817</v>
      </c>
      <c r="BY27" s="65">
        <v>359.65485519886511</v>
      </c>
      <c r="BZ27" s="65">
        <v>405.91364095088215</v>
      </c>
      <c r="CA27" s="65">
        <v>339.30984947419165</v>
      </c>
      <c r="CB27" s="65">
        <v>315.58680842297753</v>
      </c>
      <c r="CC27" s="65">
        <v>283.02230481854252</v>
      </c>
      <c r="CD27" s="65">
        <v>253.78886141784744</v>
      </c>
      <c r="CE27" s="65">
        <v>280.23183569036991</v>
      </c>
      <c r="CF27" s="65">
        <v>260.87777998838123</v>
      </c>
      <c r="CG27" s="65">
        <v>281.24523332991942</v>
      </c>
      <c r="CH27" s="65">
        <v>231.97077495109954</v>
      </c>
      <c r="CI27" s="65">
        <v>237.47758759644694</v>
      </c>
      <c r="CJ27" s="65">
        <v>194.96716820845845</v>
      </c>
      <c r="CK27" s="65">
        <v>175.63916561086455</v>
      </c>
      <c r="CL27" s="65">
        <v>193.49370768649476</v>
      </c>
      <c r="CM27" s="65">
        <v>178.08657329306845</v>
      </c>
      <c r="CN27" s="65">
        <v>183.30675678056821</v>
      </c>
      <c r="CO27" s="55"/>
      <c r="CP27">
        <v>1</v>
      </c>
      <c r="CR27" s="212">
        <v>3</v>
      </c>
      <c r="CS27" s="163" t="s">
        <v>2</v>
      </c>
      <c r="CT27" s="194">
        <v>4943.1811578344868</v>
      </c>
    </row>
    <row r="28" spans="1:98">
      <c r="B28" s="30">
        <v>4</v>
      </c>
      <c r="C28" s="42" t="s">
        <v>3</v>
      </c>
      <c r="D28" s="91">
        <f>'r1'!D28</f>
        <v>0.81521739130434778</v>
      </c>
      <c r="E28" s="91">
        <f>'r1'!E28</f>
        <v>0.57664233576642332</v>
      </c>
      <c r="F28" s="91">
        <f>'r1'!F28</f>
        <v>1.5</v>
      </c>
      <c r="G28" s="91">
        <f>'r1'!G28</f>
        <v>0</v>
      </c>
      <c r="H28" s="91">
        <f>'r1'!H28</f>
        <v>0.80851063829787229</v>
      </c>
      <c r="I28" s="91">
        <f>'r1'!I28</f>
        <v>0.82432432432432434</v>
      </c>
      <c r="J28" s="91">
        <f>'r1'!J28</f>
        <v>1.8833333333333333</v>
      </c>
      <c r="K28" s="91">
        <f>'r1'!K28</f>
        <v>1.2352941176470589</v>
      </c>
      <c r="L28" s="91">
        <f>'r1'!L28</f>
        <v>1.2191358024691357</v>
      </c>
      <c r="M28" s="91">
        <f>'r1'!M28</f>
        <v>1.8</v>
      </c>
      <c r="N28" s="91">
        <f>'r1'!N28</f>
        <v>2.5217391304347827</v>
      </c>
      <c r="O28" s="91">
        <f>'r1'!O28</f>
        <v>2.2307692307692308</v>
      </c>
      <c r="P28" s="91">
        <f>'r1'!P28</f>
        <v>1.0641025641025641</v>
      </c>
      <c r="Q28" s="91">
        <f>'r1'!Q28</f>
        <v>1.7450980392156863</v>
      </c>
      <c r="R28" s="91">
        <f>'r1'!R28</f>
        <v>4.7727272727272725</v>
      </c>
      <c r="S28" s="91">
        <f>'r1'!S28</f>
        <v>2.2666666666666666</v>
      </c>
      <c r="T28" s="91">
        <f>'r1'!T28</f>
        <v>2.8529411764705883</v>
      </c>
      <c r="U28" s="91">
        <f>'r1'!U28</f>
        <v>0.50847457627118642</v>
      </c>
      <c r="X28" s="30">
        <v>4</v>
      </c>
      <c r="Y28" s="42" t="s">
        <v>3</v>
      </c>
      <c r="Z28" s="91">
        <v>18.051140539501205</v>
      </c>
      <c r="AA28" s="91">
        <v>19.078771006221601</v>
      </c>
      <c r="AB28" s="91">
        <v>24.75684452347339</v>
      </c>
      <c r="AC28" s="91">
        <v>17.011992787463676</v>
      </c>
      <c r="AD28" s="91">
        <v>19.298032146776574</v>
      </c>
      <c r="AE28" s="91">
        <v>26.207766847665912</v>
      </c>
      <c r="AF28" s="91">
        <v>20.932224937449657</v>
      </c>
      <c r="AG28" s="91">
        <v>27.506295171292408</v>
      </c>
      <c r="AH28" s="91">
        <v>25.727733965505131</v>
      </c>
      <c r="AI28" s="91">
        <v>20.204426514623663</v>
      </c>
      <c r="AJ28" s="91">
        <v>18.379320580070029</v>
      </c>
      <c r="AK28" s="91">
        <v>23.51394190101767</v>
      </c>
      <c r="AL28" s="91">
        <v>31.471073683257281</v>
      </c>
      <c r="AM28" s="91">
        <v>29.727092469936142</v>
      </c>
      <c r="AN28" s="91">
        <v>26.524729173030508</v>
      </c>
      <c r="AO28" s="91">
        <v>28.069528748018335</v>
      </c>
      <c r="AP28" s="91">
        <v>39.688808677219292</v>
      </c>
      <c r="AQ28" s="91">
        <v>44.346798260523222</v>
      </c>
      <c r="AT28" s="30">
        <v>4</v>
      </c>
      <c r="AU28" s="42" t="s">
        <v>3</v>
      </c>
      <c r="AV28" s="91">
        <v>283.04275713785455</v>
      </c>
      <c r="AW28" s="91">
        <v>291.7041526171364</v>
      </c>
      <c r="AX28" s="91">
        <v>405.91364095088215</v>
      </c>
      <c r="AY28" s="91">
        <v>376.86441751097129</v>
      </c>
      <c r="AZ28" s="91">
        <v>325.64838091926038</v>
      </c>
      <c r="BA28" s="91">
        <v>372.69527459448199</v>
      </c>
      <c r="BB28" s="91">
        <v>373.23620111234806</v>
      </c>
      <c r="BC28" s="91">
        <v>444.66505118424396</v>
      </c>
      <c r="BD28" s="91">
        <v>452.97085694012969</v>
      </c>
      <c r="BE28" s="91">
        <v>384.35258918988046</v>
      </c>
      <c r="BF28" s="91">
        <v>364.24087463010903</v>
      </c>
      <c r="BG28" s="91">
        <v>385.05291337663959</v>
      </c>
      <c r="BH28" s="91">
        <v>472.16443249394666</v>
      </c>
      <c r="BI28" s="91">
        <v>482.88872154655644</v>
      </c>
      <c r="BJ28" s="91">
        <v>612.84243393401175</v>
      </c>
      <c r="BK28" s="91">
        <v>523.34227810687241</v>
      </c>
      <c r="BL28" s="91">
        <v>651.0278079683435</v>
      </c>
      <c r="BM28" s="91">
        <v>705.73726335861227</v>
      </c>
      <c r="BN28" s="234"/>
      <c r="BO28">
        <v>1</v>
      </c>
      <c r="BP28" s="59"/>
      <c r="BQ28" s="30">
        <v>4</v>
      </c>
      <c r="BR28" s="42" t="s">
        <v>3</v>
      </c>
      <c r="BS28" s="278">
        <v>7908.3900475722794</v>
      </c>
      <c r="BT28" s="234"/>
      <c r="BU28" s="280">
        <v>4</v>
      </c>
      <c r="BV28" s="42" t="s">
        <v>3</v>
      </c>
      <c r="BW28" s="65">
        <v>367.62652443263158</v>
      </c>
      <c r="BX28" s="65">
        <v>323.76495305765661</v>
      </c>
      <c r="BY28" s="65">
        <v>301.94785215930142</v>
      </c>
      <c r="BZ28" s="65">
        <v>376.86441751097129</v>
      </c>
      <c r="CA28" s="65">
        <v>300.55743012662793</v>
      </c>
      <c r="CB28" s="65">
        <v>269.98144869224456</v>
      </c>
      <c r="CC28" s="65">
        <v>260.01590295671605</v>
      </c>
      <c r="CD28" s="65">
        <v>220.76233677252006</v>
      </c>
      <c r="CE28" s="65">
        <v>239.89811522198636</v>
      </c>
      <c r="CF28" s="65">
        <v>225.95101728890791</v>
      </c>
      <c r="CG28" s="65">
        <v>242.6241908717617</v>
      </c>
      <c r="CH28" s="65">
        <v>204.29524517356933</v>
      </c>
      <c r="CI28" s="65">
        <v>205.07848033544201</v>
      </c>
      <c r="CJ28" s="65">
        <v>180.22406459258232</v>
      </c>
      <c r="CK28" s="65">
        <v>154.41950968683025</v>
      </c>
      <c r="CL28" s="65">
        <v>175.38982991878814</v>
      </c>
      <c r="CM28" s="65">
        <v>160.92527115616139</v>
      </c>
      <c r="CN28" s="65">
        <v>154.88189589420179</v>
      </c>
      <c r="CO28" s="55"/>
      <c r="CP28">
        <v>1</v>
      </c>
      <c r="CR28" s="213">
        <v>4</v>
      </c>
      <c r="CS28" s="196" t="s">
        <v>3</v>
      </c>
      <c r="CT28" s="194">
        <v>4365.2084858489006</v>
      </c>
    </row>
    <row r="29" spans="1:98">
      <c r="B29" s="31">
        <v>5</v>
      </c>
      <c r="C29" s="43" t="s">
        <v>4</v>
      </c>
      <c r="D29" s="91">
        <f>'r1'!D29</f>
        <v>0.95918367346938771</v>
      </c>
      <c r="E29" s="91">
        <f>'r1'!E29</f>
        <v>1.1627906976744187</v>
      </c>
      <c r="F29" s="91">
        <f>'r1'!F29</f>
        <v>1.5970149253731343</v>
      </c>
      <c r="G29" s="91">
        <f>'r1'!G29</f>
        <v>1.236842105263158</v>
      </c>
      <c r="H29" s="91">
        <f>'r1'!H29</f>
        <v>0</v>
      </c>
      <c r="I29" s="91">
        <f>'r1'!I29</f>
        <v>0.92783505154639179</v>
      </c>
      <c r="J29" s="91">
        <f>'r1'!J29</f>
        <v>0.967741935483871</v>
      </c>
      <c r="K29" s="91">
        <f>'r1'!K29</f>
        <v>0.84126984126984128</v>
      </c>
      <c r="L29" s="91">
        <f>'r1'!L29</f>
        <v>1.25</v>
      </c>
      <c r="M29" s="91">
        <f>'r1'!M29</f>
        <v>1.2537013975370139</v>
      </c>
      <c r="N29" s="91">
        <f>'r1'!N29</f>
        <v>0.92105263157894735</v>
      </c>
      <c r="O29" s="91">
        <f>'r1'!O29</f>
        <v>0</v>
      </c>
      <c r="P29" s="91">
        <f>'r1'!P29</f>
        <v>1.3793103448275863</v>
      </c>
      <c r="Q29" s="91">
        <f>'r1'!Q29</f>
        <v>2.2857142857142856</v>
      </c>
      <c r="R29" s="91">
        <f>'r1'!R29</f>
        <v>3.4565217391304346</v>
      </c>
      <c r="S29" s="91">
        <f>'r1'!S29</f>
        <v>1.3608247422680413</v>
      </c>
      <c r="T29" s="91">
        <f>'r1'!T29</f>
        <v>1.155072463768116</v>
      </c>
      <c r="U29" s="91">
        <f>'r1'!U29</f>
        <v>2.1864406779661016</v>
      </c>
      <c r="X29" s="31">
        <v>5</v>
      </c>
      <c r="Y29" s="43" t="s">
        <v>4</v>
      </c>
      <c r="Z29" s="91">
        <v>12.110532974594788</v>
      </c>
      <c r="AA29" s="91">
        <v>14.620970235466562</v>
      </c>
      <c r="AB29" s="91">
        <v>18.919606244837755</v>
      </c>
      <c r="AC29" s="91">
        <v>17.313031578776247</v>
      </c>
      <c r="AD29" s="91">
        <v>16.186293150458923</v>
      </c>
      <c r="AE29" s="91">
        <v>17.913877767968174</v>
      </c>
      <c r="AF29" s="91">
        <v>20.480083403092316</v>
      </c>
      <c r="AG29" s="91">
        <v>21.60955497645331</v>
      </c>
      <c r="AH29" s="91">
        <v>22.876499740859146</v>
      </c>
      <c r="AI29" s="91">
        <v>17.969077207999689</v>
      </c>
      <c r="AJ29" s="91">
        <v>17.662309459333461</v>
      </c>
      <c r="AK29" s="91">
        <v>23.261527385027794</v>
      </c>
      <c r="AL29" s="91">
        <v>24.252605878664021</v>
      </c>
      <c r="AM29" s="91">
        <v>22.502163472413816</v>
      </c>
      <c r="AN29" s="91">
        <v>26.822071405920052</v>
      </c>
      <c r="AO29" s="91">
        <v>25.350201036632608</v>
      </c>
      <c r="AP29" s="91">
        <v>35.062695164151002</v>
      </c>
      <c r="AQ29" s="91">
        <v>33.778084992582144</v>
      </c>
      <c r="AT29" s="31">
        <v>5</v>
      </c>
      <c r="AU29" s="43" t="s">
        <v>4</v>
      </c>
      <c r="AV29" s="91">
        <v>241.28229351422226</v>
      </c>
      <c r="AW29" s="91">
        <v>244.50830836771243</v>
      </c>
      <c r="AX29" s="91">
        <v>339.30984947419165</v>
      </c>
      <c r="AY29" s="91">
        <v>300.55743012662793</v>
      </c>
      <c r="AZ29" s="91">
        <v>271.45314475206868</v>
      </c>
      <c r="BA29" s="91">
        <v>323.70830065657049</v>
      </c>
      <c r="BB29" s="91">
        <v>310.09728061661508</v>
      </c>
      <c r="BC29" s="91">
        <v>376.50395747983805</v>
      </c>
      <c r="BD29" s="91">
        <v>366.84441000802167</v>
      </c>
      <c r="BE29" s="91">
        <v>321.34057255291248</v>
      </c>
      <c r="BF29" s="91">
        <v>309.84281160057901</v>
      </c>
      <c r="BG29" s="91">
        <v>325.81575270532397</v>
      </c>
      <c r="BH29" s="91">
        <v>401.29732151952345</v>
      </c>
      <c r="BI29" s="91">
        <v>415.25005989452848</v>
      </c>
      <c r="BJ29" s="91">
        <v>510.15871971557038</v>
      </c>
      <c r="BK29" s="91">
        <v>443.73860678427747</v>
      </c>
      <c r="BL29" s="91">
        <v>555.0329642141171</v>
      </c>
      <c r="BM29" s="91">
        <v>587.45482883320346</v>
      </c>
      <c r="BN29" s="234"/>
      <c r="BO29">
        <v>1</v>
      </c>
      <c r="BP29" s="59"/>
      <c r="BQ29" s="31">
        <v>5</v>
      </c>
      <c r="BR29" s="43" t="s">
        <v>4</v>
      </c>
      <c r="BS29" s="278">
        <v>6644.1966128159029</v>
      </c>
      <c r="BT29" s="234"/>
      <c r="BU29" s="281">
        <v>5</v>
      </c>
      <c r="BV29" s="43" t="s">
        <v>4</v>
      </c>
      <c r="BW29" s="65">
        <v>314.80460253279995</v>
      </c>
      <c r="BX29" s="65">
        <v>315.91297976604648</v>
      </c>
      <c r="BY29" s="65">
        <v>276.06133030268307</v>
      </c>
      <c r="BZ29" s="65">
        <v>325.64838091926038</v>
      </c>
      <c r="CA29" s="65">
        <v>271.45314475206868</v>
      </c>
      <c r="CB29" s="65">
        <v>255.96733012128365</v>
      </c>
      <c r="CC29" s="65">
        <v>220.22397180327144</v>
      </c>
      <c r="CD29" s="65">
        <v>204.59830302633887</v>
      </c>
      <c r="CE29" s="65">
        <v>215.93654107924579</v>
      </c>
      <c r="CF29" s="65">
        <v>207.82234522596468</v>
      </c>
      <c r="CG29" s="65">
        <v>224.18795693698749</v>
      </c>
      <c r="CH29" s="65">
        <v>180.53083762029249</v>
      </c>
      <c r="CI29" s="65">
        <v>185.3656263708117</v>
      </c>
      <c r="CJ29" s="65">
        <v>152.86758940675051</v>
      </c>
      <c r="CK29" s="65">
        <v>142.05421821155898</v>
      </c>
      <c r="CL29" s="65">
        <v>159.6145896328228</v>
      </c>
      <c r="CM29" s="65">
        <v>145.07836019649633</v>
      </c>
      <c r="CN29" s="65">
        <v>142.77473611059983</v>
      </c>
      <c r="CO29" s="55"/>
      <c r="CP29">
        <v>1</v>
      </c>
      <c r="CR29" s="214">
        <v>5</v>
      </c>
      <c r="CS29" s="197" t="s">
        <v>4</v>
      </c>
      <c r="CT29" s="194">
        <v>3940.9028440152833</v>
      </c>
    </row>
    <row r="30" spans="1:98">
      <c r="B30" s="128">
        <v>6</v>
      </c>
      <c r="C30" s="129" t="s">
        <v>5</v>
      </c>
      <c r="D30" s="91">
        <f>'r1'!D30</f>
        <v>1.8958333333333333</v>
      </c>
      <c r="E30" s="91">
        <f>'r1'!E30</f>
        <v>1.2272727272727273</v>
      </c>
      <c r="F30" s="91">
        <f>'r1'!F30</f>
        <v>0.76576576576576572</v>
      </c>
      <c r="G30" s="91">
        <f>'r1'!G30</f>
        <v>1.2131147540983607</v>
      </c>
      <c r="H30" s="91">
        <f>'r1'!H30</f>
        <v>1.0777777777777777</v>
      </c>
      <c r="I30" s="91">
        <f>'r1'!I30</f>
        <v>0</v>
      </c>
      <c r="J30" s="91">
        <f>'r1'!J30</f>
        <v>0.60606060606060608</v>
      </c>
      <c r="K30" s="91">
        <f>'r1'!K30</f>
        <v>1.3181818181818181</v>
      </c>
      <c r="L30" s="91">
        <f>'r1'!L30</f>
        <v>1.8636363636363635</v>
      </c>
      <c r="M30" s="91">
        <f>'r1'!M30</f>
        <v>0.66972477064220182</v>
      </c>
      <c r="N30" s="91">
        <f>'r1'!N30</f>
        <v>0.62365591397849462</v>
      </c>
      <c r="O30" s="91">
        <f>'r1'!O30</f>
        <v>0.64166666666666672</v>
      </c>
      <c r="P30" s="91">
        <f>'r1'!P30</f>
        <v>0.78899082568807344</v>
      </c>
      <c r="Q30" s="91">
        <f>'r1'!Q30</f>
        <v>1.537037037037037</v>
      </c>
      <c r="R30" s="91">
        <f>'r1'!R30</f>
        <v>2.1161654135338344</v>
      </c>
      <c r="S30" s="91">
        <f>'r1'!S30</f>
        <v>0</v>
      </c>
      <c r="T30" s="91">
        <f>'r1'!T30</f>
        <v>1.6212121212121211</v>
      </c>
      <c r="U30" s="91">
        <f>'r1'!U30</f>
        <v>2.7878787878787881</v>
      </c>
      <c r="X30" s="128">
        <v>6</v>
      </c>
      <c r="Y30" s="129" t="s">
        <v>5</v>
      </c>
      <c r="Z30" s="91">
        <v>9.6537011939800159</v>
      </c>
      <c r="AA30" s="91">
        <v>11.702922528676956</v>
      </c>
      <c r="AB30" s="91">
        <v>21.136932924931756</v>
      </c>
      <c r="AC30" s="91">
        <v>18.257038858002801</v>
      </c>
      <c r="AD30" s="91">
        <v>14.030692818693911</v>
      </c>
      <c r="AE30" s="91">
        <v>16.448873724853872</v>
      </c>
      <c r="AF30" s="91">
        <v>19.007701943510124</v>
      </c>
      <c r="AG30" s="91">
        <v>19.912844205967218</v>
      </c>
      <c r="AH30" s="91">
        <v>19.604946034830053</v>
      </c>
      <c r="AI30" s="91">
        <v>18.590639026993308</v>
      </c>
      <c r="AJ30" s="91">
        <v>17.272763931164004</v>
      </c>
      <c r="AK30" s="91">
        <v>20.905989287376912</v>
      </c>
      <c r="AL30" s="91">
        <v>23.242323794914949</v>
      </c>
      <c r="AM30" s="91">
        <v>20.85859243915062</v>
      </c>
      <c r="AN30" s="91">
        <v>29.420594159809379</v>
      </c>
      <c r="AO30" s="91">
        <v>27.696087627431403</v>
      </c>
      <c r="AP30" s="91">
        <v>31.428344160321515</v>
      </c>
      <c r="AQ30" s="91">
        <v>27.567129380022717</v>
      </c>
      <c r="AT30" s="128">
        <v>6</v>
      </c>
      <c r="AU30" s="129" t="s">
        <v>5</v>
      </c>
      <c r="AV30" s="91">
        <v>229.64028677952604</v>
      </c>
      <c r="AW30" s="91">
        <v>237.16475025416437</v>
      </c>
      <c r="AX30" s="91">
        <v>315.58680842297753</v>
      </c>
      <c r="AY30" s="91">
        <v>269.98144869224456</v>
      </c>
      <c r="AZ30" s="91">
        <v>255.96733012128365</v>
      </c>
      <c r="BA30" s="91">
        <v>307.83696189781301</v>
      </c>
      <c r="BB30" s="91">
        <v>294.62053276641632</v>
      </c>
      <c r="BC30" s="91">
        <v>349.83199886719314</v>
      </c>
      <c r="BD30" s="91">
        <v>353.11619377688527</v>
      </c>
      <c r="BE30" s="91">
        <v>299.43602781458128</v>
      </c>
      <c r="BF30" s="91">
        <v>291.12204741484078</v>
      </c>
      <c r="BG30" s="91">
        <v>309.58952310243467</v>
      </c>
      <c r="BH30" s="91">
        <v>377.73024157830309</v>
      </c>
      <c r="BI30" s="91">
        <v>393.55159156091514</v>
      </c>
      <c r="BJ30" s="91">
        <v>477.52096874218762</v>
      </c>
      <c r="BK30" s="91">
        <v>412.51319779047134</v>
      </c>
      <c r="BL30" s="91">
        <v>532.43387163269551</v>
      </c>
      <c r="BM30" s="91">
        <v>558.52199170568292</v>
      </c>
      <c r="BN30" s="234"/>
      <c r="BO30">
        <v>1</v>
      </c>
      <c r="BP30" s="59"/>
      <c r="BQ30" s="128">
        <v>6</v>
      </c>
      <c r="BR30" s="129" t="s">
        <v>5</v>
      </c>
      <c r="BS30" s="278">
        <v>6266.1657729206154</v>
      </c>
      <c r="BT30" s="234"/>
      <c r="BU30" s="249">
        <v>6</v>
      </c>
      <c r="BV30" s="41" t="s">
        <v>5</v>
      </c>
      <c r="BW30" s="65">
        <v>351.68555815305336</v>
      </c>
      <c r="BX30" s="65">
        <v>363.22322191340436</v>
      </c>
      <c r="BY30" s="65">
        <v>322.81022596536491</v>
      </c>
      <c r="BZ30" s="65">
        <v>372.69527459448199</v>
      </c>
      <c r="CA30" s="65">
        <v>323.70830065657049</v>
      </c>
      <c r="CB30" s="65">
        <v>307.83696189781301</v>
      </c>
      <c r="CC30" s="65">
        <v>257.280391961563</v>
      </c>
      <c r="CD30" s="65">
        <v>241.90725294750513</v>
      </c>
      <c r="CE30" s="65">
        <v>263.51030070087529</v>
      </c>
      <c r="CF30" s="65">
        <v>241.37018609588159</v>
      </c>
      <c r="CG30" s="65">
        <v>262.52449765544134</v>
      </c>
      <c r="CH30" s="65">
        <v>214.66281242058184</v>
      </c>
      <c r="CI30" s="65">
        <v>220.54599264774532</v>
      </c>
      <c r="CJ30" s="65">
        <v>173.53601391880994</v>
      </c>
      <c r="CK30" s="65">
        <v>162.62899128676247</v>
      </c>
      <c r="CL30" s="65">
        <v>188.8512567360246</v>
      </c>
      <c r="CM30" s="65">
        <v>164.06284243988384</v>
      </c>
      <c r="CN30" s="65">
        <v>170.28888651769927</v>
      </c>
      <c r="CO30" s="55"/>
      <c r="CP30">
        <v>1</v>
      </c>
      <c r="CR30" s="215">
        <v>6</v>
      </c>
      <c r="CS30" s="198" t="s">
        <v>5</v>
      </c>
      <c r="CT30" s="194">
        <v>4603.1289685094616</v>
      </c>
    </row>
    <row r="31" spans="1:98">
      <c r="B31" s="130">
        <v>7</v>
      </c>
      <c r="C31" s="131" t="s">
        <v>6</v>
      </c>
      <c r="D31" s="91">
        <f>'r1'!D31</f>
        <v>0.6414612480568509</v>
      </c>
      <c r="E31" s="91">
        <f>'r1'!E31</f>
        <v>0.9555555555555556</v>
      </c>
      <c r="F31" s="91">
        <f>'r1'!F31</f>
        <v>0.898876404494382</v>
      </c>
      <c r="G31" s="91">
        <f>'r1'!G31</f>
        <v>0.53097345132743368</v>
      </c>
      <c r="H31" s="91">
        <f>'r1'!H31</f>
        <v>1.0333333333333334</v>
      </c>
      <c r="I31" s="91">
        <f>'r1'!I31</f>
        <v>1.65</v>
      </c>
      <c r="J31" s="91">
        <f>'r1'!J31</f>
        <v>0</v>
      </c>
      <c r="K31" s="91">
        <f>'r1'!K31</f>
        <v>1.9259259259259258</v>
      </c>
      <c r="L31" s="91">
        <f>'r1'!L31</f>
        <v>0</v>
      </c>
      <c r="M31" s="91">
        <f>'r1'!M31</f>
        <v>1.0978260869565217</v>
      </c>
      <c r="N31" s="91">
        <f>'r1'!N31</f>
        <v>1.6819586036453507</v>
      </c>
      <c r="O31" s="91">
        <f>'r1'!O31</f>
        <v>0</v>
      </c>
      <c r="P31" s="91">
        <f>'r1'!P31</f>
        <v>2.4210526315789473</v>
      </c>
      <c r="Q31" s="91">
        <f>'r1'!Q31</f>
        <v>1.0987725040916532</v>
      </c>
      <c r="R31" s="91">
        <f>'r1'!R31</f>
        <v>1.1403508771929824</v>
      </c>
      <c r="S31" s="91">
        <f>'r1'!S31</f>
        <v>1.2272727272727273</v>
      </c>
      <c r="T31" s="91">
        <f>'r1'!T31</f>
        <v>0.98717948717948723</v>
      </c>
      <c r="U31" s="91">
        <f>'r1'!U31</f>
        <v>0.80246913580246915</v>
      </c>
      <c r="X31" s="130">
        <v>7</v>
      </c>
      <c r="Y31" s="131" t="s">
        <v>6</v>
      </c>
      <c r="Z31" s="91">
        <v>13.257604572645876</v>
      </c>
      <c r="AA31" s="91">
        <v>12.71413782743125</v>
      </c>
      <c r="AB31" s="91">
        <v>16.757441814366647</v>
      </c>
      <c r="AC31" s="91">
        <v>14.768317373744331</v>
      </c>
      <c r="AD31" s="91">
        <v>14.1044660295826</v>
      </c>
      <c r="AE31" s="91">
        <v>14.948545816199486</v>
      </c>
      <c r="AF31" s="91">
        <v>15.49809608877699</v>
      </c>
      <c r="AG31" s="91">
        <v>16.455993482334222</v>
      </c>
      <c r="AH31" s="91">
        <v>21.194491882526641</v>
      </c>
      <c r="AI31" s="91">
        <v>13.816082155475115</v>
      </c>
      <c r="AJ31" s="91">
        <v>12.575842587891479</v>
      </c>
      <c r="AK31" s="91">
        <v>15.567603948023065</v>
      </c>
      <c r="AL31" s="91">
        <v>17.733954754405485</v>
      </c>
      <c r="AM31" s="91">
        <v>20.075651434809885</v>
      </c>
      <c r="AN31" s="91">
        <v>23.734154544154777</v>
      </c>
      <c r="AO31" s="91">
        <v>18.37514856719266</v>
      </c>
      <c r="AP31" s="91">
        <v>23.140666901103916</v>
      </c>
      <c r="AQ31" s="91">
        <v>33.970306603855931</v>
      </c>
      <c r="AT31" s="130">
        <v>7</v>
      </c>
      <c r="AU31" s="131" t="s">
        <v>6</v>
      </c>
      <c r="AV31" s="91">
        <v>189.16689449134273</v>
      </c>
      <c r="AW31" s="91">
        <v>202.17320592439225</v>
      </c>
      <c r="AX31" s="91">
        <v>283.02230481854252</v>
      </c>
      <c r="AY31" s="91">
        <v>260.01590295671605</v>
      </c>
      <c r="AZ31" s="91">
        <v>220.22397180327144</v>
      </c>
      <c r="BA31" s="91">
        <v>257.280391961563</v>
      </c>
      <c r="BB31" s="91">
        <v>262.83803330983341</v>
      </c>
      <c r="BC31" s="91">
        <v>306.13053062825577</v>
      </c>
      <c r="BD31" s="91">
        <v>307.56629965953681</v>
      </c>
      <c r="BE31" s="91">
        <v>266.79707949302923</v>
      </c>
      <c r="BF31" s="91">
        <v>255.71538118150545</v>
      </c>
      <c r="BG31" s="91">
        <v>275.46640598858733</v>
      </c>
      <c r="BH31" s="91">
        <v>331.76765671944952</v>
      </c>
      <c r="BI31" s="91">
        <v>334.58567255288636</v>
      </c>
      <c r="BJ31" s="91">
        <v>429.74255735309504</v>
      </c>
      <c r="BK31" s="91">
        <v>371.51274473827891</v>
      </c>
      <c r="BL31" s="91">
        <v>473.61127195197872</v>
      </c>
      <c r="BM31" s="91">
        <v>471.86924933165091</v>
      </c>
      <c r="BN31" s="234"/>
      <c r="BO31">
        <v>1</v>
      </c>
      <c r="BP31" s="59"/>
      <c r="BQ31" s="130">
        <v>7</v>
      </c>
      <c r="BR31" s="131" t="s">
        <v>6</v>
      </c>
      <c r="BS31" s="278">
        <v>5499.4855548639171</v>
      </c>
      <c r="BT31" s="234"/>
      <c r="BU31" s="249">
        <v>7</v>
      </c>
      <c r="BV31" s="41" t="s">
        <v>6</v>
      </c>
      <c r="BW31" s="65">
        <v>364.69968131938765</v>
      </c>
      <c r="BX31" s="65">
        <v>364.81236379012677</v>
      </c>
      <c r="BY31" s="65">
        <v>329.50187799234664</v>
      </c>
      <c r="BZ31" s="65">
        <v>373.23620111234806</v>
      </c>
      <c r="CA31" s="65">
        <v>310.09728061661508</v>
      </c>
      <c r="CB31" s="65">
        <v>294.62053276641632</v>
      </c>
      <c r="CC31" s="65">
        <v>262.83803330983341</v>
      </c>
      <c r="CD31" s="65">
        <v>240.13205903590566</v>
      </c>
      <c r="CE31" s="65">
        <v>247.72825632698206</v>
      </c>
      <c r="CF31" s="65">
        <v>245.49322957205439</v>
      </c>
      <c r="CG31" s="65">
        <v>265.07859459184243</v>
      </c>
      <c r="CH31" s="65">
        <v>210.63566724234937</v>
      </c>
      <c r="CI31" s="65">
        <v>217.48901086742438</v>
      </c>
      <c r="CJ31" s="65">
        <v>180.71668897961999</v>
      </c>
      <c r="CK31" s="65">
        <v>166.57721682826261</v>
      </c>
      <c r="CL31" s="65">
        <v>181.80517632587916</v>
      </c>
      <c r="CM31" s="65">
        <v>170.98299606671671</v>
      </c>
      <c r="CN31" s="65">
        <v>165.44352641119502</v>
      </c>
      <c r="CO31" s="55"/>
      <c r="CP31">
        <v>1</v>
      </c>
      <c r="CR31" s="216">
        <v>7</v>
      </c>
      <c r="CS31" s="199" t="s">
        <v>6</v>
      </c>
      <c r="CT31" s="194">
        <v>4591.8883931553055</v>
      </c>
    </row>
    <row r="32" spans="1:98">
      <c r="B32" s="32">
        <v>8</v>
      </c>
      <c r="C32" s="44" t="s">
        <v>7</v>
      </c>
      <c r="D32" s="91">
        <f>'r1'!D32</f>
        <v>0.82258064516129037</v>
      </c>
      <c r="E32" s="91">
        <f>'r1'!E32</f>
        <v>0.44067796610169491</v>
      </c>
      <c r="F32" s="91">
        <f>'r1'!F32</f>
        <v>0.93827160493827155</v>
      </c>
      <c r="G32" s="91">
        <f>'r1'!G32</f>
        <v>0.80952380952380953</v>
      </c>
      <c r="H32" s="91">
        <f>'r1'!H32</f>
        <v>1.1886792452830188</v>
      </c>
      <c r="I32" s="91">
        <f>'r1'!I32</f>
        <v>0.75862068965517238</v>
      </c>
      <c r="J32" s="91">
        <f>'r1'!J32</f>
        <v>0.51923076923076927</v>
      </c>
      <c r="K32" s="91">
        <f>'r1'!K32</f>
        <v>0</v>
      </c>
      <c r="L32" s="91">
        <f>'r1'!L32</f>
        <v>1.4047619047619047</v>
      </c>
      <c r="M32" s="91">
        <f>'r1'!M32</f>
        <v>0</v>
      </c>
      <c r="N32" s="91">
        <f>'r1'!N32</f>
        <v>0.65454545454545454</v>
      </c>
      <c r="O32" s="91">
        <f>'r1'!O32</f>
        <v>0.7931034482758621</v>
      </c>
      <c r="P32" s="91">
        <f>'r1'!P32</f>
        <v>1.1395348837209303</v>
      </c>
      <c r="Q32" s="91">
        <f>'r1'!Q32</f>
        <v>0.98</v>
      </c>
      <c r="R32" s="91">
        <f>'r1'!R32</f>
        <v>1.5727513227513228</v>
      </c>
      <c r="S32" s="91">
        <f>'r1'!S32</f>
        <v>2.5957907159716758</v>
      </c>
      <c r="T32" s="91">
        <f>'r1'!T32</f>
        <v>0.81318681318681318</v>
      </c>
      <c r="U32" s="91">
        <f>'r1'!U32</f>
        <v>1.6027397260273972</v>
      </c>
      <c r="X32" s="32">
        <v>8</v>
      </c>
      <c r="Y32" s="44" t="s">
        <v>7</v>
      </c>
      <c r="Z32" s="91">
        <v>10.666120866282451</v>
      </c>
      <c r="AA32" s="91">
        <v>12.017758306028407</v>
      </c>
      <c r="AB32" s="91">
        <v>16.084409465431165</v>
      </c>
      <c r="AC32" s="91">
        <v>13.390411287297617</v>
      </c>
      <c r="AD32" s="91">
        <v>10.728331751532716</v>
      </c>
      <c r="AE32" s="91">
        <v>11.922081939941837</v>
      </c>
      <c r="AF32" s="91">
        <v>14.197297775928078</v>
      </c>
      <c r="AG32" s="91">
        <v>16.254592209565772</v>
      </c>
      <c r="AH32" s="91">
        <v>15.833730438622721</v>
      </c>
      <c r="AI32" s="91">
        <v>15.232085576415123</v>
      </c>
      <c r="AJ32" s="91">
        <v>11.842220625451345</v>
      </c>
      <c r="AK32" s="91">
        <v>13.778863260276282</v>
      </c>
      <c r="AL32" s="91">
        <v>17.421494171241836</v>
      </c>
      <c r="AM32" s="91">
        <v>18.206346789116914</v>
      </c>
      <c r="AN32" s="91">
        <v>25.152849819933078</v>
      </c>
      <c r="AO32" s="91">
        <v>16.712758717567905</v>
      </c>
      <c r="AP32" s="91">
        <v>28.344172749422288</v>
      </c>
      <c r="AQ32" s="91">
        <v>23.300298792861724</v>
      </c>
      <c r="AT32" s="32">
        <v>8</v>
      </c>
      <c r="AU32" s="44" t="s">
        <v>7</v>
      </c>
      <c r="AV32" s="91">
        <v>173.89591344329102</v>
      </c>
      <c r="AW32" s="91">
        <v>181.85583753339276</v>
      </c>
      <c r="AX32" s="91">
        <v>253.78886141784744</v>
      </c>
      <c r="AY32" s="91">
        <v>220.76233677252006</v>
      </c>
      <c r="AZ32" s="91">
        <v>204.59830302633887</v>
      </c>
      <c r="BA32" s="91">
        <v>241.90725294750513</v>
      </c>
      <c r="BB32" s="91">
        <v>240.13205903590566</v>
      </c>
      <c r="BC32" s="91">
        <v>280.11923129291563</v>
      </c>
      <c r="BD32" s="91">
        <v>280.10266150336093</v>
      </c>
      <c r="BE32" s="91">
        <v>239.81277481404157</v>
      </c>
      <c r="BF32" s="91">
        <v>232.17766185620786</v>
      </c>
      <c r="BG32" s="91">
        <v>256.91355225316022</v>
      </c>
      <c r="BH32" s="91">
        <v>306.80001155063081</v>
      </c>
      <c r="BI32" s="91">
        <v>308.61267011859223</v>
      </c>
      <c r="BJ32" s="91">
        <v>374.27771730141001</v>
      </c>
      <c r="BK32" s="91">
        <v>333.83570782954104</v>
      </c>
      <c r="BL32" s="91">
        <v>411.31770265501291</v>
      </c>
      <c r="BM32" s="91">
        <v>442.00033580494085</v>
      </c>
      <c r="BN32" s="234"/>
      <c r="BO32">
        <v>1</v>
      </c>
      <c r="BP32" s="59"/>
      <c r="BQ32" s="32">
        <v>8</v>
      </c>
      <c r="BR32" s="44" t="s">
        <v>7</v>
      </c>
      <c r="BS32" s="278">
        <v>4982.9105911566148</v>
      </c>
      <c r="BT32" s="234"/>
      <c r="BU32" s="282">
        <v>8</v>
      </c>
      <c r="BV32" s="44" t="s">
        <v>7</v>
      </c>
      <c r="BW32" s="65">
        <v>425.94504882174095</v>
      </c>
      <c r="BX32" s="65">
        <v>431.94861256519096</v>
      </c>
      <c r="BY32" s="65">
        <v>377.81054670542153</v>
      </c>
      <c r="BZ32" s="65">
        <v>444.66505118424396</v>
      </c>
      <c r="CA32" s="65">
        <v>376.50395747983805</v>
      </c>
      <c r="CB32" s="65">
        <v>349.83199886719314</v>
      </c>
      <c r="CC32" s="65">
        <v>306.13053062825577</v>
      </c>
      <c r="CD32" s="65">
        <v>280.11923129291563</v>
      </c>
      <c r="CE32" s="65">
        <v>297.65234011209958</v>
      </c>
      <c r="CF32" s="65">
        <v>278.1196094383871</v>
      </c>
      <c r="CG32" s="65">
        <v>301.77615180230219</v>
      </c>
      <c r="CH32" s="65">
        <v>252.68597043512321</v>
      </c>
      <c r="CI32" s="65">
        <v>258.09493446217112</v>
      </c>
      <c r="CJ32" s="65">
        <v>208.82586350542957</v>
      </c>
      <c r="CK32" s="65">
        <v>186.23020578520513</v>
      </c>
      <c r="CL32" s="65">
        <v>214.08406000963683</v>
      </c>
      <c r="CM32" s="65">
        <v>198.14226942529814</v>
      </c>
      <c r="CN32" s="65">
        <v>195.13987066515472</v>
      </c>
      <c r="CO32" s="55"/>
      <c r="CP32">
        <v>1</v>
      </c>
      <c r="CR32" s="217">
        <v>8</v>
      </c>
      <c r="CS32" s="200" t="s">
        <v>7</v>
      </c>
      <c r="CT32" s="194">
        <v>5383.7062531856072</v>
      </c>
    </row>
    <row r="33" spans="2:98">
      <c r="B33" s="132">
        <v>9</v>
      </c>
      <c r="C33" s="133" t="s">
        <v>8</v>
      </c>
      <c r="D33" s="91">
        <f>'r1'!D33</f>
        <v>0.64556962025316456</v>
      </c>
      <c r="E33" s="91">
        <f>'r1'!E33</f>
        <v>0.64227642276422769</v>
      </c>
      <c r="F33" s="91">
        <f>'r1'!F33</f>
        <v>0.29906542056074764</v>
      </c>
      <c r="G33" s="91">
        <f>'r1'!G33</f>
        <v>0.83009028642590277</v>
      </c>
      <c r="H33" s="91">
        <f>'r1'!H33</f>
        <v>0.8</v>
      </c>
      <c r="I33" s="91">
        <f>'r1'!I33</f>
        <v>0.53658536585365857</v>
      </c>
      <c r="J33" s="91">
        <f>'r1'!J33</f>
        <v>0</v>
      </c>
      <c r="K33" s="91">
        <f>'r1'!K33</f>
        <v>0.71186440677966101</v>
      </c>
      <c r="L33" s="91">
        <f>'r1'!L33</f>
        <v>0</v>
      </c>
      <c r="M33" s="91">
        <f>'r1'!M33</f>
        <v>1.2952380952380953</v>
      </c>
      <c r="N33" s="91">
        <f>'r1'!N33</f>
        <v>0.92660550458715596</v>
      </c>
      <c r="O33" s="91">
        <f>'r1'!O33</f>
        <v>1.03</v>
      </c>
      <c r="P33" s="91">
        <f>'r1'!P33</f>
        <v>0.96739130434782605</v>
      </c>
      <c r="Q33" s="91">
        <f>'r1'!Q33</f>
        <v>1.9420289855072463</v>
      </c>
      <c r="R33" s="91">
        <f>'r1'!R33</f>
        <v>1.1875</v>
      </c>
      <c r="S33" s="91">
        <f>'r1'!S33</f>
        <v>2.4415584415584415</v>
      </c>
      <c r="T33" s="91">
        <f>'r1'!T33</f>
        <v>4.0999999999999996</v>
      </c>
      <c r="U33" s="91">
        <f>'r1'!U33</f>
        <v>1.4512315270935963</v>
      </c>
      <c r="X33" s="132">
        <v>9</v>
      </c>
      <c r="Y33" s="133" t="s">
        <v>8</v>
      </c>
      <c r="Z33" s="91">
        <v>11.905845711175711</v>
      </c>
      <c r="AA33" s="91">
        <v>10.559205855993786</v>
      </c>
      <c r="AB33" s="91">
        <v>17.369459975531278</v>
      </c>
      <c r="AC33" s="91">
        <v>13.509661704077322</v>
      </c>
      <c r="AD33" s="91">
        <v>13.665661330078326</v>
      </c>
      <c r="AE33" s="91">
        <v>14.597225946204793</v>
      </c>
      <c r="AF33" s="91">
        <v>18.216054312184809</v>
      </c>
      <c r="AG33" s="91">
        <v>18.39325116070528</v>
      </c>
      <c r="AH33" s="91">
        <v>16.012186512769031</v>
      </c>
      <c r="AI33" s="91">
        <v>15.560480687897627</v>
      </c>
      <c r="AJ33" s="91">
        <v>13.371774589788163</v>
      </c>
      <c r="AK33" s="91">
        <v>17.976780367503778</v>
      </c>
      <c r="AL33" s="91">
        <v>20.336325845712416</v>
      </c>
      <c r="AM33" s="91">
        <v>18.214885446982638</v>
      </c>
      <c r="AN33" s="91">
        <v>24.11700797705646</v>
      </c>
      <c r="AO33" s="91">
        <v>18.813350799827443</v>
      </c>
      <c r="AP33" s="91">
        <v>21.807035254495464</v>
      </c>
      <c r="AQ33" s="91">
        <v>25.620421541121377</v>
      </c>
      <c r="AT33" s="132">
        <v>9</v>
      </c>
      <c r="AU33" s="133" t="s">
        <v>8</v>
      </c>
      <c r="AV33" s="91">
        <v>189.64889414740944</v>
      </c>
      <c r="AW33" s="91">
        <v>203.55985447121276</v>
      </c>
      <c r="AX33" s="91">
        <v>280.23183569036991</v>
      </c>
      <c r="AY33" s="91">
        <v>239.89811522198636</v>
      </c>
      <c r="AZ33" s="91">
        <v>215.93654107924579</v>
      </c>
      <c r="BA33" s="91">
        <v>263.51030070087529</v>
      </c>
      <c r="BB33" s="91">
        <v>247.72825632698206</v>
      </c>
      <c r="BC33" s="91">
        <v>297.65234011209958</v>
      </c>
      <c r="BD33" s="91">
        <v>304.84589289215978</v>
      </c>
      <c r="BE33" s="91">
        <v>255.11193412844787</v>
      </c>
      <c r="BF33" s="91">
        <v>250.66109242291355</v>
      </c>
      <c r="BG33" s="91">
        <v>257.50569555126964</v>
      </c>
      <c r="BH33" s="91">
        <v>323.53418572735046</v>
      </c>
      <c r="BI33" s="91">
        <v>329.719308251705</v>
      </c>
      <c r="BJ33" s="91">
        <v>410.53208125809533</v>
      </c>
      <c r="BK33" s="91">
        <v>357.61114993738158</v>
      </c>
      <c r="BL33" s="91">
        <v>447.21096641341347</v>
      </c>
      <c r="BM33" s="91">
        <v>472.11102066543322</v>
      </c>
      <c r="BN33" s="234"/>
      <c r="BO33">
        <v>1</v>
      </c>
      <c r="BP33" s="59"/>
      <c r="BQ33" s="132">
        <v>9</v>
      </c>
      <c r="BR33" s="133" t="s">
        <v>8</v>
      </c>
      <c r="BS33" s="278">
        <v>5347.0094649983512</v>
      </c>
      <c r="BT33" s="234"/>
      <c r="BU33" s="249">
        <v>9</v>
      </c>
      <c r="BV33" s="41" t="s">
        <v>8</v>
      </c>
      <c r="BW33" s="65">
        <v>414.07927436641666</v>
      </c>
      <c r="BX33" s="65">
        <v>426.44817903092405</v>
      </c>
      <c r="BY33" s="65">
        <v>373.97160637318632</v>
      </c>
      <c r="BZ33" s="65">
        <v>452.97085694012969</v>
      </c>
      <c r="CA33" s="65">
        <v>366.84441000802167</v>
      </c>
      <c r="CB33" s="65">
        <v>353.11619377688527</v>
      </c>
      <c r="CC33" s="65">
        <v>307.56629965953681</v>
      </c>
      <c r="CD33" s="65">
        <v>280.10266150336093</v>
      </c>
      <c r="CE33" s="65">
        <v>304.84589289215978</v>
      </c>
      <c r="CF33" s="65">
        <v>285.28212129931592</v>
      </c>
      <c r="CG33" s="65">
        <v>309.82737435753188</v>
      </c>
      <c r="CH33" s="65">
        <v>240.87110442008677</v>
      </c>
      <c r="CI33" s="65">
        <v>248.85032430803662</v>
      </c>
      <c r="CJ33" s="65">
        <v>211.47038806227911</v>
      </c>
      <c r="CK33" s="65">
        <v>194.5330985930556</v>
      </c>
      <c r="CL33" s="65">
        <v>221.86077620687615</v>
      </c>
      <c r="CM33" s="65">
        <v>204.92520571956075</v>
      </c>
      <c r="CN33" s="65">
        <v>197.94724645242587</v>
      </c>
      <c r="CO33" s="55"/>
      <c r="CP33">
        <v>1</v>
      </c>
      <c r="CR33" s="218">
        <v>9</v>
      </c>
      <c r="CS33" s="201" t="s">
        <v>8</v>
      </c>
      <c r="CT33" s="194">
        <v>5395.5130139697903</v>
      </c>
    </row>
    <row r="34" spans="2:98">
      <c r="B34" s="134">
        <v>10</v>
      </c>
      <c r="C34" s="135" t="s">
        <v>9</v>
      </c>
      <c r="D34" s="91">
        <f>'r1'!D34</f>
        <v>0.52985074626865669</v>
      </c>
      <c r="E34" s="91">
        <f>'r1'!E34</f>
        <v>0.88461538461538458</v>
      </c>
      <c r="F34" s="91">
        <f>'r1'!F34</f>
        <v>0.68067226890756305</v>
      </c>
      <c r="G34" s="91">
        <f>'r1'!G34</f>
        <v>0.55555555555555558</v>
      </c>
      <c r="H34" s="91">
        <f>'r1'!H34</f>
        <v>0.93871736427683383</v>
      </c>
      <c r="I34" s="91">
        <f>'r1'!I34</f>
        <v>1.4931506849315068</v>
      </c>
      <c r="J34" s="91">
        <f>'r1'!J34</f>
        <v>0.91089108910891092</v>
      </c>
      <c r="K34" s="91">
        <f>'r1'!K34</f>
        <v>0</v>
      </c>
      <c r="L34" s="91">
        <f>'r1'!L34</f>
        <v>0.7720588235294118</v>
      </c>
      <c r="M34" s="91">
        <f>'r1'!M34</f>
        <v>0</v>
      </c>
      <c r="N34" s="91">
        <f>'r1'!N34</f>
        <v>1.2884700665188471</v>
      </c>
      <c r="O34" s="91">
        <f>'r1'!O34</f>
        <v>1.4155844155844155</v>
      </c>
      <c r="P34" s="91">
        <f>'r1'!P34</f>
        <v>0.93827160493827155</v>
      </c>
      <c r="Q34" s="91">
        <f>'r1'!Q34</f>
        <v>1.1084337349397591</v>
      </c>
      <c r="R34" s="91">
        <f>'r1'!R34</f>
        <v>0</v>
      </c>
      <c r="S34" s="91">
        <f>'r1'!S34</f>
        <v>1.9236111111111112</v>
      </c>
      <c r="T34" s="91">
        <f>'r1'!T34</f>
        <v>0.95714285714285718</v>
      </c>
      <c r="U34" s="91">
        <f>'r1'!U34</f>
        <v>2.72</v>
      </c>
      <c r="X34" s="134">
        <v>10</v>
      </c>
      <c r="Y34" s="135" t="s">
        <v>9</v>
      </c>
      <c r="Z34" s="91">
        <v>11.802603468721383</v>
      </c>
      <c r="AA34" s="91">
        <v>11.012312108995051</v>
      </c>
      <c r="AB34" s="91">
        <v>15.251219789384612</v>
      </c>
      <c r="AC34" s="91">
        <v>15.930672537442216</v>
      </c>
      <c r="AD34" s="91">
        <v>11.414881801411092</v>
      </c>
      <c r="AE34" s="91">
        <v>12.888281536183804</v>
      </c>
      <c r="AF34" s="91">
        <v>13.840213605302051</v>
      </c>
      <c r="AG34" s="91">
        <v>18.633132516583554</v>
      </c>
      <c r="AH34" s="91">
        <v>16.308929002135962</v>
      </c>
      <c r="AI34" s="91">
        <v>15.182265105960989</v>
      </c>
      <c r="AJ34" s="91">
        <v>12.722083463601228</v>
      </c>
      <c r="AK34" s="91">
        <v>12.623306862888745</v>
      </c>
      <c r="AL34" s="91">
        <v>16.684873651430582</v>
      </c>
      <c r="AM34" s="91">
        <v>17.205553796759652</v>
      </c>
      <c r="AN34" s="91">
        <v>24.630056684639385</v>
      </c>
      <c r="AO34" s="91">
        <v>15.734167958428198</v>
      </c>
      <c r="AP34" s="91">
        <v>25.199298698222584</v>
      </c>
      <c r="AQ34" s="91">
        <v>25.867167963110525</v>
      </c>
      <c r="AT34" s="134">
        <v>10</v>
      </c>
      <c r="AU34" s="135" t="s">
        <v>9</v>
      </c>
      <c r="AV34" s="91">
        <v>176.40487007022654</v>
      </c>
      <c r="AW34" s="91">
        <v>184.82447304166462</v>
      </c>
      <c r="AX34" s="91">
        <v>260.87777998838123</v>
      </c>
      <c r="AY34" s="91">
        <v>225.95101728890791</v>
      </c>
      <c r="AZ34" s="91">
        <v>207.82234522596468</v>
      </c>
      <c r="BA34" s="91">
        <v>241.37018609588159</v>
      </c>
      <c r="BB34" s="91">
        <v>245.49322957205439</v>
      </c>
      <c r="BC34" s="91">
        <v>278.1196094383871</v>
      </c>
      <c r="BD34" s="91">
        <v>285.28212129931592</v>
      </c>
      <c r="BE34" s="91">
        <v>241.23221340680368</v>
      </c>
      <c r="BF34" s="91">
        <v>236.40961715488157</v>
      </c>
      <c r="BG34" s="91">
        <v>261.38900809121526</v>
      </c>
      <c r="BH34" s="91">
        <v>309.83178730904149</v>
      </c>
      <c r="BI34" s="91">
        <v>309.90798078448364</v>
      </c>
      <c r="BJ34" s="91">
        <v>391.0210926265255</v>
      </c>
      <c r="BK34" s="91">
        <v>343.64427663881702</v>
      </c>
      <c r="BL34" s="91">
        <v>424.11137705666988</v>
      </c>
      <c r="BM34" s="91">
        <v>437.91158225492239</v>
      </c>
      <c r="BN34" s="234"/>
      <c r="BO34">
        <v>1</v>
      </c>
      <c r="BP34" s="59"/>
      <c r="BQ34" s="134">
        <v>10</v>
      </c>
      <c r="BR34" s="135" t="s">
        <v>9</v>
      </c>
      <c r="BS34" s="278">
        <v>5061.604567344144</v>
      </c>
      <c r="BT34" s="234"/>
      <c r="BU34" s="249">
        <v>10</v>
      </c>
      <c r="BV34" s="41" t="s">
        <v>9</v>
      </c>
      <c r="BW34" s="65">
        <v>360.22519720765325</v>
      </c>
      <c r="BX34" s="65">
        <v>370.99061452906562</v>
      </c>
      <c r="BY34" s="65">
        <v>326.53796214371459</v>
      </c>
      <c r="BZ34" s="65">
        <v>384.35258918988046</v>
      </c>
      <c r="CA34" s="65">
        <v>321.34057255291248</v>
      </c>
      <c r="CB34" s="65">
        <v>299.43602781458128</v>
      </c>
      <c r="CC34" s="65">
        <v>266.79707949302923</v>
      </c>
      <c r="CD34" s="65">
        <v>239.81277481404157</v>
      </c>
      <c r="CE34" s="65">
        <v>255.11193412844787</v>
      </c>
      <c r="CF34" s="65">
        <v>241.23221340680368</v>
      </c>
      <c r="CG34" s="65">
        <v>262.64471320645208</v>
      </c>
      <c r="CH34" s="65">
        <v>220.04258463618896</v>
      </c>
      <c r="CI34" s="65">
        <v>220.96273163669193</v>
      </c>
      <c r="CJ34" s="65">
        <v>179.41891087718523</v>
      </c>
      <c r="CK34" s="65">
        <v>160.71889372640061</v>
      </c>
      <c r="CL34" s="65">
        <v>182.81500934845005</v>
      </c>
      <c r="CM34" s="65">
        <v>170.57998599738437</v>
      </c>
      <c r="CN34" s="65">
        <v>161.80842698128197</v>
      </c>
      <c r="CO34" s="55"/>
      <c r="CP34">
        <v>1</v>
      </c>
      <c r="CR34" s="219">
        <v>10</v>
      </c>
      <c r="CS34" s="202" t="s">
        <v>9</v>
      </c>
      <c r="CT34" s="194">
        <v>4624.8282216901653</v>
      </c>
    </row>
    <row r="35" spans="2:98">
      <c r="B35" s="33">
        <v>11</v>
      </c>
      <c r="C35" s="45" t="s">
        <v>10</v>
      </c>
      <c r="D35" s="91">
        <f>'r1'!D35</f>
        <v>1.2898550724637681</v>
      </c>
      <c r="E35" s="91">
        <f>'r1'!E35</f>
        <v>0.74782608695652175</v>
      </c>
      <c r="F35" s="91">
        <f>'r1'!F35</f>
        <v>0.87356321839080464</v>
      </c>
      <c r="G35" s="91">
        <f>'r1'!G35</f>
        <v>0.39655172413793105</v>
      </c>
      <c r="H35" s="91">
        <f>'r1'!H35</f>
        <v>1.0857142857142856</v>
      </c>
      <c r="I35" s="91">
        <f>'r1'!I35</f>
        <v>1.603448275862069</v>
      </c>
      <c r="J35" s="91">
        <f>'r1'!J35</f>
        <v>0.88098705501618124</v>
      </c>
      <c r="K35" s="91">
        <f>'r1'!K35</f>
        <v>1.5277777777777777</v>
      </c>
      <c r="L35" s="91">
        <f>'r1'!L35</f>
        <v>1.0792079207920793</v>
      </c>
      <c r="M35" s="91">
        <f>'r1'!M35</f>
        <v>0.78020945220193338</v>
      </c>
      <c r="N35" s="91">
        <f>'r1'!N35</f>
        <v>0</v>
      </c>
      <c r="O35" s="91">
        <f>'r1'!O35</f>
        <v>0.9375</v>
      </c>
      <c r="P35" s="91">
        <f>'r1'!P35</f>
        <v>1.3415413533834588</v>
      </c>
      <c r="Q35" s="91">
        <f>'r1'!Q35</f>
        <v>0.92452830188679247</v>
      </c>
      <c r="R35" s="91">
        <f>'r1'!R35</f>
        <v>0</v>
      </c>
      <c r="S35" s="91">
        <f>'r1'!S35</f>
        <v>0</v>
      </c>
      <c r="T35" s="91">
        <f>'r1'!T35</f>
        <v>2.1785714285714284</v>
      </c>
      <c r="U35" s="91">
        <f>'r1'!U35</f>
        <v>2.5925925925925926</v>
      </c>
      <c r="X35" s="33">
        <v>11</v>
      </c>
      <c r="Y35" s="45" t="s">
        <v>10</v>
      </c>
      <c r="Z35" s="91">
        <v>10.679054538922085</v>
      </c>
      <c r="AA35" s="91">
        <v>11.05509867197571</v>
      </c>
      <c r="AB35" s="91">
        <v>17.210831527256808</v>
      </c>
      <c r="AC35" s="91">
        <v>17.856486015325192</v>
      </c>
      <c r="AD35" s="91">
        <v>13.372520448404279</v>
      </c>
      <c r="AE35" s="91">
        <v>14.163735575714893</v>
      </c>
      <c r="AF35" s="91">
        <v>14.903923922169263</v>
      </c>
      <c r="AG35" s="91">
        <v>17.777309121547471</v>
      </c>
      <c r="AH35" s="91">
        <v>18.751895676686502</v>
      </c>
      <c r="AI35" s="91">
        <v>16.23238646989557</v>
      </c>
      <c r="AJ35" s="91">
        <v>15.498744626452453</v>
      </c>
      <c r="AK35" s="91">
        <v>14.169479183522915</v>
      </c>
      <c r="AL35" s="91">
        <v>19.018616722435869</v>
      </c>
      <c r="AM35" s="91">
        <v>18.68657326351758</v>
      </c>
      <c r="AN35" s="91">
        <v>26.876580258559514</v>
      </c>
      <c r="AO35" s="91">
        <v>22.777639334965212</v>
      </c>
      <c r="AP35" s="91">
        <v>23.583057419312031</v>
      </c>
      <c r="AQ35" s="91">
        <v>27.072923851499283</v>
      </c>
      <c r="AT35" s="33">
        <v>11</v>
      </c>
      <c r="AU35" s="45" t="s">
        <v>10</v>
      </c>
      <c r="AV35" s="91">
        <v>197.64436618739251</v>
      </c>
      <c r="AW35" s="91">
        <v>207.46220234941498</v>
      </c>
      <c r="AX35" s="91">
        <v>281.24523332991942</v>
      </c>
      <c r="AY35" s="91">
        <v>242.6241908717617</v>
      </c>
      <c r="AZ35" s="91">
        <v>224.18795693698749</v>
      </c>
      <c r="BA35" s="91">
        <v>262.52449765544134</v>
      </c>
      <c r="BB35" s="91">
        <v>265.07859459184243</v>
      </c>
      <c r="BC35" s="91">
        <v>301.77615180230219</v>
      </c>
      <c r="BD35" s="91">
        <v>309.82737435753188</v>
      </c>
      <c r="BE35" s="91">
        <v>262.64471320645208</v>
      </c>
      <c r="BF35" s="91">
        <v>254.87388497374627</v>
      </c>
      <c r="BG35" s="91">
        <v>280.72204384487009</v>
      </c>
      <c r="BH35" s="91">
        <v>333.3113311890894</v>
      </c>
      <c r="BI35" s="91">
        <v>342.19866364500035</v>
      </c>
      <c r="BJ35" s="91">
        <v>428.46565366967116</v>
      </c>
      <c r="BK35" s="91">
        <v>366.62474462493583</v>
      </c>
      <c r="BL35" s="91">
        <v>476.62950503703786</v>
      </c>
      <c r="BM35" s="91">
        <v>481.64868008242183</v>
      </c>
      <c r="BN35" s="234"/>
      <c r="BO35">
        <v>1</v>
      </c>
      <c r="BP35" s="59"/>
      <c r="BQ35" s="33">
        <v>11</v>
      </c>
      <c r="BR35" s="45" t="s">
        <v>10</v>
      </c>
      <c r="BS35" s="278">
        <v>5519.4897883558187</v>
      </c>
      <c r="BT35" s="234"/>
      <c r="BU35" s="283">
        <v>11</v>
      </c>
      <c r="BV35" s="45" t="s">
        <v>10</v>
      </c>
      <c r="BW35" s="65">
        <v>339.48548422026084</v>
      </c>
      <c r="BX35" s="65">
        <v>351.10034766813368</v>
      </c>
      <c r="BY35" s="65">
        <v>313.93348231575033</v>
      </c>
      <c r="BZ35" s="65">
        <v>364.24087463010903</v>
      </c>
      <c r="CA35" s="65">
        <v>309.84281160057901</v>
      </c>
      <c r="CB35" s="65">
        <v>291.12204741484078</v>
      </c>
      <c r="CC35" s="65">
        <v>255.71538118150545</v>
      </c>
      <c r="CD35" s="65">
        <v>232.17766185620786</v>
      </c>
      <c r="CE35" s="65">
        <v>250.66109242291355</v>
      </c>
      <c r="CF35" s="65">
        <v>236.40961715488157</v>
      </c>
      <c r="CG35" s="65">
        <v>254.87388497374627</v>
      </c>
      <c r="CH35" s="65">
        <v>209.55397305615432</v>
      </c>
      <c r="CI35" s="65">
        <v>210.99406675778201</v>
      </c>
      <c r="CJ35" s="65">
        <v>167.35065656972651</v>
      </c>
      <c r="CK35" s="65">
        <v>156.19021286555267</v>
      </c>
      <c r="CL35" s="65">
        <v>179.99395173656751</v>
      </c>
      <c r="CM35" s="65">
        <v>159.06825131355586</v>
      </c>
      <c r="CN35" s="65">
        <v>150.79273204303976</v>
      </c>
      <c r="CO35" s="55"/>
      <c r="CP35">
        <v>1</v>
      </c>
      <c r="CR35" s="220">
        <v>11</v>
      </c>
      <c r="CS35" s="203" t="s">
        <v>10</v>
      </c>
      <c r="CT35" s="194">
        <v>4433.506529781308</v>
      </c>
    </row>
    <row r="36" spans="2:98">
      <c r="B36" s="34">
        <v>12</v>
      </c>
      <c r="C36" s="46" t="s">
        <v>11</v>
      </c>
      <c r="D36" s="91">
        <f>'r1'!D36</f>
        <v>0.67889908256880738</v>
      </c>
      <c r="E36" s="91">
        <f>'r1'!E36</f>
        <v>0.43709226467847162</v>
      </c>
      <c r="F36" s="91">
        <f>'r1'!F36</f>
        <v>1.5128205128205128</v>
      </c>
      <c r="G36" s="91">
        <f>'r1'!G36</f>
        <v>0.44827586206896552</v>
      </c>
      <c r="H36" s="91">
        <f>'r1'!H36</f>
        <v>0</v>
      </c>
      <c r="I36" s="91">
        <f>'r1'!I36</f>
        <v>1.5584415584415585</v>
      </c>
      <c r="J36" s="91">
        <f>'r1'!J36</f>
        <v>0</v>
      </c>
      <c r="K36" s="91">
        <f>'r1'!K36</f>
        <v>1.2608695652173914</v>
      </c>
      <c r="L36" s="91">
        <f>'r1'!L36</f>
        <v>0.970873786407767</v>
      </c>
      <c r="M36" s="91">
        <f>'r1'!M36</f>
        <v>0.70642201834862384</v>
      </c>
      <c r="N36" s="91">
        <f>'r1'!N36</f>
        <v>1.0666666666666667</v>
      </c>
      <c r="O36" s="91">
        <f>'r1'!O36</f>
        <v>0</v>
      </c>
      <c r="P36" s="91">
        <f>'r1'!P36</f>
        <v>0</v>
      </c>
      <c r="Q36" s="91">
        <f>'r1'!Q36</f>
        <v>1.1551178838412881</v>
      </c>
      <c r="R36" s="91">
        <f>'r1'!R36</f>
        <v>1.1889716840536513</v>
      </c>
      <c r="S36" s="91">
        <f>'r1'!S36</f>
        <v>1.425531914893617</v>
      </c>
      <c r="T36" s="91">
        <f>'r1'!T36</f>
        <v>1.1025641025641026</v>
      </c>
      <c r="U36" s="91">
        <f>'r1'!U36</f>
        <v>1.6324533045977012</v>
      </c>
      <c r="X36" s="34">
        <v>12</v>
      </c>
      <c r="Y36" s="46" t="s">
        <v>11</v>
      </c>
      <c r="Z36" s="91">
        <v>10.033202722231943</v>
      </c>
      <c r="AA36" s="91">
        <v>10.199097127978099</v>
      </c>
      <c r="AB36" s="91">
        <v>11.724228643042578</v>
      </c>
      <c r="AC36" s="91">
        <v>12.268863559781567</v>
      </c>
      <c r="AD36" s="91">
        <v>11.776805574793832</v>
      </c>
      <c r="AE36" s="91">
        <v>10.140252504292024</v>
      </c>
      <c r="AF36" s="91">
        <v>13.649330064870846</v>
      </c>
      <c r="AG36" s="91">
        <v>13.357428345818345</v>
      </c>
      <c r="AH36" s="91">
        <v>17.283221912960762</v>
      </c>
      <c r="AI36" s="91">
        <v>11.473679367083449</v>
      </c>
      <c r="AJ36" s="91">
        <v>9.9652546288671857</v>
      </c>
      <c r="AK36" s="91">
        <v>14.744657997479001</v>
      </c>
      <c r="AL36" s="91">
        <v>16.127925469742269</v>
      </c>
      <c r="AM36" s="91">
        <v>14.322340499413992</v>
      </c>
      <c r="AN36" s="91">
        <v>18.825691011880071</v>
      </c>
      <c r="AO36" s="91">
        <v>15.664681180525413</v>
      </c>
      <c r="AP36" s="91">
        <v>24.935502200889893</v>
      </c>
      <c r="AQ36" s="91">
        <v>24.058611040650216</v>
      </c>
      <c r="AT36" s="34">
        <v>12</v>
      </c>
      <c r="AU36" s="46" t="s">
        <v>11</v>
      </c>
      <c r="AV36" s="91">
        <v>156.42784800072951</v>
      </c>
      <c r="AW36" s="91">
        <v>161.48029395068221</v>
      </c>
      <c r="AX36" s="91">
        <v>231.97077495109954</v>
      </c>
      <c r="AY36" s="91">
        <v>204.29524517356933</v>
      </c>
      <c r="AZ36" s="91">
        <v>180.53083762029249</v>
      </c>
      <c r="BA36" s="91">
        <v>214.66281242058184</v>
      </c>
      <c r="BB36" s="91">
        <v>210.63566724234937</v>
      </c>
      <c r="BC36" s="91">
        <v>252.68597043512321</v>
      </c>
      <c r="BD36" s="91">
        <v>240.87110442008677</v>
      </c>
      <c r="BE36" s="91">
        <v>220.04258463618896</v>
      </c>
      <c r="BF36" s="91">
        <v>209.55397305615432</v>
      </c>
      <c r="BG36" s="91">
        <v>221.91223798099861</v>
      </c>
      <c r="BH36" s="91">
        <v>272.64535216344052</v>
      </c>
      <c r="BI36" s="91">
        <v>278.7922645543415</v>
      </c>
      <c r="BJ36" s="91">
        <v>347.94167126913544</v>
      </c>
      <c r="BK36" s="91">
        <v>303.16797170780495</v>
      </c>
      <c r="BL36" s="91">
        <v>374.10881992522638</v>
      </c>
      <c r="BM36" s="91">
        <v>383.45969120520687</v>
      </c>
      <c r="BN36" s="234"/>
      <c r="BO36">
        <v>1</v>
      </c>
      <c r="BP36" s="59"/>
      <c r="BQ36" s="34">
        <v>12</v>
      </c>
      <c r="BR36" s="46" t="s">
        <v>11</v>
      </c>
      <c r="BS36" s="278">
        <v>4465.1851207130112</v>
      </c>
      <c r="BT36" s="234"/>
      <c r="BU36" s="284">
        <v>12</v>
      </c>
      <c r="BV36" s="46" t="s">
        <v>11</v>
      </c>
      <c r="BW36" s="65">
        <v>384.91950955098991</v>
      </c>
      <c r="BX36" s="65">
        <v>389.59635892589165</v>
      </c>
      <c r="BY36" s="65">
        <v>337.96995722917086</v>
      </c>
      <c r="BZ36" s="65">
        <v>385.05291337663959</v>
      </c>
      <c r="CA36" s="65">
        <v>325.81575270532397</v>
      </c>
      <c r="CB36" s="65">
        <v>309.58952310243467</v>
      </c>
      <c r="CC36" s="65">
        <v>275.46640598858733</v>
      </c>
      <c r="CD36" s="65">
        <v>256.91355225316022</v>
      </c>
      <c r="CE36" s="65">
        <v>257.50569555126964</v>
      </c>
      <c r="CF36" s="65">
        <v>261.38900809121526</v>
      </c>
      <c r="CG36" s="65">
        <v>280.72204384487009</v>
      </c>
      <c r="CH36" s="65">
        <v>221.91223798099861</v>
      </c>
      <c r="CI36" s="65">
        <v>229.07363810461453</v>
      </c>
      <c r="CJ36" s="65">
        <v>186.80115642166936</v>
      </c>
      <c r="CK36" s="65">
        <v>175.94451071757848</v>
      </c>
      <c r="CL36" s="65">
        <v>191.53855250900222</v>
      </c>
      <c r="CM36" s="65">
        <v>180.72505438545156</v>
      </c>
      <c r="CN36" s="65">
        <v>173.51518356821504</v>
      </c>
      <c r="CO36" s="55"/>
      <c r="CP36">
        <v>1</v>
      </c>
      <c r="CR36" s="221">
        <v>12</v>
      </c>
      <c r="CS36" s="204" t="s">
        <v>11</v>
      </c>
      <c r="CT36" s="194">
        <v>4824.4510543070837</v>
      </c>
    </row>
    <row r="37" spans="2:98">
      <c r="B37" s="35">
        <v>13</v>
      </c>
      <c r="C37" s="47" t="s">
        <v>12</v>
      </c>
      <c r="D37" s="91">
        <f>'r1'!D37</f>
        <v>0.41803278688524592</v>
      </c>
      <c r="E37" s="91">
        <f>'r1'!E37</f>
        <v>0.76271186440677963</v>
      </c>
      <c r="F37" s="91">
        <f>'r1'!F37</f>
        <v>0.95327102803738317</v>
      </c>
      <c r="G37" s="91">
        <f>'r1'!G37</f>
        <v>0.93975903614457834</v>
      </c>
      <c r="H37" s="91">
        <f>'r1'!H37</f>
        <v>0.72499999999999998</v>
      </c>
      <c r="I37" s="91">
        <f>'r1'!I37</f>
        <v>1.2674418604651163</v>
      </c>
      <c r="J37" s="91">
        <f>'r1'!J37</f>
        <v>0.41304347826086957</v>
      </c>
      <c r="K37" s="91">
        <f>'r1'!K37</f>
        <v>0.87755102040816324</v>
      </c>
      <c r="L37" s="91">
        <f>'r1'!L37</f>
        <v>1.0337078651685394</v>
      </c>
      <c r="M37" s="91">
        <f>'r1'!M37</f>
        <v>1.0657894736842106</v>
      </c>
      <c r="N37" s="91">
        <f>'r1'!N37</f>
        <v>0.75412087912087911</v>
      </c>
      <c r="O37" s="91">
        <f>'r1'!O37</f>
        <v>0</v>
      </c>
      <c r="P37" s="91">
        <f>'r1'!P37</f>
        <v>0</v>
      </c>
      <c r="Q37" s="91">
        <f>'r1'!Q37</f>
        <v>1.3076923076923077</v>
      </c>
      <c r="R37" s="91">
        <f>'r1'!R37</f>
        <v>0.9285714285714286</v>
      </c>
      <c r="S37" s="91">
        <f>'r1'!S37</f>
        <v>0.92</v>
      </c>
      <c r="T37" s="91">
        <f>'r1'!T37</f>
        <v>0.71604938271604934</v>
      </c>
      <c r="U37" s="91">
        <f>'r1'!U37</f>
        <v>1.8758234519104087</v>
      </c>
      <c r="X37" s="35">
        <v>13</v>
      </c>
      <c r="Y37" s="47" t="s">
        <v>12</v>
      </c>
      <c r="Z37" s="91">
        <v>9.7028486474540134</v>
      </c>
      <c r="AA37" s="91">
        <v>9.8279766116267826</v>
      </c>
      <c r="AB37" s="91">
        <v>12.04652238296752</v>
      </c>
      <c r="AC37" s="91">
        <v>12.874076795196038</v>
      </c>
      <c r="AD37" s="91">
        <v>10.931139086741839</v>
      </c>
      <c r="AE37" s="91">
        <v>10.841790639276139</v>
      </c>
      <c r="AF37" s="91">
        <v>13.668730596557719</v>
      </c>
      <c r="AG37" s="91">
        <v>13.801483454571697</v>
      </c>
      <c r="AH37" s="91">
        <v>15.605602123853709</v>
      </c>
      <c r="AI37" s="91">
        <v>11.977542252688332</v>
      </c>
      <c r="AJ37" s="91">
        <v>12.330129909335559</v>
      </c>
      <c r="AK37" s="91">
        <v>14.944878703440631</v>
      </c>
      <c r="AL37" s="91">
        <v>16.062384091557625</v>
      </c>
      <c r="AM37" s="91">
        <v>15.7759594647807</v>
      </c>
      <c r="AN37" s="91">
        <v>21.325132081624343</v>
      </c>
      <c r="AO37" s="91">
        <v>17.61877781062589</v>
      </c>
      <c r="AP37" s="91">
        <v>23.930581839972927</v>
      </c>
      <c r="AQ37" s="91">
        <v>23.917509514257954</v>
      </c>
      <c r="AT37" s="35">
        <v>13</v>
      </c>
      <c r="AU37" s="47" t="s">
        <v>12</v>
      </c>
      <c r="AV37" s="91">
        <v>162.22288256575811</v>
      </c>
      <c r="AW37" s="91">
        <v>167.17001960121317</v>
      </c>
      <c r="AX37" s="91">
        <v>237.47758759644694</v>
      </c>
      <c r="AY37" s="91">
        <v>205.07848033544201</v>
      </c>
      <c r="AZ37" s="91">
        <v>185.3656263708117</v>
      </c>
      <c r="BA37" s="91">
        <v>220.54599264774532</v>
      </c>
      <c r="BB37" s="91">
        <v>217.48901086742438</v>
      </c>
      <c r="BC37" s="91">
        <v>258.09493446217112</v>
      </c>
      <c r="BD37" s="91">
        <v>248.85032430803662</v>
      </c>
      <c r="BE37" s="91">
        <v>220.96273163669193</v>
      </c>
      <c r="BF37" s="91">
        <v>210.99406675778201</v>
      </c>
      <c r="BG37" s="91">
        <v>229.07363810461453</v>
      </c>
      <c r="BH37" s="91">
        <v>278.75795136182245</v>
      </c>
      <c r="BI37" s="91">
        <v>281.91054077988593</v>
      </c>
      <c r="BJ37" s="91">
        <v>350.80361349336908</v>
      </c>
      <c r="BK37" s="91">
        <v>303.9834019056708</v>
      </c>
      <c r="BL37" s="91">
        <v>383.9875411248438</v>
      </c>
      <c r="BM37" s="91">
        <v>392.51688337163824</v>
      </c>
      <c r="BN37" s="234"/>
      <c r="BO37">
        <v>1</v>
      </c>
      <c r="BP37" s="59"/>
      <c r="BQ37" s="35">
        <v>13</v>
      </c>
      <c r="BR37" s="47" t="s">
        <v>12</v>
      </c>
      <c r="BS37" s="278">
        <v>4555.2852272913678</v>
      </c>
      <c r="BT37" s="234"/>
      <c r="BU37" s="285">
        <v>13</v>
      </c>
      <c r="BV37" s="47" t="s">
        <v>12</v>
      </c>
      <c r="BW37" s="65">
        <v>457.72005711223608</v>
      </c>
      <c r="BX37" s="65">
        <v>472.79238380460731</v>
      </c>
      <c r="BY37" s="65">
        <v>410.56113822554875</v>
      </c>
      <c r="BZ37" s="65">
        <v>472.16443249394666</v>
      </c>
      <c r="CA37" s="65">
        <v>401.29732151952345</v>
      </c>
      <c r="CB37" s="65">
        <v>377.73024157830309</v>
      </c>
      <c r="CC37" s="65">
        <v>331.76765671944952</v>
      </c>
      <c r="CD37" s="65">
        <v>306.80001155063081</v>
      </c>
      <c r="CE37" s="65">
        <v>323.53418572735046</v>
      </c>
      <c r="CF37" s="65">
        <v>309.83178730904149</v>
      </c>
      <c r="CG37" s="65">
        <v>333.3113311890894</v>
      </c>
      <c r="CH37" s="65">
        <v>272.64535216344052</v>
      </c>
      <c r="CI37" s="65">
        <v>278.75795136182245</v>
      </c>
      <c r="CJ37" s="65">
        <v>225.97477836182762</v>
      </c>
      <c r="CK37" s="65">
        <v>207.95394845313595</v>
      </c>
      <c r="CL37" s="65">
        <v>230.81475470331745</v>
      </c>
      <c r="CM37" s="65">
        <v>214.57139560820343</v>
      </c>
      <c r="CN37" s="65">
        <v>214.48435169150099</v>
      </c>
      <c r="CO37" s="55"/>
      <c r="CP37">
        <v>1</v>
      </c>
      <c r="CR37" s="222">
        <v>13</v>
      </c>
      <c r="CS37" s="205" t="s">
        <v>12</v>
      </c>
      <c r="CT37" s="194">
        <v>5842.7130795729745</v>
      </c>
    </row>
    <row r="38" spans="2:98">
      <c r="B38" s="36">
        <v>14</v>
      </c>
      <c r="C38" s="48" t="s">
        <v>13</v>
      </c>
      <c r="D38" s="91">
        <f>'r1'!D38</f>
        <v>0</v>
      </c>
      <c r="E38" s="91">
        <f>'r1'!E38</f>
        <v>0.42056074766355139</v>
      </c>
      <c r="F38" s="91">
        <f>'r1'!F38</f>
        <v>0.81159420289855078</v>
      </c>
      <c r="G38" s="91">
        <f>'r1'!G38</f>
        <v>0.5730337078651685</v>
      </c>
      <c r="H38" s="91">
        <f>'r1'!H38</f>
        <v>0.4375</v>
      </c>
      <c r="I38" s="91">
        <f>'r1'!I38</f>
        <v>0.6506024096385542</v>
      </c>
      <c r="J38" s="91">
        <f>'r1'!J38</f>
        <v>0.91055201410552011</v>
      </c>
      <c r="K38" s="91">
        <f>'r1'!K38</f>
        <v>1.0204081632653061</v>
      </c>
      <c r="L38" s="91">
        <f>'r1'!L38</f>
        <v>0.5149253731343284</v>
      </c>
      <c r="M38" s="91">
        <f>'r1'!M38</f>
        <v>0.90217391304347827</v>
      </c>
      <c r="N38" s="91">
        <f>'r1'!N38</f>
        <v>1.0816326530612246</v>
      </c>
      <c r="O38" s="91">
        <f>'r1'!O38</f>
        <v>1.0230455818691113</v>
      </c>
      <c r="P38" s="91">
        <f>'r1'!P38</f>
        <v>0.76470588235294112</v>
      </c>
      <c r="Q38" s="91">
        <f>'r1'!Q38</f>
        <v>0</v>
      </c>
      <c r="R38" s="91">
        <f>'r1'!R38</f>
        <v>0.91578947368421049</v>
      </c>
      <c r="S38" s="91">
        <f>'r1'!S38</f>
        <v>1.3253012048192772</v>
      </c>
      <c r="T38" s="91">
        <f>'r1'!T38</f>
        <v>1.1316796598157335</v>
      </c>
      <c r="U38" s="91">
        <f>'r1'!U38</f>
        <v>0</v>
      </c>
      <c r="X38" s="36">
        <v>14</v>
      </c>
      <c r="Y38" s="48" t="s">
        <v>13</v>
      </c>
      <c r="Z38" s="91">
        <v>9.6825222101363799</v>
      </c>
      <c r="AA38" s="91">
        <v>8.7404605754665301</v>
      </c>
      <c r="AB38" s="91">
        <v>10.462770950708098</v>
      </c>
      <c r="AC38" s="91">
        <v>7.6183412252115295</v>
      </c>
      <c r="AD38" s="91">
        <v>9.4036293598405969</v>
      </c>
      <c r="AE38" s="91">
        <v>11.806833399584223</v>
      </c>
      <c r="AF38" s="91">
        <v>8.8896247479993598</v>
      </c>
      <c r="AG38" s="91">
        <v>12.101411691189195</v>
      </c>
      <c r="AH38" s="91">
        <v>12.497551542941974</v>
      </c>
      <c r="AI38" s="91">
        <v>9.6030322745482266</v>
      </c>
      <c r="AJ38" s="91">
        <v>9.7715535148796011</v>
      </c>
      <c r="AK38" s="91">
        <v>9.9859111252050692</v>
      </c>
      <c r="AL38" s="91">
        <v>13.299501608002092</v>
      </c>
      <c r="AM38" s="91">
        <v>15.185150442009466</v>
      </c>
      <c r="AN38" s="91">
        <v>15.408165335356653</v>
      </c>
      <c r="AO38" s="91">
        <v>13.405741503644856</v>
      </c>
      <c r="AP38" s="91">
        <v>17.78620217649026</v>
      </c>
      <c r="AQ38" s="91">
        <v>22.935425894198204</v>
      </c>
      <c r="AT38" s="36">
        <v>14</v>
      </c>
      <c r="AU38" s="48" t="s">
        <v>13</v>
      </c>
      <c r="AV38" s="91">
        <v>131.49131910519537</v>
      </c>
      <c r="AW38" s="91">
        <v>137.80571854609775</v>
      </c>
      <c r="AX38" s="91">
        <v>194.96716820845845</v>
      </c>
      <c r="AY38" s="91">
        <v>180.22406459258232</v>
      </c>
      <c r="AZ38" s="91">
        <v>152.86758940675051</v>
      </c>
      <c r="BA38" s="91">
        <v>173.53601391880994</v>
      </c>
      <c r="BB38" s="91">
        <v>180.71668897961999</v>
      </c>
      <c r="BC38" s="91">
        <v>208.82586350542957</v>
      </c>
      <c r="BD38" s="91">
        <v>211.47038806227911</v>
      </c>
      <c r="BE38" s="91">
        <v>179.41891087718523</v>
      </c>
      <c r="BF38" s="91">
        <v>167.35065656972651</v>
      </c>
      <c r="BG38" s="91">
        <v>186.80115642166936</v>
      </c>
      <c r="BH38" s="91">
        <v>225.97477836182762</v>
      </c>
      <c r="BI38" s="91">
        <v>223.81625761424337</v>
      </c>
      <c r="BJ38" s="91">
        <v>286.01697186919358</v>
      </c>
      <c r="BK38" s="91">
        <v>245.74968239614682</v>
      </c>
      <c r="BL38" s="91">
        <v>312.48820116475713</v>
      </c>
      <c r="BM38" s="91">
        <v>325.06541732473522</v>
      </c>
      <c r="BN38" s="234"/>
      <c r="BO38">
        <v>1</v>
      </c>
      <c r="BP38" s="59"/>
      <c r="BQ38" s="36">
        <v>14</v>
      </c>
      <c r="BR38" s="48" t="s">
        <v>13</v>
      </c>
      <c r="BS38" s="278">
        <v>3724.5868469247084</v>
      </c>
      <c r="BT38" s="234"/>
      <c r="BU38" s="286">
        <v>14</v>
      </c>
      <c r="BV38" s="48" t="s">
        <v>13</v>
      </c>
      <c r="BW38" s="65">
        <v>458.56184812335016</v>
      </c>
      <c r="BX38" s="65">
        <v>484.33765947032907</v>
      </c>
      <c r="BY38" s="65">
        <v>410.57895722883131</v>
      </c>
      <c r="BZ38" s="65">
        <v>482.88872154655644</v>
      </c>
      <c r="CA38" s="65">
        <v>415.25005989452848</v>
      </c>
      <c r="CB38" s="65">
        <v>393.55159156091514</v>
      </c>
      <c r="CC38" s="65">
        <v>334.58567255288636</v>
      </c>
      <c r="CD38" s="65">
        <v>308.61267011859223</v>
      </c>
      <c r="CE38" s="65">
        <v>329.719308251705</v>
      </c>
      <c r="CF38" s="65">
        <v>309.90798078448364</v>
      </c>
      <c r="CG38" s="65">
        <v>342.19866364500035</v>
      </c>
      <c r="CH38" s="65">
        <v>278.7922645543415</v>
      </c>
      <c r="CI38" s="65">
        <v>281.91054077988593</v>
      </c>
      <c r="CJ38" s="65">
        <v>223.81625761424337</v>
      </c>
      <c r="CK38" s="65">
        <v>210.38924312432206</v>
      </c>
      <c r="CL38" s="65">
        <v>241.30512449213242</v>
      </c>
      <c r="CM38" s="65">
        <v>219.42344775599778</v>
      </c>
      <c r="CN38" s="65">
        <v>211.19758963057038</v>
      </c>
      <c r="CO38" s="55"/>
      <c r="CP38">
        <v>1</v>
      </c>
      <c r="CR38" s="223">
        <v>14</v>
      </c>
      <c r="CS38" s="206" t="s">
        <v>13</v>
      </c>
      <c r="CT38" s="194">
        <v>5937.0276011286714</v>
      </c>
    </row>
    <row r="39" spans="2:98">
      <c r="B39" s="38">
        <v>15</v>
      </c>
      <c r="C39" s="49" t="s">
        <v>14</v>
      </c>
      <c r="D39" s="91">
        <f>'r1'!D39</f>
        <v>0.35772357723577236</v>
      </c>
      <c r="E39" s="91">
        <f>'r1'!E39</f>
        <v>0.65467625899280579</v>
      </c>
      <c r="F39" s="91">
        <f>'r1'!F39</f>
        <v>0.73118279569892475</v>
      </c>
      <c r="G39" s="91">
        <f>'r1'!G39</f>
        <v>0.20952380952380953</v>
      </c>
      <c r="H39" s="91">
        <f>'r1'!H39</f>
        <v>0.28930817610062892</v>
      </c>
      <c r="I39" s="91">
        <f>'r1'!I39</f>
        <v>0.6823030303030303</v>
      </c>
      <c r="J39" s="91">
        <f>'r1'!J39</f>
        <v>0.87692307692307692</v>
      </c>
      <c r="K39" s="91">
        <f>'r1'!K39</f>
        <v>0.63894196321948882</v>
      </c>
      <c r="L39" s="91">
        <f>'r1'!L39</f>
        <v>0.84210526315789469</v>
      </c>
      <c r="M39" s="91">
        <f>'r1'!M39</f>
        <v>0</v>
      </c>
      <c r="N39" s="91">
        <f>'r1'!N39</f>
        <v>0</v>
      </c>
      <c r="O39" s="91">
        <f>'r1'!O39</f>
        <v>1.2496867167919798</v>
      </c>
      <c r="P39" s="91">
        <f>'r1'!P39</f>
        <v>1.0769230769230769</v>
      </c>
      <c r="Q39" s="91">
        <f>'r1'!Q39</f>
        <v>1.0919540229885059</v>
      </c>
      <c r="R39" s="91">
        <f>'r1'!R39</f>
        <v>0</v>
      </c>
      <c r="S39" s="91">
        <f>'r1'!S39</f>
        <v>0.64</v>
      </c>
      <c r="T39" s="91">
        <f>'r1'!T39</f>
        <v>1.4509803921568627</v>
      </c>
      <c r="U39" s="91">
        <f>'r1'!U39</f>
        <v>1.0379746835443038</v>
      </c>
      <c r="X39" s="38">
        <v>15</v>
      </c>
      <c r="Y39" s="49" t="s">
        <v>14</v>
      </c>
      <c r="Z39" s="91">
        <v>6.9443399924518925</v>
      </c>
      <c r="AA39" s="91">
        <v>6.822109731754967</v>
      </c>
      <c r="AB39" s="91">
        <v>10.06554429347889</v>
      </c>
      <c r="AC39" s="91">
        <v>9.9592861103399848</v>
      </c>
      <c r="AD39" s="91">
        <v>8.1094708619173943</v>
      </c>
      <c r="AE39" s="91">
        <v>9.7966376306148408</v>
      </c>
      <c r="AF39" s="91">
        <v>8.2087939533250101</v>
      </c>
      <c r="AG39" s="91">
        <v>12.764781755212564</v>
      </c>
      <c r="AH39" s="91">
        <v>11.024706423427411</v>
      </c>
      <c r="AI39" s="91">
        <v>10.985672459768063</v>
      </c>
      <c r="AJ39" s="91">
        <v>10.276214253947241</v>
      </c>
      <c r="AK39" s="91">
        <v>8.4081649762795525</v>
      </c>
      <c r="AL39" s="91">
        <v>11.445702484334767</v>
      </c>
      <c r="AM39" s="91">
        <v>12.378955209851741</v>
      </c>
      <c r="AN39" s="91">
        <v>15.934605012295018</v>
      </c>
      <c r="AO39" s="91">
        <v>13.797040820250929</v>
      </c>
      <c r="AP39" s="91">
        <v>15.441658380210555</v>
      </c>
      <c r="AQ39" s="91">
        <v>17.779622660576045</v>
      </c>
      <c r="AT39" s="38">
        <v>15</v>
      </c>
      <c r="AU39" s="49" t="s">
        <v>14</v>
      </c>
      <c r="AV39" s="91">
        <v>124.387844572202</v>
      </c>
      <c r="AW39" s="91">
        <v>128.63313246683799</v>
      </c>
      <c r="AX39" s="91">
        <v>175.63916561086455</v>
      </c>
      <c r="AY39" s="91">
        <v>154.41950968683025</v>
      </c>
      <c r="AZ39" s="91">
        <v>142.05421821155898</v>
      </c>
      <c r="BA39" s="91">
        <v>162.62899128676247</v>
      </c>
      <c r="BB39" s="91">
        <v>166.57721682826261</v>
      </c>
      <c r="BC39" s="91">
        <v>186.23020578520513</v>
      </c>
      <c r="BD39" s="91">
        <v>194.5330985930556</v>
      </c>
      <c r="BE39" s="91">
        <v>160.71889372640061</v>
      </c>
      <c r="BF39" s="91">
        <v>156.19021286555267</v>
      </c>
      <c r="BG39" s="91">
        <v>175.94451071757848</v>
      </c>
      <c r="BH39" s="91">
        <v>207.95394845313595</v>
      </c>
      <c r="BI39" s="91">
        <v>210.38924312432206</v>
      </c>
      <c r="BJ39" s="91">
        <v>263.7136683952703</v>
      </c>
      <c r="BK39" s="91">
        <v>229.10002371105821</v>
      </c>
      <c r="BL39" s="91">
        <v>292.87151405875466</v>
      </c>
      <c r="BM39" s="91">
        <v>301.74977537959228</v>
      </c>
      <c r="BN39" s="234"/>
      <c r="BO39">
        <v>1</v>
      </c>
      <c r="BP39" s="59"/>
      <c r="BQ39" s="38">
        <v>15</v>
      </c>
      <c r="BR39" s="49" t="s">
        <v>14</v>
      </c>
      <c r="BS39" s="278">
        <v>3433.7351734732451</v>
      </c>
      <c r="BT39" s="234"/>
      <c r="BU39" s="287">
        <v>15</v>
      </c>
      <c r="BV39" s="49" t="s">
        <v>14</v>
      </c>
      <c r="BW39" s="65">
        <v>569.07772193033736</v>
      </c>
      <c r="BX39" s="65">
        <v>594.56529655214297</v>
      </c>
      <c r="BY39" s="65">
        <v>536.56335126310853</v>
      </c>
      <c r="BZ39" s="65">
        <v>612.84243393401175</v>
      </c>
      <c r="CA39" s="65">
        <v>510.15871971557038</v>
      </c>
      <c r="CB39" s="65">
        <v>477.52096874218762</v>
      </c>
      <c r="CC39" s="65">
        <v>429.74255735309504</v>
      </c>
      <c r="CD39" s="65">
        <v>374.27771730141001</v>
      </c>
      <c r="CE39" s="65">
        <v>410.53208125809533</v>
      </c>
      <c r="CF39" s="65">
        <v>391.0210926265255</v>
      </c>
      <c r="CG39" s="65">
        <v>428.46565366967116</v>
      </c>
      <c r="CH39" s="65">
        <v>347.94167126913544</v>
      </c>
      <c r="CI39" s="65">
        <v>350.80361349336908</v>
      </c>
      <c r="CJ39" s="65">
        <v>286.01697186919358</v>
      </c>
      <c r="CK39" s="65">
        <v>263.7136683952703</v>
      </c>
      <c r="CL39" s="65">
        <v>294.43455318360958</v>
      </c>
      <c r="CM39" s="65">
        <v>272.3540779074786</v>
      </c>
      <c r="CN39" s="65">
        <v>249.25810322133185</v>
      </c>
      <c r="CO39" s="55"/>
      <c r="CP39">
        <v>1</v>
      </c>
      <c r="CR39" s="224">
        <v>15</v>
      </c>
      <c r="CS39" s="207" t="s">
        <v>14</v>
      </c>
      <c r="CT39" s="194">
        <v>7399.2902536855436</v>
      </c>
    </row>
    <row r="40" spans="2:98">
      <c r="B40" s="37">
        <v>16</v>
      </c>
      <c r="C40" s="50" t="s">
        <v>15</v>
      </c>
      <c r="D40" s="91">
        <f>'r1'!D40</f>
        <v>1.021824838073782</v>
      </c>
      <c r="E40" s="91">
        <f>'r1'!E40</f>
        <v>0.92553191489361697</v>
      </c>
      <c r="F40" s="91">
        <f>'r1'!F40</f>
        <v>0.92553191489361697</v>
      </c>
      <c r="G40" s="91">
        <f>'r1'!G40</f>
        <v>0.44117647058823528</v>
      </c>
      <c r="H40" s="91">
        <f>'r1'!H40</f>
        <v>0.73484848484848486</v>
      </c>
      <c r="I40" s="91">
        <f>'r1'!I40</f>
        <v>0</v>
      </c>
      <c r="J40" s="91">
        <f>'r1'!J40</f>
        <v>0.81481481481481477</v>
      </c>
      <c r="K40" s="91">
        <f>'r1'!K40</f>
        <v>0.48143148985845619</v>
      </c>
      <c r="L40" s="91">
        <f>'r1'!L40</f>
        <v>0.40957446808510639</v>
      </c>
      <c r="M40" s="91">
        <f>'r1'!M40</f>
        <v>0.51991657977059436</v>
      </c>
      <c r="N40" s="91">
        <f>'r1'!N40</f>
        <v>0</v>
      </c>
      <c r="O40" s="91">
        <f>'r1'!O40</f>
        <v>0.70149253731343286</v>
      </c>
      <c r="P40" s="91">
        <f>'r1'!P40</f>
        <v>1.0869565217391304</v>
      </c>
      <c r="Q40" s="91">
        <f>'r1'!Q40</f>
        <v>0.75454545454545452</v>
      </c>
      <c r="R40" s="91">
        <f>'r1'!R40</f>
        <v>1.5625</v>
      </c>
      <c r="S40" s="91">
        <f>'r1'!S40</f>
        <v>0</v>
      </c>
      <c r="T40" s="91">
        <f>'r1'!T40</f>
        <v>1.6808510638297873</v>
      </c>
      <c r="U40" s="91">
        <f>'r1'!U40</f>
        <v>0.9263157894736842</v>
      </c>
      <c r="X40" s="37">
        <v>16</v>
      </c>
      <c r="Y40" s="50" t="s">
        <v>15</v>
      </c>
      <c r="Z40" s="91">
        <v>6.0685655766889974</v>
      </c>
      <c r="AA40" s="91">
        <v>7.6680006140929819</v>
      </c>
      <c r="AB40" s="91">
        <v>12.93840861989754</v>
      </c>
      <c r="AC40" s="91">
        <v>10.342208263805482</v>
      </c>
      <c r="AD40" s="91">
        <v>8.4902225558154836</v>
      </c>
      <c r="AE40" s="91">
        <v>11.656003319158513</v>
      </c>
      <c r="AF40" s="91">
        <v>11.245208844808307</v>
      </c>
      <c r="AG40" s="91">
        <v>13.6045009252969</v>
      </c>
      <c r="AH40" s="91">
        <v>13.210073506276744</v>
      </c>
      <c r="AI40" s="91">
        <v>11.90633780365588</v>
      </c>
      <c r="AJ40" s="91">
        <v>11.126629977448692</v>
      </c>
      <c r="AK40" s="91">
        <v>11.715339045072033</v>
      </c>
      <c r="AL40" s="91">
        <v>14.643089784749652</v>
      </c>
      <c r="AM40" s="91">
        <v>13.956945632130203</v>
      </c>
      <c r="AN40" s="91">
        <v>16.939568568638556</v>
      </c>
      <c r="AO40" s="91">
        <v>15.498193652610452</v>
      </c>
      <c r="AP40" s="91">
        <v>15.865868310851869</v>
      </c>
      <c r="AQ40" s="91">
        <v>20.057477505449192</v>
      </c>
      <c r="AT40" s="37">
        <v>16</v>
      </c>
      <c r="AU40" s="50" t="s">
        <v>15</v>
      </c>
      <c r="AV40" s="91">
        <v>141.69094405048884</v>
      </c>
      <c r="AW40" s="91">
        <v>147.44695177508942</v>
      </c>
      <c r="AX40" s="91">
        <v>193.49370768649476</v>
      </c>
      <c r="AY40" s="91">
        <v>175.38982991878814</v>
      </c>
      <c r="AZ40" s="91">
        <v>159.6145896328228</v>
      </c>
      <c r="BA40" s="91">
        <v>188.8512567360246</v>
      </c>
      <c r="BB40" s="91">
        <v>181.80517632587916</v>
      </c>
      <c r="BC40" s="91">
        <v>214.08406000963683</v>
      </c>
      <c r="BD40" s="91">
        <v>221.86077620687615</v>
      </c>
      <c r="BE40" s="91">
        <v>182.81500934845005</v>
      </c>
      <c r="BF40" s="91">
        <v>179.99395173656751</v>
      </c>
      <c r="BG40" s="91">
        <v>191.53855250900222</v>
      </c>
      <c r="BH40" s="91">
        <v>230.81475470331745</v>
      </c>
      <c r="BI40" s="91">
        <v>241.30512449213242</v>
      </c>
      <c r="BJ40" s="91">
        <v>294.43455318360958</v>
      </c>
      <c r="BK40" s="91">
        <v>259.54907530587707</v>
      </c>
      <c r="BL40" s="91">
        <v>334.41833549851549</v>
      </c>
      <c r="BM40" s="91">
        <v>349.21838035498899</v>
      </c>
      <c r="BN40" s="234"/>
      <c r="BO40">
        <v>1</v>
      </c>
      <c r="BP40" s="59"/>
      <c r="BQ40" s="37">
        <v>16</v>
      </c>
      <c r="BR40" s="50" t="s">
        <v>15</v>
      </c>
      <c r="BS40" s="278">
        <v>3888.3250294745612</v>
      </c>
      <c r="BT40" s="234"/>
      <c r="BU40" s="288">
        <v>16</v>
      </c>
      <c r="BV40" s="50" t="s">
        <v>15</v>
      </c>
      <c r="BW40" s="65">
        <v>502.35235077822085</v>
      </c>
      <c r="BX40" s="65">
        <v>491.86329501347774</v>
      </c>
      <c r="BY40" s="65">
        <v>445.66481893608852</v>
      </c>
      <c r="BZ40" s="65">
        <v>523.34227810687241</v>
      </c>
      <c r="CA40" s="65">
        <v>443.73860678427747</v>
      </c>
      <c r="CB40" s="65">
        <v>412.51319779047134</v>
      </c>
      <c r="CC40" s="65">
        <v>371.51274473827891</v>
      </c>
      <c r="CD40" s="65">
        <v>333.83570782954104</v>
      </c>
      <c r="CE40" s="65">
        <v>357.61114993738158</v>
      </c>
      <c r="CF40" s="65">
        <v>343.64427663881702</v>
      </c>
      <c r="CG40" s="65">
        <v>366.62474462493583</v>
      </c>
      <c r="CH40" s="65">
        <v>303.16797170780495</v>
      </c>
      <c r="CI40" s="65">
        <v>303.9834019056708</v>
      </c>
      <c r="CJ40" s="65">
        <v>245.74968239614682</v>
      </c>
      <c r="CK40" s="65">
        <v>229.10002371105821</v>
      </c>
      <c r="CL40" s="65">
        <v>259.54907530587707</v>
      </c>
      <c r="CM40" s="65">
        <v>225.95380134970469</v>
      </c>
      <c r="CN40" s="65">
        <v>221.49661969538812</v>
      </c>
      <c r="CO40" s="55"/>
      <c r="CP40">
        <v>1</v>
      </c>
      <c r="CR40" s="225">
        <v>16</v>
      </c>
      <c r="CS40" s="208" t="s">
        <v>15</v>
      </c>
      <c r="CT40" s="194">
        <v>6381.7037472500133</v>
      </c>
    </row>
    <row r="41" spans="2:98">
      <c r="B41" s="75">
        <v>17</v>
      </c>
      <c r="C41" s="76" t="s">
        <v>16</v>
      </c>
      <c r="D41" s="91">
        <f>'r1'!D41</f>
        <v>0.55072463768115942</v>
      </c>
      <c r="E41" s="91">
        <f>'r1'!E41</f>
        <v>0</v>
      </c>
      <c r="F41" s="91">
        <f>'r1'!F41</f>
        <v>0.35294117647058826</v>
      </c>
      <c r="G41" s="91">
        <f>'r1'!G41</f>
        <v>0.35051546391752575</v>
      </c>
      <c r="H41" s="91">
        <f>'r1'!H41</f>
        <v>0.87390350877192979</v>
      </c>
      <c r="I41" s="91">
        <f>'r1'!I41</f>
        <v>0.61682242990654201</v>
      </c>
      <c r="J41" s="91">
        <f>'r1'!J41</f>
        <v>1.0129870129870129</v>
      </c>
      <c r="K41" s="91">
        <f>'r1'!K41</f>
        <v>1.2297297297297298</v>
      </c>
      <c r="L41" s="91">
        <f>'r1'!L41</f>
        <v>0.24390243902439024</v>
      </c>
      <c r="M41" s="91">
        <f>'r1'!M41</f>
        <v>1.044776119402985</v>
      </c>
      <c r="N41" s="91">
        <f>'r1'!N41</f>
        <v>0.45901639344262296</v>
      </c>
      <c r="O41" s="91">
        <f>'r1'!O41</f>
        <v>0.90697674418604646</v>
      </c>
      <c r="P41" s="91">
        <f>'r1'!P41</f>
        <v>1.396551724137931</v>
      </c>
      <c r="Q41" s="91">
        <f>'r1'!Q41</f>
        <v>0.88622488622488627</v>
      </c>
      <c r="R41" s="91">
        <f>'r1'!R41</f>
        <v>0.68918918918918914</v>
      </c>
      <c r="S41" s="91">
        <f>'r1'!S41</f>
        <v>0.59493670886075944</v>
      </c>
      <c r="T41" s="91">
        <f>'r1'!T41</f>
        <v>0</v>
      </c>
      <c r="U41" s="91">
        <f>'r1'!U41</f>
        <v>0.75</v>
      </c>
      <c r="X41" s="75">
        <v>17</v>
      </c>
      <c r="Y41" s="76" t="s">
        <v>16</v>
      </c>
      <c r="Z41" s="91">
        <v>7.4024430752102734</v>
      </c>
      <c r="AA41" s="91">
        <v>8.887752317272275</v>
      </c>
      <c r="AB41" s="91">
        <v>12.473965652873128</v>
      </c>
      <c r="AC41" s="91">
        <v>9.3469956287158986</v>
      </c>
      <c r="AD41" s="91">
        <v>8.3059158634023706</v>
      </c>
      <c r="AE41" s="91">
        <v>11.384051238532971</v>
      </c>
      <c r="AF41" s="91">
        <v>8.5465742485908081</v>
      </c>
      <c r="AG41" s="91">
        <v>10.320928054003984</v>
      </c>
      <c r="AH41" s="91">
        <v>11.853418014087085</v>
      </c>
      <c r="AI41" s="91">
        <v>8.997401882992472</v>
      </c>
      <c r="AJ41" s="91">
        <v>10.253842192933305</v>
      </c>
      <c r="AK41" s="91">
        <v>8.0094260694891961</v>
      </c>
      <c r="AL41" s="91">
        <v>11.92520573013012</v>
      </c>
      <c r="AM41" s="91">
        <v>12.441806915491854</v>
      </c>
      <c r="AN41" s="91">
        <v>16.238870672282633</v>
      </c>
      <c r="AO41" s="91">
        <v>15.081484047527347</v>
      </c>
      <c r="AP41" s="91">
        <v>16.012344556736011</v>
      </c>
      <c r="AQ41" s="91">
        <v>17.61363481080004</v>
      </c>
      <c r="AT41" s="75">
        <v>17</v>
      </c>
      <c r="AU41" s="76" t="s">
        <v>16</v>
      </c>
      <c r="AV41" s="91">
        <v>129.02149907584322</v>
      </c>
      <c r="AW41" s="91">
        <v>133.45650119582447</v>
      </c>
      <c r="AX41" s="91">
        <v>178.08657329306845</v>
      </c>
      <c r="AY41" s="91">
        <v>160.92527115616139</v>
      </c>
      <c r="AZ41" s="91">
        <v>145.07836019649633</v>
      </c>
      <c r="BA41" s="91">
        <v>164.06284243988384</v>
      </c>
      <c r="BB41" s="91">
        <v>170.98299606671671</v>
      </c>
      <c r="BC41" s="91">
        <v>198.14226942529814</v>
      </c>
      <c r="BD41" s="91">
        <v>204.92520571956075</v>
      </c>
      <c r="BE41" s="91">
        <v>170.57998599738437</v>
      </c>
      <c r="BF41" s="91">
        <v>159.06825131355586</v>
      </c>
      <c r="BG41" s="91">
        <v>180.72505438545156</v>
      </c>
      <c r="BH41" s="91">
        <v>214.57139560820343</v>
      </c>
      <c r="BI41" s="91">
        <v>219.42344775599778</v>
      </c>
      <c r="BJ41" s="91">
        <v>272.3540779074786</v>
      </c>
      <c r="BK41" s="91">
        <v>225.95380134970469</v>
      </c>
      <c r="BL41" s="91">
        <v>303.72683151732116</v>
      </c>
      <c r="BM41" s="91">
        <v>321.27328059571926</v>
      </c>
      <c r="BN41" s="234"/>
      <c r="BO41">
        <v>1</v>
      </c>
      <c r="BP41" s="59"/>
      <c r="BQ41" s="75">
        <v>17</v>
      </c>
      <c r="BR41" s="76" t="s">
        <v>16</v>
      </c>
      <c r="BS41" s="278">
        <v>3552.3576449996704</v>
      </c>
      <c r="BT41" s="234"/>
      <c r="BU41" s="249">
        <v>17</v>
      </c>
      <c r="BV41" s="41" t="s">
        <v>16</v>
      </c>
      <c r="BW41" s="65">
        <v>644.64419467519349</v>
      </c>
      <c r="BX41" s="65">
        <v>651.39469606813373</v>
      </c>
      <c r="BY41" s="65">
        <v>554.72643806358633</v>
      </c>
      <c r="BZ41" s="65">
        <v>651.0278079683435</v>
      </c>
      <c r="CA41" s="65">
        <v>555.0329642141171</v>
      </c>
      <c r="CB41" s="65">
        <v>532.43387163269551</v>
      </c>
      <c r="CC41" s="65">
        <v>473.61127195197872</v>
      </c>
      <c r="CD41" s="65">
        <v>411.31770265501291</v>
      </c>
      <c r="CE41" s="65">
        <v>447.21096641341347</v>
      </c>
      <c r="CF41" s="65">
        <v>424.11137705666988</v>
      </c>
      <c r="CG41" s="65">
        <v>476.62950503703786</v>
      </c>
      <c r="CH41" s="65">
        <v>374.10881992522638</v>
      </c>
      <c r="CI41" s="65">
        <v>383.9875411248438</v>
      </c>
      <c r="CJ41" s="65">
        <v>312.48820116475713</v>
      </c>
      <c r="CK41" s="65">
        <v>292.87151405875466</v>
      </c>
      <c r="CL41" s="65">
        <v>334.41833549851549</v>
      </c>
      <c r="CM41" s="65">
        <v>303.72683151732116</v>
      </c>
      <c r="CN41" s="65">
        <v>284.94272286416776</v>
      </c>
      <c r="CO41" s="55"/>
      <c r="CP41">
        <v>1</v>
      </c>
      <c r="CR41" s="226">
        <v>17</v>
      </c>
      <c r="CS41" s="209" t="s">
        <v>16</v>
      </c>
      <c r="CT41" s="194">
        <v>8108.6847618897691</v>
      </c>
    </row>
    <row r="42" spans="2:98">
      <c r="B42" s="16">
        <v>18</v>
      </c>
      <c r="C42" s="41" t="s">
        <v>17</v>
      </c>
      <c r="D42" s="91">
        <f>'r1'!D42</f>
        <v>0</v>
      </c>
      <c r="E42" s="91">
        <f>'r1'!E42</f>
        <v>0.17142857142857143</v>
      </c>
      <c r="F42" s="91">
        <f>'r1'!F42</f>
        <v>0.2781954887218045</v>
      </c>
      <c r="G42" s="91">
        <f>'r1'!G42</f>
        <v>1.9666666666666666</v>
      </c>
      <c r="H42" s="91">
        <f>'r1'!H42</f>
        <v>0.4573643410852713</v>
      </c>
      <c r="I42" s="91">
        <f>'r1'!I42</f>
        <v>0.35869565217391303</v>
      </c>
      <c r="J42" s="91">
        <f>'r1'!J42</f>
        <v>1.2461538461538462</v>
      </c>
      <c r="K42" s="91">
        <f>'r1'!K42</f>
        <v>0.62393162393162394</v>
      </c>
      <c r="L42" s="91">
        <f>'r1'!L42</f>
        <v>0.6892034156041642</v>
      </c>
      <c r="M42" s="91">
        <f>'r1'!M42</f>
        <v>0.36764705882352944</v>
      </c>
      <c r="N42" s="91">
        <f>'r1'!N42</f>
        <v>0.38571428571428573</v>
      </c>
      <c r="O42" s="91">
        <f>'r1'!O42</f>
        <v>0.62150427350427351</v>
      </c>
      <c r="P42" s="91">
        <f>'r1'!P42</f>
        <v>0.56012720477345757</v>
      </c>
      <c r="Q42" s="91">
        <f>'r1'!Q42</f>
        <v>0</v>
      </c>
      <c r="R42" s="91">
        <f>'r1'!R42</f>
        <v>0.96341463414634143</v>
      </c>
      <c r="S42" s="91">
        <f>'r1'!S42</f>
        <v>1.0795454545454546</v>
      </c>
      <c r="T42" s="91">
        <f>'r1'!T42</f>
        <v>1.3333333333333333</v>
      </c>
      <c r="U42" s="91">
        <f>'r1'!U42</f>
        <v>0</v>
      </c>
      <c r="X42" s="16">
        <v>18</v>
      </c>
      <c r="Y42" s="41" t="s">
        <v>17</v>
      </c>
      <c r="Z42" s="91">
        <v>8.2467079283319116</v>
      </c>
      <c r="AA42" s="91">
        <v>7.2958540170531014</v>
      </c>
      <c r="AB42" s="91">
        <v>10.243012495861127</v>
      </c>
      <c r="AC42" s="91">
        <v>5.5301171252264361</v>
      </c>
      <c r="AD42" s="91">
        <v>8.2862156458144636</v>
      </c>
      <c r="AE42" s="91">
        <v>9.7753226914683928</v>
      </c>
      <c r="AF42" s="91">
        <v>9.1579219345038183</v>
      </c>
      <c r="AG42" s="91">
        <v>11.502527462840742</v>
      </c>
      <c r="AH42" s="91">
        <v>9.1725919634789612</v>
      </c>
      <c r="AI42" s="91">
        <v>10.50813248929604</v>
      </c>
      <c r="AJ42" s="91">
        <v>11.466132160402053</v>
      </c>
      <c r="AK42" s="91">
        <v>10.475276028367572</v>
      </c>
      <c r="AL42" s="91">
        <v>12.853325556881751</v>
      </c>
      <c r="AM42" s="91">
        <v>14.361004767081045</v>
      </c>
      <c r="AN42" s="91">
        <v>19.454187199885752</v>
      </c>
      <c r="AO42" s="91">
        <v>13.916003645354978</v>
      </c>
      <c r="AP42" s="91">
        <v>17.56307483712947</v>
      </c>
      <c r="AQ42" s="91">
        <v>15.065470177176074</v>
      </c>
      <c r="AT42" s="16">
        <v>18</v>
      </c>
      <c r="AU42" s="41" t="s">
        <v>17</v>
      </c>
      <c r="AV42" s="91">
        <v>125.60603450714549</v>
      </c>
      <c r="AW42" s="91">
        <v>132.24326900148176</v>
      </c>
      <c r="AX42" s="91">
        <v>183.30675678056821</v>
      </c>
      <c r="AY42" s="91">
        <v>154.88189589420179</v>
      </c>
      <c r="AZ42" s="91">
        <v>142.77473611059983</v>
      </c>
      <c r="BA42" s="91">
        <v>170.28888651769927</v>
      </c>
      <c r="BB42" s="91">
        <v>165.44352641119502</v>
      </c>
      <c r="BC42" s="91">
        <v>195.13987066515472</v>
      </c>
      <c r="BD42" s="91">
        <v>197.94724645242587</v>
      </c>
      <c r="BE42" s="91">
        <v>161.80842698128197</v>
      </c>
      <c r="BF42" s="91">
        <v>150.79273204303976</v>
      </c>
      <c r="BG42" s="91">
        <v>173.51518356821504</v>
      </c>
      <c r="BH42" s="91">
        <v>214.48435169150099</v>
      </c>
      <c r="BI42" s="91">
        <v>211.19758963057038</v>
      </c>
      <c r="BJ42" s="91">
        <v>249.25810322133185</v>
      </c>
      <c r="BK42" s="91">
        <v>221.49661969538812</v>
      </c>
      <c r="BL42" s="91">
        <v>284.94272286416776</v>
      </c>
      <c r="BM42" s="91">
        <v>312.43231752558626</v>
      </c>
      <c r="BN42" s="234"/>
      <c r="BO42">
        <v>1</v>
      </c>
      <c r="BP42" s="59"/>
      <c r="BQ42" s="16">
        <v>18</v>
      </c>
      <c r="BR42" s="41" t="s">
        <v>17</v>
      </c>
      <c r="BS42" s="278">
        <v>3447.5602695615539</v>
      </c>
      <c r="BT42" s="234"/>
      <c r="BU42" s="249">
        <v>18</v>
      </c>
      <c r="BV42" s="41" t="s">
        <v>17</v>
      </c>
      <c r="BW42" s="65">
        <v>661.00776505242243</v>
      </c>
      <c r="BX42" s="65">
        <v>679.25804237398631</v>
      </c>
      <c r="BY42" s="65">
        <v>573.06765533482621</v>
      </c>
      <c r="BZ42" s="65">
        <v>705.73726335861227</v>
      </c>
      <c r="CA42" s="65">
        <v>587.45482883320346</v>
      </c>
      <c r="CB42" s="65">
        <v>558.52199170568292</v>
      </c>
      <c r="CC42" s="65">
        <v>471.86924933165091</v>
      </c>
      <c r="CD42" s="65">
        <v>442.00033580494085</v>
      </c>
      <c r="CE42" s="65">
        <v>472.11102066543322</v>
      </c>
      <c r="CF42" s="65">
        <v>437.91158225492239</v>
      </c>
      <c r="CG42" s="65">
        <v>481.64868008242183</v>
      </c>
      <c r="CH42" s="65">
        <v>383.45969120520687</v>
      </c>
      <c r="CI42" s="65">
        <v>392.51688337163824</v>
      </c>
      <c r="CJ42" s="65">
        <v>325.06541732473522</v>
      </c>
      <c r="CK42" s="65">
        <v>301.74977537959228</v>
      </c>
      <c r="CL42" s="65">
        <v>349.21838035498899</v>
      </c>
      <c r="CM42" s="65">
        <v>321.27328059571926</v>
      </c>
      <c r="CN42" s="65">
        <v>312.43231752558626</v>
      </c>
      <c r="CO42" s="55"/>
      <c r="CP42">
        <v>1</v>
      </c>
      <c r="CR42" s="212">
        <v>18</v>
      </c>
      <c r="CS42" s="163" t="s">
        <v>17</v>
      </c>
      <c r="CT42" s="194">
        <v>8456.3041605555682</v>
      </c>
    </row>
    <row r="43" spans="2:98">
      <c r="CR43" s="227"/>
    </row>
    <row r="44" spans="2:98">
      <c r="B44" s="16"/>
      <c r="C44" s="17"/>
      <c r="D44" s="210">
        <v>1</v>
      </c>
      <c r="E44" s="211">
        <v>2</v>
      </c>
      <c r="F44" s="212">
        <v>3</v>
      </c>
      <c r="G44" s="213">
        <v>4</v>
      </c>
      <c r="H44" s="214">
        <v>5</v>
      </c>
      <c r="I44" s="215">
        <v>6</v>
      </c>
      <c r="J44" s="216">
        <v>7</v>
      </c>
      <c r="K44" s="217">
        <v>8</v>
      </c>
      <c r="L44" s="218">
        <v>9</v>
      </c>
      <c r="M44" s="219">
        <v>10</v>
      </c>
      <c r="N44" s="220">
        <v>11</v>
      </c>
      <c r="O44" s="221">
        <v>12</v>
      </c>
      <c r="P44" s="222">
        <v>13</v>
      </c>
      <c r="Q44" s="223">
        <v>14</v>
      </c>
      <c r="R44" s="224">
        <v>15</v>
      </c>
      <c r="S44" s="225">
        <v>16</v>
      </c>
      <c r="T44" s="226">
        <v>17</v>
      </c>
      <c r="U44" s="212">
        <v>18</v>
      </c>
      <c r="X44" s="16"/>
      <c r="Y44" s="17"/>
      <c r="Z44" s="29">
        <v>1</v>
      </c>
      <c r="AA44" s="126">
        <v>2</v>
      </c>
      <c r="AB44" s="16">
        <v>3</v>
      </c>
      <c r="AC44" s="30">
        <v>4</v>
      </c>
      <c r="AD44" s="31">
        <v>5</v>
      </c>
      <c r="AE44" s="128">
        <v>6</v>
      </c>
      <c r="AF44" s="130">
        <v>7</v>
      </c>
      <c r="AG44" s="32">
        <v>8</v>
      </c>
      <c r="AH44" s="132">
        <v>9</v>
      </c>
      <c r="AI44" s="134">
        <v>10</v>
      </c>
      <c r="AJ44" s="33">
        <v>11</v>
      </c>
      <c r="AK44" s="34">
        <v>12</v>
      </c>
      <c r="AL44" s="35">
        <v>13</v>
      </c>
      <c r="AM44" s="36">
        <v>14</v>
      </c>
      <c r="AN44" s="38">
        <v>15</v>
      </c>
      <c r="AO44" s="37">
        <v>16</v>
      </c>
      <c r="AP44" s="75">
        <v>17</v>
      </c>
      <c r="AQ44" s="16">
        <v>18</v>
      </c>
      <c r="AT44" s="16"/>
      <c r="AU44" s="16"/>
      <c r="AV44" s="29">
        <v>1</v>
      </c>
      <c r="AW44" s="126">
        <v>2</v>
      </c>
      <c r="AX44" s="16">
        <v>3</v>
      </c>
      <c r="AY44" s="30">
        <v>4</v>
      </c>
      <c r="AZ44" s="31">
        <v>5</v>
      </c>
      <c r="BA44" s="128">
        <v>6</v>
      </c>
      <c r="BB44" s="130">
        <v>7</v>
      </c>
      <c r="BC44" s="32">
        <v>8</v>
      </c>
      <c r="BD44" s="132">
        <v>9</v>
      </c>
      <c r="BE44" s="134">
        <v>10</v>
      </c>
      <c r="BF44" s="33">
        <v>11</v>
      </c>
      <c r="BG44" s="34">
        <v>12</v>
      </c>
      <c r="BH44" s="35">
        <v>13</v>
      </c>
      <c r="BI44" s="36">
        <v>14</v>
      </c>
      <c r="BJ44" s="38">
        <v>15</v>
      </c>
      <c r="BK44" s="37">
        <v>16</v>
      </c>
      <c r="BL44" s="75">
        <v>17</v>
      </c>
      <c r="BM44" s="16">
        <v>18</v>
      </c>
      <c r="BN44" s="11"/>
      <c r="BP44" s="11"/>
      <c r="BQ44" s="16"/>
      <c r="BR44" s="16"/>
      <c r="BS44" s="276"/>
      <c r="BT44" s="289"/>
      <c r="BU44" s="249"/>
      <c r="BV44" s="250"/>
      <c r="BW44" s="250">
        <v>1</v>
      </c>
      <c r="BX44" s="250">
        <v>2</v>
      </c>
      <c r="BY44" s="250">
        <v>3</v>
      </c>
      <c r="BZ44" s="250">
        <v>4</v>
      </c>
      <c r="CA44" s="250">
        <v>5</v>
      </c>
      <c r="CB44" s="250">
        <v>6</v>
      </c>
      <c r="CC44" s="250">
        <v>7</v>
      </c>
      <c r="CD44" s="250">
        <v>8</v>
      </c>
      <c r="CE44" s="250">
        <v>9</v>
      </c>
      <c r="CF44" s="250">
        <v>10</v>
      </c>
      <c r="CG44" s="250">
        <v>11</v>
      </c>
      <c r="CH44" s="250">
        <v>12</v>
      </c>
      <c r="CI44" s="250">
        <v>13</v>
      </c>
      <c r="CJ44" s="251">
        <v>14</v>
      </c>
      <c r="CK44" s="250">
        <v>15</v>
      </c>
      <c r="CL44" s="250">
        <v>16</v>
      </c>
      <c r="CM44" s="252">
        <v>17</v>
      </c>
      <c r="CN44" s="250">
        <v>18</v>
      </c>
      <c r="CO44" s="227"/>
      <c r="CR44" s="227"/>
    </row>
    <row r="45" spans="2:98" ht="55.5">
      <c r="B45" s="16"/>
      <c r="C45" s="18" t="s">
        <v>73</v>
      </c>
      <c r="D45" s="173" t="s">
        <v>0</v>
      </c>
      <c r="E45" s="174" t="s">
        <v>1</v>
      </c>
      <c r="F45" s="175" t="s">
        <v>2</v>
      </c>
      <c r="G45" s="176" t="s">
        <v>3</v>
      </c>
      <c r="H45" s="177" t="s">
        <v>4</v>
      </c>
      <c r="I45" s="178" t="s">
        <v>5</v>
      </c>
      <c r="J45" s="179" t="s">
        <v>6</v>
      </c>
      <c r="K45" s="180" t="s">
        <v>7</v>
      </c>
      <c r="L45" s="181" t="s">
        <v>8</v>
      </c>
      <c r="M45" s="182" t="s">
        <v>9</v>
      </c>
      <c r="N45" s="183" t="s">
        <v>10</v>
      </c>
      <c r="O45" s="184" t="s">
        <v>11</v>
      </c>
      <c r="P45" s="185" t="s">
        <v>12</v>
      </c>
      <c r="Q45" s="186" t="s">
        <v>13</v>
      </c>
      <c r="R45" s="187" t="s">
        <v>14</v>
      </c>
      <c r="S45" s="188" t="s">
        <v>15</v>
      </c>
      <c r="T45" s="189" t="s">
        <v>16</v>
      </c>
      <c r="U45" s="175" t="s">
        <v>17</v>
      </c>
      <c r="X45" s="16"/>
      <c r="Y45" s="18" t="s">
        <v>75</v>
      </c>
      <c r="Z45" s="77" t="s">
        <v>0</v>
      </c>
      <c r="AA45" s="168" t="s">
        <v>1</v>
      </c>
      <c r="AB45" s="78" t="s">
        <v>2</v>
      </c>
      <c r="AC45" s="79" t="s">
        <v>3</v>
      </c>
      <c r="AD45" s="80" t="s">
        <v>4</v>
      </c>
      <c r="AE45" s="169" t="s">
        <v>5</v>
      </c>
      <c r="AF45" s="170" t="s">
        <v>6</v>
      </c>
      <c r="AG45" s="81" t="s">
        <v>7</v>
      </c>
      <c r="AH45" s="171" t="s">
        <v>8</v>
      </c>
      <c r="AI45" s="172" t="s">
        <v>9</v>
      </c>
      <c r="AJ45" s="82" t="s">
        <v>10</v>
      </c>
      <c r="AK45" s="83" t="s">
        <v>11</v>
      </c>
      <c r="AL45" s="84" t="s">
        <v>12</v>
      </c>
      <c r="AM45" s="85" t="s">
        <v>13</v>
      </c>
      <c r="AN45" s="86" t="s">
        <v>14</v>
      </c>
      <c r="AO45" s="87" t="s">
        <v>15</v>
      </c>
      <c r="AP45" s="88" t="s">
        <v>16</v>
      </c>
      <c r="AQ45" s="78" t="s">
        <v>17</v>
      </c>
      <c r="AT45" s="17"/>
      <c r="AU45" s="18" t="s">
        <v>78</v>
      </c>
      <c r="AV45" s="77" t="s">
        <v>0</v>
      </c>
      <c r="AW45" s="168" t="s">
        <v>1</v>
      </c>
      <c r="AX45" s="78" t="s">
        <v>2</v>
      </c>
      <c r="AY45" s="79" t="s">
        <v>3</v>
      </c>
      <c r="AZ45" s="80" t="s">
        <v>4</v>
      </c>
      <c r="BA45" s="169" t="s">
        <v>5</v>
      </c>
      <c r="BB45" s="170" t="s">
        <v>6</v>
      </c>
      <c r="BC45" s="81" t="s">
        <v>7</v>
      </c>
      <c r="BD45" s="171" t="s">
        <v>8</v>
      </c>
      <c r="BE45" s="172" t="s">
        <v>9</v>
      </c>
      <c r="BF45" s="82" t="s">
        <v>10</v>
      </c>
      <c r="BG45" s="83" t="s">
        <v>11</v>
      </c>
      <c r="BH45" s="84" t="s">
        <v>12</v>
      </c>
      <c r="BI45" s="85" t="s">
        <v>13</v>
      </c>
      <c r="BJ45" s="86" t="s">
        <v>14</v>
      </c>
      <c r="BK45" s="87" t="s">
        <v>15</v>
      </c>
      <c r="BL45" s="88" t="s">
        <v>16</v>
      </c>
      <c r="BM45" s="78" t="s">
        <v>17</v>
      </c>
      <c r="BN45" s="275"/>
      <c r="BO45" t="s">
        <v>809</v>
      </c>
      <c r="BP45" s="58"/>
      <c r="BQ45" s="17"/>
      <c r="BR45" s="18" t="s">
        <v>79</v>
      </c>
      <c r="BS45" s="277" t="s">
        <v>34</v>
      </c>
      <c r="BT45" s="290"/>
      <c r="BU45" s="249"/>
      <c r="BV45" s="18" t="s">
        <v>78</v>
      </c>
      <c r="BW45" s="19" t="s">
        <v>0</v>
      </c>
      <c r="BX45" s="20" t="s">
        <v>1</v>
      </c>
      <c r="BY45" s="20" t="s">
        <v>2</v>
      </c>
      <c r="BZ45" s="21" t="s">
        <v>3</v>
      </c>
      <c r="CA45" s="22" t="s">
        <v>4</v>
      </c>
      <c r="CB45" s="20" t="s">
        <v>5</v>
      </c>
      <c r="CC45" s="20" t="s">
        <v>6</v>
      </c>
      <c r="CD45" s="23" t="s">
        <v>7</v>
      </c>
      <c r="CE45" s="20" t="s">
        <v>8</v>
      </c>
      <c r="CF45" s="20" t="s">
        <v>9</v>
      </c>
      <c r="CG45" s="24" t="s">
        <v>10</v>
      </c>
      <c r="CH45" s="25" t="s">
        <v>11</v>
      </c>
      <c r="CI45" s="26" t="s">
        <v>12</v>
      </c>
      <c r="CJ45" s="27" t="s">
        <v>13</v>
      </c>
      <c r="CK45" s="20" t="s">
        <v>14</v>
      </c>
      <c r="CL45" s="20" t="s">
        <v>15</v>
      </c>
      <c r="CM45" s="28" t="s">
        <v>16</v>
      </c>
      <c r="CN45" s="20" t="s">
        <v>17</v>
      </c>
      <c r="CP45" t="s">
        <v>809</v>
      </c>
      <c r="CR45" s="212"/>
      <c r="CS45" s="191" t="s">
        <v>80</v>
      </c>
      <c r="CT45" s="192" t="s">
        <v>34</v>
      </c>
    </row>
    <row r="46" spans="2:98">
      <c r="B46" s="29">
        <v>1</v>
      </c>
      <c r="C46" s="40" t="s">
        <v>0</v>
      </c>
      <c r="D46" s="91">
        <f>'r1'!D46</f>
        <v>0</v>
      </c>
      <c r="E46" s="91">
        <f>'r1'!E46</f>
        <v>2.1197552447552446</v>
      </c>
      <c r="F46" s="91">
        <f>'r1'!F46</f>
        <v>3.8947368421052633</v>
      </c>
      <c r="G46" s="91">
        <f>'r1'!G46</f>
        <v>1.2266666666666666</v>
      </c>
      <c r="H46" s="91">
        <f>'r1'!H46</f>
        <v>1.0425531914893618</v>
      </c>
      <c r="I46" s="91">
        <f>'r1'!I46</f>
        <v>0.52747252747252749</v>
      </c>
      <c r="J46" s="91">
        <f>'r1'!J46</f>
        <v>3.1672149122807021</v>
      </c>
      <c r="K46" s="91">
        <f>'r1'!K46</f>
        <v>1.2156862745098038</v>
      </c>
      <c r="L46" s="91">
        <f>'r1'!L46</f>
        <v>1.5490196078431373</v>
      </c>
      <c r="M46" s="91">
        <f>'r1'!M46</f>
        <v>1.8873239436619718</v>
      </c>
      <c r="N46" s="91">
        <f>'r1'!N46</f>
        <v>0.7752808988764045</v>
      </c>
      <c r="O46" s="91">
        <f>'r1'!O46</f>
        <v>1.472972972972973</v>
      </c>
      <c r="P46" s="91">
        <f>'r1'!P46</f>
        <v>2.392156862745098</v>
      </c>
      <c r="Q46" s="91">
        <f>'r1'!Q46</f>
        <v>0</v>
      </c>
      <c r="R46" s="91">
        <f>'r1'!R46</f>
        <v>2.7954545454545454</v>
      </c>
      <c r="S46" s="91">
        <f>'r1'!S46</f>
        <v>1.2217171717171718</v>
      </c>
      <c r="T46" s="91">
        <f>'r1'!T46</f>
        <v>1.8157894736842106</v>
      </c>
      <c r="U46" s="91">
        <f>'r1'!U46</f>
        <v>0</v>
      </c>
      <c r="X46" s="29">
        <v>1</v>
      </c>
      <c r="Y46" s="40" t="s">
        <v>0</v>
      </c>
      <c r="Z46" s="91" cm="1">
        <f t="array" ref="Z46:AQ63">MMULT(D46:U63,D46:U63)</f>
        <v>21.400283441846511</v>
      </c>
      <c r="AA46" s="91">
        <v>19.547896567244152</v>
      </c>
      <c r="AB46" s="91">
        <v>20.789666680549463</v>
      </c>
      <c r="AC46" s="91">
        <v>18.179011993536466</v>
      </c>
      <c r="AD46" s="91">
        <v>21.006972137143663</v>
      </c>
      <c r="AE46" s="91">
        <v>33.324112570266244</v>
      </c>
      <c r="AF46" s="91">
        <v>20.180769186619926</v>
      </c>
      <c r="AG46" s="91">
        <v>29.587697128503038</v>
      </c>
      <c r="AH46" s="91">
        <v>31.30683945436024</v>
      </c>
      <c r="AI46" s="91">
        <v>24.801978174348573</v>
      </c>
      <c r="AJ46" s="91">
        <v>33.632991561047824</v>
      </c>
      <c r="AK46" s="91">
        <v>26.251079090459431</v>
      </c>
      <c r="AL46" s="91">
        <v>30.261364245976072</v>
      </c>
      <c r="AM46" s="91">
        <v>41.256676502983609</v>
      </c>
      <c r="AN46" s="91">
        <v>35.386325300562184</v>
      </c>
      <c r="AO46" s="91">
        <v>35.478388360134169</v>
      </c>
      <c r="AP46" s="91">
        <v>41.20652677361516</v>
      </c>
      <c r="AQ46" s="91">
        <v>59.312025749387232</v>
      </c>
      <c r="AT46" s="29">
        <v>1</v>
      </c>
      <c r="AU46" s="40" t="s">
        <v>0</v>
      </c>
      <c r="AV46" s="91" cm="1">
        <f t="array" ref="AV46:BM63">MMULT(D46:U63,_xlfn.ANCHORARRAY(Z46))</f>
        <v>370.22762944393179</v>
      </c>
      <c r="AW46" s="91">
        <v>364.09908060896237</v>
      </c>
      <c r="AX46" s="91">
        <v>504.57126861813981</v>
      </c>
      <c r="AY46" s="91">
        <v>446.19418666801971</v>
      </c>
      <c r="AZ46" s="91">
        <v>419.06728808960656</v>
      </c>
      <c r="BA46" s="91">
        <v>456.71001741192367</v>
      </c>
      <c r="BB46" s="91">
        <v>546.56795120258175</v>
      </c>
      <c r="BC46" s="91">
        <v>535.32885521513037</v>
      </c>
      <c r="BD46" s="91">
        <v>513.90539380035545</v>
      </c>
      <c r="BE46" s="91">
        <v>460.91332088179638</v>
      </c>
      <c r="BF46" s="91">
        <v>469.9172353935557</v>
      </c>
      <c r="BG46" s="91">
        <v>585.91577972939865</v>
      </c>
      <c r="BH46" s="91">
        <v>553.48524046348257</v>
      </c>
      <c r="BI46" s="91">
        <v>597.93304796706457</v>
      </c>
      <c r="BJ46" s="91">
        <v>724.01529313073672</v>
      </c>
      <c r="BK46" s="91">
        <v>673.1741422823734</v>
      </c>
      <c r="BL46" s="91">
        <v>808.8949634772797</v>
      </c>
      <c r="BM46" s="91">
        <v>843.51628491688462</v>
      </c>
      <c r="BN46" s="234"/>
      <c r="BO46">
        <v>1</v>
      </c>
      <c r="BP46" s="59"/>
      <c r="BQ46" s="29">
        <v>1</v>
      </c>
      <c r="BR46" s="40" t="s">
        <v>0</v>
      </c>
      <c r="BS46" s="278" cm="1">
        <f t="array" ref="BS46:BS63">MMULT(_xlfn.ANCHORARRAY(AV46),BO46:BO63)</f>
        <v>9874.4369793012229</v>
      </c>
      <c r="BT46" s="234"/>
      <c r="BU46" s="279">
        <v>1</v>
      </c>
      <c r="BV46" s="40" t="s">
        <v>0</v>
      </c>
      <c r="BW46" s="65" cm="1">
        <f t="array" ref="BW46:CN63">TRANSPOSE(_xlfn.ANCHORARRAY(AV46))</f>
        <v>370.22762944393179</v>
      </c>
      <c r="BX46" s="65">
        <v>365.37535080386954</v>
      </c>
      <c r="BY46" s="65">
        <v>302.19775777585869</v>
      </c>
      <c r="BZ46" s="65">
        <v>348.5998341798919</v>
      </c>
      <c r="CA46" s="65">
        <v>304.31088187890708</v>
      </c>
      <c r="CB46" s="65">
        <v>292.51605026148729</v>
      </c>
      <c r="CC46" s="65">
        <v>281.62036473429106</v>
      </c>
      <c r="CD46" s="65">
        <v>229.65984391915939</v>
      </c>
      <c r="CE46" s="65">
        <v>231.05710606405819</v>
      </c>
      <c r="CF46" s="65">
        <v>227.39673053082595</v>
      </c>
      <c r="CG46" s="65">
        <v>264.63392975632297</v>
      </c>
      <c r="CH46" s="65">
        <v>234.25011545538604</v>
      </c>
      <c r="CI46" s="65">
        <v>196.39395244364223</v>
      </c>
      <c r="CJ46" s="65">
        <v>184.60222887410706</v>
      </c>
      <c r="CK46" s="65">
        <v>161.49537051203754</v>
      </c>
      <c r="CL46" s="65">
        <v>178.74958632663282</v>
      </c>
      <c r="CM46" s="65">
        <v>170.61479210983549</v>
      </c>
      <c r="CN46" s="65">
        <v>154.52404935885158</v>
      </c>
      <c r="CP46">
        <v>1</v>
      </c>
      <c r="CR46" s="210">
        <v>1</v>
      </c>
      <c r="CS46" s="193" t="s">
        <v>0</v>
      </c>
      <c r="CT46" s="194" cm="1">
        <f t="array" ref="CT46:CT63">MMULT(_xlfn.ANCHORARRAY(BW46),CP46:CP63)</f>
        <v>4498.2255744290969</v>
      </c>
    </row>
    <row r="47" spans="2:98">
      <c r="B47" s="126">
        <v>2</v>
      </c>
      <c r="C47" s="127" t="s">
        <v>1</v>
      </c>
      <c r="D47" s="91">
        <f>'r1'!D47</f>
        <v>1.9288128852654602</v>
      </c>
      <c r="E47" s="91">
        <f>'r1'!E47</f>
        <v>0</v>
      </c>
      <c r="F47" s="91">
        <f>'r1'!F47</f>
        <v>0.82075471698113212</v>
      </c>
      <c r="G47" s="91">
        <f>'r1'!G47</f>
        <v>1.7341772151898733</v>
      </c>
      <c r="H47" s="91">
        <f>'r1'!H47</f>
        <v>0.86</v>
      </c>
      <c r="I47" s="91">
        <f>'r1'!I47</f>
        <v>0.81481481481481477</v>
      </c>
      <c r="J47" s="91">
        <f>'r1'!J47</f>
        <v>1.0465116279069768</v>
      </c>
      <c r="K47" s="91">
        <f>'r1'!K47</f>
        <v>2.2692307692307692</v>
      </c>
      <c r="L47" s="91">
        <f>'r1'!L47</f>
        <v>1.5569620253164558</v>
      </c>
      <c r="M47" s="91">
        <f>'r1'!M47</f>
        <v>1.1304347826086956</v>
      </c>
      <c r="N47" s="91">
        <f>'r1'!N47</f>
        <v>1.3372093023255813</v>
      </c>
      <c r="O47" s="91">
        <f>'r1'!O47</f>
        <v>2.4308390022675734</v>
      </c>
      <c r="P47" s="91">
        <f>'r1'!P47</f>
        <v>1.3111111111111111</v>
      </c>
      <c r="Q47" s="91">
        <f>'r1'!Q47</f>
        <v>2.3777777777777778</v>
      </c>
      <c r="R47" s="91">
        <f>'r1'!R47</f>
        <v>1.5274725274725274</v>
      </c>
      <c r="S47" s="91">
        <f>'r1'!S47</f>
        <v>1.0804597701149425</v>
      </c>
      <c r="T47" s="91">
        <f>'r1'!T47</f>
        <v>0</v>
      </c>
      <c r="U47" s="91">
        <f>'r1'!U47</f>
        <v>5.833333333333333</v>
      </c>
      <c r="X47" s="126">
        <v>2</v>
      </c>
      <c r="Y47" s="127" t="s">
        <v>1</v>
      </c>
      <c r="Z47" s="91">
        <v>14.381066074976458</v>
      </c>
      <c r="AA47" s="91">
        <v>19.151112154262844</v>
      </c>
      <c r="AB47" s="91">
        <v>28.80462387734536</v>
      </c>
      <c r="AC47" s="91">
        <v>25.762004920601811</v>
      </c>
      <c r="AD47" s="91">
        <v>18.237125575637283</v>
      </c>
      <c r="AE47" s="91">
        <v>23.646595180713707</v>
      </c>
      <c r="AF47" s="91">
        <v>30.539067003156749</v>
      </c>
      <c r="AG47" s="91">
        <v>24.623920332815178</v>
      </c>
      <c r="AH47" s="91">
        <v>26.632398061752422</v>
      </c>
      <c r="AI47" s="91">
        <v>22.809722191936846</v>
      </c>
      <c r="AJ47" s="91">
        <v>25.873290620074542</v>
      </c>
      <c r="AK47" s="91">
        <v>30.723967936195777</v>
      </c>
      <c r="AL47" s="91">
        <v>26.534829369979551</v>
      </c>
      <c r="AM47" s="91">
        <v>27.105805891066506</v>
      </c>
      <c r="AN47" s="91">
        <v>42.582815341373752</v>
      </c>
      <c r="AO47" s="91">
        <v>42.483212888284555</v>
      </c>
      <c r="AP47" s="91">
        <v>45.460210209874489</v>
      </c>
      <c r="AQ47" s="91">
        <v>34.244122969395256</v>
      </c>
      <c r="AT47" s="126">
        <v>2</v>
      </c>
      <c r="AU47" s="127" t="s">
        <v>1</v>
      </c>
      <c r="AV47" s="91">
        <v>365.37535080386954</v>
      </c>
      <c r="AW47" s="91">
        <v>345.46200619267807</v>
      </c>
      <c r="AX47" s="91">
        <v>462.16019033680755</v>
      </c>
      <c r="AY47" s="91">
        <v>367.67399082365574</v>
      </c>
      <c r="AZ47" s="91">
        <v>397.20247154388807</v>
      </c>
      <c r="BA47" s="91">
        <v>464.3866593752432</v>
      </c>
      <c r="BB47" s="91">
        <v>478.28859746257996</v>
      </c>
      <c r="BC47" s="91">
        <v>522.34739896076451</v>
      </c>
      <c r="BD47" s="91">
        <v>485.969964660024</v>
      </c>
      <c r="BE47" s="91">
        <v>441.18799991895361</v>
      </c>
      <c r="BF47" s="91">
        <v>484.72391117268188</v>
      </c>
      <c r="BG47" s="91">
        <v>538.41489485666636</v>
      </c>
      <c r="BH47" s="91">
        <v>540.25728506237647</v>
      </c>
      <c r="BI47" s="91">
        <v>620.70419918095774</v>
      </c>
      <c r="BJ47" s="91">
        <v>703.28419920116073</v>
      </c>
      <c r="BK47" s="91">
        <v>622.21412545020837</v>
      </c>
      <c r="BL47" s="91">
        <v>761.65741394533052</v>
      </c>
      <c r="BM47" s="91">
        <v>833.63029477740929</v>
      </c>
      <c r="BN47" s="234"/>
      <c r="BO47">
        <v>1</v>
      </c>
      <c r="BP47" s="59"/>
      <c r="BQ47" s="126">
        <v>2</v>
      </c>
      <c r="BR47" s="127" t="s">
        <v>1</v>
      </c>
      <c r="BS47" s="278">
        <v>9434.9409537252559</v>
      </c>
      <c r="BT47" s="234"/>
      <c r="BU47" s="249">
        <v>2</v>
      </c>
      <c r="BV47" s="41" t="s">
        <v>1</v>
      </c>
      <c r="BW47" s="65">
        <v>364.09908060896237</v>
      </c>
      <c r="BX47" s="65">
        <v>345.46200619267807</v>
      </c>
      <c r="BY47" s="65">
        <v>305.09682807109243</v>
      </c>
      <c r="BZ47" s="65">
        <v>342.66747263810367</v>
      </c>
      <c r="CA47" s="65">
        <v>291.3003345794059</v>
      </c>
      <c r="CB47" s="65">
        <v>278.57649239871427</v>
      </c>
      <c r="CC47" s="65">
        <v>281.01015613684746</v>
      </c>
      <c r="CD47" s="65">
        <v>228.58065312270264</v>
      </c>
      <c r="CE47" s="65">
        <v>233.70433407153979</v>
      </c>
      <c r="CF47" s="65">
        <v>230.95765187746937</v>
      </c>
      <c r="CG47" s="65">
        <v>262.17812491815141</v>
      </c>
      <c r="CH47" s="65">
        <v>220.49021061845517</v>
      </c>
      <c r="CI47" s="65">
        <v>191.58836305927963</v>
      </c>
      <c r="CJ47" s="65">
        <v>189.88510197684437</v>
      </c>
      <c r="CK47" s="65">
        <v>164.75751196123844</v>
      </c>
      <c r="CL47" s="65">
        <v>175.22719918386912</v>
      </c>
      <c r="CM47" s="65">
        <v>168.00345258328505</v>
      </c>
      <c r="CN47" s="65">
        <v>159.2142578885601</v>
      </c>
      <c r="CP47">
        <v>1</v>
      </c>
      <c r="CR47" s="211">
        <v>2</v>
      </c>
      <c r="CS47" s="195" t="s">
        <v>1</v>
      </c>
      <c r="CT47" s="194">
        <v>4432.7992318871993</v>
      </c>
    </row>
    <row r="48" spans="2:98">
      <c r="B48" s="16">
        <v>3</v>
      </c>
      <c r="C48" s="41" t="s">
        <v>2</v>
      </c>
      <c r="D48" s="91">
        <f>'r1'!D48</f>
        <v>0.25675675675675674</v>
      </c>
      <c r="E48" s="91">
        <f>'r1'!E48</f>
        <v>1.2183908045977012</v>
      </c>
      <c r="F48" s="91">
        <f>'r1'!F48</f>
        <v>0</v>
      </c>
      <c r="G48" s="91">
        <f>'r1'!G48</f>
        <v>0.66666666666666663</v>
      </c>
      <c r="H48" s="91">
        <f>'r1'!H48</f>
        <v>0.62616822429906538</v>
      </c>
      <c r="I48" s="91">
        <f>'r1'!I48</f>
        <v>2.6248435109194603</v>
      </c>
      <c r="J48" s="91">
        <f>'r1'!J48</f>
        <v>1.1125</v>
      </c>
      <c r="K48" s="91">
        <f>'r1'!K48</f>
        <v>1.0657894736842106</v>
      </c>
      <c r="L48" s="91">
        <f>'r1'!L48</f>
        <v>3.34375</v>
      </c>
      <c r="M48" s="91">
        <f>'r1'!M48</f>
        <v>1.4691358024691359</v>
      </c>
      <c r="N48" s="91">
        <f>'r1'!N48</f>
        <v>1.1447368421052631</v>
      </c>
      <c r="O48" s="91">
        <f>'r1'!O48</f>
        <v>0.66101694915254239</v>
      </c>
      <c r="P48" s="91">
        <f>'r1'!P48</f>
        <v>1.0490196078431373</v>
      </c>
      <c r="Q48" s="91">
        <f>'r1'!Q48</f>
        <v>1.2321428571428572</v>
      </c>
      <c r="R48" s="91">
        <f>'r1'!R48</f>
        <v>1.3676470588235294</v>
      </c>
      <c r="S48" s="91">
        <f>'r1'!S48</f>
        <v>1.0804597701149425</v>
      </c>
      <c r="T48" s="91">
        <f>'r1'!T48</f>
        <v>2.8333333333333335</v>
      </c>
      <c r="U48" s="91">
        <f>'r1'!U48</f>
        <v>3.5945945945945947</v>
      </c>
      <c r="X48" s="16">
        <v>3</v>
      </c>
      <c r="Y48" s="41" t="s">
        <v>2</v>
      </c>
      <c r="Z48" s="91">
        <v>19.228897207552791</v>
      </c>
      <c r="AA48" s="91">
        <v>14.833010927950347</v>
      </c>
      <c r="AB48" s="91">
        <v>20.020030602309085</v>
      </c>
      <c r="AC48" s="91">
        <v>22.699733937957241</v>
      </c>
      <c r="AD48" s="91">
        <v>21.482336046316558</v>
      </c>
      <c r="AE48" s="91">
        <v>17.857796593731504</v>
      </c>
      <c r="AF48" s="91">
        <v>21.555607777182221</v>
      </c>
      <c r="AG48" s="91">
        <v>24.811575423243838</v>
      </c>
      <c r="AH48" s="91">
        <v>19.772080313851621</v>
      </c>
      <c r="AI48" s="91">
        <v>20.483486336517572</v>
      </c>
      <c r="AJ48" s="91">
        <v>22.563303548473641</v>
      </c>
      <c r="AK48" s="91">
        <v>27.688733116426352</v>
      </c>
      <c r="AL48" s="91">
        <v>25.472324994649426</v>
      </c>
      <c r="AM48" s="91">
        <v>29.914401938401852</v>
      </c>
      <c r="AN48" s="91">
        <v>31.173501014803371</v>
      </c>
      <c r="AO48" s="91">
        <v>31.863639045454871</v>
      </c>
      <c r="AP48" s="91">
        <v>39.11217462988737</v>
      </c>
      <c r="AQ48" s="91">
        <v>39.221823224181506</v>
      </c>
      <c r="AT48" s="16">
        <v>3</v>
      </c>
      <c r="AU48" s="41" t="s">
        <v>2</v>
      </c>
      <c r="AV48" s="91">
        <v>302.19775777585869</v>
      </c>
      <c r="AW48" s="91">
        <v>305.09682807109243</v>
      </c>
      <c r="AX48" s="91">
        <v>432.44317321028035</v>
      </c>
      <c r="AY48" s="91">
        <v>344.08862987212558</v>
      </c>
      <c r="AZ48" s="91">
        <v>344.53733829316729</v>
      </c>
      <c r="BA48" s="91">
        <v>399.54716837483477</v>
      </c>
      <c r="BB48" s="91">
        <v>451.15249175119573</v>
      </c>
      <c r="BC48" s="91">
        <v>449.04490073897256</v>
      </c>
      <c r="BD48" s="91">
        <v>427.13924065390393</v>
      </c>
      <c r="BE48" s="91">
        <v>392.2506312926397</v>
      </c>
      <c r="BF48" s="91">
        <v>419.8656153088707</v>
      </c>
      <c r="BG48" s="91">
        <v>475.60391065774223</v>
      </c>
      <c r="BH48" s="91">
        <v>471.07285035822633</v>
      </c>
      <c r="BI48" s="91">
        <v>519.7709364707415</v>
      </c>
      <c r="BJ48" s="91">
        <v>642.67736205924678</v>
      </c>
      <c r="BK48" s="91">
        <v>572.8922378888725</v>
      </c>
      <c r="BL48" s="91">
        <v>659.96876151027482</v>
      </c>
      <c r="BM48" s="91">
        <v>696.14780463413399</v>
      </c>
      <c r="BN48" s="234"/>
      <c r="BO48">
        <v>1</v>
      </c>
      <c r="BP48" s="59"/>
      <c r="BQ48" s="16">
        <v>3</v>
      </c>
      <c r="BR48" s="41" t="s">
        <v>2</v>
      </c>
      <c r="BS48" s="278">
        <v>8305.4976389221811</v>
      </c>
      <c r="BT48" s="234"/>
      <c r="BU48" s="249">
        <v>3</v>
      </c>
      <c r="BV48" s="41" t="s">
        <v>2</v>
      </c>
      <c r="BW48" s="65">
        <v>504.57126861813981</v>
      </c>
      <c r="BX48" s="65">
        <v>462.16019033680755</v>
      </c>
      <c r="BY48" s="65">
        <v>432.44317321028035</v>
      </c>
      <c r="BZ48" s="65">
        <v>474.5242264702195</v>
      </c>
      <c r="CA48" s="65">
        <v>404.9500261636573</v>
      </c>
      <c r="CB48" s="65">
        <v>376.11276882003813</v>
      </c>
      <c r="CC48" s="65">
        <v>378.50547784461151</v>
      </c>
      <c r="CD48" s="65">
        <v>317.87746255325538</v>
      </c>
      <c r="CE48" s="65">
        <v>317.98259528933579</v>
      </c>
      <c r="CF48" s="65">
        <v>319.21466406008045</v>
      </c>
      <c r="CG48" s="65">
        <v>352.49859934670457</v>
      </c>
      <c r="CH48" s="65">
        <v>308.84505394829807</v>
      </c>
      <c r="CI48" s="65">
        <v>266.15610387236705</v>
      </c>
      <c r="CJ48" s="65">
        <v>259.3050832716869</v>
      </c>
      <c r="CK48" s="65">
        <v>221.47234054793432</v>
      </c>
      <c r="CL48" s="65">
        <v>234.82260496851654</v>
      </c>
      <c r="CM48" s="65">
        <v>222.72845840915929</v>
      </c>
      <c r="CN48" s="65">
        <v>215.6691797451503</v>
      </c>
      <c r="CP48">
        <v>1</v>
      </c>
      <c r="CR48" s="212">
        <v>3</v>
      </c>
      <c r="CS48" s="163" t="s">
        <v>2</v>
      </c>
      <c r="CT48" s="194">
        <v>6069.8392774762433</v>
      </c>
    </row>
    <row r="49" spans="2:98">
      <c r="B49" s="30">
        <v>4</v>
      </c>
      <c r="C49" s="42" t="s">
        <v>3</v>
      </c>
      <c r="D49" s="91">
        <f>'r1'!D49</f>
        <v>0.81521739130434778</v>
      </c>
      <c r="E49" s="91">
        <f>'r1'!E49</f>
        <v>0.57664233576642332</v>
      </c>
      <c r="F49" s="91">
        <f>'r1'!F49</f>
        <v>1.5</v>
      </c>
      <c r="G49" s="91">
        <f>'r1'!G49</f>
        <v>0</v>
      </c>
      <c r="H49" s="91">
        <f>'r1'!H49</f>
        <v>0.80851063829787229</v>
      </c>
      <c r="I49" s="91">
        <f>'r1'!I49</f>
        <v>0.82432432432432434</v>
      </c>
      <c r="J49" s="91">
        <f>'r1'!J49</f>
        <v>1.8833333333333333</v>
      </c>
      <c r="K49" s="91">
        <f>'r1'!K49</f>
        <v>1.2352941176470589</v>
      </c>
      <c r="L49" s="91">
        <f>'r1'!L49</f>
        <v>1.2191358024691357</v>
      </c>
      <c r="M49" s="91">
        <f>'r1'!M49</f>
        <v>1.8</v>
      </c>
      <c r="N49" s="91">
        <f>'r1'!N49</f>
        <v>2.5217391304347827</v>
      </c>
      <c r="O49" s="91">
        <f>'r1'!O49</f>
        <v>2.2307692307692308</v>
      </c>
      <c r="P49" s="91">
        <f>'r1'!P49</f>
        <v>1.0641025641025641</v>
      </c>
      <c r="Q49" s="91">
        <f>'r1'!Q49</f>
        <v>1.7450980392156863</v>
      </c>
      <c r="R49" s="91">
        <f>'r1'!R49</f>
        <v>4.7727272727272725</v>
      </c>
      <c r="S49" s="91">
        <f>'r1'!S49</f>
        <v>2.2666666666666666</v>
      </c>
      <c r="T49" s="91">
        <f>'r1'!T49</f>
        <v>2.8529411764705883</v>
      </c>
      <c r="U49" s="91">
        <f>'r1'!U49</f>
        <v>0.50847457627118642</v>
      </c>
      <c r="X49" s="30">
        <v>4</v>
      </c>
      <c r="Y49" s="42" t="s">
        <v>3</v>
      </c>
      <c r="Z49" s="91">
        <v>19.815343473716197</v>
      </c>
      <c r="AA49" s="91">
        <v>19.94280167663814</v>
      </c>
      <c r="AB49" s="91">
        <v>25.388083870928952</v>
      </c>
      <c r="AC49" s="91">
        <v>17.011992787463676</v>
      </c>
      <c r="AD49" s="91">
        <v>21.791227451214141</v>
      </c>
      <c r="AE49" s="91">
        <v>28.176399480855505</v>
      </c>
      <c r="AF49" s="91">
        <v>26.033831341154752</v>
      </c>
      <c r="AG49" s="91">
        <v>28.597539881638241</v>
      </c>
      <c r="AH49" s="91">
        <v>25.727733965505131</v>
      </c>
      <c r="AI49" s="91">
        <v>22.171911220176362</v>
      </c>
      <c r="AJ49" s="91">
        <v>23.86625540333603</v>
      </c>
      <c r="AK49" s="91">
        <v>31.579689737684628</v>
      </c>
      <c r="AL49" s="91">
        <v>31.471073683257281</v>
      </c>
      <c r="AM49" s="91">
        <v>34.373248785826505</v>
      </c>
      <c r="AN49" s="91">
        <v>29.177050622073271</v>
      </c>
      <c r="AO49" s="91">
        <v>31.276093750100998</v>
      </c>
      <c r="AP49" s="91">
        <v>40.622697052180747</v>
      </c>
      <c r="AQ49" s="91">
        <v>47.988424863087324</v>
      </c>
      <c r="AT49" s="30">
        <v>4</v>
      </c>
      <c r="AU49" s="42" t="s">
        <v>3</v>
      </c>
      <c r="AV49" s="91">
        <v>348.5998341798919</v>
      </c>
      <c r="AW49" s="91">
        <v>342.66747263810367</v>
      </c>
      <c r="AX49" s="91">
        <v>474.5242264702195</v>
      </c>
      <c r="AY49" s="91">
        <v>409.01836559542244</v>
      </c>
      <c r="AZ49" s="91">
        <v>388.25905576127201</v>
      </c>
      <c r="BA49" s="91">
        <v>451.05748972366405</v>
      </c>
      <c r="BB49" s="91">
        <v>486.79251693896896</v>
      </c>
      <c r="BC49" s="91">
        <v>508.97092595164281</v>
      </c>
      <c r="BD49" s="91">
        <v>491.42612439673258</v>
      </c>
      <c r="BE49" s="91">
        <v>436.40394259734967</v>
      </c>
      <c r="BF49" s="91">
        <v>470.65860568581218</v>
      </c>
      <c r="BG49" s="91">
        <v>515.10700150608398</v>
      </c>
      <c r="BH49" s="91">
        <v>519.21226603366756</v>
      </c>
      <c r="BI49" s="91">
        <v>588.91790178670624</v>
      </c>
      <c r="BJ49" s="91">
        <v>700.82937642737829</v>
      </c>
      <c r="BK49" s="91">
        <v>641.45755451225762</v>
      </c>
      <c r="BL49" s="91">
        <v>735.26670142362298</v>
      </c>
      <c r="BM49" s="91">
        <v>820.54890868440555</v>
      </c>
      <c r="BN49" s="234"/>
      <c r="BO49">
        <v>1</v>
      </c>
      <c r="BP49" s="59"/>
      <c r="BQ49" s="30">
        <v>4</v>
      </c>
      <c r="BR49" s="42" t="s">
        <v>3</v>
      </c>
      <c r="BS49" s="278">
        <v>9329.7182703132021</v>
      </c>
      <c r="BT49" s="234"/>
      <c r="BU49" s="280">
        <v>4</v>
      </c>
      <c r="BV49" s="42" t="s">
        <v>3</v>
      </c>
      <c r="BW49" s="65">
        <v>446.19418666801971</v>
      </c>
      <c r="BX49" s="65">
        <v>367.67399082365574</v>
      </c>
      <c r="BY49" s="65">
        <v>344.08862987212558</v>
      </c>
      <c r="BZ49" s="65">
        <v>409.01836559542244</v>
      </c>
      <c r="CA49" s="65">
        <v>330.49184962292406</v>
      </c>
      <c r="CB49" s="65">
        <v>307.03399436229432</v>
      </c>
      <c r="CC49" s="65">
        <v>325.89854599237083</v>
      </c>
      <c r="CD49" s="65">
        <v>262.78945368477957</v>
      </c>
      <c r="CE49" s="65">
        <v>258.30087141469136</v>
      </c>
      <c r="CF49" s="65">
        <v>267.29141398307939</v>
      </c>
      <c r="CG49" s="65">
        <v>289.08309025685736</v>
      </c>
      <c r="CH49" s="65">
        <v>248.43596172907553</v>
      </c>
      <c r="CI49" s="65">
        <v>216.05593538953687</v>
      </c>
      <c r="CJ49" s="65">
        <v>225.60628200513773</v>
      </c>
      <c r="CK49" s="65">
        <v>189.10978453130025</v>
      </c>
      <c r="CL49" s="65">
        <v>197.05794804254415</v>
      </c>
      <c r="CM49" s="65">
        <v>188.98122771444923</v>
      </c>
      <c r="CN49" s="65">
        <v>174.89209692323749</v>
      </c>
      <c r="CP49">
        <v>1</v>
      </c>
      <c r="CR49" s="213">
        <v>4</v>
      </c>
      <c r="CS49" s="196" t="s">
        <v>3</v>
      </c>
      <c r="CT49" s="194">
        <v>5048.0036286115028</v>
      </c>
    </row>
    <row r="50" spans="2:98">
      <c r="B50" s="31">
        <v>5</v>
      </c>
      <c r="C50" s="43" t="s">
        <v>4</v>
      </c>
      <c r="D50" s="91">
        <f>'r1'!D50</f>
        <v>0.95918367346938771</v>
      </c>
      <c r="E50" s="91">
        <f>'r1'!E50</f>
        <v>1.1627906976744187</v>
      </c>
      <c r="F50" s="91">
        <f>'r1'!F50</f>
        <v>1.5970149253731343</v>
      </c>
      <c r="G50" s="91">
        <f>'r1'!G50</f>
        <v>1.236842105263158</v>
      </c>
      <c r="H50" s="91">
        <f>'r1'!H50</f>
        <v>0</v>
      </c>
      <c r="I50" s="91">
        <f>'r1'!I50</f>
        <v>0.92783505154639179</v>
      </c>
      <c r="J50" s="91">
        <f>'r1'!J50</f>
        <v>0.967741935483871</v>
      </c>
      <c r="K50" s="91">
        <f>'r1'!K50</f>
        <v>0.84126984126984128</v>
      </c>
      <c r="L50" s="91">
        <f>'r1'!L50</f>
        <v>1.25</v>
      </c>
      <c r="M50" s="91">
        <f>'r1'!M50</f>
        <v>1.2537013975370139</v>
      </c>
      <c r="N50" s="91">
        <f>'r1'!N50</f>
        <v>0.92105263157894735</v>
      </c>
      <c r="O50" s="91">
        <f>'r1'!O50</f>
        <v>0</v>
      </c>
      <c r="P50" s="91">
        <f>'r1'!P50</f>
        <v>1.3793103448275863</v>
      </c>
      <c r="Q50" s="91">
        <f>'r1'!Q50</f>
        <v>2.2857142857142856</v>
      </c>
      <c r="R50" s="91">
        <f>'r1'!R50</f>
        <v>3.4565217391304346</v>
      </c>
      <c r="S50" s="91">
        <f>'r1'!S50</f>
        <v>1.3608247422680413</v>
      </c>
      <c r="T50" s="91">
        <f>'r1'!T50</f>
        <v>2.310144927536232</v>
      </c>
      <c r="U50" s="91">
        <f>'r1'!U50</f>
        <v>2.1864406779661016</v>
      </c>
      <c r="X50" s="31">
        <v>5</v>
      </c>
      <c r="Y50" s="43" t="s">
        <v>4</v>
      </c>
      <c r="Z50" s="91">
        <v>14.488831628702021</v>
      </c>
      <c r="AA50" s="91">
        <v>15.637587546726728</v>
      </c>
      <c r="AB50" s="91">
        <v>20.037783197860595</v>
      </c>
      <c r="AC50" s="91">
        <v>17.717902339272289</v>
      </c>
      <c r="AD50" s="91">
        <v>19.214558787377307</v>
      </c>
      <c r="AE50" s="91">
        <v>20.722309503641355</v>
      </c>
      <c r="AF50" s="91">
        <v>26.061824416999087</v>
      </c>
      <c r="AG50" s="91">
        <v>23.685125808247484</v>
      </c>
      <c r="AH50" s="91">
        <v>23.158224732022099</v>
      </c>
      <c r="AI50" s="91">
        <v>19.89448330345795</v>
      </c>
      <c r="AJ50" s="91">
        <v>21.435565253391971</v>
      </c>
      <c r="AK50" s="91">
        <v>32.325992677743798</v>
      </c>
      <c r="AL50" s="91">
        <v>25.865724319443633</v>
      </c>
      <c r="AM50" s="91">
        <v>24.589145664964331</v>
      </c>
      <c r="AN50" s="91">
        <v>27.618134860679159</v>
      </c>
      <c r="AO50" s="91">
        <v>28.221156490317721</v>
      </c>
      <c r="AP50" s="91">
        <v>35.062695164151002</v>
      </c>
      <c r="AQ50" s="91">
        <v>34.644389340408232</v>
      </c>
      <c r="AT50" s="31">
        <v>5</v>
      </c>
      <c r="AU50" s="43" t="s">
        <v>4</v>
      </c>
      <c r="AV50" s="91">
        <v>304.31088187890708</v>
      </c>
      <c r="AW50" s="91">
        <v>291.3003345794059</v>
      </c>
      <c r="AX50" s="91">
        <v>404.9500261636573</v>
      </c>
      <c r="AY50" s="91">
        <v>330.49184962292406</v>
      </c>
      <c r="AZ50" s="91">
        <v>328.68598942434744</v>
      </c>
      <c r="BA50" s="91">
        <v>394.94358097665457</v>
      </c>
      <c r="BB50" s="91">
        <v>398.62463613732564</v>
      </c>
      <c r="BC50" s="91">
        <v>437.35106638155884</v>
      </c>
      <c r="BD50" s="91">
        <v>407.82322136207353</v>
      </c>
      <c r="BE50" s="91">
        <v>373.00474773729758</v>
      </c>
      <c r="BF50" s="91">
        <v>416.32156331009361</v>
      </c>
      <c r="BG50" s="91">
        <v>430.31760348974342</v>
      </c>
      <c r="BH50" s="91">
        <v>445.39505782276302</v>
      </c>
      <c r="BI50" s="91">
        <v>526.91883234327054</v>
      </c>
      <c r="BJ50" s="91">
        <v>606.13772294326679</v>
      </c>
      <c r="BK50" s="91">
        <v>550.71702563069925</v>
      </c>
      <c r="BL50" s="91">
        <v>632.9829226941813</v>
      </c>
      <c r="BM50" s="91">
        <v>709.37490911627981</v>
      </c>
      <c r="BN50" s="234"/>
      <c r="BO50">
        <v>1</v>
      </c>
      <c r="BP50" s="59"/>
      <c r="BQ50" s="31">
        <v>5</v>
      </c>
      <c r="BR50" s="43" t="s">
        <v>4</v>
      </c>
      <c r="BS50" s="278">
        <v>7989.6519716144494</v>
      </c>
      <c r="BT50" s="234"/>
      <c r="BU50" s="281">
        <v>5</v>
      </c>
      <c r="BV50" s="43" t="s">
        <v>4</v>
      </c>
      <c r="BW50" s="65">
        <v>419.06728808960656</v>
      </c>
      <c r="BX50" s="65">
        <v>397.20247154388807</v>
      </c>
      <c r="BY50" s="65">
        <v>344.53733829316729</v>
      </c>
      <c r="BZ50" s="65">
        <v>388.25905576127201</v>
      </c>
      <c r="CA50" s="65">
        <v>328.68598942434744</v>
      </c>
      <c r="CB50" s="65">
        <v>317.95599646464427</v>
      </c>
      <c r="CC50" s="65">
        <v>311.28466381553841</v>
      </c>
      <c r="CD50" s="65">
        <v>269.6289020879608</v>
      </c>
      <c r="CE50" s="65">
        <v>249.14012229654898</v>
      </c>
      <c r="CF50" s="65">
        <v>266.68728204213437</v>
      </c>
      <c r="CG50" s="65">
        <v>288.48263608899333</v>
      </c>
      <c r="CH50" s="65">
        <v>254.09680994581873</v>
      </c>
      <c r="CI50" s="65">
        <v>218.92007573441876</v>
      </c>
      <c r="CJ50" s="65">
        <v>212.26755285573736</v>
      </c>
      <c r="CK50" s="65">
        <v>184.19609863061891</v>
      </c>
      <c r="CL50" s="65">
        <v>192.13175403236781</v>
      </c>
      <c r="CM50" s="65">
        <v>190.02312048029393</v>
      </c>
      <c r="CN50" s="65">
        <v>176.35029370364268</v>
      </c>
      <c r="CP50">
        <v>1</v>
      </c>
      <c r="CR50" s="214">
        <v>5</v>
      </c>
      <c r="CS50" s="197" t="s">
        <v>4</v>
      </c>
      <c r="CT50" s="194">
        <v>5008.9174512909995</v>
      </c>
    </row>
    <row r="51" spans="2:98">
      <c r="B51" s="128">
        <v>6</v>
      </c>
      <c r="C51" s="129" t="s">
        <v>5</v>
      </c>
      <c r="D51" s="91">
        <f>'r1'!D51</f>
        <v>1.8958333333333333</v>
      </c>
      <c r="E51" s="91">
        <f>'r1'!E51</f>
        <v>1.2272727272727273</v>
      </c>
      <c r="F51" s="91">
        <f>'r1'!F51</f>
        <v>1.5315315315315314</v>
      </c>
      <c r="G51" s="91">
        <f>'r1'!G51</f>
        <v>1.2131147540983607</v>
      </c>
      <c r="H51" s="91">
        <f>'r1'!H51</f>
        <v>1.0777777777777777</v>
      </c>
      <c r="I51" s="91">
        <f>'r1'!I51</f>
        <v>0</v>
      </c>
      <c r="J51" s="91">
        <f>'r1'!J51</f>
        <v>0.60606060606060608</v>
      </c>
      <c r="K51" s="91">
        <f>'r1'!K51</f>
        <v>1.3181818181818181</v>
      </c>
      <c r="L51" s="91">
        <f>'r1'!L51</f>
        <v>1.8636363636363635</v>
      </c>
      <c r="M51" s="91">
        <f>'r1'!M51</f>
        <v>0.66972477064220182</v>
      </c>
      <c r="N51" s="91">
        <f>'r1'!N51</f>
        <v>0.62365591397849462</v>
      </c>
      <c r="O51" s="91">
        <f>'r1'!O51</f>
        <v>0.64166666666666672</v>
      </c>
      <c r="P51" s="91">
        <f>'r1'!P51</f>
        <v>0.78899082568807344</v>
      </c>
      <c r="Q51" s="91">
        <f>'r1'!Q51</f>
        <v>1.537037037037037</v>
      </c>
      <c r="R51" s="91">
        <f>'r1'!R51</f>
        <v>2.1161654135338344</v>
      </c>
      <c r="S51" s="91">
        <f>'r1'!S51</f>
        <v>0</v>
      </c>
      <c r="T51" s="91">
        <f>'r1'!T51</f>
        <v>1.6212121212121211</v>
      </c>
      <c r="U51" s="91">
        <f>'r1'!U51</f>
        <v>2.7878787878787881</v>
      </c>
      <c r="X51" s="128">
        <v>6</v>
      </c>
      <c r="Y51" s="129" t="s">
        <v>5</v>
      </c>
      <c r="Z51" s="91">
        <v>11.422670846244376</v>
      </c>
      <c r="AA51" s="91">
        <v>14.645275821919258</v>
      </c>
      <c r="AB51" s="91">
        <v>21.136932924931756</v>
      </c>
      <c r="AC51" s="91">
        <v>18.767549368513315</v>
      </c>
      <c r="AD51" s="91">
        <v>15.926973969663329</v>
      </c>
      <c r="AE51" s="91">
        <v>19.46389667658568</v>
      </c>
      <c r="AF51" s="91">
        <v>24.810857117018813</v>
      </c>
      <c r="AG51" s="91">
        <v>20.7289892984281</v>
      </c>
      <c r="AH51" s="91">
        <v>22.165475314109333</v>
      </c>
      <c r="AI51" s="91">
        <v>20.202235168792644</v>
      </c>
      <c r="AJ51" s="91">
        <v>20.031653386131854</v>
      </c>
      <c r="AK51" s="91">
        <v>27.361854776045213</v>
      </c>
      <c r="AL51" s="91">
        <v>24.045627098218251</v>
      </c>
      <c r="AM51" s="91">
        <v>23.209248629567451</v>
      </c>
      <c r="AN51" s="91">
        <v>31.230814954374427</v>
      </c>
      <c r="AO51" s="91">
        <v>31.945190856271605</v>
      </c>
      <c r="AP51" s="91">
        <v>34.842925263163487</v>
      </c>
      <c r="AQ51" s="91">
        <v>31.367237732820122</v>
      </c>
      <c r="AT51" s="128">
        <v>6</v>
      </c>
      <c r="AU51" s="129" t="s">
        <v>5</v>
      </c>
      <c r="AV51" s="91">
        <v>292.51605026148729</v>
      </c>
      <c r="AW51" s="91">
        <v>278.57649239871427</v>
      </c>
      <c r="AX51" s="91">
        <v>376.11276882003813</v>
      </c>
      <c r="AY51" s="91">
        <v>307.03399436229432</v>
      </c>
      <c r="AZ51" s="91">
        <v>317.95599646464427</v>
      </c>
      <c r="BA51" s="91">
        <v>376.79969994142778</v>
      </c>
      <c r="BB51" s="91">
        <v>382.03343287817495</v>
      </c>
      <c r="BC51" s="91">
        <v>418.46911082581198</v>
      </c>
      <c r="BD51" s="91">
        <v>389.44250319374322</v>
      </c>
      <c r="BE51" s="91">
        <v>353.59622614924456</v>
      </c>
      <c r="BF51" s="91">
        <v>396.91479417857278</v>
      </c>
      <c r="BG51" s="91">
        <v>425.94767441176111</v>
      </c>
      <c r="BH51" s="91">
        <v>429.29015345171547</v>
      </c>
      <c r="BI51" s="91">
        <v>502.47743488990682</v>
      </c>
      <c r="BJ51" s="91">
        <v>569.03415213474443</v>
      </c>
      <c r="BK51" s="91">
        <v>514.34141570757572</v>
      </c>
      <c r="BL51" s="91">
        <v>612.21003308876573</v>
      </c>
      <c r="BM51" s="91">
        <v>674.8026003789347</v>
      </c>
      <c r="BN51" s="234"/>
      <c r="BO51">
        <v>1</v>
      </c>
      <c r="BP51" s="59"/>
      <c r="BQ51" s="128">
        <v>6</v>
      </c>
      <c r="BR51" s="129" t="s">
        <v>5</v>
      </c>
      <c r="BS51" s="278">
        <v>7617.5545335375573</v>
      </c>
      <c r="BT51" s="234"/>
      <c r="BU51" s="249">
        <v>6</v>
      </c>
      <c r="BV51" s="41" t="s">
        <v>5</v>
      </c>
      <c r="BW51" s="65">
        <v>456.71001741192367</v>
      </c>
      <c r="BX51" s="65">
        <v>464.3866593752432</v>
      </c>
      <c r="BY51" s="65">
        <v>399.54716837483477</v>
      </c>
      <c r="BZ51" s="65">
        <v>451.05748972366405</v>
      </c>
      <c r="CA51" s="65">
        <v>394.94358097665457</v>
      </c>
      <c r="CB51" s="65">
        <v>376.79969994142778</v>
      </c>
      <c r="CC51" s="65">
        <v>369.44177612682768</v>
      </c>
      <c r="CD51" s="65">
        <v>317.45278514569833</v>
      </c>
      <c r="CE51" s="65">
        <v>311.78962257932915</v>
      </c>
      <c r="CF51" s="65">
        <v>307.82590777411565</v>
      </c>
      <c r="CG51" s="65">
        <v>337.92104015091962</v>
      </c>
      <c r="CH51" s="65">
        <v>300.59139916432639</v>
      </c>
      <c r="CI51" s="65">
        <v>255.57872696610542</v>
      </c>
      <c r="CJ51" s="65">
        <v>235.29822740054647</v>
      </c>
      <c r="CK51" s="65">
        <v>208.6019907793777</v>
      </c>
      <c r="CL51" s="65">
        <v>229.98789716081802</v>
      </c>
      <c r="CM51" s="65">
        <v>216.45852648209376</v>
      </c>
      <c r="CN51" s="65">
        <v>204.86720199561503</v>
      </c>
      <c r="CP51">
        <v>1</v>
      </c>
      <c r="CR51" s="215">
        <v>6</v>
      </c>
      <c r="CS51" s="198" t="s">
        <v>5</v>
      </c>
      <c r="CT51" s="194">
        <v>5839.2597175295205</v>
      </c>
    </row>
    <row r="52" spans="2:98">
      <c r="B52" s="130">
        <v>7</v>
      </c>
      <c r="C52" s="131" t="s">
        <v>6</v>
      </c>
      <c r="D52" s="91">
        <f>'r1'!D52</f>
        <v>1.2829224961137018</v>
      </c>
      <c r="E52" s="91">
        <f>'r1'!E52</f>
        <v>0.9555555555555556</v>
      </c>
      <c r="F52" s="91">
        <f>'r1'!F52</f>
        <v>0.898876404494382</v>
      </c>
      <c r="G52" s="91">
        <f>'r1'!G52</f>
        <v>0.53097345132743368</v>
      </c>
      <c r="H52" s="91">
        <f>'r1'!H52</f>
        <v>1.0333333333333334</v>
      </c>
      <c r="I52" s="91">
        <f>'r1'!I52</f>
        <v>1.65</v>
      </c>
      <c r="J52" s="91">
        <f>'r1'!J52</f>
        <v>0</v>
      </c>
      <c r="K52" s="91">
        <f>'r1'!K52</f>
        <v>1.9259259259259258</v>
      </c>
      <c r="L52" s="91">
        <f>'r1'!L52</f>
        <v>0</v>
      </c>
      <c r="M52" s="91">
        <f>'r1'!M52</f>
        <v>1.0978260869565217</v>
      </c>
      <c r="N52" s="91">
        <f>'r1'!N52</f>
        <v>3.3639172072907013</v>
      </c>
      <c r="O52" s="91">
        <f>'r1'!O52</f>
        <v>0</v>
      </c>
      <c r="P52" s="91">
        <f>'r1'!P52</f>
        <v>2.4210526315789473</v>
      </c>
      <c r="Q52" s="91">
        <f>'r1'!Q52</f>
        <v>2.1975450081833063</v>
      </c>
      <c r="R52" s="91">
        <f>'r1'!R52</f>
        <v>1.1403508771929824</v>
      </c>
      <c r="S52" s="91">
        <f>'r1'!S52</f>
        <v>1.2272727272727273</v>
      </c>
      <c r="T52" s="91">
        <f>'r1'!T52</f>
        <v>0.98717948717948723</v>
      </c>
      <c r="U52" s="91">
        <f>'r1'!U52</f>
        <v>0.80246913580246915</v>
      </c>
      <c r="X52" s="130">
        <v>7</v>
      </c>
      <c r="Y52" s="131" t="s">
        <v>6</v>
      </c>
      <c r="Z52" s="91">
        <v>16.348631343303182</v>
      </c>
      <c r="AA52" s="91">
        <v>16.473662201564778</v>
      </c>
      <c r="AB52" s="91">
        <v>22.880332649095649</v>
      </c>
      <c r="AC52" s="91">
        <v>16.851793771018194</v>
      </c>
      <c r="AD52" s="91">
        <v>17.942762573092754</v>
      </c>
      <c r="AE52" s="91">
        <v>19.878401612608695</v>
      </c>
      <c r="AF52" s="91">
        <v>25.992384355107962</v>
      </c>
      <c r="AG52" s="91">
        <v>21.517512265318516</v>
      </c>
      <c r="AH52" s="91">
        <v>24.569096822595814</v>
      </c>
      <c r="AI52" s="91">
        <v>19.954851219754453</v>
      </c>
      <c r="AJ52" s="91">
        <v>15.67613951087775</v>
      </c>
      <c r="AK52" s="91">
        <v>23.385397628875182</v>
      </c>
      <c r="AL52" s="91">
        <v>22.365085499845613</v>
      </c>
      <c r="AM52" s="91">
        <v>21.630669766482001</v>
      </c>
      <c r="AN52" s="91">
        <v>26.53357459898902</v>
      </c>
      <c r="AO52" s="91">
        <v>25.614337950597477</v>
      </c>
      <c r="AP52" s="91">
        <v>30.406725813915923</v>
      </c>
      <c r="AQ52" s="91">
        <v>38.330940020714245</v>
      </c>
      <c r="AT52" s="130">
        <v>7</v>
      </c>
      <c r="AU52" s="131" t="s">
        <v>6</v>
      </c>
      <c r="AV52" s="91">
        <v>281.62036473429106</v>
      </c>
      <c r="AW52" s="91">
        <v>281.01015613684746</v>
      </c>
      <c r="AX52" s="91">
        <v>378.50547784461151</v>
      </c>
      <c r="AY52" s="91">
        <v>325.89854599237083</v>
      </c>
      <c r="AZ52" s="91">
        <v>311.28466381553841</v>
      </c>
      <c r="BA52" s="91">
        <v>369.44177612682768</v>
      </c>
      <c r="BB52" s="91">
        <v>383.9292706747795</v>
      </c>
      <c r="BC52" s="91">
        <v>409.3658740471451</v>
      </c>
      <c r="BD52" s="91">
        <v>393.68018017318758</v>
      </c>
      <c r="BE52" s="91">
        <v>353.10118129970829</v>
      </c>
      <c r="BF52" s="91">
        <v>401.97236859403029</v>
      </c>
      <c r="BG52" s="91">
        <v>418.68169109948457</v>
      </c>
      <c r="BH52" s="91">
        <v>430.93599653892488</v>
      </c>
      <c r="BI52" s="91">
        <v>489.38886169985835</v>
      </c>
      <c r="BJ52" s="91">
        <v>573.42247772478163</v>
      </c>
      <c r="BK52" s="91">
        <v>526.12130641266504</v>
      </c>
      <c r="BL52" s="91">
        <v>612.34827994444947</v>
      </c>
      <c r="BM52" s="91">
        <v>659.85677597966856</v>
      </c>
      <c r="BN52" s="234"/>
      <c r="BO52">
        <v>1</v>
      </c>
      <c r="BP52" s="59"/>
      <c r="BQ52" s="130">
        <v>7</v>
      </c>
      <c r="BR52" s="131" t="s">
        <v>6</v>
      </c>
      <c r="BS52" s="278">
        <v>7600.5652488391706</v>
      </c>
      <c r="BT52" s="234"/>
      <c r="BU52" s="249">
        <v>7</v>
      </c>
      <c r="BV52" s="41" t="s">
        <v>6</v>
      </c>
      <c r="BW52" s="65">
        <v>546.56795120258175</v>
      </c>
      <c r="BX52" s="65">
        <v>478.28859746257996</v>
      </c>
      <c r="BY52" s="65">
        <v>451.15249175119573</v>
      </c>
      <c r="BZ52" s="65">
        <v>486.79251693896896</v>
      </c>
      <c r="CA52" s="65">
        <v>398.62463613732564</v>
      </c>
      <c r="CB52" s="65">
        <v>382.03343287817495</v>
      </c>
      <c r="CC52" s="65">
        <v>383.9292706747795</v>
      </c>
      <c r="CD52" s="65">
        <v>334.44159963640163</v>
      </c>
      <c r="CE52" s="65">
        <v>313.77571390266297</v>
      </c>
      <c r="CF52" s="65">
        <v>337.00775300120102</v>
      </c>
      <c r="CG52" s="65">
        <v>375.36704178517994</v>
      </c>
      <c r="CH52" s="65">
        <v>297.77098783495165</v>
      </c>
      <c r="CI52" s="65">
        <v>272.09861664034315</v>
      </c>
      <c r="CJ52" s="65">
        <v>285.48407867903381</v>
      </c>
      <c r="CK52" s="65">
        <v>244.5084422592534</v>
      </c>
      <c r="CL52" s="65">
        <v>241.62521793825783</v>
      </c>
      <c r="CM52" s="65">
        <v>245.51657178528001</v>
      </c>
      <c r="CN52" s="65">
        <v>232.63937428659523</v>
      </c>
      <c r="CP52">
        <v>1</v>
      </c>
      <c r="CR52" s="216">
        <v>7</v>
      </c>
      <c r="CS52" s="199" t="s">
        <v>6</v>
      </c>
      <c r="CT52" s="194">
        <v>6307.6242947947676</v>
      </c>
    </row>
    <row r="53" spans="2:98">
      <c r="B53" s="32">
        <v>8</v>
      </c>
      <c r="C53" s="44" t="s">
        <v>7</v>
      </c>
      <c r="D53" s="91">
        <f>'r1'!D53</f>
        <v>0.82258064516129037</v>
      </c>
      <c r="E53" s="91">
        <f>'r1'!E53</f>
        <v>0.44067796610169491</v>
      </c>
      <c r="F53" s="91">
        <f>'r1'!F53</f>
        <v>0.93827160493827155</v>
      </c>
      <c r="G53" s="91">
        <f>'r1'!G53</f>
        <v>0.80952380952380953</v>
      </c>
      <c r="H53" s="91">
        <f>'r1'!H53</f>
        <v>1.1886792452830188</v>
      </c>
      <c r="I53" s="91">
        <f>'r1'!I53</f>
        <v>0.75862068965517238</v>
      </c>
      <c r="J53" s="91">
        <f>'r1'!J53</f>
        <v>0.51923076923076927</v>
      </c>
      <c r="K53" s="91">
        <f>'r1'!K53</f>
        <v>0</v>
      </c>
      <c r="L53" s="91">
        <f>'r1'!L53</f>
        <v>1.4047619047619047</v>
      </c>
      <c r="M53" s="91">
        <f>'r1'!M53</f>
        <v>0</v>
      </c>
      <c r="N53" s="91">
        <f>'r1'!N53</f>
        <v>0.65454545454545454</v>
      </c>
      <c r="O53" s="91">
        <f>'r1'!O53</f>
        <v>0.7931034482758621</v>
      </c>
      <c r="P53" s="91">
        <f>'r1'!P53</f>
        <v>1.1395348837209303</v>
      </c>
      <c r="Q53" s="91">
        <f>'r1'!Q53</f>
        <v>0.98</v>
      </c>
      <c r="R53" s="91">
        <f>'r1'!R53</f>
        <v>1.5727513227513228</v>
      </c>
      <c r="S53" s="91">
        <f>'r1'!S53</f>
        <v>5.1915814319433515</v>
      </c>
      <c r="T53" s="91">
        <f>'r1'!T53</f>
        <v>0.81318681318681318</v>
      </c>
      <c r="U53" s="91">
        <f>'r1'!U53</f>
        <v>1.6027397260273972</v>
      </c>
      <c r="X53" s="32">
        <v>8</v>
      </c>
      <c r="Y53" s="44" t="s">
        <v>7</v>
      </c>
      <c r="Z53" s="91">
        <v>14.076623381198687</v>
      </c>
      <c r="AA53" s="91">
        <v>15.292080276452143</v>
      </c>
      <c r="AB53" s="91">
        <v>19.067822370787045</v>
      </c>
      <c r="AC53" s="91">
        <v>14.535613073755709</v>
      </c>
      <c r="AD53" s="91">
        <v>13.346491435479283</v>
      </c>
      <c r="AE53" s="91">
        <v>13.153490006792941</v>
      </c>
      <c r="AF53" s="91">
        <v>19.08401839661235</v>
      </c>
      <c r="AG53" s="91">
        <v>20.003678384818748</v>
      </c>
      <c r="AH53" s="91">
        <v>16.89690004037708</v>
      </c>
      <c r="AI53" s="91">
        <v>17.092362757795556</v>
      </c>
      <c r="AJ53" s="91">
        <v>12.715545285036431</v>
      </c>
      <c r="AK53" s="91">
        <v>19.563931772090076</v>
      </c>
      <c r="AL53" s="91">
        <v>20.243005819037137</v>
      </c>
      <c r="AM53" s="91">
        <v>21.651633344153407</v>
      </c>
      <c r="AN53" s="91">
        <v>30.151750356164129</v>
      </c>
      <c r="AO53" s="91">
        <v>16.712758717567905</v>
      </c>
      <c r="AP53" s="91">
        <v>34.080321000321845</v>
      </c>
      <c r="AQ53" s="91">
        <v>26.999525064261249</v>
      </c>
      <c r="AT53" s="32">
        <v>8</v>
      </c>
      <c r="AU53" s="44" t="s">
        <v>7</v>
      </c>
      <c r="AV53" s="91">
        <v>229.65984391915939</v>
      </c>
      <c r="AW53" s="91">
        <v>228.58065312270264</v>
      </c>
      <c r="AX53" s="91">
        <v>317.87746255325538</v>
      </c>
      <c r="AY53" s="91">
        <v>262.78945368477957</v>
      </c>
      <c r="AZ53" s="91">
        <v>269.6289020879608</v>
      </c>
      <c r="BA53" s="91">
        <v>317.45278514569833</v>
      </c>
      <c r="BB53" s="91">
        <v>334.44159963640163</v>
      </c>
      <c r="BC53" s="91">
        <v>345.50608241663883</v>
      </c>
      <c r="BD53" s="91">
        <v>333.53388333447413</v>
      </c>
      <c r="BE53" s="91">
        <v>295.40147931589098</v>
      </c>
      <c r="BF53" s="91">
        <v>332.94442534225806</v>
      </c>
      <c r="BG53" s="91">
        <v>376.61855260576101</v>
      </c>
      <c r="BH53" s="91">
        <v>366.33226063126494</v>
      </c>
      <c r="BI53" s="91">
        <v>408.40929167271707</v>
      </c>
      <c r="BJ53" s="91">
        <v>466.17766582009136</v>
      </c>
      <c r="BK53" s="91">
        <v>450.76509787718845</v>
      </c>
      <c r="BL53" s="91">
        <v>490.06560031956144</v>
      </c>
      <c r="BM53" s="91">
        <v>556.52632689344034</v>
      </c>
      <c r="BN53" s="234"/>
      <c r="BO53">
        <v>1</v>
      </c>
      <c r="BP53" s="59"/>
      <c r="BQ53" s="32">
        <v>8</v>
      </c>
      <c r="BR53" s="44" t="s">
        <v>7</v>
      </c>
      <c r="BS53" s="278">
        <v>6382.7113663792443</v>
      </c>
      <c r="BT53" s="234"/>
      <c r="BU53" s="282">
        <v>8</v>
      </c>
      <c r="BV53" s="44" t="s">
        <v>7</v>
      </c>
      <c r="BW53" s="65">
        <v>535.32885521513037</v>
      </c>
      <c r="BX53" s="65">
        <v>522.34739896076451</v>
      </c>
      <c r="BY53" s="65">
        <v>449.04490073897256</v>
      </c>
      <c r="BZ53" s="65">
        <v>508.97092595164281</v>
      </c>
      <c r="CA53" s="65">
        <v>437.35106638155884</v>
      </c>
      <c r="CB53" s="65">
        <v>418.46911082581198</v>
      </c>
      <c r="CC53" s="65">
        <v>409.3658740471451</v>
      </c>
      <c r="CD53" s="65">
        <v>345.50608241663883</v>
      </c>
      <c r="CE53" s="65">
        <v>333.95602503824966</v>
      </c>
      <c r="CF53" s="65">
        <v>335.09629522805886</v>
      </c>
      <c r="CG53" s="65">
        <v>379.28209606641644</v>
      </c>
      <c r="CH53" s="65">
        <v>338.71627175242514</v>
      </c>
      <c r="CI53" s="65">
        <v>288.32221698955811</v>
      </c>
      <c r="CJ53" s="65">
        <v>270.84699881107605</v>
      </c>
      <c r="CK53" s="65">
        <v>233.48591147841111</v>
      </c>
      <c r="CL53" s="65">
        <v>255.14387715458167</v>
      </c>
      <c r="CM53" s="65">
        <v>248.95161582291314</v>
      </c>
      <c r="CN53" s="65">
        <v>226.87489350974076</v>
      </c>
      <c r="CP53">
        <v>1</v>
      </c>
      <c r="CR53" s="217">
        <v>8</v>
      </c>
      <c r="CS53" s="200" t="s">
        <v>7</v>
      </c>
      <c r="CT53" s="194">
        <v>6537.0604163890976</v>
      </c>
    </row>
    <row r="54" spans="2:98">
      <c r="B54" s="132">
        <v>9</v>
      </c>
      <c r="C54" s="133" t="s">
        <v>8</v>
      </c>
      <c r="D54" s="91">
        <f>'r1'!D54</f>
        <v>0.64556962025316456</v>
      </c>
      <c r="E54" s="91">
        <f>'r1'!E54</f>
        <v>0.64227642276422769</v>
      </c>
      <c r="F54" s="91">
        <f>'r1'!F54</f>
        <v>0.29906542056074764</v>
      </c>
      <c r="G54" s="91">
        <f>'r1'!G54</f>
        <v>0.83009028642590277</v>
      </c>
      <c r="H54" s="91">
        <f>'r1'!H54</f>
        <v>0.8</v>
      </c>
      <c r="I54" s="91">
        <f>'r1'!I54</f>
        <v>0.53658536585365857</v>
      </c>
      <c r="J54" s="91">
        <f>'r1'!J54</f>
        <v>0</v>
      </c>
      <c r="K54" s="91">
        <f>'r1'!K54</f>
        <v>0.71186440677966101</v>
      </c>
      <c r="L54" s="91">
        <f>'r1'!L54</f>
        <v>0</v>
      </c>
      <c r="M54" s="91">
        <f>'r1'!M54</f>
        <v>1.2952380952380953</v>
      </c>
      <c r="N54" s="91">
        <f>'r1'!N54</f>
        <v>0.92660550458715596</v>
      </c>
      <c r="O54" s="91">
        <f>'r1'!O54</f>
        <v>1.03</v>
      </c>
      <c r="P54" s="91">
        <f>'r1'!P54</f>
        <v>0.96739130434782605</v>
      </c>
      <c r="Q54" s="91">
        <f>'r1'!Q54</f>
        <v>1.9420289855072463</v>
      </c>
      <c r="R54" s="91">
        <f>'r1'!R54</f>
        <v>1.1875</v>
      </c>
      <c r="S54" s="91">
        <f>'r1'!S54</f>
        <v>2.4415584415584415</v>
      </c>
      <c r="T54" s="91">
        <f>'r1'!T54</f>
        <v>4.0999999999999996</v>
      </c>
      <c r="U54" s="91">
        <f>'r1'!U54</f>
        <v>1.4512315270935963</v>
      </c>
      <c r="X54" s="132">
        <v>9</v>
      </c>
      <c r="Y54" s="133" t="s">
        <v>8</v>
      </c>
      <c r="Z54" s="91">
        <v>12.525261231240636</v>
      </c>
      <c r="AA54" s="91">
        <v>11.243430650186935</v>
      </c>
      <c r="AB54" s="91">
        <v>17.780358679112908</v>
      </c>
      <c r="AC54" s="91">
        <v>13.509661704077322</v>
      </c>
      <c r="AD54" s="91">
        <v>17.248665716043238</v>
      </c>
      <c r="AE54" s="91">
        <v>14.98972591045443</v>
      </c>
      <c r="AF54" s="91">
        <v>21.823029035128361</v>
      </c>
      <c r="AG54" s="91">
        <v>19.568694278801249</v>
      </c>
      <c r="AH54" s="91">
        <v>16.012186512769031</v>
      </c>
      <c r="AI54" s="91">
        <v>16.283427061038868</v>
      </c>
      <c r="AJ54" s="91">
        <v>15.040650104517336</v>
      </c>
      <c r="AK54" s="91">
        <v>22.349514113111997</v>
      </c>
      <c r="AL54" s="91">
        <v>20.336325845712416</v>
      </c>
      <c r="AM54" s="91">
        <v>19.404656867339167</v>
      </c>
      <c r="AN54" s="91">
        <v>25.341648811631721</v>
      </c>
      <c r="AO54" s="91">
        <v>20.661201817976771</v>
      </c>
      <c r="AP54" s="91">
        <v>22.731093225509959</v>
      </c>
      <c r="AQ54" s="91">
        <v>27.301848444857011</v>
      </c>
      <c r="AT54" s="132">
        <v>9</v>
      </c>
      <c r="AU54" s="133" t="s">
        <v>8</v>
      </c>
      <c r="AV54" s="91">
        <v>231.05710606405819</v>
      </c>
      <c r="AW54" s="91">
        <v>233.70433407153979</v>
      </c>
      <c r="AX54" s="91">
        <v>317.98259528933579</v>
      </c>
      <c r="AY54" s="91">
        <v>258.30087141469136</v>
      </c>
      <c r="AZ54" s="91">
        <v>249.14012229654898</v>
      </c>
      <c r="BA54" s="91">
        <v>311.78962257932915</v>
      </c>
      <c r="BB54" s="91">
        <v>313.77571390266297</v>
      </c>
      <c r="BC54" s="91">
        <v>333.95602503824966</v>
      </c>
      <c r="BD54" s="91">
        <v>325.49565575162001</v>
      </c>
      <c r="BE54" s="91">
        <v>286.11646457835866</v>
      </c>
      <c r="BF54" s="91">
        <v>328.54920738327917</v>
      </c>
      <c r="BG54" s="91">
        <v>338.54115417773278</v>
      </c>
      <c r="BH54" s="91">
        <v>351.05464447913653</v>
      </c>
      <c r="BI54" s="91">
        <v>406.50133255684676</v>
      </c>
      <c r="BJ54" s="91">
        <v>471.05355752323754</v>
      </c>
      <c r="BK54" s="91">
        <v>435.05080698448472</v>
      </c>
      <c r="BL54" s="91">
        <v>496.33508966934437</v>
      </c>
      <c r="BM54" s="91">
        <v>544.87786384826097</v>
      </c>
      <c r="BN54" s="234"/>
      <c r="BO54">
        <v>1</v>
      </c>
      <c r="BP54" s="59"/>
      <c r="BQ54" s="132">
        <v>9</v>
      </c>
      <c r="BR54" s="133" t="s">
        <v>8</v>
      </c>
      <c r="BS54" s="278">
        <v>6233.2821676087178</v>
      </c>
      <c r="BT54" s="234"/>
      <c r="BU54" s="249">
        <v>9</v>
      </c>
      <c r="BV54" s="41" t="s">
        <v>8</v>
      </c>
      <c r="BW54" s="65">
        <v>513.90539380035545</v>
      </c>
      <c r="BX54" s="65">
        <v>485.969964660024</v>
      </c>
      <c r="BY54" s="65">
        <v>427.13924065390393</v>
      </c>
      <c r="BZ54" s="65">
        <v>491.42612439673258</v>
      </c>
      <c r="CA54" s="65">
        <v>407.82322136207353</v>
      </c>
      <c r="CB54" s="65">
        <v>389.44250319374322</v>
      </c>
      <c r="CC54" s="65">
        <v>393.68018017318758</v>
      </c>
      <c r="CD54" s="65">
        <v>333.53388333447413</v>
      </c>
      <c r="CE54" s="65">
        <v>325.49565575162001</v>
      </c>
      <c r="CF54" s="65">
        <v>330.95865381802133</v>
      </c>
      <c r="CG54" s="65">
        <v>368.17128317329087</v>
      </c>
      <c r="CH54" s="65">
        <v>305.13668968398946</v>
      </c>
      <c r="CI54" s="65">
        <v>265.68558246331816</v>
      </c>
      <c r="CJ54" s="65">
        <v>270.80079960720957</v>
      </c>
      <c r="CK54" s="65">
        <v>235.48542318649362</v>
      </c>
      <c r="CL54" s="65">
        <v>246.4686946702414</v>
      </c>
      <c r="CM54" s="65">
        <v>240.2553651113094</v>
      </c>
      <c r="CN54" s="65">
        <v>223.02274549646683</v>
      </c>
      <c r="CP54">
        <v>1</v>
      </c>
      <c r="CR54" s="218">
        <v>9</v>
      </c>
      <c r="CS54" s="201" t="s">
        <v>8</v>
      </c>
      <c r="CT54" s="194">
        <v>6254.4014045364547</v>
      </c>
    </row>
    <row r="55" spans="2:98">
      <c r="B55" s="134">
        <v>10</v>
      </c>
      <c r="C55" s="135" t="s">
        <v>9</v>
      </c>
      <c r="D55" s="91">
        <f>'r1'!D55</f>
        <v>0.52985074626865669</v>
      </c>
      <c r="E55" s="91">
        <f>'r1'!E55</f>
        <v>0.88461538461538458</v>
      </c>
      <c r="F55" s="91">
        <f>'r1'!F55</f>
        <v>0.68067226890756305</v>
      </c>
      <c r="G55" s="91">
        <f>'r1'!G55</f>
        <v>0.55555555555555558</v>
      </c>
      <c r="H55" s="91">
        <f>'r1'!H55</f>
        <v>0.93871736427683383</v>
      </c>
      <c r="I55" s="91">
        <f>'r1'!I55</f>
        <v>1.4931506849315068</v>
      </c>
      <c r="J55" s="91">
        <f>'r1'!J55</f>
        <v>0.91089108910891092</v>
      </c>
      <c r="K55" s="91">
        <f>'r1'!K55</f>
        <v>0</v>
      </c>
      <c r="L55" s="91">
        <f>'r1'!L55</f>
        <v>0.7720588235294118</v>
      </c>
      <c r="M55" s="91">
        <f>'r1'!M55</f>
        <v>0</v>
      </c>
      <c r="N55" s="91">
        <f>'r1'!N55</f>
        <v>2.5769401330376942</v>
      </c>
      <c r="O55" s="91">
        <f>'r1'!O55</f>
        <v>1.4155844155844155</v>
      </c>
      <c r="P55" s="91">
        <f>'r1'!P55</f>
        <v>0.93827160493827155</v>
      </c>
      <c r="Q55" s="91">
        <f>'r1'!Q55</f>
        <v>1.1084337349397591</v>
      </c>
      <c r="R55" s="91">
        <f>'r1'!R55</f>
        <v>0</v>
      </c>
      <c r="S55" s="91">
        <f>'r1'!S55</f>
        <v>1.9236111111111112</v>
      </c>
      <c r="T55" s="91">
        <f>'r1'!T55</f>
        <v>0.95714285714285718</v>
      </c>
      <c r="U55" s="91">
        <f>'r1'!U55</f>
        <v>2.72</v>
      </c>
      <c r="X55" s="134">
        <v>10</v>
      </c>
      <c r="Y55" s="135" t="s">
        <v>9</v>
      </c>
      <c r="Z55" s="91">
        <v>14.901973230777219</v>
      </c>
      <c r="AA55" s="91">
        <v>12.537440586170682</v>
      </c>
      <c r="AB55" s="91">
        <v>17.520183525143278</v>
      </c>
      <c r="AC55" s="91">
        <v>16.441617563820383</v>
      </c>
      <c r="AD55" s="91">
        <v>13.650242660598973</v>
      </c>
      <c r="AE55" s="91">
        <v>15.847605736895757</v>
      </c>
      <c r="AF55" s="91">
        <v>19.093952115723354</v>
      </c>
      <c r="AG55" s="91">
        <v>21.527715414673409</v>
      </c>
      <c r="AH55" s="91">
        <v>17.699456103626598</v>
      </c>
      <c r="AI55" s="91">
        <v>18.198094680292762</v>
      </c>
      <c r="AJ55" s="91">
        <v>14.254164567911843</v>
      </c>
      <c r="AK55" s="91">
        <v>16.655717409506583</v>
      </c>
      <c r="AL55" s="91">
        <v>18.413409528262349</v>
      </c>
      <c r="AM55" s="91">
        <v>21.032809796853833</v>
      </c>
      <c r="AN55" s="91">
        <v>26.313146471156891</v>
      </c>
      <c r="AO55" s="91">
        <v>15.734167958428198</v>
      </c>
      <c r="AP55" s="91">
        <v>29.090609350447231</v>
      </c>
      <c r="AQ55" s="91">
        <v>31.518521370502359</v>
      </c>
      <c r="AT55" s="134">
        <v>10</v>
      </c>
      <c r="AU55" s="135" t="s">
        <v>9</v>
      </c>
      <c r="AV55" s="91">
        <v>227.39673053082595</v>
      </c>
      <c r="AW55" s="91">
        <v>230.95765187746937</v>
      </c>
      <c r="AX55" s="91">
        <v>319.21466406008045</v>
      </c>
      <c r="AY55" s="91">
        <v>267.29141398307939</v>
      </c>
      <c r="AZ55" s="91">
        <v>266.68728204213437</v>
      </c>
      <c r="BA55" s="91">
        <v>307.82590777411565</v>
      </c>
      <c r="BB55" s="91">
        <v>337.00775300120102</v>
      </c>
      <c r="BC55" s="91">
        <v>335.09629522805886</v>
      </c>
      <c r="BD55" s="91">
        <v>330.95865381802133</v>
      </c>
      <c r="BE55" s="91">
        <v>292.0155854244307</v>
      </c>
      <c r="BF55" s="91">
        <v>333.82108817139624</v>
      </c>
      <c r="BG55" s="91">
        <v>370.68366470410979</v>
      </c>
      <c r="BH55" s="91">
        <v>363.17503387889025</v>
      </c>
      <c r="BI55" s="91">
        <v>395.37278157397031</v>
      </c>
      <c r="BJ55" s="91">
        <v>471.57445679806028</v>
      </c>
      <c r="BK55" s="91">
        <v>456.67355581982054</v>
      </c>
      <c r="BL55" s="91">
        <v>500.23023478468411</v>
      </c>
      <c r="BM55" s="91">
        <v>533.09033334972378</v>
      </c>
      <c r="BN55" s="234"/>
      <c r="BO55">
        <v>1</v>
      </c>
      <c r="BP55" s="59"/>
      <c r="BQ55" s="134">
        <v>10</v>
      </c>
      <c r="BR55" s="135" t="s">
        <v>9</v>
      </c>
      <c r="BS55" s="278">
        <v>6339.0730868200726</v>
      </c>
      <c r="BT55" s="234"/>
      <c r="BU55" s="249">
        <v>10</v>
      </c>
      <c r="BV55" s="41" t="s">
        <v>9</v>
      </c>
      <c r="BW55" s="65">
        <v>460.91332088179638</v>
      </c>
      <c r="BX55" s="65">
        <v>441.18799991895361</v>
      </c>
      <c r="BY55" s="65">
        <v>392.2506312926397</v>
      </c>
      <c r="BZ55" s="65">
        <v>436.40394259734967</v>
      </c>
      <c r="CA55" s="65">
        <v>373.00474773729758</v>
      </c>
      <c r="CB55" s="65">
        <v>353.59622614924456</v>
      </c>
      <c r="CC55" s="65">
        <v>353.10118129970829</v>
      </c>
      <c r="CD55" s="65">
        <v>295.40147931589098</v>
      </c>
      <c r="CE55" s="65">
        <v>286.11646457835866</v>
      </c>
      <c r="CF55" s="65">
        <v>292.0155854244307</v>
      </c>
      <c r="CG55" s="65">
        <v>330.08596457188247</v>
      </c>
      <c r="CH55" s="65">
        <v>289.33748879022272</v>
      </c>
      <c r="CI55" s="65">
        <v>247.06756816762706</v>
      </c>
      <c r="CJ55" s="65">
        <v>234.58145933018716</v>
      </c>
      <c r="CK55" s="65">
        <v>201.24213782627334</v>
      </c>
      <c r="CL55" s="65">
        <v>217.81759385440404</v>
      </c>
      <c r="CM55" s="65">
        <v>212.6889699397</v>
      </c>
      <c r="CN55" s="65">
        <v>192.2361406268202</v>
      </c>
      <c r="CP55">
        <v>1</v>
      </c>
      <c r="CR55" s="219">
        <v>10</v>
      </c>
      <c r="CS55" s="202" t="s">
        <v>9</v>
      </c>
      <c r="CT55" s="194">
        <v>5609.0489023027867</v>
      </c>
    </row>
    <row r="56" spans="2:98">
      <c r="B56" s="33">
        <v>11</v>
      </c>
      <c r="C56" s="45" t="s">
        <v>10</v>
      </c>
      <c r="D56" s="91">
        <f>'r1'!D56</f>
        <v>1.2898550724637681</v>
      </c>
      <c r="E56" s="91">
        <f>'r1'!E56</f>
        <v>0.74782608695652175</v>
      </c>
      <c r="F56" s="91">
        <f>'r1'!F56</f>
        <v>0.87356321839080464</v>
      </c>
      <c r="G56" s="91">
        <f>'r1'!G56</f>
        <v>0.39655172413793105</v>
      </c>
      <c r="H56" s="91">
        <f>'r1'!H56</f>
        <v>1.0857142857142856</v>
      </c>
      <c r="I56" s="91">
        <f>'r1'!I56</f>
        <v>1.603448275862069</v>
      </c>
      <c r="J56" s="91">
        <f>'r1'!J56</f>
        <v>1.7619741100323625</v>
      </c>
      <c r="K56" s="91">
        <f>'r1'!K56</f>
        <v>1.5277777777777777</v>
      </c>
      <c r="L56" s="91">
        <f>'r1'!L56</f>
        <v>1.0792079207920793</v>
      </c>
      <c r="M56" s="91">
        <f>'r1'!M56</f>
        <v>1.5604189044038668</v>
      </c>
      <c r="N56" s="91">
        <f>'r1'!N56</f>
        <v>0</v>
      </c>
      <c r="O56" s="91">
        <f>'r1'!O56</f>
        <v>0.9375</v>
      </c>
      <c r="P56" s="91">
        <f>'r1'!P56</f>
        <v>1.3415413533834588</v>
      </c>
      <c r="Q56" s="91">
        <f>'r1'!Q56</f>
        <v>0.92452830188679247</v>
      </c>
      <c r="R56" s="91">
        <f>'r1'!R56</f>
        <v>0</v>
      </c>
      <c r="S56" s="91">
        <f>'r1'!S56</f>
        <v>0</v>
      </c>
      <c r="T56" s="91">
        <f>'r1'!T56</f>
        <v>2.1785714285714284</v>
      </c>
      <c r="U56" s="91">
        <f>'r1'!U56</f>
        <v>2.5925925925925926</v>
      </c>
      <c r="X56" s="33">
        <v>11</v>
      </c>
      <c r="Y56" s="45" t="s">
        <v>10</v>
      </c>
      <c r="Z56" s="91">
        <v>13.50901456314466</v>
      </c>
      <c r="AA56" s="91">
        <v>13.954204558823735</v>
      </c>
      <c r="AB56" s="91">
        <v>19.761662738560577</v>
      </c>
      <c r="AC56" s="91">
        <v>18.757716448169667</v>
      </c>
      <c r="AD56" s="91">
        <v>16.919131114681385</v>
      </c>
      <c r="AE56" s="91">
        <v>17.92881786702246</v>
      </c>
      <c r="AF56" s="91">
        <v>18.499064977293198</v>
      </c>
      <c r="AG56" s="91">
        <v>19.474024931208263</v>
      </c>
      <c r="AH56" s="91">
        <v>19.354263268460052</v>
      </c>
      <c r="AI56" s="91">
        <v>17.199557041163335</v>
      </c>
      <c r="AJ56" s="91">
        <v>22.959925471438165</v>
      </c>
      <c r="AK56" s="91">
        <v>17.831073495261681</v>
      </c>
      <c r="AL56" s="91">
        <v>21.883581125275299</v>
      </c>
      <c r="AM56" s="91">
        <v>23.538319814295658</v>
      </c>
      <c r="AN56" s="91">
        <v>28.995875573343177</v>
      </c>
      <c r="AO56" s="91">
        <v>29.325461663539837</v>
      </c>
      <c r="AP56" s="91">
        <v>26.453600347693335</v>
      </c>
      <c r="AQ56" s="91">
        <v>31.432483455240892</v>
      </c>
      <c r="AT56" s="33">
        <v>11</v>
      </c>
      <c r="AU56" s="45" t="s">
        <v>10</v>
      </c>
      <c r="AV56" s="91">
        <v>264.63392975632297</v>
      </c>
      <c r="AW56" s="91">
        <v>262.17812491815141</v>
      </c>
      <c r="AX56" s="91">
        <v>352.49859934670457</v>
      </c>
      <c r="AY56" s="91">
        <v>289.08309025685736</v>
      </c>
      <c r="AZ56" s="91">
        <v>288.48263608899333</v>
      </c>
      <c r="BA56" s="91">
        <v>337.92104015091962</v>
      </c>
      <c r="BB56" s="91">
        <v>375.36704178517994</v>
      </c>
      <c r="BC56" s="91">
        <v>379.28209606641644</v>
      </c>
      <c r="BD56" s="91">
        <v>368.17128317329087</v>
      </c>
      <c r="BE56" s="91">
        <v>330.08596457188247</v>
      </c>
      <c r="BF56" s="91">
        <v>348.30280738114101</v>
      </c>
      <c r="BG56" s="91">
        <v>405.75056374404323</v>
      </c>
      <c r="BH56" s="91">
        <v>397.07706918181384</v>
      </c>
      <c r="BI56" s="91">
        <v>441.15245302821677</v>
      </c>
      <c r="BJ56" s="91">
        <v>525.37202535427195</v>
      </c>
      <c r="BK56" s="91">
        <v>467.59389973044534</v>
      </c>
      <c r="BL56" s="91">
        <v>577.36191790412772</v>
      </c>
      <c r="BM56" s="91">
        <v>605.76967666323981</v>
      </c>
      <c r="BN56" s="234"/>
      <c r="BO56">
        <v>1</v>
      </c>
      <c r="BP56" s="59"/>
      <c r="BQ56" s="33">
        <v>11</v>
      </c>
      <c r="BR56" s="45" t="s">
        <v>10</v>
      </c>
      <c r="BS56" s="278">
        <v>7016.0842191020192</v>
      </c>
      <c r="BT56" s="234"/>
      <c r="BU56" s="283">
        <v>11</v>
      </c>
      <c r="BV56" s="45" t="s">
        <v>10</v>
      </c>
      <c r="BW56" s="65">
        <v>469.9172353935557</v>
      </c>
      <c r="BX56" s="65">
        <v>484.72391117268188</v>
      </c>
      <c r="BY56" s="65">
        <v>419.8656153088707</v>
      </c>
      <c r="BZ56" s="65">
        <v>470.65860568581218</v>
      </c>
      <c r="CA56" s="65">
        <v>416.32156331009361</v>
      </c>
      <c r="CB56" s="65">
        <v>396.91479417857278</v>
      </c>
      <c r="CC56" s="65">
        <v>401.97236859403029</v>
      </c>
      <c r="CD56" s="65">
        <v>332.94442534225806</v>
      </c>
      <c r="CE56" s="65">
        <v>328.54920738327917</v>
      </c>
      <c r="CF56" s="65">
        <v>333.82108817139624</v>
      </c>
      <c r="CG56" s="65">
        <v>348.30280738114101</v>
      </c>
      <c r="CH56" s="65">
        <v>327.66271877642595</v>
      </c>
      <c r="CI56" s="65">
        <v>268.30984651955566</v>
      </c>
      <c r="CJ56" s="65">
        <v>235.16609746489971</v>
      </c>
      <c r="CK56" s="65">
        <v>214.76356292489839</v>
      </c>
      <c r="CL56" s="65">
        <v>238.97749653448588</v>
      </c>
      <c r="CM56" s="65">
        <v>219.75611152523155</v>
      </c>
      <c r="CN56" s="65">
        <v>196.4600064479674</v>
      </c>
      <c r="CP56">
        <v>1</v>
      </c>
      <c r="CR56" s="220">
        <v>11</v>
      </c>
      <c r="CS56" s="203" t="s">
        <v>10</v>
      </c>
      <c r="CT56" s="194">
        <v>6105.0874621151552</v>
      </c>
    </row>
    <row r="57" spans="2:98">
      <c r="B57" s="34">
        <v>12</v>
      </c>
      <c r="C57" s="46" t="s">
        <v>11</v>
      </c>
      <c r="D57" s="91">
        <f>'r1'!D57</f>
        <v>0.67889908256880738</v>
      </c>
      <c r="E57" s="91">
        <f>'r1'!E57</f>
        <v>0.43709226467847162</v>
      </c>
      <c r="F57" s="91">
        <f>'r1'!F57</f>
        <v>1.5128205128205128</v>
      </c>
      <c r="G57" s="91">
        <f>'r1'!G57</f>
        <v>0.44827586206896552</v>
      </c>
      <c r="H57" s="91">
        <f>'r1'!H57</f>
        <v>0</v>
      </c>
      <c r="I57" s="91">
        <f>'r1'!I57</f>
        <v>1.5584415584415585</v>
      </c>
      <c r="J57" s="91">
        <f>'r1'!J57</f>
        <v>0</v>
      </c>
      <c r="K57" s="91">
        <f>'r1'!K57</f>
        <v>1.2608695652173914</v>
      </c>
      <c r="L57" s="91">
        <f>'r1'!L57</f>
        <v>0.970873786407767</v>
      </c>
      <c r="M57" s="91">
        <f>'r1'!M57</f>
        <v>0.70642201834862384</v>
      </c>
      <c r="N57" s="91">
        <f>'r1'!N57</f>
        <v>1.0666666666666667</v>
      </c>
      <c r="O57" s="91">
        <f>'r1'!O57</f>
        <v>0</v>
      </c>
      <c r="P57" s="91">
        <f>'r1'!P57</f>
        <v>0</v>
      </c>
      <c r="Q57" s="91">
        <f>'r1'!Q57</f>
        <v>2.3102357676825762</v>
      </c>
      <c r="R57" s="91">
        <f>'r1'!R57</f>
        <v>2.3779433681073026</v>
      </c>
      <c r="S57" s="91">
        <f>'r1'!S57</f>
        <v>1.425531914893617</v>
      </c>
      <c r="T57" s="91">
        <f>'r1'!T57</f>
        <v>1.1025641025641026</v>
      </c>
      <c r="U57" s="91">
        <f>'r1'!U57</f>
        <v>3.2649066091954024</v>
      </c>
      <c r="X57" s="34">
        <v>12</v>
      </c>
      <c r="Y57" s="46" t="s">
        <v>11</v>
      </c>
      <c r="Z57" s="91">
        <v>10.880060522364504</v>
      </c>
      <c r="AA57" s="91">
        <v>12.462684986408961</v>
      </c>
      <c r="AB57" s="91">
        <v>15.17861359947509</v>
      </c>
      <c r="AC57" s="91">
        <v>16.39039441948151</v>
      </c>
      <c r="AD57" s="91">
        <v>14.336309446209796</v>
      </c>
      <c r="AE57" s="91">
        <v>14.274026421777574</v>
      </c>
      <c r="AF57" s="91">
        <v>21.896468658072941</v>
      </c>
      <c r="AG57" s="91">
        <v>17.000639161003566</v>
      </c>
      <c r="AH57" s="91">
        <v>20.004353126542195</v>
      </c>
      <c r="AI57" s="91">
        <v>13.948186660159203</v>
      </c>
      <c r="AJ57" s="91">
        <v>12.754532035481763</v>
      </c>
      <c r="AK57" s="91">
        <v>25.791129216206333</v>
      </c>
      <c r="AL57" s="91">
        <v>19.206063461119754</v>
      </c>
      <c r="AM57" s="91">
        <v>15.620642913035795</v>
      </c>
      <c r="AN57" s="91">
        <v>21.45626521397628</v>
      </c>
      <c r="AO57" s="91">
        <v>22.991763237661608</v>
      </c>
      <c r="AP57" s="91">
        <v>30.144504621244312</v>
      </c>
      <c r="AQ57" s="91">
        <v>25.292733548148945</v>
      </c>
      <c r="AT57" s="34">
        <v>12</v>
      </c>
      <c r="AU57" s="46" t="s">
        <v>11</v>
      </c>
      <c r="AV57" s="91">
        <v>234.25011545538604</v>
      </c>
      <c r="AW57" s="91">
        <v>220.49021061845517</v>
      </c>
      <c r="AX57" s="91">
        <v>308.84505394829807</v>
      </c>
      <c r="AY57" s="91">
        <v>248.43596172907553</v>
      </c>
      <c r="AZ57" s="91">
        <v>254.09680994581873</v>
      </c>
      <c r="BA57" s="91">
        <v>300.59139916432639</v>
      </c>
      <c r="BB57" s="91">
        <v>297.77098783495165</v>
      </c>
      <c r="BC57" s="91">
        <v>338.71627175242514</v>
      </c>
      <c r="BD57" s="91">
        <v>305.13668968398946</v>
      </c>
      <c r="BE57" s="91">
        <v>289.33748879022272</v>
      </c>
      <c r="BF57" s="91">
        <v>327.66271877642595</v>
      </c>
      <c r="BG57" s="91">
        <v>328.36292755852782</v>
      </c>
      <c r="BH57" s="91">
        <v>345.0105771085793</v>
      </c>
      <c r="BI57" s="91">
        <v>414.71928374202446</v>
      </c>
      <c r="BJ57" s="91">
        <v>478.19611608124399</v>
      </c>
      <c r="BK57" s="91">
        <v>424.73270938433319</v>
      </c>
      <c r="BL57" s="91">
        <v>487.74675550794774</v>
      </c>
      <c r="BM57" s="91">
        <v>537.9998479672455</v>
      </c>
      <c r="BN57" s="234"/>
      <c r="BO57">
        <v>1</v>
      </c>
      <c r="BP57" s="59"/>
      <c r="BQ57" s="34">
        <v>12</v>
      </c>
      <c r="BR57" s="46" t="s">
        <v>11</v>
      </c>
      <c r="BS57" s="278">
        <v>6142.1019250492773</v>
      </c>
      <c r="BT57" s="234"/>
      <c r="BU57" s="284">
        <v>12</v>
      </c>
      <c r="BV57" s="46" t="s">
        <v>11</v>
      </c>
      <c r="BW57" s="65">
        <v>585.91577972939865</v>
      </c>
      <c r="BX57" s="65">
        <v>538.41489485666636</v>
      </c>
      <c r="BY57" s="65">
        <v>475.60391065774223</v>
      </c>
      <c r="BZ57" s="65">
        <v>515.10700150608398</v>
      </c>
      <c r="CA57" s="65">
        <v>430.31760348974342</v>
      </c>
      <c r="CB57" s="65">
        <v>425.94767441176111</v>
      </c>
      <c r="CC57" s="65">
        <v>418.68169109948457</v>
      </c>
      <c r="CD57" s="65">
        <v>376.61855260576101</v>
      </c>
      <c r="CE57" s="65">
        <v>338.54115417773278</v>
      </c>
      <c r="CF57" s="65">
        <v>370.68366470410979</v>
      </c>
      <c r="CG57" s="65">
        <v>405.75056374404323</v>
      </c>
      <c r="CH57" s="65">
        <v>328.36292755852782</v>
      </c>
      <c r="CI57" s="65">
        <v>297.13179117898835</v>
      </c>
      <c r="CJ57" s="65">
        <v>302.11954295574873</v>
      </c>
      <c r="CK57" s="65">
        <v>269.71253839043391</v>
      </c>
      <c r="CL57" s="65">
        <v>264.92470971600881</v>
      </c>
      <c r="CM57" s="65">
        <v>271.63418222002321</v>
      </c>
      <c r="CN57" s="65">
        <v>251.98923683572866</v>
      </c>
      <c r="CP57">
        <v>1</v>
      </c>
      <c r="CR57" s="221">
        <v>12</v>
      </c>
      <c r="CS57" s="204" t="s">
        <v>11</v>
      </c>
      <c r="CT57" s="194">
        <v>6867.4574198379869</v>
      </c>
    </row>
    <row r="58" spans="2:98">
      <c r="B58" s="35">
        <v>13</v>
      </c>
      <c r="C58" s="47" t="s">
        <v>12</v>
      </c>
      <c r="D58" s="91">
        <f>'r1'!D58</f>
        <v>0.41803278688524592</v>
      </c>
      <c r="E58" s="91">
        <f>'r1'!E58</f>
        <v>0.76271186440677963</v>
      </c>
      <c r="F58" s="91">
        <f>'r1'!F58</f>
        <v>0.95327102803738317</v>
      </c>
      <c r="G58" s="91">
        <f>'r1'!G58</f>
        <v>0.93975903614457834</v>
      </c>
      <c r="H58" s="91">
        <f>'r1'!H58</f>
        <v>0.72499999999999998</v>
      </c>
      <c r="I58" s="91">
        <f>'r1'!I58</f>
        <v>1.2674418604651163</v>
      </c>
      <c r="J58" s="91">
        <f>'r1'!J58</f>
        <v>0.41304347826086957</v>
      </c>
      <c r="K58" s="91">
        <f>'r1'!K58</f>
        <v>0.87755102040816324</v>
      </c>
      <c r="L58" s="91">
        <f>'r1'!L58</f>
        <v>1.0337078651685394</v>
      </c>
      <c r="M58" s="91">
        <f>'r1'!M58</f>
        <v>1.0657894736842106</v>
      </c>
      <c r="N58" s="91">
        <f>'r1'!N58</f>
        <v>0.75412087912087911</v>
      </c>
      <c r="O58" s="91">
        <f>'r1'!O58</f>
        <v>0</v>
      </c>
      <c r="P58" s="91">
        <f>'r1'!P58</f>
        <v>0</v>
      </c>
      <c r="Q58" s="91">
        <f>'r1'!Q58</f>
        <v>1.3076923076923077</v>
      </c>
      <c r="R58" s="91">
        <f>'r1'!R58</f>
        <v>0.9285714285714286</v>
      </c>
      <c r="S58" s="91">
        <f>'r1'!S58</f>
        <v>0.92</v>
      </c>
      <c r="T58" s="91">
        <f>'r1'!T58</f>
        <v>0.71604938271604934</v>
      </c>
      <c r="U58" s="91">
        <f>'r1'!U58</f>
        <v>1.8758234519104087</v>
      </c>
      <c r="X58" s="35">
        <v>13</v>
      </c>
      <c r="Y58" s="47" t="s">
        <v>12</v>
      </c>
      <c r="Z58" s="91">
        <v>10.703364268427292</v>
      </c>
      <c r="AA58" s="91">
        <v>10.271040207866609</v>
      </c>
      <c r="AB58" s="91">
        <v>13.017085969810175</v>
      </c>
      <c r="AC58" s="91">
        <v>12.874076795196038</v>
      </c>
      <c r="AD58" s="91">
        <v>11.556897154751368</v>
      </c>
      <c r="AE58" s="91">
        <v>12.092884275321863</v>
      </c>
      <c r="AF58" s="91">
        <v>16.185823031802766</v>
      </c>
      <c r="AG58" s="91">
        <v>14.244400425241476</v>
      </c>
      <c r="AH58" s="91">
        <v>15.605602123853709</v>
      </c>
      <c r="AI58" s="91">
        <v>12.565914490681273</v>
      </c>
      <c r="AJ58" s="91">
        <v>14.398089775329012</v>
      </c>
      <c r="AK58" s="91">
        <v>18.608963212849591</v>
      </c>
      <c r="AL58" s="91">
        <v>16.062384091557625</v>
      </c>
      <c r="AM58" s="91">
        <v>16.229800281688124</v>
      </c>
      <c r="AN58" s="91">
        <v>21.325132081624343</v>
      </c>
      <c r="AO58" s="91">
        <v>19.896716602192868</v>
      </c>
      <c r="AP58" s="91">
        <v>24.768009376204812</v>
      </c>
      <c r="AQ58" s="91">
        <v>23.917509514257954</v>
      </c>
      <c r="AT58" s="35">
        <v>13</v>
      </c>
      <c r="AU58" s="47" t="s">
        <v>12</v>
      </c>
      <c r="AV58" s="91">
        <v>196.39395244364223</v>
      </c>
      <c r="AW58" s="91">
        <v>191.58836305927963</v>
      </c>
      <c r="AX58" s="91">
        <v>266.15610387236705</v>
      </c>
      <c r="AY58" s="91">
        <v>216.05593538953687</v>
      </c>
      <c r="AZ58" s="91">
        <v>218.92007573441876</v>
      </c>
      <c r="BA58" s="91">
        <v>255.57872696610542</v>
      </c>
      <c r="BB58" s="91">
        <v>272.09861664034315</v>
      </c>
      <c r="BC58" s="91">
        <v>288.32221698955811</v>
      </c>
      <c r="BD58" s="91">
        <v>265.68558246331816</v>
      </c>
      <c r="BE58" s="91">
        <v>247.06756816762706</v>
      </c>
      <c r="BF58" s="91">
        <v>268.30984651955566</v>
      </c>
      <c r="BG58" s="91">
        <v>297.13179117898835</v>
      </c>
      <c r="BH58" s="91">
        <v>298.51822876739493</v>
      </c>
      <c r="BI58" s="91">
        <v>339.25052214388148</v>
      </c>
      <c r="BJ58" s="91">
        <v>395.01617067386093</v>
      </c>
      <c r="BK58" s="91">
        <v>356.25378536516553</v>
      </c>
      <c r="BL58" s="91">
        <v>420.95005190628927</v>
      </c>
      <c r="BM58" s="91">
        <v>452.23567515647363</v>
      </c>
      <c r="BN58" s="234"/>
      <c r="BO58">
        <v>1</v>
      </c>
      <c r="BP58" s="59"/>
      <c r="BQ58" s="35">
        <v>13</v>
      </c>
      <c r="BR58" s="47" t="s">
        <v>12</v>
      </c>
      <c r="BS58" s="278">
        <v>5245.5332134378068</v>
      </c>
      <c r="BT58" s="234"/>
      <c r="BU58" s="285">
        <v>13</v>
      </c>
      <c r="BV58" s="47" t="s">
        <v>12</v>
      </c>
      <c r="BW58" s="65">
        <v>553.48524046348257</v>
      </c>
      <c r="BX58" s="65">
        <v>540.25728506237647</v>
      </c>
      <c r="BY58" s="65">
        <v>471.07285035822633</v>
      </c>
      <c r="BZ58" s="65">
        <v>519.21226603366756</v>
      </c>
      <c r="CA58" s="65">
        <v>445.39505782276302</v>
      </c>
      <c r="CB58" s="65">
        <v>429.29015345171547</v>
      </c>
      <c r="CC58" s="65">
        <v>430.93599653892488</v>
      </c>
      <c r="CD58" s="65">
        <v>366.33226063126494</v>
      </c>
      <c r="CE58" s="65">
        <v>351.05464447913653</v>
      </c>
      <c r="CF58" s="65">
        <v>363.17503387889025</v>
      </c>
      <c r="CG58" s="65">
        <v>397.07706918181384</v>
      </c>
      <c r="CH58" s="65">
        <v>345.0105771085793</v>
      </c>
      <c r="CI58" s="65">
        <v>298.51822876739493</v>
      </c>
      <c r="CJ58" s="65">
        <v>286.02154886392458</v>
      </c>
      <c r="CK58" s="65">
        <v>251.32432279025332</v>
      </c>
      <c r="CL58" s="65">
        <v>262.05630849341992</v>
      </c>
      <c r="CM58" s="65">
        <v>258.67682296671461</v>
      </c>
      <c r="CN58" s="65">
        <v>241.51506503535722</v>
      </c>
      <c r="CP58">
        <v>1</v>
      </c>
      <c r="CR58" s="222">
        <v>13</v>
      </c>
      <c r="CS58" s="205" t="s">
        <v>12</v>
      </c>
      <c r="CT58" s="194">
        <v>6810.4107319279055</v>
      </c>
    </row>
    <row r="59" spans="2:98">
      <c r="B59" s="36">
        <v>14</v>
      </c>
      <c r="C59" s="48" t="s">
        <v>13</v>
      </c>
      <c r="D59" s="91">
        <f>'r1'!D59</f>
        <v>0</v>
      </c>
      <c r="E59" s="91">
        <f>'r1'!E59</f>
        <v>0.42056074766355139</v>
      </c>
      <c r="F59" s="91">
        <f>'r1'!F59</f>
        <v>0.81159420289855078</v>
      </c>
      <c r="G59" s="91">
        <f>'r1'!G59</f>
        <v>0.5730337078651685</v>
      </c>
      <c r="H59" s="91">
        <f>'r1'!H59</f>
        <v>0.4375</v>
      </c>
      <c r="I59" s="91">
        <f>'r1'!I59</f>
        <v>0.6506024096385542</v>
      </c>
      <c r="J59" s="91">
        <f>'r1'!J59</f>
        <v>1.8211040282110402</v>
      </c>
      <c r="K59" s="91">
        <f>'r1'!K59</f>
        <v>1.0204081632653061</v>
      </c>
      <c r="L59" s="91">
        <f>'r1'!L59</f>
        <v>0.5149253731343284</v>
      </c>
      <c r="M59" s="91">
        <f>'r1'!M59</f>
        <v>0.90217391304347827</v>
      </c>
      <c r="N59" s="91">
        <f>'r1'!N59</f>
        <v>1.0816326530612246</v>
      </c>
      <c r="O59" s="91">
        <f>'r1'!O59</f>
        <v>2.0460911637382226</v>
      </c>
      <c r="P59" s="91">
        <f>'r1'!P59</f>
        <v>0.76470588235294112</v>
      </c>
      <c r="Q59" s="91">
        <f>'r1'!Q59</f>
        <v>0</v>
      </c>
      <c r="R59" s="91">
        <f>'r1'!R59</f>
        <v>0.91578947368421049</v>
      </c>
      <c r="S59" s="91">
        <f>'r1'!S59</f>
        <v>1.3253012048192772</v>
      </c>
      <c r="T59" s="91">
        <f>'r1'!T59</f>
        <v>1.1316796598157335</v>
      </c>
      <c r="U59" s="91">
        <f>'r1'!U59</f>
        <v>0</v>
      </c>
      <c r="X59" s="36">
        <v>14</v>
      </c>
      <c r="Y59" s="48" t="s">
        <v>13</v>
      </c>
      <c r="Z59" s="91">
        <v>12.534909905824978</v>
      </c>
      <c r="AA59" s="91">
        <v>10.057708921415834</v>
      </c>
      <c r="AB59" s="91">
        <v>13.327138065480296</v>
      </c>
      <c r="AC59" s="91">
        <v>8.5604268109025057</v>
      </c>
      <c r="AD59" s="91">
        <v>11.333511933268429</v>
      </c>
      <c r="AE59" s="91">
        <v>15.968754862312235</v>
      </c>
      <c r="AF59" s="91">
        <v>9.8425291136291069</v>
      </c>
      <c r="AG59" s="91">
        <v>15.783036193615317</v>
      </c>
      <c r="AH59" s="91">
        <v>13.490799680678972</v>
      </c>
      <c r="AI59" s="91">
        <v>12.16926197369931</v>
      </c>
      <c r="AJ59" s="91">
        <v>16.619758599864834</v>
      </c>
      <c r="AK59" s="91">
        <v>11.130361065846145</v>
      </c>
      <c r="AL59" s="91">
        <v>15.50399595794177</v>
      </c>
      <c r="AM59" s="91">
        <v>21.731833734748207</v>
      </c>
      <c r="AN59" s="91">
        <v>20.095630808387412</v>
      </c>
      <c r="AO59" s="91">
        <v>18.630387321370929</v>
      </c>
      <c r="AP59" s="91">
        <v>20.318397983579434</v>
      </c>
      <c r="AQ59" s="91">
        <v>28.676338204689586</v>
      </c>
      <c r="AT59" s="36">
        <v>14</v>
      </c>
      <c r="AU59" s="48" t="s">
        <v>13</v>
      </c>
      <c r="AV59" s="91">
        <v>184.60222887410706</v>
      </c>
      <c r="AW59" s="91">
        <v>189.88510197684437</v>
      </c>
      <c r="AX59" s="91">
        <v>259.3050832716869</v>
      </c>
      <c r="AY59" s="91">
        <v>225.60628200513773</v>
      </c>
      <c r="AZ59" s="91">
        <v>212.26755285573736</v>
      </c>
      <c r="BA59" s="91">
        <v>235.29822740054647</v>
      </c>
      <c r="BB59" s="91">
        <v>285.48407867903381</v>
      </c>
      <c r="BC59" s="91">
        <v>270.84699881107605</v>
      </c>
      <c r="BD59" s="91">
        <v>270.80079960720957</v>
      </c>
      <c r="BE59" s="91">
        <v>234.58145933018716</v>
      </c>
      <c r="BF59" s="91">
        <v>235.16609746489971</v>
      </c>
      <c r="BG59" s="91">
        <v>302.11954295574873</v>
      </c>
      <c r="BH59" s="91">
        <v>286.02154886392458</v>
      </c>
      <c r="BI59" s="91">
        <v>297.87087789360908</v>
      </c>
      <c r="BJ59" s="91">
        <v>366.02728295521638</v>
      </c>
      <c r="BK59" s="91">
        <v>340.61130896065271</v>
      </c>
      <c r="BL59" s="91">
        <v>409.40782974149204</v>
      </c>
      <c r="BM59" s="91">
        <v>427.96627046331116</v>
      </c>
      <c r="BN59" s="234"/>
      <c r="BO59">
        <v>1</v>
      </c>
      <c r="BP59" s="59"/>
      <c r="BQ59" s="36">
        <v>14</v>
      </c>
      <c r="BR59" s="48" t="s">
        <v>13</v>
      </c>
      <c r="BS59" s="278">
        <v>5033.8685721104212</v>
      </c>
      <c r="BT59" s="234"/>
      <c r="BU59" s="286">
        <v>14</v>
      </c>
      <c r="BV59" s="48" t="s">
        <v>13</v>
      </c>
      <c r="BW59" s="65">
        <v>597.93304796706457</v>
      </c>
      <c r="BX59" s="65">
        <v>620.70419918095774</v>
      </c>
      <c r="BY59" s="65">
        <v>519.7709364707415</v>
      </c>
      <c r="BZ59" s="65">
        <v>588.91790178670624</v>
      </c>
      <c r="CA59" s="65">
        <v>526.91883234327054</v>
      </c>
      <c r="CB59" s="65">
        <v>502.47743488990682</v>
      </c>
      <c r="CC59" s="65">
        <v>489.38886169985835</v>
      </c>
      <c r="CD59" s="65">
        <v>408.40929167271707</v>
      </c>
      <c r="CE59" s="65">
        <v>406.50133255684676</v>
      </c>
      <c r="CF59" s="65">
        <v>395.37278157397031</v>
      </c>
      <c r="CG59" s="65">
        <v>441.15245302821677</v>
      </c>
      <c r="CH59" s="65">
        <v>414.71928374202446</v>
      </c>
      <c r="CI59" s="65">
        <v>339.25052214388148</v>
      </c>
      <c r="CJ59" s="65">
        <v>297.87087789360908</v>
      </c>
      <c r="CK59" s="65">
        <v>266.89745470306093</v>
      </c>
      <c r="CL59" s="65">
        <v>302.59966746495019</v>
      </c>
      <c r="CM59" s="65">
        <v>279.9542714468634</v>
      </c>
      <c r="CN59" s="65">
        <v>255.87547110967887</v>
      </c>
      <c r="CP59">
        <v>1</v>
      </c>
      <c r="CR59" s="223">
        <v>14</v>
      </c>
      <c r="CS59" s="206" t="s">
        <v>13</v>
      </c>
      <c r="CT59" s="194">
        <v>7654.7146216743258</v>
      </c>
    </row>
    <row r="60" spans="2:98">
      <c r="B60" s="38">
        <v>15</v>
      </c>
      <c r="C60" s="49" t="s">
        <v>14</v>
      </c>
      <c r="D60" s="91">
        <f>'r1'!D60</f>
        <v>0.35772357723577236</v>
      </c>
      <c r="E60" s="91">
        <f>'r1'!E60</f>
        <v>0.65467625899280579</v>
      </c>
      <c r="F60" s="91">
        <f>'r1'!F60</f>
        <v>0.73118279569892475</v>
      </c>
      <c r="G60" s="91">
        <f>'r1'!G60</f>
        <v>0.20952380952380953</v>
      </c>
      <c r="H60" s="91">
        <f>'r1'!H60</f>
        <v>0.28930817610062892</v>
      </c>
      <c r="I60" s="91">
        <f>'r1'!I60</f>
        <v>0.6823030303030303</v>
      </c>
      <c r="J60" s="91">
        <f>'r1'!J60</f>
        <v>0.87692307692307692</v>
      </c>
      <c r="K60" s="91">
        <f>'r1'!K60</f>
        <v>0.63894196321948882</v>
      </c>
      <c r="L60" s="91">
        <f>'r1'!L60</f>
        <v>0.84210526315789469</v>
      </c>
      <c r="M60" s="91">
        <f>'r1'!M60</f>
        <v>0</v>
      </c>
      <c r="N60" s="91">
        <f>'r1'!N60</f>
        <v>0</v>
      </c>
      <c r="O60" s="91">
        <f>'r1'!O60</f>
        <v>2.4993734335839597</v>
      </c>
      <c r="P60" s="91">
        <f>'r1'!P60</f>
        <v>1.0769230769230769</v>
      </c>
      <c r="Q60" s="91">
        <f>'r1'!Q60</f>
        <v>1.0919540229885059</v>
      </c>
      <c r="R60" s="91">
        <f>'r1'!R60</f>
        <v>0</v>
      </c>
      <c r="S60" s="91">
        <f>'r1'!S60</f>
        <v>0.64</v>
      </c>
      <c r="T60" s="91">
        <f>'r1'!T60</f>
        <v>1.4509803921568627</v>
      </c>
      <c r="U60" s="91">
        <f>'r1'!U60</f>
        <v>1.0379746835443038</v>
      </c>
      <c r="X60" s="38">
        <v>15</v>
      </c>
      <c r="Y60" s="49" t="s">
        <v>14</v>
      </c>
      <c r="Z60" s="91">
        <v>8.9866373313646797</v>
      </c>
      <c r="AA60" s="91">
        <v>7.7474813434452452</v>
      </c>
      <c r="AB60" s="91">
        <v>12.478580295725418</v>
      </c>
      <c r="AC60" s="91">
        <v>10.519490500626045</v>
      </c>
      <c r="AD60" s="91">
        <v>9.3774877177825484</v>
      </c>
      <c r="AE60" s="91">
        <v>12.703821553388986</v>
      </c>
      <c r="AF60" s="91">
        <v>9.769568612415588</v>
      </c>
      <c r="AG60" s="91">
        <v>14.648589855981431</v>
      </c>
      <c r="AH60" s="91">
        <v>12.237994497982731</v>
      </c>
      <c r="AI60" s="91">
        <v>11.86847867254772</v>
      </c>
      <c r="AJ60" s="91">
        <v>13.084161732491278</v>
      </c>
      <c r="AK60" s="91">
        <v>10.170389416714176</v>
      </c>
      <c r="AL60" s="91">
        <v>11.445702484334767</v>
      </c>
      <c r="AM60" s="91">
        <v>17.673100602274221</v>
      </c>
      <c r="AN60" s="91">
        <v>20.392131372905933</v>
      </c>
      <c r="AO60" s="91">
        <v>17.237068734826384</v>
      </c>
      <c r="AP60" s="91">
        <v>17.1536900013534</v>
      </c>
      <c r="AQ60" s="91">
        <v>23.899788292192806</v>
      </c>
      <c r="AT60" s="38">
        <v>15</v>
      </c>
      <c r="AU60" s="49" t="s">
        <v>14</v>
      </c>
      <c r="AV60" s="91">
        <v>161.49537051203754</v>
      </c>
      <c r="AW60" s="91">
        <v>164.75751196123844</v>
      </c>
      <c r="AX60" s="91">
        <v>221.47234054793432</v>
      </c>
      <c r="AY60" s="91">
        <v>189.10978453130025</v>
      </c>
      <c r="AZ60" s="91">
        <v>184.19609863061891</v>
      </c>
      <c r="BA60" s="91">
        <v>208.6019907793777</v>
      </c>
      <c r="BB60" s="91">
        <v>244.5084422592534</v>
      </c>
      <c r="BC60" s="91">
        <v>233.48591147841111</v>
      </c>
      <c r="BD60" s="91">
        <v>235.48542318649362</v>
      </c>
      <c r="BE60" s="91">
        <v>201.24213782627334</v>
      </c>
      <c r="BF60" s="91">
        <v>214.76356292489839</v>
      </c>
      <c r="BG60" s="91">
        <v>269.71253839043391</v>
      </c>
      <c r="BH60" s="91">
        <v>251.32432279025332</v>
      </c>
      <c r="BI60" s="91">
        <v>266.89745470306093</v>
      </c>
      <c r="BJ60" s="91">
        <v>325.0156408203473</v>
      </c>
      <c r="BK60" s="91">
        <v>307.69493353938316</v>
      </c>
      <c r="BL60" s="91">
        <v>365.37839297499107</v>
      </c>
      <c r="BM60" s="91">
        <v>371.27422886771024</v>
      </c>
      <c r="BN60" s="234"/>
      <c r="BO60">
        <v>1</v>
      </c>
      <c r="BP60" s="59"/>
      <c r="BQ60" s="38">
        <v>15</v>
      </c>
      <c r="BR60" s="49" t="s">
        <v>14</v>
      </c>
      <c r="BS60" s="278">
        <v>4416.4160867240171</v>
      </c>
      <c r="BT60" s="234"/>
      <c r="BU60" s="287">
        <v>15</v>
      </c>
      <c r="BV60" s="49" t="s">
        <v>14</v>
      </c>
      <c r="BW60" s="65">
        <v>724.01529313073672</v>
      </c>
      <c r="BX60" s="65">
        <v>703.28419920116073</v>
      </c>
      <c r="BY60" s="65">
        <v>642.67736205924678</v>
      </c>
      <c r="BZ60" s="65">
        <v>700.82937642737829</v>
      </c>
      <c r="CA60" s="65">
        <v>606.13772294326679</v>
      </c>
      <c r="CB60" s="65">
        <v>569.03415213474443</v>
      </c>
      <c r="CC60" s="65">
        <v>573.42247772478163</v>
      </c>
      <c r="CD60" s="65">
        <v>466.17766582009136</v>
      </c>
      <c r="CE60" s="65">
        <v>471.05355752323754</v>
      </c>
      <c r="CF60" s="65">
        <v>471.57445679806028</v>
      </c>
      <c r="CG60" s="65">
        <v>525.37202535427195</v>
      </c>
      <c r="CH60" s="65">
        <v>478.19611608124399</v>
      </c>
      <c r="CI60" s="65">
        <v>395.01617067386093</v>
      </c>
      <c r="CJ60" s="65">
        <v>366.02728295521638</v>
      </c>
      <c r="CK60" s="65">
        <v>325.0156408203473</v>
      </c>
      <c r="CL60" s="65">
        <v>351.8176033607819</v>
      </c>
      <c r="CM60" s="65">
        <v>327.57426602527397</v>
      </c>
      <c r="CN60" s="65">
        <v>292.77208132529529</v>
      </c>
      <c r="CP60">
        <v>1</v>
      </c>
      <c r="CR60" s="224">
        <v>15</v>
      </c>
      <c r="CS60" s="207" t="s">
        <v>14</v>
      </c>
      <c r="CT60" s="194">
        <v>8989.9974503589965</v>
      </c>
    </row>
    <row r="61" spans="2:98">
      <c r="B61" s="37">
        <v>16</v>
      </c>
      <c r="C61" s="50" t="s">
        <v>15</v>
      </c>
      <c r="D61" s="91">
        <f>'r1'!D61</f>
        <v>1.021824838073782</v>
      </c>
      <c r="E61" s="91">
        <f>'r1'!E61</f>
        <v>0.92553191489361697</v>
      </c>
      <c r="F61" s="91">
        <f>'r1'!F61</f>
        <v>0.92553191489361697</v>
      </c>
      <c r="G61" s="91">
        <f>'r1'!G61</f>
        <v>0.44117647058823528</v>
      </c>
      <c r="H61" s="91">
        <f>'r1'!H61</f>
        <v>0.73484848484848486</v>
      </c>
      <c r="I61" s="91">
        <f>'r1'!I61</f>
        <v>0</v>
      </c>
      <c r="J61" s="91">
        <f>'r1'!J61</f>
        <v>0.81481481481481477</v>
      </c>
      <c r="K61" s="91">
        <f>'r1'!K61</f>
        <v>0.96286297971691237</v>
      </c>
      <c r="L61" s="91">
        <f>'r1'!L61</f>
        <v>0.40957446808510639</v>
      </c>
      <c r="M61" s="91">
        <f>'r1'!M61</f>
        <v>0.51991657977059436</v>
      </c>
      <c r="N61" s="91">
        <f>'r1'!N61</f>
        <v>0</v>
      </c>
      <c r="O61" s="91">
        <f>'r1'!O61</f>
        <v>0.70149253731343286</v>
      </c>
      <c r="P61" s="91">
        <f>'r1'!P61</f>
        <v>1.0869565217391304</v>
      </c>
      <c r="Q61" s="91">
        <f>'r1'!Q61</f>
        <v>0.75454545454545452</v>
      </c>
      <c r="R61" s="91">
        <f>'r1'!R61</f>
        <v>1.5625</v>
      </c>
      <c r="S61" s="91">
        <f>'r1'!S61</f>
        <v>0</v>
      </c>
      <c r="T61" s="91">
        <f>'r1'!T61</f>
        <v>1.6808510638297873</v>
      </c>
      <c r="U61" s="91">
        <f>'r1'!U61</f>
        <v>0.9263157894736842</v>
      </c>
      <c r="X61" s="37">
        <v>16</v>
      </c>
      <c r="Y61" s="50" t="s">
        <v>15</v>
      </c>
      <c r="Z61" s="91">
        <v>7.8798428718496627</v>
      </c>
      <c r="AA61" s="91">
        <v>8.9631661437251555</v>
      </c>
      <c r="AB61" s="91">
        <v>13.390122116554856</v>
      </c>
      <c r="AC61" s="91">
        <v>10.731938517500424</v>
      </c>
      <c r="AD61" s="91">
        <v>10.531391818239793</v>
      </c>
      <c r="AE61" s="91">
        <v>13.235915428495337</v>
      </c>
      <c r="AF61" s="91">
        <v>13.800405203433005</v>
      </c>
      <c r="AG61" s="91">
        <v>13.6045009252969</v>
      </c>
      <c r="AH61" s="91">
        <v>13.886370122982671</v>
      </c>
      <c r="AI61" s="91">
        <v>11.90633780365588</v>
      </c>
      <c r="AJ61" s="91">
        <v>13.48213050908733</v>
      </c>
      <c r="AK61" s="91">
        <v>15.397443130139358</v>
      </c>
      <c r="AL61" s="91">
        <v>15.191697761565102</v>
      </c>
      <c r="AM61" s="91">
        <v>16.134351181868489</v>
      </c>
      <c r="AN61" s="91">
        <v>18.530795344568205</v>
      </c>
      <c r="AO61" s="91">
        <v>19.24727982786343</v>
      </c>
      <c r="AP61" s="91">
        <v>17.106165299747854</v>
      </c>
      <c r="AQ61" s="91">
        <v>21.974240690293833</v>
      </c>
      <c r="AT61" s="37">
        <v>16</v>
      </c>
      <c r="AU61" s="50" t="s">
        <v>15</v>
      </c>
      <c r="AV61" s="91">
        <v>178.74958632663282</v>
      </c>
      <c r="AW61" s="91">
        <v>175.22719918386912</v>
      </c>
      <c r="AX61" s="91">
        <v>234.82260496851654</v>
      </c>
      <c r="AY61" s="91">
        <v>197.05794804254415</v>
      </c>
      <c r="AZ61" s="91">
        <v>192.13175403236781</v>
      </c>
      <c r="BA61" s="91">
        <v>229.98789716081802</v>
      </c>
      <c r="BB61" s="91">
        <v>241.62521793825783</v>
      </c>
      <c r="BC61" s="91">
        <v>255.14387715458167</v>
      </c>
      <c r="BD61" s="91">
        <v>246.4686946702414</v>
      </c>
      <c r="BE61" s="91">
        <v>217.81759385440404</v>
      </c>
      <c r="BF61" s="91">
        <v>238.97749653448588</v>
      </c>
      <c r="BG61" s="91">
        <v>264.92470971600881</v>
      </c>
      <c r="BH61" s="91">
        <v>262.05630849341992</v>
      </c>
      <c r="BI61" s="91">
        <v>302.59966746495019</v>
      </c>
      <c r="BJ61" s="91">
        <v>351.8176033607819</v>
      </c>
      <c r="BK61" s="91">
        <v>319.87692706954164</v>
      </c>
      <c r="BL61" s="91">
        <v>385.69232796868363</v>
      </c>
      <c r="BM61" s="91">
        <v>414.83196398980812</v>
      </c>
      <c r="BN61" s="234"/>
      <c r="BO61">
        <v>1</v>
      </c>
      <c r="BP61" s="59"/>
      <c r="BQ61" s="37">
        <v>16</v>
      </c>
      <c r="BR61" s="50" t="s">
        <v>15</v>
      </c>
      <c r="BS61" s="278">
        <v>4709.8093779299134</v>
      </c>
      <c r="BT61" s="234"/>
      <c r="BU61" s="288">
        <v>16</v>
      </c>
      <c r="BV61" s="50" t="s">
        <v>15</v>
      </c>
      <c r="BW61" s="65">
        <v>673.1741422823734</v>
      </c>
      <c r="BX61" s="65">
        <v>622.21412545020837</v>
      </c>
      <c r="BY61" s="65">
        <v>572.8922378888725</v>
      </c>
      <c r="BZ61" s="65">
        <v>641.45755451225762</v>
      </c>
      <c r="CA61" s="65">
        <v>550.71702563069925</v>
      </c>
      <c r="CB61" s="65">
        <v>514.34141570757572</v>
      </c>
      <c r="CC61" s="65">
        <v>526.12130641266504</v>
      </c>
      <c r="CD61" s="65">
        <v>450.76509787718845</v>
      </c>
      <c r="CE61" s="65">
        <v>435.05080698448472</v>
      </c>
      <c r="CF61" s="65">
        <v>456.67355581982054</v>
      </c>
      <c r="CG61" s="65">
        <v>467.59389973044534</v>
      </c>
      <c r="CH61" s="65">
        <v>424.73270938433319</v>
      </c>
      <c r="CI61" s="65">
        <v>356.25378536516553</v>
      </c>
      <c r="CJ61" s="65">
        <v>340.61130896065271</v>
      </c>
      <c r="CK61" s="65">
        <v>307.69493353938316</v>
      </c>
      <c r="CL61" s="65">
        <v>319.87692706954164</v>
      </c>
      <c r="CM61" s="65">
        <v>293.01244536886981</v>
      </c>
      <c r="CN61" s="65">
        <v>278.76427955676706</v>
      </c>
      <c r="CP61">
        <v>1</v>
      </c>
      <c r="CR61" s="225">
        <v>16</v>
      </c>
      <c r="CS61" s="208" t="s">
        <v>15</v>
      </c>
      <c r="CT61" s="194">
        <v>8231.9475575413035</v>
      </c>
    </row>
    <row r="62" spans="2:98">
      <c r="B62" s="75">
        <v>17</v>
      </c>
      <c r="C62" s="76" t="s">
        <v>16</v>
      </c>
      <c r="D62" s="91">
        <f>'r1'!D62</f>
        <v>0.55072463768115942</v>
      </c>
      <c r="E62" s="91">
        <f>'r1'!E62</f>
        <v>0</v>
      </c>
      <c r="F62" s="91">
        <f>'r1'!F62</f>
        <v>0.35294117647058826</v>
      </c>
      <c r="G62" s="91">
        <f>'r1'!G62</f>
        <v>0.35051546391752575</v>
      </c>
      <c r="H62" s="91">
        <f>'r1'!H62</f>
        <v>1.7478070175438596</v>
      </c>
      <c r="I62" s="91">
        <f>'r1'!I62</f>
        <v>0.61682242990654201</v>
      </c>
      <c r="J62" s="91">
        <f>'r1'!J62</f>
        <v>1.0129870129870129</v>
      </c>
      <c r="K62" s="91">
        <f>'r1'!K62</f>
        <v>1.2297297297297298</v>
      </c>
      <c r="L62" s="91">
        <f>'r1'!L62</f>
        <v>0.24390243902439024</v>
      </c>
      <c r="M62" s="91">
        <f>'r1'!M62</f>
        <v>1.044776119402985</v>
      </c>
      <c r="N62" s="91">
        <f>'r1'!N62</f>
        <v>0.45901639344262296</v>
      </c>
      <c r="O62" s="91">
        <f>'r1'!O62</f>
        <v>0.90697674418604646</v>
      </c>
      <c r="P62" s="91">
        <f>'r1'!P62</f>
        <v>1.396551724137931</v>
      </c>
      <c r="Q62" s="91">
        <f>'r1'!Q62</f>
        <v>0.88622488622488627</v>
      </c>
      <c r="R62" s="91">
        <f>'r1'!R62</f>
        <v>0.68918918918918914</v>
      </c>
      <c r="S62" s="91">
        <f>'r1'!S62</f>
        <v>0.59493670886075944</v>
      </c>
      <c r="T62" s="91">
        <f>'r1'!T62</f>
        <v>0</v>
      </c>
      <c r="U62" s="91">
        <f>'r1'!U62</f>
        <v>0.75</v>
      </c>
      <c r="X62" s="75">
        <v>17</v>
      </c>
      <c r="Y62" s="76" t="s">
        <v>16</v>
      </c>
      <c r="Z62" s="91">
        <v>8.8904689666279513</v>
      </c>
      <c r="AA62" s="91">
        <v>10.487619907507595</v>
      </c>
      <c r="AB62" s="91">
        <v>14.341944100096732</v>
      </c>
      <c r="AC62" s="91">
        <v>10.427876284302233</v>
      </c>
      <c r="AD62" s="91">
        <v>8.3059158634023706</v>
      </c>
      <c r="AE62" s="91">
        <v>12.658097224038498</v>
      </c>
      <c r="AF62" s="91">
        <v>11.475760319873647</v>
      </c>
      <c r="AG62" s="91">
        <v>11.342537986232022</v>
      </c>
      <c r="AH62" s="91">
        <v>12.945797400051996</v>
      </c>
      <c r="AI62" s="91">
        <v>10.451144862131917</v>
      </c>
      <c r="AJ62" s="91">
        <v>14.108718297372747</v>
      </c>
      <c r="AK62" s="91">
        <v>10.243473304098593</v>
      </c>
      <c r="AL62" s="91">
        <v>13.130589880160368</v>
      </c>
      <c r="AM62" s="91">
        <v>16.600007984137203</v>
      </c>
      <c r="AN62" s="91">
        <v>20.337906815187559</v>
      </c>
      <c r="AO62" s="91">
        <v>19.462834580205833</v>
      </c>
      <c r="AP62" s="91">
        <v>19.040610193654395</v>
      </c>
      <c r="AQ62" s="91">
        <v>21.004970174236067</v>
      </c>
      <c r="AT62" s="75">
        <v>17</v>
      </c>
      <c r="AU62" s="76" t="s">
        <v>16</v>
      </c>
      <c r="AV62" s="91">
        <v>170.61479210983549</v>
      </c>
      <c r="AW62" s="91">
        <v>168.00345258328505</v>
      </c>
      <c r="AX62" s="91">
        <v>222.72845840915929</v>
      </c>
      <c r="AY62" s="91">
        <v>188.98122771444923</v>
      </c>
      <c r="AZ62" s="91">
        <v>190.02312048029393</v>
      </c>
      <c r="BA62" s="91">
        <v>216.45852648209376</v>
      </c>
      <c r="BB62" s="91">
        <v>245.51657178528001</v>
      </c>
      <c r="BC62" s="91">
        <v>248.95161582291314</v>
      </c>
      <c r="BD62" s="91">
        <v>240.2553651113094</v>
      </c>
      <c r="BE62" s="91">
        <v>212.6889699397</v>
      </c>
      <c r="BF62" s="91">
        <v>219.75611152523155</v>
      </c>
      <c r="BG62" s="91">
        <v>271.63418222002321</v>
      </c>
      <c r="BH62" s="91">
        <v>258.67682296671461</v>
      </c>
      <c r="BI62" s="91">
        <v>279.9542714468634</v>
      </c>
      <c r="BJ62" s="91">
        <v>327.57426602527397</v>
      </c>
      <c r="BK62" s="91">
        <v>293.01244536886981</v>
      </c>
      <c r="BL62" s="91">
        <v>370.32105724395745</v>
      </c>
      <c r="BM62" s="91">
        <v>394.15797530103703</v>
      </c>
      <c r="BN62" s="234"/>
      <c r="BO62">
        <v>1</v>
      </c>
      <c r="BP62" s="59"/>
      <c r="BQ62" s="75">
        <v>17</v>
      </c>
      <c r="BR62" s="76" t="s">
        <v>16</v>
      </c>
      <c r="BS62" s="278">
        <v>4519.3092325362913</v>
      </c>
      <c r="BT62" s="234"/>
      <c r="BU62" s="249">
        <v>17</v>
      </c>
      <c r="BV62" s="41" t="s">
        <v>16</v>
      </c>
      <c r="BW62" s="65">
        <v>808.8949634772797</v>
      </c>
      <c r="BX62" s="65">
        <v>761.65741394533052</v>
      </c>
      <c r="BY62" s="65">
        <v>659.96876151027482</v>
      </c>
      <c r="BZ62" s="65">
        <v>735.26670142362298</v>
      </c>
      <c r="CA62" s="65">
        <v>632.9829226941813</v>
      </c>
      <c r="CB62" s="65">
        <v>612.21003308876573</v>
      </c>
      <c r="CC62" s="65">
        <v>612.34827994444947</v>
      </c>
      <c r="CD62" s="65">
        <v>490.06560031956144</v>
      </c>
      <c r="CE62" s="65">
        <v>496.33508966934437</v>
      </c>
      <c r="CF62" s="65">
        <v>500.23023478468411</v>
      </c>
      <c r="CG62" s="65">
        <v>577.36191790412772</v>
      </c>
      <c r="CH62" s="65">
        <v>487.74675550794774</v>
      </c>
      <c r="CI62" s="65">
        <v>420.95005190628927</v>
      </c>
      <c r="CJ62" s="65">
        <v>409.40782974149204</v>
      </c>
      <c r="CK62" s="65">
        <v>365.37839297499107</v>
      </c>
      <c r="CL62" s="65">
        <v>385.69232796868363</v>
      </c>
      <c r="CM62" s="65">
        <v>370.32105724395745</v>
      </c>
      <c r="CN62" s="65">
        <v>334.54354185062238</v>
      </c>
      <c r="CP62">
        <v>1</v>
      </c>
      <c r="CR62" s="226">
        <v>17</v>
      </c>
      <c r="CS62" s="209" t="s">
        <v>16</v>
      </c>
      <c r="CT62" s="194">
        <v>9661.3618759556066</v>
      </c>
    </row>
    <row r="63" spans="2:98">
      <c r="B63" s="16">
        <v>18</v>
      </c>
      <c r="C63" s="41" t="s">
        <v>17</v>
      </c>
      <c r="D63" s="91">
        <f>'r1'!D63</f>
        <v>0</v>
      </c>
      <c r="E63" s="91">
        <f>'r1'!E63</f>
        <v>0.17142857142857143</v>
      </c>
      <c r="F63" s="91">
        <f>'r1'!F63</f>
        <v>0.2781954887218045</v>
      </c>
      <c r="G63" s="91">
        <f>'r1'!G63</f>
        <v>1.9666666666666666</v>
      </c>
      <c r="H63" s="91">
        <f>'r1'!H63</f>
        <v>0.4573643410852713</v>
      </c>
      <c r="I63" s="91">
        <f>'r1'!I63</f>
        <v>0.35869565217391303</v>
      </c>
      <c r="J63" s="91">
        <f>'r1'!J63</f>
        <v>1.2461538461538462</v>
      </c>
      <c r="K63" s="91">
        <f>'r1'!K63</f>
        <v>0.62393162393162394</v>
      </c>
      <c r="L63" s="91">
        <f>'r1'!L63</f>
        <v>0.6892034156041642</v>
      </c>
      <c r="M63" s="91">
        <f>'r1'!M63</f>
        <v>0.36764705882352944</v>
      </c>
      <c r="N63" s="91">
        <f>'r1'!N63</f>
        <v>0.38571428571428573</v>
      </c>
      <c r="O63" s="91">
        <f>'r1'!O63</f>
        <v>1.243008547008547</v>
      </c>
      <c r="P63" s="91">
        <f>'r1'!P63</f>
        <v>0.56012720477345757</v>
      </c>
      <c r="Q63" s="91">
        <f>'r1'!Q63</f>
        <v>0</v>
      </c>
      <c r="R63" s="91">
        <f>'r1'!R63</f>
        <v>0.96341463414634143</v>
      </c>
      <c r="S63" s="91">
        <f>'r1'!S63</f>
        <v>1.0795454545454546</v>
      </c>
      <c r="T63" s="91">
        <f>'r1'!T63</f>
        <v>1.3333333333333333</v>
      </c>
      <c r="U63" s="91">
        <f>'r1'!U63</f>
        <v>0</v>
      </c>
      <c r="X63" s="16">
        <v>18</v>
      </c>
      <c r="Y63" s="41" t="s">
        <v>17</v>
      </c>
      <c r="Z63" s="91">
        <v>9.6333328295882854</v>
      </c>
      <c r="AA63" s="91">
        <v>7.567508727466433</v>
      </c>
      <c r="AB63" s="91">
        <v>11.457913760387809</v>
      </c>
      <c r="AC63" s="91">
        <v>5.8087224892111102</v>
      </c>
      <c r="AD63" s="91">
        <v>9.451420324177036</v>
      </c>
      <c r="AE63" s="91">
        <v>11.10901059171573</v>
      </c>
      <c r="AF63" s="91">
        <v>9.4977312271529168</v>
      </c>
      <c r="AG63" s="91">
        <v>12.80589046250657</v>
      </c>
      <c r="AH63" s="91">
        <v>9.7759941707646654</v>
      </c>
      <c r="AI63" s="91">
        <v>11.248114724160827</v>
      </c>
      <c r="AJ63" s="91">
        <v>14.69875146548196</v>
      </c>
      <c r="AK63" s="91">
        <v>11.679242499423262</v>
      </c>
      <c r="AL63" s="91">
        <v>12.853325556881751</v>
      </c>
      <c r="AM63" s="91">
        <v>17.883976452728671</v>
      </c>
      <c r="AN63" s="91">
        <v>21.671040148030503</v>
      </c>
      <c r="AO63" s="91">
        <v>16.42157373928093</v>
      </c>
      <c r="AP63" s="91">
        <v>18.776612094982511</v>
      </c>
      <c r="AQ63" s="91">
        <v>18.109200292487007</v>
      </c>
      <c r="AT63" s="16">
        <v>18</v>
      </c>
      <c r="AU63" s="41" t="s">
        <v>17</v>
      </c>
      <c r="AV63" s="91">
        <v>154.52404935885158</v>
      </c>
      <c r="AW63" s="91">
        <v>159.2142578885601</v>
      </c>
      <c r="AX63" s="91">
        <v>215.6691797451503</v>
      </c>
      <c r="AY63" s="91">
        <v>174.89209692323749</v>
      </c>
      <c r="AZ63" s="91">
        <v>176.35029370364268</v>
      </c>
      <c r="BA63" s="91">
        <v>204.86720199561503</v>
      </c>
      <c r="BB63" s="91">
        <v>232.63937428659523</v>
      </c>
      <c r="BC63" s="91">
        <v>226.87489350974076</v>
      </c>
      <c r="BD63" s="91">
        <v>223.02274549646683</v>
      </c>
      <c r="BE63" s="91">
        <v>192.2361406268202</v>
      </c>
      <c r="BF63" s="91">
        <v>196.4600064479674</v>
      </c>
      <c r="BG63" s="91">
        <v>251.98923683572866</v>
      </c>
      <c r="BH63" s="91">
        <v>241.51506503535722</v>
      </c>
      <c r="BI63" s="91">
        <v>255.87547110967887</v>
      </c>
      <c r="BJ63" s="91">
        <v>292.77208132529529</v>
      </c>
      <c r="BK63" s="91">
        <v>278.76427955676706</v>
      </c>
      <c r="BL63" s="91">
        <v>334.54354185062238</v>
      </c>
      <c r="BM63" s="91">
        <v>364.98582973452437</v>
      </c>
      <c r="BN63" s="234"/>
      <c r="BO63">
        <v>1</v>
      </c>
      <c r="BP63" s="59"/>
      <c r="BQ63" s="16">
        <v>18</v>
      </c>
      <c r="BR63" s="41" t="s">
        <v>17</v>
      </c>
      <c r="BS63" s="278">
        <v>4177.1957454306212</v>
      </c>
      <c r="BT63" s="234"/>
      <c r="BU63" s="249">
        <v>18</v>
      </c>
      <c r="BV63" s="41" t="s">
        <v>17</v>
      </c>
      <c r="BW63" s="65">
        <v>843.51628491688462</v>
      </c>
      <c r="BX63" s="65">
        <v>833.63029477740929</v>
      </c>
      <c r="BY63" s="65">
        <v>696.14780463413399</v>
      </c>
      <c r="BZ63" s="65">
        <v>820.54890868440555</v>
      </c>
      <c r="CA63" s="65">
        <v>709.37490911627981</v>
      </c>
      <c r="CB63" s="65">
        <v>674.8026003789347</v>
      </c>
      <c r="CC63" s="65">
        <v>659.85677597966856</v>
      </c>
      <c r="CD63" s="65">
        <v>556.52632689344034</v>
      </c>
      <c r="CE63" s="65">
        <v>544.87786384826097</v>
      </c>
      <c r="CF63" s="65">
        <v>533.09033334972378</v>
      </c>
      <c r="CG63" s="65">
        <v>605.76967666323981</v>
      </c>
      <c r="CH63" s="65">
        <v>537.9998479672455</v>
      </c>
      <c r="CI63" s="65">
        <v>452.23567515647363</v>
      </c>
      <c r="CJ63" s="65">
        <v>427.96627046331116</v>
      </c>
      <c r="CK63" s="65">
        <v>371.27422886771024</v>
      </c>
      <c r="CL63" s="65">
        <v>414.83196398980812</v>
      </c>
      <c r="CM63" s="65">
        <v>394.15797530103703</v>
      </c>
      <c r="CN63" s="65">
        <v>364.98582973452437</v>
      </c>
      <c r="CP63">
        <v>1</v>
      </c>
      <c r="CR63" s="212">
        <v>18</v>
      </c>
      <c r="CS63" s="163" t="s">
        <v>17</v>
      </c>
      <c r="CT63" s="194">
        <v>10441.593570722493</v>
      </c>
    </row>
    <row r="64" spans="2:98">
      <c r="CR64" s="227"/>
    </row>
    <row r="65" spans="2:98">
      <c r="B65" s="16"/>
      <c r="C65" s="17"/>
      <c r="D65" s="210">
        <v>1</v>
      </c>
      <c r="E65" s="211">
        <v>2</v>
      </c>
      <c r="F65" s="212">
        <v>3</v>
      </c>
      <c r="G65" s="213">
        <v>4</v>
      </c>
      <c r="H65" s="214">
        <v>5</v>
      </c>
      <c r="I65" s="215">
        <v>6</v>
      </c>
      <c r="J65" s="216">
        <v>7</v>
      </c>
      <c r="K65" s="217">
        <v>8</v>
      </c>
      <c r="L65" s="218">
        <v>9</v>
      </c>
      <c r="M65" s="219">
        <v>10</v>
      </c>
      <c r="N65" s="220">
        <v>11</v>
      </c>
      <c r="O65" s="221">
        <v>12</v>
      </c>
      <c r="P65" s="222">
        <v>13</v>
      </c>
      <c r="Q65" s="223">
        <v>14</v>
      </c>
      <c r="R65" s="224">
        <v>15</v>
      </c>
      <c r="S65" s="225">
        <v>16</v>
      </c>
      <c r="T65" s="226">
        <v>17</v>
      </c>
      <c r="U65" s="212">
        <v>18</v>
      </c>
      <c r="X65" s="16"/>
      <c r="Y65" s="17"/>
      <c r="Z65" s="29">
        <v>1</v>
      </c>
      <c r="AA65" s="126">
        <v>2</v>
      </c>
      <c r="AB65" s="16">
        <v>3</v>
      </c>
      <c r="AC65" s="30">
        <v>4</v>
      </c>
      <c r="AD65" s="31">
        <v>5</v>
      </c>
      <c r="AE65" s="128">
        <v>6</v>
      </c>
      <c r="AF65" s="130">
        <v>7</v>
      </c>
      <c r="AG65" s="32">
        <v>8</v>
      </c>
      <c r="AH65" s="132">
        <v>9</v>
      </c>
      <c r="AI65" s="134">
        <v>10</v>
      </c>
      <c r="AJ65" s="33">
        <v>11</v>
      </c>
      <c r="AK65" s="34">
        <v>12</v>
      </c>
      <c r="AL65" s="35">
        <v>13</v>
      </c>
      <c r="AM65" s="36">
        <v>14</v>
      </c>
      <c r="AN65" s="38">
        <v>15</v>
      </c>
      <c r="AO65" s="37">
        <v>16</v>
      </c>
      <c r="AP65" s="75">
        <v>17</v>
      </c>
      <c r="AQ65" s="16">
        <v>18</v>
      </c>
      <c r="AT65" s="16"/>
      <c r="AU65" s="16"/>
      <c r="AV65" s="29">
        <v>1</v>
      </c>
      <c r="AW65" s="126">
        <v>2</v>
      </c>
      <c r="AX65" s="16">
        <v>3</v>
      </c>
      <c r="AY65" s="30">
        <v>4</v>
      </c>
      <c r="AZ65" s="31">
        <v>5</v>
      </c>
      <c r="BA65" s="128">
        <v>6</v>
      </c>
      <c r="BB65" s="130">
        <v>7</v>
      </c>
      <c r="BC65" s="32">
        <v>8</v>
      </c>
      <c r="BD65" s="132">
        <v>9</v>
      </c>
      <c r="BE65" s="134">
        <v>10</v>
      </c>
      <c r="BF65" s="33">
        <v>11</v>
      </c>
      <c r="BG65" s="34">
        <v>12</v>
      </c>
      <c r="BH65" s="35">
        <v>13</v>
      </c>
      <c r="BI65" s="36">
        <v>14</v>
      </c>
      <c r="BJ65" s="38">
        <v>15</v>
      </c>
      <c r="BK65" s="37">
        <v>16</v>
      </c>
      <c r="BL65" s="75">
        <v>17</v>
      </c>
      <c r="BM65" s="16">
        <v>18</v>
      </c>
      <c r="BN65" s="11"/>
      <c r="BP65" s="11"/>
      <c r="BQ65" s="16"/>
      <c r="BR65" s="16"/>
      <c r="BS65" s="276"/>
      <c r="BT65" s="289"/>
      <c r="BU65" s="249"/>
      <c r="BV65" s="250"/>
      <c r="BW65" s="250">
        <v>1</v>
      </c>
      <c r="BX65" s="250">
        <v>2</v>
      </c>
      <c r="BY65" s="250">
        <v>3</v>
      </c>
      <c r="BZ65" s="250">
        <v>4</v>
      </c>
      <c r="CA65" s="250">
        <v>5</v>
      </c>
      <c r="CB65" s="250">
        <v>6</v>
      </c>
      <c r="CC65" s="250">
        <v>7</v>
      </c>
      <c r="CD65" s="250">
        <v>8</v>
      </c>
      <c r="CE65" s="250">
        <v>9</v>
      </c>
      <c r="CF65" s="250">
        <v>10</v>
      </c>
      <c r="CG65" s="250">
        <v>11</v>
      </c>
      <c r="CH65" s="250">
        <v>12</v>
      </c>
      <c r="CI65" s="250">
        <v>13</v>
      </c>
      <c r="CJ65" s="251">
        <v>14</v>
      </c>
      <c r="CK65" s="250">
        <v>15</v>
      </c>
      <c r="CL65" s="250">
        <v>16</v>
      </c>
      <c r="CM65" s="252">
        <v>17</v>
      </c>
      <c r="CN65" s="250">
        <v>18</v>
      </c>
      <c r="CO65" s="227"/>
      <c r="CQ65" s="227"/>
      <c r="CR65" s="227"/>
    </row>
    <row r="66" spans="2:98" ht="55.5">
      <c r="B66" s="16"/>
      <c r="C66" s="18" t="s">
        <v>22</v>
      </c>
      <c r="D66" s="173" t="s">
        <v>0</v>
      </c>
      <c r="E66" s="174" t="s">
        <v>1</v>
      </c>
      <c r="F66" s="175" t="s">
        <v>2</v>
      </c>
      <c r="G66" s="176" t="s">
        <v>3</v>
      </c>
      <c r="H66" s="177" t="s">
        <v>4</v>
      </c>
      <c r="I66" s="178" t="s">
        <v>5</v>
      </c>
      <c r="J66" s="179" t="s">
        <v>6</v>
      </c>
      <c r="K66" s="180" t="s">
        <v>7</v>
      </c>
      <c r="L66" s="181" t="s">
        <v>8</v>
      </c>
      <c r="M66" s="182" t="s">
        <v>9</v>
      </c>
      <c r="N66" s="183" t="s">
        <v>10</v>
      </c>
      <c r="O66" s="184" t="s">
        <v>11</v>
      </c>
      <c r="P66" s="185" t="s">
        <v>12</v>
      </c>
      <c r="Q66" s="186" t="s">
        <v>13</v>
      </c>
      <c r="R66" s="187" t="s">
        <v>14</v>
      </c>
      <c r="S66" s="188" t="s">
        <v>15</v>
      </c>
      <c r="T66" s="189" t="s">
        <v>16</v>
      </c>
      <c r="U66" s="175" t="s">
        <v>17</v>
      </c>
      <c r="X66" s="16"/>
      <c r="Y66" s="18" t="s">
        <v>33</v>
      </c>
      <c r="Z66" s="77" t="s">
        <v>0</v>
      </c>
      <c r="AA66" s="168" t="s">
        <v>1</v>
      </c>
      <c r="AB66" s="78" t="s">
        <v>2</v>
      </c>
      <c r="AC66" s="79" t="s">
        <v>3</v>
      </c>
      <c r="AD66" s="80" t="s">
        <v>4</v>
      </c>
      <c r="AE66" s="169" t="s">
        <v>5</v>
      </c>
      <c r="AF66" s="170" t="s">
        <v>6</v>
      </c>
      <c r="AG66" s="81" t="s">
        <v>7</v>
      </c>
      <c r="AH66" s="171" t="s">
        <v>8</v>
      </c>
      <c r="AI66" s="172" t="s">
        <v>9</v>
      </c>
      <c r="AJ66" s="82" t="s">
        <v>10</v>
      </c>
      <c r="AK66" s="83" t="s">
        <v>11</v>
      </c>
      <c r="AL66" s="84" t="s">
        <v>12</v>
      </c>
      <c r="AM66" s="85" t="s">
        <v>13</v>
      </c>
      <c r="AN66" s="86" t="s">
        <v>14</v>
      </c>
      <c r="AO66" s="87" t="s">
        <v>15</v>
      </c>
      <c r="AP66" s="88" t="s">
        <v>16</v>
      </c>
      <c r="AQ66" s="78" t="s">
        <v>17</v>
      </c>
      <c r="AT66" s="17"/>
      <c r="AU66" s="18" t="s">
        <v>47</v>
      </c>
      <c r="AV66" s="77" t="s">
        <v>0</v>
      </c>
      <c r="AW66" s="168" t="s">
        <v>1</v>
      </c>
      <c r="AX66" s="78" t="s">
        <v>2</v>
      </c>
      <c r="AY66" s="79" t="s">
        <v>3</v>
      </c>
      <c r="AZ66" s="80" t="s">
        <v>4</v>
      </c>
      <c r="BA66" s="169" t="s">
        <v>5</v>
      </c>
      <c r="BB66" s="170" t="s">
        <v>6</v>
      </c>
      <c r="BC66" s="81" t="s">
        <v>7</v>
      </c>
      <c r="BD66" s="171" t="s">
        <v>8</v>
      </c>
      <c r="BE66" s="172" t="s">
        <v>9</v>
      </c>
      <c r="BF66" s="82" t="s">
        <v>10</v>
      </c>
      <c r="BG66" s="83" t="s">
        <v>11</v>
      </c>
      <c r="BH66" s="84" t="s">
        <v>12</v>
      </c>
      <c r="BI66" s="85" t="s">
        <v>13</v>
      </c>
      <c r="BJ66" s="86" t="s">
        <v>14</v>
      </c>
      <c r="BK66" s="87" t="s">
        <v>15</v>
      </c>
      <c r="BL66" s="88" t="s">
        <v>16</v>
      </c>
      <c r="BM66" s="78" t="s">
        <v>17</v>
      </c>
      <c r="BN66" s="275"/>
      <c r="BO66" t="s">
        <v>809</v>
      </c>
      <c r="BP66" s="58"/>
      <c r="BQ66" s="17"/>
      <c r="BR66" s="18" t="s">
        <v>50</v>
      </c>
      <c r="BS66" s="277" t="s">
        <v>34</v>
      </c>
      <c r="BT66" s="290"/>
      <c r="BU66" s="249"/>
      <c r="BV66" s="18" t="s">
        <v>47</v>
      </c>
      <c r="BW66" s="19" t="s">
        <v>0</v>
      </c>
      <c r="BX66" s="20" t="s">
        <v>1</v>
      </c>
      <c r="BY66" s="20" t="s">
        <v>2</v>
      </c>
      <c r="BZ66" s="21" t="s">
        <v>3</v>
      </c>
      <c r="CA66" s="22" t="s">
        <v>4</v>
      </c>
      <c r="CB66" s="20" t="s">
        <v>5</v>
      </c>
      <c r="CC66" s="20" t="s">
        <v>6</v>
      </c>
      <c r="CD66" s="23" t="s">
        <v>7</v>
      </c>
      <c r="CE66" s="20" t="s">
        <v>8</v>
      </c>
      <c r="CF66" s="20" t="s">
        <v>9</v>
      </c>
      <c r="CG66" s="24" t="s">
        <v>10</v>
      </c>
      <c r="CH66" s="25" t="s">
        <v>11</v>
      </c>
      <c r="CI66" s="26" t="s">
        <v>12</v>
      </c>
      <c r="CJ66" s="27" t="s">
        <v>13</v>
      </c>
      <c r="CK66" s="20" t="s">
        <v>14</v>
      </c>
      <c r="CL66" s="20" t="s">
        <v>15</v>
      </c>
      <c r="CM66" s="28" t="s">
        <v>16</v>
      </c>
      <c r="CN66" s="20" t="s">
        <v>17</v>
      </c>
      <c r="CP66" t="s">
        <v>809</v>
      </c>
      <c r="CR66" s="212"/>
      <c r="CS66" s="191" t="s">
        <v>52</v>
      </c>
      <c r="CT66" s="192" t="s">
        <v>34</v>
      </c>
    </row>
    <row r="67" spans="2:98">
      <c r="B67" s="29">
        <v>1</v>
      </c>
      <c r="C67" s="40" t="s">
        <v>0</v>
      </c>
      <c r="D67" s="91">
        <f>'r1'!D67</f>
        <v>0</v>
      </c>
      <c r="E67" s="91">
        <f>'r1'!E67</f>
        <v>1.2159090909090908</v>
      </c>
      <c r="F67" s="91">
        <f>'r1'!F67</f>
        <v>3.8947368421052633</v>
      </c>
      <c r="G67" s="91">
        <f>'r1'!G67</f>
        <v>1.2266666666666666</v>
      </c>
      <c r="H67" s="91">
        <f>'r1'!H67</f>
        <v>1.0425531914893618</v>
      </c>
      <c r="I67" s="91">
        <f>'r1'!I67</f>
        <v>0.52747252747252749</v>
      </c>
      <c r="J67" s="91">
        <f>'r1'!J67</f>
        <v>1.78125</v>
      </c>
      <c r="K67" s="91">
        <f>'r1'!K67</f>
        <v>0</v>
      </c>
      <c r="L67" s="91">
        <f>'r1'!L67</f>
        <v>0</v>
      </c>
      <c r="M67" s="91">
        <f>'r1'!M67</f>
        <v>1.8873239436619718</v>
      </c>
      <c r="N67" s="91">
        <f>'r1'!N67</f>
        <v>0.7752808988764045</v>
      </c>
      <c r="O67" s="91">
        <f>'r1'!O67</f>
        <v>1.472972972972973</v>
      </c>
      <c r="P67" s="91">
        <f>'r1'!P67</f>
        <v>0</v>
      </c>
      <c r="Q67" s="91">
        <f>'r1'!Q67</f>
        <v>0</v>
      </c>
      <c r="R67" s="91">
        <f>'r1'!R67</f>
        <v>2.7954545454545454</v>
      </c>
      <c r="S67" s="91">
        <f>'r1'!S67</f>
        <v>0.6767676767676768</v>
      </c>
      <c r="T67" s="91">
        <f>'r1'!T67</f>
        <v>1.8157894736842106</v>
      </c>
      <c r="U67" s="91">
        <f>'r1'!U67</f>
        <v>0</v>
      </c>
      <c r="X67" s="29">
        <v>1</v>
      </c>
      <c r="Y67" s="40" t="s">
        <v>0</v>
      </c>
      <c r="Z67" s="91" cm="1">
        <f t="array" ref="Z67:AQ84">MMULT(D67:U84,D67:U84)</f>
        <v>12</v>
      </c>
      <c r="AA67" s="91">
        <v>11.311175264964977</v>
      </c>
      <c r="AB67" s="91">
        <v>8.9412627793902875</v>
      </c>
      <c r="AC67" s="91">
        <v>9.5964984275517651</v>
      </c>
      <c r="AD67" s="91">
        <v>8.8691407993278517</v>
      </c>
      <c r="AE67" s="91">
        <v>16.874816363724985</v>
      </c>
      <c r="AF67" s="91">
        <v>9.8170475399064028</v>
      </c>
      <c r="AG67" s="91">
        <v>19.667544045947711</v>
      </c>
      <c r="AH67" s="91">
        <v>21.847453050957441</v>
      </c>
      <c r="AI67" s="91">
        <v>13.951281764899504</v>
      </c>
      <c r="AJ67" s="91">
        <v>12.609809726219511</v>
      </c>
      <c r="AK67" s="91">
        <v>13.036519597495376</v>
      </c>
      <c r="AL67" s="91">
        <v>19.899353439198627</v>
      </c>
      <c r="AM67" s="91">
        <v>15.214809976369979</v>
      </c>
      <c r="AN67" s="91">
        <v>18.364076545667047</v>
      </c>
      <c r="AO67" s="91">
        <v>13.478851345173313</v>
      </c>
      <c r="AP67" s="91">
        <v>9.336017078132727</v>
      </c>
      <c r="AQ67" s="91">
        <v>38.951884743281546</v>
      </c>
      <c r="AT67" s="29">
        <v>1</v>
      </c>
      <c r="AU67" s="40" t="s">
        <v>0</v>
      </c>
      <c r="AV67" s="91" cm="1">
        <f t="array" ref="AV67:BM84">MMULT(D67:U84,_xlfn.ANCHORARRAY(Z67))</f>
        <v>129.56666495944395</v>
      </c>
      <c r="AW67" s="91">
        <v>124.08017069425262</v>
      </c>
      <c r="AX67" s="91">
        <v>187.14599432748781</v>
      </c>
      <c r="AY67" s="91">
        <v>136.34601612015894</v>
      </c>
      <c r="AZ67" s="91">
        <v>134.11092507485057</v>
      </c>
      <c r="BA67" s="91">
        <v>153.0657992661038</v>
      </c>
      <c r="BB67" s="91">
        <v>196.01909440289569</v>
      </c>
      <c r="BC67" s="91">
        <v>182.87680478337788</v>
      </c>
      <c r="BD67" s="91">
        <v>192.70350093313957</v>
      </c>
      <c r="BE67" s="91">
        <v>164.21697157872117</v>
      </c>
      <c r="BF67" s="91">
        <v>162.91508997162572</v>
      </c>
      <c r="BG67" s="91">
        <v>206.24719107841878</v>
      </c>
      <c r="BH67" s="91">
        <v>206.64268537391084</v>
      </c>
      <c r="BI67" s="91">
        <v>227.57078885239704</v>
      </c>
      <c r="BJ67" s="91">
        <v>308.86578677617877</v>
      </c>
      <c r="BK67" s="91">
        <v>296.32711857871811</v>
      </c>
      <c r="BL67" s="91">
        <v>310.46968412391334</v>
      </c>
      <c r="BM67" s="91">
        <v>313.70364568520847</v>
      </c>
      <c r="BN67" s="234"/>
      <c r="BO67">
        <v>1</v>
      </c>
      <c r="BP67" s="234"/>
      <c r="BQ67" s="29">
        <v>1</v>
      </c>
      <c r="BR67" s="40" t="s">
        <v>0</v>
      </c>
      <c r="BS67" s="278" cm="1">
        <f t="array" ref="BS67:BS84">MMULT(_xlfn.ANCHORARRAY(AV67),BO67:BO84)</f>
        <v>3632.8739325808033</v>
      </c>
      <c r="BT67" s="234"/>
      <c r="BU67" s="279">
        <v>1</v>
      </c>
      <c r="BV67" s="40" t="s">
        <v>0</v>
      </c>
      <c r="BW67" s="65" cm="1">
        <f t="array" ref="BW67:CN84">TRANSPOSE(_xlfn.ANCHORARRAY(AV67))</f>
        <v>129.56666495944395</v>
      </c>
      <c r="BX67" s="65">
        <v>158.20881552847584</v>
      </c>
      <c r="BY67" s="65">
        <v>127.41481982736876</v>
      </c>
      <c r="BZ67" s="65">
        <v>142.22046787970262</v>
      </c>
      <c r="CA67" s="65">
        <v>118.90001860754353</v>
      </c>
      <c r="CB67" s="65">
        <v>127.57860263290431</v>
      </c>
      <c r="CC67" s="65">
        <v>88.18253531365751</v>
      </c>
      <c r="CD67" s="65">
        <v>72.324333843265464</v>
      </c>
      <c r="CE67" s="65">
        <v>89.45384059009622</v>
      </c>
      <c r="CF67" s="65">
        <v>86.370977884693886</v>
      </c>
      <c r="CG67" s="65">
        <v>115.95518256284987</v>
      </c>
      <c r="CH67" s="65">
        <v>90.794798165955953</v>
      </c>
      <c r="CI67" s="65">
        <v>81.037964888403479</v>
      </c>
      <c r="CJ67" s="65">
        <v>69.572067634216069</v>
      </c>
      <c r="CK67" s="65">
        <v>56.467901091521092</v>
      </c>
      <c r="CL67" s="65">
        <v>77.746765733531049</v>
      </c>
      <c r="CM67" s="65">
        <v>76.054971865777702</v>
      </c>
      <c r="CN67" s="65">
        <v>51.761547281301027</v>
      </c>
      <c r="CP67">
        <v>1</v>
      </c>
      <c r="CR67" s="210">
        <v>1</v>
      </c>
      <c r="CS67" s="193" t="s">
        <v>0</v>
      </c>
      <c r="CT67" s="194" cm="1">
        <f t="array" ref="CT67:CT84">MMULT(_xlfn.ANCHORARRAY(BW67),CP67:CP84)</f>
        <v>1759.6122762907082</v>
      </c>
    </row>
    <row r="68" spans="2:98">
      <c r="B68" s="126">
        <v>2</v>
      </c>
      <c r="C68" s="127" t="s">
        <v>1</v>
      </c>
      <c r="D68" s="91">
        <f>'r1'!D68</f>
        <v>0.82242990654205606</v>
      </c>
      <c r="E68" s="91">
        <f>'r1'!E68</f>
        <v>0</v>
      </c>
      <c r="F68" s="91">
        <f>'r1'!F68</f>
        <v>0.82075471698113212</v>
      </c>
      <c r="G68" s="91">
        <f>'r1'!G68</f>
        <v>1.7341772151898733</v>
      </c>
      <c r="H68" s="91">
        <f>'r1'!H68</f>
        <v>0.86</v>
      </c>
      <c r="I68" s="91">
        <f>'r1'!I68</f>
        <v>0</v>
      </c>
      <c r="J68" s="91">
        <f>'r1'!J68</f>
        <v>1.0465116279069768</v>
      </c>
      <c r="K68" s="91">
        <f>'r1'!K68</f>
        <v>2.2692307692307692</v>
      </c>
      <c r="L68" s="91">
        <f>'r1'!L68</f>
        <v>1.5569620253164558</v>
      </c>
      <c r="M68" s="91">
        <f>'r1'!M68</f>
        <v>0</v>
      </c>
      <c r="N68" s="91">
        <f>'r1'!N68</f>
        <v>0</v>
      </c>
      <c r="O68" s="91">
        <f>'r1'!O68</f>
        <v>3.0204081632653059</v>
      </c>
      <c r="P68" s="91">
        <f>'r1'!P68</f>
        <v>1.3111111111111111</v>
      </c>
      <c r="Q68" s="91">
        <f>'r1'!Q68</f>
        <v>0</v>
      </c>
      <c r="R68" s="91">
        <f>'r1'!R68</f>
        <v>1.5274725274725274</v>
      </c>
      <c r="S68" s="91">
        <f>'r1'!S68</f>
        <v>1.0804597701149425</v>
      </c>
      <c r="T68" s="91">
        <f>'r1'!T68</f>
        <v>0</v>
      </c>
      <c r="U68" s="91">
        <f>'r1'!U68</f>
        <v>5.833333333333333</v>
      </c>
      <c r="X68" s="126">
        <v>2</v>
      </c>
      <c r="Y68" s="127" t="s">
        <v>1</v>
      </c>
      <c r="Z68" s="91">
        <v>7.2303445287276986</v>
      </c>
      <c r="AA68" s="91">
        <v>12</v>
      </c>
      <c r="AB68" s="91">
        <v>13.762147901678729</v>
      </c>
      <c r="AC68" s="91">
        <v>7.5180690087760178</v>
      </c>
      <c r="AD68" s="91">
        <v>8.8734265228487388</v>
      </c>
      <c r="AE68" s="91">
        <v>13.117566044639773</v>
      </c>
      <c r="AF68" s="91">
        <v>15.93986866333044</v>
      </c>
      <c r="AG68" s="91">
        <v>11.186874467140242</v>
      </c>
      <c r="AH68" s="91">
        <v>14.970324198846832</v>
      </c>
      <c r="AI68" s="91">
        <v>13.619167132271969</v>
      </c>
      <c r="AJ68" s="91">
        <v>12.767302233416451</v>
      </c>
      <c r="AK68" s="91">
        <v>14.118638087553357</v>
      </c>
      <c r="AL68" s="91">
        <v>14.303032492911759</v>
      </c>
      <c r="AM68" s="91">
        <v>18.503992404669411</v>
      </c>
      <c r="AN68" s="91">
        <v>25.57593279245836</v>
      </c>
      <c r="AO68" s="91">
        <v>26.916743504075882</v>
      </c>
      <c r="AP68" s="91">
        <v>25.707524203545695</v>
      </c>
      <c r="AQ68" s="91">
        <v>16.743633380846056</v>
      </c>
      <c r="AT68" s="126">
        <v>2</v>
      </c>
      <c r="AU68" s="127" t="s">
        <v>1</v>
      </c>
      <c r="AV68" s="91">
        <v>158.20881552847584</v>
      </c>
      <c r="AW68" s="91">
        <v>130.09872105669231</v>
      </c>
      <c r="AX68" s="91">
        <v>146.6015043479326</v>
      </c>
      <c r="AY68" s="91">
        <v>123.89743739516027</v>
      </c>
      <c r="AZ68" s="91">
        <v>131.99840585450141</v>
      </c>
      <c r="BA68" s="91">
        <v>160.4753172562431</v>
      </c>
      <c r="BB68" s="91">
        <v>184.66701516610064</v>
      </c>
      <c r="BC68" s="91">
        <v>221.8965617920455</v>
      </c>
      <c r="BD68" s="91">
        <v>191.19642886433397</v>
      </c>
      <c r="BE68" s="91">
        <v>169.93091403697943</v>
      </c>
      <c r="BF68" s="91">
        <v>147.93495134217633</v>
      </c>
      <c r="BG68" s="91">
        <v>194.69768735181677</v>
      </c>
      <c r="BH68" s="91">
        <v>229.01163373044261</v>
      </c>
      <c r="BI68" s="91">
        <v>229.31795195946623</v>
      </c>
      <c r="BJ68" s="91">
        <v>282.98528775826134</v>
      </c>
      <c r="BK68" s="91">
        <v>248.36907980594845</v>
      </c>
      <c r="BL68" s="91">
        <v>266.87657454051964</v>
      </c>
      <c r="BM68" s="91">
        <v>355.21235461889466</v>
      </c>
      <c r="BN68" s="234"/>
      <c r="BO68">
        <v>1</v>
      </c>
      <c r="BP68" s="234"/>
      <c r="BQ68" s="126">
        <v>2</v>
      </c>
      <c r="BR68" s="127" t="s">
        <v>1</v>
      </c>
      <c r="BS68" s="278">
        <v>3573.3766424059909</v>
      </c>
      <c r="BT68" s="234"/>
      <c r="BU68" s="249">
        <v>2</v>
      </c>
      <c r="BV68" s="41" t="s">
        <v>1</v>
      </c>
      <c r="BW68" s="65">
        <v>124.08017069425262</v>
      </c>
      <c r="BX68" s="65">
        <v>130.09872105669231</v>
      </c>
      <c r="BY68" s="65">
        <v>111.99255018086394</v>
      </c>
      <c r="BZ68" s="65">
        <v>117.01445880277683</v>
      </c>
      <c r="CA68" s="65">
        <v>116.71624522829373</v>
      </c>
      <c r="CB68" s="65">
        <v>103.53452049559129</v>
      </c>
      <c r="CC68" s="65">
        <v>94.888176988803664</v>
      </c>
      <c r="CD68" s="65">
        <v>77.645379312013745</v>
      </c>
      <c r="CE68" s="65">
        <v>94.672526212431336</v>
      </c>
      <c r="CF68" s="65">
        <v>89.441597028030841</v>
      </c>
      <c r="CG68" s="65">
        <v>103.86612257099591</v>
      </c>
      <c r="CH68" s="65">
        <v>85.961388803124564</v>
      </c>
      <c r="CI68" s="65">
        <v>69.056276461130722</v>
      </c>
      <c r="CJ68" s="65">
        <v>63.534944041504424</v>
      </c>
      <c r="CK68" s="65">
        <v>52.762281985149706</v>
      </c>
      <c r="CL68" s="65">
        <v>74.361343404963606</v>
      </c>
      <c r="CM68" s="65">
        <v>61.095954457825279</v>
      </c>
      <c r="CN68" s="65">
        <v>47.458841902098648</v>
      </c>
      <c r="CP68">
        <v>1</v>
      </c>
      <c r="CR68" s="211">
        <v>2</v>
      </c>
      <c r="CS68" s="195" t="s">
        <v>1</v>
      </c>
      <c r="CT68" s="194">
        <v>1618.1814996265427</v>
      </c>
    </row>
    <row r="69" spans="2:98">
      <c r="B69" s="16">
        <v>3</v>
      </c>
      <c r="C69" s="41" t="s">
        <v>2</v>
      </c>
      <c r="D69" s="91">
        <f>'r1'!D69</f>
        <v>0.25675675675675674</v>
      </c>
      <c r="E69" s="91">
        <f>'r1'!E69</f>
        <v>1.2183908045977012</v>
      </c>
      <c r="F69" s="91">
        <f>'r1'!F69</f>
        <v>0</v>
      </c>
      <c r="G69" s="91">
        <f>'r1'!G69</f>
        <v>0.66666666666666663</v>
      </c>
      <c r="H69" s="91">
        <f>'r1'!H69</f>
        <v>0.62616822429906538</v>
      </c>
      <c r="I69" s="91">
        <f>'r1'!I69</f>
        <v>1.2197802197802199</v>
      </c>
      <c r="J69" s="91">
        <f>'r1'!J69</f>
        <v>0</v>
      </c>
      <c r="K69" s="91">
        <f>'r1'!K69</f>
        <v>1.0657894736842106</v>
      </c>
      <c r="L69" s="91">
        <f>'r1'!L69</f>
        <v>3.34375</v>
      </c>
      <c r="M69" s="91">
        <f>'r1'!M69</f>
        <v>1.4691358024691359</v>
      </c>
      <c r="N69" s="91">
        <f>'r1'!N69</f>
        <v>1.1447368421052631</v>
      </c>
      <c r="O69" s="91">
        <f>'r1'!O69</f>
        <v>0</v>
      </c>
      <c r="P69" s="91">
        <f>'r1'!P69</f>
        <v>1.0490196078431373</v>
      </c>
      <c r="Q69" s="91">
        <f>'r1'!Q69</f>
        <v>0</v>
      </c>
      <c r="R69" s="91">
        <f>'r1'!R69</f>
        <v>1.3676470588235294</v>
      </c>
      <c r="S69" s="91">
        <f>'r1'!S69</f>
        <v>0</v>
      </c>
      <c r="T69" s="91">
        <f>'r1'!T69</f>
        <v>0</v>
      </c>
      <c r="U69" s="91">
        <f>'r1'!U69</f>
        <v>3.5945945945945947</v>
      </c>
      <c r="X69" s="16">
        <v>3</v>
      </c>
      <c r="Y69" s="41" t="s">
        <v>2</v>
      </c>
      <c r="Z69" s="91">
        <v>7.2028365560317722</v>
      </c>
      <c r="AA69" s="91">
        <v>6.3536873883116849</v>
      </c>
      <c r="AB69" s="91">
        <v>12</v>
      </c>
      <c r="AC69" s="91">
        <v>9.2884399179939781</v>
      </c>
      <c r="AD69" s="91">
        <v>9.4888717415058057</v>
      </c>
      <c r="AE69" s="91">
        <v>8.3136319256636462</v>
      </c>
      <c r="AF69" s="91">
        <v>11.976197585947345</v>
      </c>
      <c r="AG69" s="91">
        <v>8.6785499953085434</v>
      </c>
      <c r="AH69" s="91">
        <v>10.685834102176461</v>
      </c>
      <c r="AI69" s="91">
        <v>6.8588655239249805</v>
      </c>
      <c r="AJ69" s="91">
        <v>10.559521928539244</v>
      </c>
      <c r="AK69" s="91">
        <v>15.930783626873128</v>
      </c>
      <c r="AL69" s="91">
        <v>13.918109093409175</v>
      </c>
      <c r="AM69" s="91">
        <v>16.12836304526725</v>
      </c>
      <c r="AN69" s="91">
        <v>14.986017092446842</v>
      </c>
      <c r="AO69" s="91">
        <v>22.060723747089767</v>
      </c>
      <c r="AP69" s="91">
        <v>25.279430031690698</v>
      </c>
      <c r="AQ69" s="91">
        <v>23.180371040135441</v>
      </c>
      <c r="AT69" s="16">
        <v>3</v>
      </c>
      <c r="AU69" s="41" t="s">
        <v>2</v>
      </c>
      <c r="AV69" s="91">
        <v>127.41481982736876</v>
      </c>
      <c r="AW69" s="91">
        <v>111.99255018086394</v>
      </c>
      <c r="AX69" s="91">
        <v>125.07575440652371</v>
      </c>
      <c r="AY69" s="91">
        <v>95.346009404502766</v>
      </c>
      <c r="AZ69" s="91">
        <v>110.64556077512113</v>
      </c>
      <c r="BA69" s="91">
        <v>134.02483490668283</v>
      </c>
      <c r="BB69" s="91">
        <v>166.84524951512114</v>
      </c>
      <c r="BC69" s="91">
        <v>183.46312696229506</v>
      </c>
      <c r="BD69" s="91">
        <v>170.8831386646865</v>
      </c>
      <c r="BE69" s="91">
        <v>164.8262649796346</v>
      </c>
      <c r="BF69" s="91">
        <v>129.00378250752655</v>
      </c>
      <c r="BG69" s="91">
        <v>156.03902188609041</v>
      </c>
      <c r="BH69" s="91">
        <v>184.96490224814445</v>
      </c>
      <c r="BI69" s="91">
        <v>187.0828955490129</v>
      </c>
      <c r="BJ69" s="91">
        <v>248.92570414447269</v>
      </c>
      <c r="BK69" s="91">
        <v>204.82852402014697</v>
      </c>
      <c r="BL69" s="91">
        <v>232.11567910121937</v>
      </c>
      <c r="BM69" s="91">
        <v>270.0919621604919</v>
      </c>
      <c r="BN69" s="234"/>
      <c r="BO69">
        <v>1</v>
      </c>
      <c r="BP69" s="234"/>
      <c r="BQ69" s="16">
        <v>3</v>
      </c>
      <c r="BR69" s="41" t="s">
        <v>2</v>
      </c>
      <c r="BS69" s="278">
        <v>3003.5697812399058</v>
      </c>
      <c r="BT69" s="234"/>
      <c r="BU69" s="249">
        <v>3</v>
      </c>
      <c r="BV69" s="41" t="s">
        <v>2</v>
      </c>
      <c r="BW69" s="65">
        <v>187.14599432748781</v>
      </c>
      <c r="BX69" s="65">
        <v>146.6015043479326</v>
      </c>
      <c r="BY69" s="65">
        <v>125.07575440652371</v>
      </c>
      <c r="BZ69" s="65">
        <v>162.99612201352318</v>
      </c>
      <c r="CA69" s="65">
        <v>144.55267645718629</v>
      </c>
      <c r="CB69" s="65">
        <v>118.65585619357532</v>
      </c>
      <c r="CC69" s="65">
        <v>114.20576549056766</v>
      </c>
      <c r="CD69" s="65">
        <v>119.84253363734631</v>
      </c>
      <c r="CE69" s="65">
        <v>132.82479021959557</v>
      </c>
      <c r="CF69" s="65">
        <v>123.24293535924259</v>
      </c>
      <c r="CG69" s="65">
        <v>123.24680894626856</v>
      </c>
      <c r="CH69" s="65">
        <v>101.41911452507706</v>
      </c>
      <c r="CI69" s="65">
        <v>83.244456681690622</v>
      </c>
      <c r="CJ69" s="65">
        <v>88.917359080223463</v>
      </c>
      <c r="CK69" s="65">
        <v>68.043265781297691</v>
      </c>
      <c r="CL69" s="65">
        <v>84.627815745511555</v>
      </c>
      <c r="CM69" s="65">
        <v>75.439135191997011</v>
      </c>
      <c r="CN69" s="65">
        <v>70.770600625151928</v>
      </c>
      <c r="CP69">
        <v>1</v>
      </c>
      <c r="CR69" s="212">
        <v>3</v>
      </c>
      <c r="CS69" s="163" t="s">
        <v>2</v>
      </c>
      <c r="CT69" s="194">
        <v>2070.8524890301987</v>
      </c>
    </row>
    <row r="70" spans="2:98">
      <c r="B70" s="30">
        <v>4</v>
      </c>
      <c r="C70" s="42" t="s">
        <v>3</v>
      </c>
      <c r="D70" s="91">
        <f>'r1'!D70</f>
        <v>0.81521739130434778</v>
      </c>
      <c r="E70" s="91">
        <f>'r1'!E70</f>
        <v>0.57664233576642332</v>
      </c>
      <c r="F70" s="91">
        <f>'r1'!F70</f>
        <v>1.5</v>
      </c>
      <c r="G70" s="91">
        <f>'r1'!G70</f>
        <v>0</v>
      </c>
      <c r="H70" s="91">
        <f>'r1'!H70</f>
        <v>0.80851063829787229</v>
      </c>
      <c r="I70" s="91">
        <f>'r1'!I70</f>
        <v>0.82432432432432434</v>
      </c>
      <c r="J70" s="91">
        <f>'r1'!J70</f>
        <v>1.8833333333333333</v>
      </c>
      <c r="K70" s="91">
        <f>'r1'!K70</f>
        <v>1.2352941176470589</v>
      </c>
      <c r="L70" s="91">
        <f>'r1'!L70</f>
        <v>1.3518518518518519</v>
      </c>
      <c r="M70" s="91">
        <f>'r1'!M70</f>
        <v>1.8</v>
      </c>
      <c r="N70" s="91">
        <f>'r1'!N70</f>
        <v>2.5217391304347827</v>
      </c>
      <c r="O70" s="91">
        <f>'r1'!O70</f>
        <v>2.2307692307692308</v>
      </c>
      <c r="P70" s="91">
        <f>'r1'!P70</f>
        <v>0</v>
      </c>
      <c r="Q70" s="91">
        <f>'r1'!Q70</f>
        <v>1.7450980392156863</v>
      </c>
      <c r="R70" s="91">
        <f>'r1'!R70</f>
        <v>0</v>
      </c>
      <c r="S70" s="91">
        <f>'r1'!S70</f>
        <v>0</v>
      </c>
      <c r="T70" s="91">
        <f>'r1'!T70</f>
        <v>0</v>
      </c>
      <c r="U70" s="91">
        <f>'r1'!U70</f>
        <v>0</v>
      </c>
      <c r="X70" s="30">
        <v>4</v>
      </c>
      <c r="Y70" s="42" t="s">
        <v>3</v>
      </c>
      <c r="Z70" s="91">
        <v>9.9758612508785536</v>
      </c>
      <c r="AA70" s="91">
        <v>7.7097696822460904</v>
      </c>
      <c r="AB70" s="91">
        <v>10.606782272758281</v>
      </c>
      <c r="AC70" s="91">
        <v>12</v>
      </c>
      <c r="AD70" s="91">
        <v>5.2896378274809592</v>
      </c>
      <c r="AE70" s="91">
        <v>19.122881172863366</v>
      </c>
      <c r="AF70" s="91">
        <v>8.2388223178876672</v>
      </c>
      <c r="AG70" s="91">
        <v>16.067066891970299</v>
      </c>
      <c r="AH70" s="91">
        <v>14.246185775505765</v>
      </c>
      <c r="AI70" s="91">
        <v>10.676129646435065</v>
      </c>
      <c r="AJ70" s="91">
        <v>10.660685524428146</v>
      </c>
      <c r="AK70" s="91">
        <v>9.4767922399465476</v>
      </c>
      <c r="AL70" s="91">
        <v>17.489797736093017</v>
      </c>
      <c r="AM70" s="91">
        <v>15.131986944119284</v>
      </c>
      <c r="AN70" s="91">
        <v>20.710620014610072</v>
      </c>
      <c r="AO70" s="91">
        <v>21.444680332992156</v>
      </c>
      <c r="AP70" s="91">
        <v>22.66839666492438</v>
      </c>
      <c r="AQ70" s="91">
        <v>28.608233281825559</v>
      </c>
      <c r="AT70" s="30">
        <v>4</v>
      </c>
      <c r="AU70" s="42" t="s">
        <v>3</v>
      </c>
      <c r="AV70" s="91">
        <v>142.22046787970262</v>
      </c>
      <c r="AW70" s="91">
        <v>117.01445880277683</v>
      </c>
      <c r="AX70" s="91">
        <v>162.99612201352318</v>
      </c>
      <c r="AY70" s="91">
        <v>113.4166433328089</v>
      </c>
      <c r="AZ70" s="91">
        <v>136.9292978410285</v>
      </c>
      <c r="BA70" s="91">
        <v>130.37179087296039</v>
      </c>
      <c r="BB70" s="91">
        <v>198.0631376921977</v>
      </c>
      <c r="BC70" s="91">
        <v>189.61776027343319</v>
      </c>
      <c r="BD70" s="91">
        <v>186.82303033137495</v>
      </c>
      <c r="BE70" s="91">
        <v>170.19311316953832</v>
      </c>
      <c r="BF70" s="91">
        <v>156.06750198787589</v>
      </c>
      <c r="BG70" s="91">
        <v>195.55607935105786</v>
      </c>
      <c r="BH70" s="91">
        <v>191.50131450677185</v>
      </c>
      <c r="BI70" s="91">
        <v>220.60053203474331</v>
      </c>
      <c r="BJ70" s="91">
        <v>280.66432198339226</v>
      </c>
      <c r="BK70" s="91">
        <v>239.02651317447604</v>
      </c>
      <c r="BL70" s="91">
        <v>253.07695395718935</v>
      </c>
      <c r="BM70" s="91">
        <v>275.92232053199439</v>
      </c>
      <c r="BN70" s="234"/>
      <c r="BO70">
        <v>1</v>
      </c>
      <c r="BP70" s="234"/>
      <c r="BQ70" s="30">
        <v>4</v>
      </c>
      <c r="BR70" s="42" t="s">
        <v>3</v>
      </c>
      <c r="BS70" s="278">
        <v>3360.0613597368447</v>
      </c>
      <c r="BT70" s="234"/>
      <c r="BU70" s="280">
        <v>4</v>
      </c>
      <c r="BV70" s="42" t="s">
        <v>3</v>
      </c>
      <c r="BW70" s="65">
        <v>136.34601612015894</v>
      </c>
      <c r="BX70" s="65">
        <v>123.89743739516027</v>
      </c>
      <c r="BY70" s="65">
        <v>95.346009404502766</v>
      </c>
      <c r="BZ70" s="65">
        <v>113.4166433328089</v>
      </c>
      <c r="CA70" s="65">
        <v>117.0168481952208</v>
      </c>
      <c r="CB70" s="65">
        <v>99.811064110303661</v>
      </c>
      <c r="CC70" s="65">
        <v>85.602363045367184</v>
      </c>
      <c r="CD70" s="65">
        <v>88.252545488633501</v>
      </c>
      <c r="CE70" s="65">
        <v>94.010751121481533</v>
      </c>
      <c r="CF70" s="65">
        <v>89.669947031214022</v>
      </c>
      <c r="CG70" s="65">
        <v>94.709752077490833</v>
      </c>
      <c r="CH70" s="65">
        <v>74.585879233416748</v>
      </c>
      <c r="CI70" s="65">
        <v>59.020202725758537</v>
      </c>
      <c r="CJ70" s="65">
        <v>65.607613052820554</v>
      </c>
      <c r="CK70" s="65">
        <v>49.239582839438803</v>
      </c>
      <c r="CL70" s="65">
        <v>63.453083321388974</v>
      </c>
      <c r="CM70" s="65">
        <v>56.419882138910239</v>
      </c>
      <c r="CN70" s="65">
        <v>50.719452737980419</v>
      </c>
      <c r="CP70">
        <v>1</v>
      </c>
      <c r="CR70" s="213">
        <v>4</v>
      </c>
      <c r="CS70" s="196" t="s">
        <v>3</v>
      </c>
      <c r="CT70" s="194">
        <v>1557.1250733720565</v>
      </c>
    </row>
    <row r="71" spans="2:98">
      <c r="B71" s="31">
        <v>5</v>
      </c>
      <c r="C71" s="43" t="s">
        <v>4</v>
      </c>
      <c r="D71" s="91">
        <f>'r1'!D71</f>
        <v>0.95918367346938771</v>
      </c>
      <c r="E71" s="91">
        <f>'r1'!E71</f>
        <v>1.1627906976744187</v>
      </c>
      <c r="F71" s="91">
        <f>'r1'!F71</f>
        <v>1.5970149253731343</v>
      </c>
      <c r="G71" s="91">
        <f>'r1'!G71</f>
        <v>1.236842105263158</v>
      </c>
      <c r="H71" s="91">
        <f>'r1'!H71</f>
        <v>0</v>
      </c>
      <c r="I71" s="91">
        <f>'r1'!I71</f>
        <v>0.92783505154639179</v>
      </c>
      <c r="J71" s="91">
        <f>'r1'!J71</f>
        <v>0</v>
      </c>
      <c r="K71" s="91">
        <f>'r1'!K71</f>
        <v>0</v>
      </c>
      <c r="L71" s="91">
        <f>'r1'!L71</f>
        <v>1.25</v>
      </c>
      <c r="M71" s="91">
        <f>'r1'!M71</f>
        <v>1.7397260273972603</v>
      </c>
      <c r="N71" s="91">
        <f>'r1'!N71</f>
        <v>0</v>
      </c>
      <c r="O71" s="91">
        <f>'r1'!O71</f>
        <v>0</v>
      </c>
      <c r="P71" s="91">
        <f>'r1'!P71</f>
        <v>1.3793103448275863</v>
      </c>
      <c r="Q71" s="91">
        <f>'r1'!Q71</f>
        <v>0</v>
      </c>
      <c r="R71" s="91">
        <f>'r1'!R71</f>
        <v>3.4565217391304346</v>
      </c>
      <c r="S71" s="91">
        <f>'r1'!S71</f>
        <v>1.3608247422680413</v>
      </c>
      <c r="T71" s="91">
        <f>'r1'!T71</f>
        <v>1.2666666666666666</v>
      </c>
      <c r="U71" s="91">
        <f>'r1'!U71</f>
        <v>2.1864406779661016</v>
      </c>
      <c r="X71" s="31">
        <v>5</v>
      </c>
      <c r="Y71" s="43" t="s">
        <v>4</v>
      </c>
      <c r="Z71" s="91">
        <v>9.0003039147380903</v>
      </c>
      <c r="AA71" s="91">
        <v>9.5773537147946346</v>
      </c>
      <c r="AB71" s="91">
        <v>13.314533454084037</v>
      </c>
      <c r="AC71" s="91">
        <v>7.2745027746251782</v>
      </c>
      <c r="AD71" s="91">
        <v>12</v>
      </c>
      <c r="AE71" s="91">
        <v>7.7926967113502563</v>
      </c>
      <c r="AF71" s="91">
        <v>14.534527467959119</v>
      </c>
      <c r="AG71" s="91">
        <v>12.276359379053105</v>
      </c>
      <c r="AH71" s="91">
        <v>14.371594368411523</v>
      </c>
      <c r="AI71" s="91">
        <v>11.316686006139921</v>
      </c>
      <c r="AJ71" s="91">
        <v>12.184827624150616</v>
      </c>
      <c r="AK71" s="91">
        <v>17.504403987370775</v>
      </c>
      <c r="AL71" s="91">
        <v>13.026502978481487</v>
      </c>
      <c r="AM71" s="91">
        <v>15.60726815351239</v>
      </c>
      <c r="AN71" s="91">
        <v>15.207252739737001</v>
      </c>
      <c r="AO71" s="91">
        <v>13.593875658954993</v>
      </c>
      <c r="AP71" s="91">
        <v>14.722094232127198</v>
      </c>
      <c r="AQ71" s="91">
        <v>26.861740861190981</v>
      </c>
      <c r="AT71" s="31">
        <v>5</v>
      </c>
      <c r="AU71" s="43" t="s">
        <v>4</v>
      </c>
      <c r="AV71" s="91">
        <v>118.90001860754353</v>
      </c>
      <c r="AW71" s="91">
        <v>116.71624522829373</v>
      </c>
      <c r="AX71" s="91">
        <v>144.55267645718629</v>
      </c>
      <c r="AY71" s="91">
        <v>117.0168481952208</v>
      </c>
      <c r="AZ71" s="91">
        <v>105.98095254230255</v>
      </c>
      <c r="BA71" s="91">
        <v>157.61742560060802</v>
      </c>
      <c r="BB71" s="91">
        <v>159.78433395666133</v>
      </c>
      <c r="BC71" s="91">
        <v>181.97978267391423</v>
      </c>
      <c r="BD71" s="91">
        <v>178.36487085146621</v>
      </c>
      <c r="BE71" s="91">
        <v>157.28572902706696</v>
      </c>
      <c r="BF71" s="91">
        <v>135.68829306025191</v>
      </c>
      <c r="BG71" s="91">
        <v>163.39860721621119</v>
      </c>
      <c r="BH71" s="91">
        <v>202.10162198756933</v>
      </c>
      <c r="BI71" s="91">
        <v>189.13489141908818</v>
      </c>
      <c r="BJ71" s="91">
        <v>268.56230604770326</v>
      </c>
      <c r="BK71" s="91">
        <v>246.46746007104167</v>
      </c>
      <c r="BL71" s="91">
        <v>258.08273734684593</v>
      </c>
      <c r="BM71" s="91">
        <v>308.20329251418616</v>
      </c>
      <c r="BN71" s="234"/>
      <c r="BO71">
        <v>1</v>
      </c>
      <c r="BP71" s="234"/>
      <c r="BQ71" s="31">
        <v>5</v>
      </c>
      <c r="BR71" s="43" t="s">
        <v>4</v>
      </c>
      <c r="BS71" s="278">
        <v>3209.838092803162</v>
      </c>
      <c r="BT71" s="234"/>
      <c r="BU71" s="281">
        <v>5</v>
      </c>
      <c r="BV71" s="43" t="s">
        <v>4</v>
      </c>
      <c r="BW71" s="65">
        <v>134.11092507485057</v>
      </c>
      <c r="BX71" s="65">
        <v>131.99840585450141</v>
      </c>
      <c r="BY71" s="65">
        <v>110.64556077512113</v>
      </c>
      <c r="BZ71" s="65">
        <v>136.9292978410285</v>
      </c>
      <c r="CA71" s="65">
        <v>105.98095254230255</v>
      </c>
      <c r="CB71" s="65">
        <v>107.51663206932085</v>
      </c>
      <c r="CC71" s="65">
        <v>79.04718176247151</v>
      </c>
      <c r="CD71" s="65">
        <v>75.037472736854994</v>
      </c>
      <c r="CE71" s="65">
        <v>85.847159972961805</v>
      </c>
      <c r="CF71" s="65">
        <v>85.745012642556546</v>
      </c>
      <c r="CG71" s="65">
        <v>94.895356625946036</v>
      </c>
      <c r="CH71" s="65">
        <v>73.651059240471582</v>
      </c>
      <c r="CI71" s="65">
        <v>73.566680061377269</v>
      </c>
      <c r="CJ71" s="65">
        <v>63.524154553795945</v>
      </c>
      <c r="CK71" s="65">
        <v>53.230157458854556</v>
      </c>
      <c r="CL71" s="65">
        <v>68.422945450728761</v>
      </c>
      <c r="CM71" s="65">
        <v>67.106311557526297</v>
      </c>
      <c r="CN71" s="65">
        <v>52.360413550568559</v>
      </c>
      <c r="CP71">
        <v>1</v>
      </c>
      <c r="CR71" s="214">
        <v>5</v>
      </c>
      <c r="CS71" s="197" t="s">
        <v>4</v>
      </c>
      <c r="CT71" s="194">
        <v>1599.615679771239</v>
      </c>
    </row>
    <row r="72" spans="2:98">
      <c r="B72" s="128">
        <v>6</v>
      </c>
      <c r="C72" s="129" t="s">
        <v>5</v>
      </c>
      <c r="D72" s="91">
        <f>'r1'!D72</f>
        <v>1.8958333333333333</v>
      </c>
      <c r="E72" s="91">
        <f>'r1'!E72</f>
        <v>0</v>
      </c>
      <c r="F72" s="91">
        <f>'r1'!F72</f>
        <v>0.81981981981981977</v>
      </c>
      <c r="G72" s="91">
        <f>'r1'!G72</f>
        <v>1.2131147540983607</v>
      </c>
      <c r="H72" s="91">
        <f>'r1'!H72</f>
        <v>1.0777777777777777</v>
      </c>
      <c r="I72" s="91">
        <f>'r1'!I72</f>
        <v>0</v>
      </c>
      <c r="J72" s="91">
        <f>'r1'!J72</f>
        <v>0.60606060606060608</v>
      </c>
      <c r="K72" s="91">
        <f>'r1'!K72</f>
        <v>1.3181818181818181</v>
      </c>
      <c r="L72" s="91">
        <f>'r1'!L72</f>
        <v>1.8636363636363635</v>
      </c>
      <c r="M72" s="91">
        <f>'r1'!M72</f>
        <v>0.66972477064220182</v>
      </c>
      <c r="N72" s="91">
        <f>'r1'!N72</f>
        <v>0.62365591397849462</v>
      </c>
      <c r="O72" s="91">
        <f>'r1'!O72</f>
        <v>0.64166666666666672</v>
      </c>
      <c r="P72" s="91">
        <f>'r1'!P72</f>
        <v>0</v>
      </c>
      <c r="Q72" s="91">
        <f>'r1'!Q72</f>
        <v>1.537037037037037</v>
      </c>
      <c r="R72" s="91">
        <f>'r1'!R72</f>
        <v>3.2894736842105261</v>
      </c>
      <c r="S72" s="91">
        <f>'r1'!S72</f>
        <v>0</v>
      </c>
      <c r="T72" s="91">
        <f>'r1'!T72</f>
        <v>0</v>
      </c>
      <c r="U72" s="91">
        <f>'r1'!U72</f>
        <v>0</v>
      </c>
      <c r="X72" s="128">
        <v>6</v>
      </c>
      <c r="Y72" s="129" t="s">
        <v>5</v>
      </c>
      <c r="Z72" s="91">
        <v>5.3451070405844288</v>
      </c>
      <c r="AA72" s="91">
        <v>9.9797571922708919</v>
      </c>
      <c r="AB72" s="91">
        <v>16.124705532687052</v>
      </c>
      <c r="AC72" s="91">
        <v>8.7604238759743627</v>
      </c>
      <c r="AD72" s="91">
        <v>6.298209027538519</v>
      </c>
      <c r="AE72" s="91">
        <v>12</v>
      </c>
      <c r="AF72" s="91">
        <v>11.462027158964053</v>
      </c>
      <c r="AG72" s="91">
        <v>8.8248719933118114</v>
      </c>
      <c r="AH72" s="91">
        <v>7.8159372898917283</v>
      </c>
      <c r="AI72" s="91">
        <v>11.132415018908763</v>
      </c>
      <c r="AJ72" s="91">
        <v>11.083169311867429</v>
      </c>
      <c r="AK72" s="91">
        <v>12.127703791563659</v>
      </c>
      <c r="AL72" s="91">
        <v>13.391731128215513</v>
      </c>
      <c r="AM72" s="91">
        <v>13.651467342193351</v>
      </c>
      <c r="AN72" s="91">
        <v>15.66210002196998</v>
      </c>
      <c r="AO72" s="91">
        <v>19.326257565718524</v>
      </c>
      <c r="AP72" s="91">
        <v>18.659260358576198</v>
      </c>
      <c r="AQ72" s="91">
        <v>16.231552249833094</v>
      </c>
      <c r="AT72" s="128">
        <v>6</v>
      </c>
      <c r="AU72" s="129" t="s">
        <v>5</v>
      </c>
      <c r="AV72" s="91">
        <v>127.57860263290431</v>
      </c>
      <c r="AW72" s="91">
        <v>103.53452049559129</v>
      </c>
      <c r="AX72" s="91">
        <v>118.65585619357532</v>
      </c>
      <c r="AY72" s="91">
        <v>99.811064110303661</v>
      </c>
      <c r="AZ72" s="91">
        <v>107.51663206932085</v>
      </c>
      <c r="BA72" s="91">
        <v>132.29105181557594</v>
      </c>
      <c r="BB72" s="91">
        <v>149.94745298937139</v>
      </c>
      <c r="BC72" s="91">
        <v>183.85263525789213</v>
      </c>
      <c r="BD72" s="91">
        <v>179.95152976507049</v>
      </c>
      <c r="BE72" s="91">
        <v>147.33580186601077</v>
      </c>
      <c r="BF72" s="91">
        <v>127.47041114818855</v>
      </c>
      <c r="BG72" s="91">
        <v>154.71459352661287</v>
      </c>
      <c r="BH72" s="91">
        <v>175.41976861310778</v>
      </c>
      <c r="BI72" s="91">
        <v>177.36175837892503</v>
      </c>
      <c r="BJ72" s="91">
        <v>234.83815595879082</v>
      </c>
      <c r="BK72" s="91">
        <v>184.47882993210993</v>
      </c>
      <c r="BL72" s="91">
        <v>196.39121598338659</v>
      </c>
      <c r="BM72" s="91">
        <v>294.52557729883227</v>
      </c>
      <c r="BN72" s="234"/>
      <c r="BO72">
        <v>1</v>
      </c>
      <c r="BP72" s="234"/>
      <c r="BQ72" s="128">
        <v>6</v>
      </c>
      <c r="BR72" s="129" t="s">
        <v>5</v>
      </c>
      <c r="BS72" s="278">
        <v>2895.67545803557</v>
      </c>
      <c r="BT72" s="234"/>
      <c r="BU72" s="249">
        <v>6</v>
      </c>
      <c r="BV72" s="41" t="s">
        <v>5</v>
      </c>
      <c r="BW72" s="65">
        <v>153.0657992661038</v>
      </c>
      <c r="BX72" s="65">
        <v>160.4753172562431</v>
      </c>
      <c r="BY72" s="65">
        <v>134.02483490668283</v>
      </c>
      <c r="BZ72" s="65">
        <v>130.37179087296039</v>
      </c>
      <c r="CA72" s="65">
        <v>157.61742560060802</v>
      </c>
      <c r="CB72" s="65">
        <v>132.29105181557594</v>
      </c>
      <c r="CC72" s="65">
        <v>121.24728139037586</v>
      </c>
      <c r="CD72" s="65">
        <v>102.57055364374027</v>
      </c>
      <c r="CE72" s="65">
        <v>127.35920148400602</v>
      </c>
      <c r="CF72" s="65">
        <v>115.28964265144256</v>
      </c>
      <c r="CG72" s="65">
        <v>133.41231112140176</v>
      </c>
      <c r="CH72" s="65">
        <v>108.2432263755359</v>
      </c>
      <c r="CI72" s="65">
        <v>78.157786834470201</v>
      </c>
      <c r="CJ72" s="65">
        <v>77.79999634552469</v>
      </c>
      <c r="CK72" s="65">
        <v>62.68560256198279</v>
      </c>
      <c r="CL72" s="65">
        <v>89.545972785099352</v>
      </c>
      <c r="CM72" s="65">
        <v>69.064730896769007</v>
      </c>
      <c r="CN72" s="65">
        <v>53.951238756508609</v>
      </c>
      <c r="CP72">
        <v>1</v>
      </c>
      <c r="CR72" s="215">
        <v>6</v>
      </c>
      <c r="CS72" s="198" t="s">
        <v>5</v>
      </c>
      <c r="CT72" s="194">
        <v>2007.1737645650312</v>
      </c>
    </row>
    <row r="73" spans="2:98">
      <c r="B73" s="130">
        <v>7</v>
      </c>
      <c r="C73" s="131" t="s">
        <v>6</v>
      </c>
      <c r="D73" s="91">
        <f>'r1'!D73</f>
        <v>0.56140350877192979</v>
      </c>
      <c r="E73" s="91">
        <f>'r1'!E73</f>
        <v>0.9555555555555556</v>
      </c>
      <c r="F73" s="91">
        <f>'r1'!F73</f>
        <v>0</v>
      </c>
      <c r="G73" s="91">
        <f>'r1'!G73</f>
        <v>0.53097345132743368</v>
      </c>
      <c r="H73" s="91">
        <f>'r1'!H73</f>
        <v>0</v>
      </c>
      <c r="I73" s="91">
        <f>'r1'!I73</f>
        <v>1.65</v>
      </c>
      <c r="J73" s="91">
        <f>'r1'!J73</f>
        <v>0</v>
      </c>
      <c r="K73" s="91">
        <f>'r1'!K73</f>
        <v>1.9259259259259258</v>
      </c>
      <c r="L73" s="91">
        <f>'r1'!L73</f>
        <v>0</v>
      </c>
      <c r="M73" s="91">
        <f>'r1'!M73</f>
        <v>0</v>
      </c>
      <c r="N73" s="91">
        <f>'r1'!N73</f>
        <v>0.72289156626506024</v>
      </c>
      <c r="O73" s="91">
        <f>'r1'!O73</f>
        <v>0</v>
      </c>
      <c r="P73" s="91">
        <f>'r1'!P73</f>
        <v>2.4210526315789473</v>
      </c>
      <c r="Q73" s="91">
        <f>'r1'!Q73</f>
        <v>1.1230769230769231</v>
      </c>
      <c r="R73" s="91">
        <f>'r1'!R73</f>
        <v>1.1403508771929824</v>
      </c>
      <c r="S73" s="91">
        <f>'r1'!S73</f>
        <v>1.2272727272727273</v>
      </c>
      <c r="T73" s="91">
        <f>'r1'!T73</f>
        <v>0.98717948717948723</v>
      </c>
      <c r="U73" s="91">
        <f>'r1'!U73</f>
        <v>0.80246913580246915</v>
      </c>
      <c r="X73" s="130">
        <v>7</v>
      </c>
      <c r="Y73" s="131" t="s">
        <v>6</v>
      </c>
      <c r="Z73" s="91">
        <v>8.0443139080000972</v>
      </c>
      <c r="AA73" s="91">
        <v>5.7040829487009841</v>
      </c>
      <c r="AB73" s="91">
        <v>10.923459197759914</v>
      </c>
      <c r="AC73" s="91">
        <v>6.8367047101470533</v>
      </c>
      <c r="AD73" s="91">
        <v>7.7481103036272128</v>
      </c>
      <c r="AE73" s="91">
        <v>4.4313289679471257</v>
      </c>
      <c r="AF73" s="91">
        <v>12</v>
      </c>
      <c r="AG73" s="91">
        <v>11.592757302068442</v>
      </c>
      <c r="AH73" s="91">
        <v>10.445870035576098</v>
      </c>
      <c r="AI73" s="91">
        <v>9.2084337106461724</v>
      </c>
      <c r="AJ73" s="91">
        <v>7.6708269701974947</v>
      </c>
      <c r="AK73" s="91">
        <v>11.107149460566172</v>
      </c>
      <c r="AL73" s="91">
        <v>8.5352720177703603</v>
      </c>
      <c r="AM73" s="91">
        <v>12.183323975802853</v>
      </c>
      <c r="AN73" s="91">
        <v>17.66438769525508</v>
      </c>
      <c r="AO73" s="91">
        <v>12.318195741026548</v>
      </c>
      <c r="AP73" s="91">
        <v>10.36638749875549</v>
      </c>
      <c r="AQ73" s="91">
        <v>14.052979104674961</v>
      </c>
      <c r="AT73" s="130">
        <v>7</v>
      </c>
      <c r="AU73" s="131" t="s">
        <v>6</v>
      </c>
      <c r="AV73" s="91">
        <v>88.18253531365751</v>
      </c>
      <c r="AW73" s="91">
        <v>94.888176988803664</v>
      </c>
      <c r="AX73" s="91">
        <v>114.20576549056766</v>
      </c>
      <c r="AY73" s="91">
        <v>85.602363045367184</v>
      </c>
      <c r="AZ73" s="91">
        <v>79.04718176247151</v>
      </c>
      <c r="BA73" s="91">
        <v>121.24728139037586</v>
      </c>
      <c r="BB73" s="91">
        <v>120.40454909165628</v>
      </c>
      <c r="BC73" s="91">
        <v>134.15584352831763</v>
      </c>
      <c r="BD73" s="91">
        <v>124.14439051428664</v>
      </c>
      <c r="BE73" s="91">
        <v>115.94045793378473</v>
      </c>
      <c r="BF73" s="91">
        <v>106.51291887092358</v>
      </c>
      <c r="BG73" s="91">
        <v>125.01332925730092</v>
      </c>
      <c r="BH73" s="91">
        <v>154.44714663829816</v>
      </c>
      <c r="BI73" s="91">
        <v>147.4620357765863</v>
      </c>
      <c r="BJ73" s="91">
        <v>193.31413689915371</v>
      </c>
      <c r="BK73" s="91">
        <v>188.0711416301576</v>
      </c>
      <c r="BL73" s="91">
        <v>186.37987792415021</v>
      </c>
      <c r="BM73" s="91">
        <v>224.96503104124591</v>
      </c>
      <c r="BN73" s="234"/>
      <c r="BO73">
        <v>1</v>
      </c>
      <c r="BP73" s="234"/>
      <c r="BQ73" s="130">
        <v>7</v>
      </c>
      <c r="BR73" s="131" t="s">
        <v>6</v>
      </c>
      <c r="BS73" s="278">
        <v>2403.984163097105</v>
      </c>
      <c r="BT73" s="234"/>
      <c r="BU73" s="249">
        <v>7</v>
      </c>
      <c r="BV73" s="41" t="s">
        <v>6</v>
      </c>
      <c r="BW73" s="65">
        <v>196.01909440289569</v>
      </c>
      <c r="BX73" s="65">
        <v>184.66701516610064</v>
      </c>
      <c r="BY73" s="65">
        <v>166.84524951512114</v>
      </c>
      <c r="BZ73" s="65">
        <v>198.0631376921977</v>
      </c>
      <c r="CA73" s="65">
        <v>159.78433395666133</v>
      </c>
      <c r="CB73" s="65">
        <v>149.94745298937139</v>
      </c>
      <c r="CC73" s="65">
        <v>120.40454909165628</v>
      </c>
      <c r="CD73" s="65">
        <v>115.75757214040524</v>
      </c>
      <c r="CE73" s="65">
        <v>127.30142856971918</v>
      </c>
      <c r="CF73" s="65">
        <v>121.55696001938151</v>
      </c>
      <c r="CG73" s="65">
        <v>138.093145746538</v>
      </c>
      <c r="CH73" s="65">
        <v>112.25398081496576</v>
      </c>
      <c r="CI73" s="65">
        <v>106.08569493745088</v>
      </c>
      <c r="CJ73" s="65">
        <v>97.827053723928515</v>
      </c>
      <c r="CK73" s="65">
        <v>77.376522338917965</v>
      </c>
      <c r="CL73" s="65">
        <v>97.451595009122101</v>
      </c>
      <c r="CM73" s="65">
        <v>96.20367965959268</v>
      </c>
      <c r="CN73" s="65">
        <v>79.399018880000639</v>
      </c>
      <c r="CP73">
        <v>1</v>
      </c>
      <c r="CR73" s="216">
        <v>7</v>
      </c>
      <c r="CS73" s="199" t="s">
        <v>6</v>
      </c>
      <c r="CT73" s="194">
        <v>2345.0374846540267</v>
      </c>
    </row>
    <row r="74" spans="2:98">
      <c r="B74" s="32">
        <v>8</v>
      </c>
      <c r="C74" s="44" t="s">
        <v>7</v>
      </c>
      <c r="D74" s="91">
        <f>'r1'!D74</f>
        <v>0</v>
      </c>
      <c r="E74" s="91">
        <f>'r1'!E74</f>
        <v>0.44067796610169491</v>
      </c>
      <c r="F74" s="91">
        <f>'r1'!F74</f>
        <v>0.93827160493827155</v>
      </c>
      <c r="G74" s="91">
        <f>'r1'!G74</f>
        <v>0.80952380952380953</v>
      </c>
      <c r="H74" s="91">
        <f>'r1'!H74</f>
        <v>0</v>
      </c>
      <c r="I74" s="91">
        <f>'r1'!I74</f>
        <v>0.75862068965517238</v>
      </c>
      <c r="J74" s="91">
        <f>'r1'!J74</f>
        <v>0.51923076923076927</v>
      </c>
      <c r="K74" s="91">
        <f>'r1'!K74</f>
        <v>0</v>
      </c>
      <c r="L74" s="91">
        <f>'r1'!L74</f>
        <v>0</v>
      </c>
      <c r="M74" s="91">
        <f>'r1'!M74</f>
        <v>0</v>
      </c>
      <c r="N74" s="91">
        <f>'r1'!N74</f>
        <v>0.65454545454545454</v>
      </c>
      <c r="O74" s="91">
        <f>'r1'!O74</f>
        <v>0.7931034482758621</v>
      </c>
      <c r="P74" s="91">
        <f>'r1'!P74</f>
        <v>1.1395348837209303</v>
      </c>
      <c r="Q74" s="91">
        <f>'r1'!Q74</f>
        <v>0.98</v>
      </c>
      <c r="R74" s="91">
        <f>'r1'!R74</f>
        <v>1.6825396825396826</v>
      </c>
      <c r="S74" s="91">
        <f>'r1'!S74</f>
        <v>3.7560975609756095</v>
      </c>
      <c r="T74" s="91">
        <f>'r1'!T74</f>
        <v>0.81318681318681318</v>
      </c>
      <c r="U74" s="91">
        <f>'r1'!U74</f>
        <v>0</v>
      </c>
      <c r="X74" s="32">
        <v>8</v>
      </c>
      <c r="Y74" s="44" t="s">
        <v>7</v>
      </c>
      <c r="Z74" s="91">
        <v>10.975475277711425</v>
      </c>
      <c r="AA74" s="91">
        <v>7.8157663181007866</v>
      </c>
      <c r="AB74" s="91">
        <v>5.0862230036366798</v>
      </c>
      <c r="AC74" s="91">
        <v>3.7623830905210212</v>
      </c>
      <c r="AD74" s="91">
        <v>7.1537195171042942</v>
      </c>
      <c r="AE74" s="91">
        <v>6.1031436604645997</v>
      </c>
      <c r="AF74" s="91">
        <v>10.054012137306916</v>
      </c>
      <c r="AG74" s="91">
        <v>12</v>
      </c>
      <c r="AH74" s="91">
        <v>11.227320834341098</v>
      </c>
      <c r="AI74" s="91">
        <v>9.2998486400785794</v>
      </c>
      <c r="AJ74" s="91">
        <v>6.1642084766188479</v>
      </c>
      <c r="AK74" s="91">
        <v>8.5058037639905333</v>
      </c>
      <c r="AL74" s="91">
        <v>7.488630664224889</v>
      </c>
      <c r="AM74" s="91">
        <v>11.885730487977105</v>
      </c>
      <c r="AN74" s="91">
        <v>14.350624933313856</v>
      </c>
      <c r="AO74" s="91">
        <v>5.1033821173907619</v>
      </c>
      <c r="AP74" s="91">
        <v>11.111314876096539</v>
      </c>
      <c r="AQ74" s="91">
        <v>16.700151332362516</v>
      </c>
      <c r="AT74" s="32">
        <v>8</v>
      </c>
      <c r="AU74" s="44" t="s">
        <v>7</v>
      </c>
      <c r="AV74" s="91">
        <v>72.324333843265464</v>
      </c>
      <c r="AW74" s="91">
        <v>77.645379312013745</v>
      </c>
      <c r="AX74" s="91">
        <v>119.84253363734631</v>
      </c>
      <c r="AY74" s="91">
        <v>88.252545488633501</v>
      </c>
      <c r="AZ74" s="91">
        <v>75.037472736854994</v>
      </c>
      <c r="BA74" s="91">
        <v>102.57055364374027</v>
      </c>
      <c r="BB74" s="91">
        <v>115.75757214040524</v>
      </c>
      <c r="BC74" s="91">
        <v>117.60655930183418</v>
      </c>
      <c r="BD74" s="91">
        <v>99.820406154482484</v>
      </c>
      <c r="BE74" s="91">
        <v>101.09645220286068</v>
      </c>
      <c r="BF74" s="91">
        <v>95.440158070834798</v>
      </c>
      <c r="BG74" s="91">
        <v>126.67964143702487</v>
      </c>
      <c r="BH74" s="91">
        <v>143.68119265642505</v>
      </c>
      <c r="BI74" s="91">
        <v>129.11652780275972</v>
      </c>
      <c r="BJ74" s="91">
        <v>183.83251612280529</v>
      </c>
      <c r="BK74" s="91">
        <v>189.8282866034269</v>
      </c>
      <c r="BL74" s="91">
        <v>176.7986270277917</v>
      </c>
      <c r="BM74" s="91">
        <v>196.06666667028739</v>
      </c>
      <c r="BN74" s="234"/>
      <c r="BO74">
        <v>1</v>
      </c>
      <c r="BP74" s="234"/>
      <c r="BQ74" s="32">
        <v>8</v>
      </c>
      <c r="BR74" s="44" t="s">
        <v>7</v>
      </c>
      <c r="BS74" s="278">
        <v>2211.3974248527929</v>
      </c>
      <c r="BT74" s="234"/>
      <c r="BU74" s="282">
        <v>8</v>
      </c>
      <c r="BV74" s="44" t="s">
        <v>7</v>
      </c>
      <c r="BW74" s="65">
        <v>182.87680478337788</v>
      </c>
      <c r="BX74" s="65">
        <v>221.8965617920455</v>
      </c>
      <c r="BY74" s="65">
        <v>183.46312696229506</v>
      </c>
      <c r="BZ74" s="65">
        <v>189.61776027343319</v>
      </c>
      <c r="CA74" s="65">
        <v>181.97978267391423</v>
      </c>
      <c r="CB74" s="65">
        <v>183.85263525789213</v>
      </c>
      <c r="CC74" s="65">
        <v>134.15584352831763</v>
      </c>
      <c r="CD74" s="65">
        <v>117.60655930183418</v>
      </c>
      <c r="CE74" s="65">
        <v>134.71372083162902</v>
      </c>
      <c r="CF74" s="65">
        <v>130.97194112620093</v>
      </c>
      <c r="CG74" s="65">
        <v>163.51082522648699</v>
      </c>
      <c r="CH74" s="65">
        <v>132.20721461806301</v>
      </c>
      <c r="CI74" s="65">
        <v>108.97882972429417</v>
      </c>
      <c r="CJ74" s="65">
        <v>102.29305058834422</v>
      </c>
      <c r="CK74" s="65">
        <v>79.160968761122987</v>
      </c>
      <c r="CL74" s="65">
        <v>113.48835172750664</v>
      </c>
      <c r="CM74" s="65">
        <v>102.49111405336814</v>
      </c>
      <c r="CN74" s="65">
        <v>77.41846928320075</v>
      </c>
      <c r="CP74">
        <v>1</v>
      </c>
      <c r="CR74" s="217">
        <v>8</v>
      </c>
      <c r="CS74" s="200" t="s">
        <v>7</v>
      </c>
      <c r="CT74" s="194">
        <v>2540.6835605133269</v>
      </c>
    </row>
    <row r="75" spans="2:98">
      <c r="B75" s="132">
        <v>9</v>
      </c>
      <c r="C75" s="133" t="s">
        <v>8</v>
      </c>
      <c r="D75" s="91">
        <f>'r1'!D75</f>
        <v>0</v>
      </c>
      <c r="E75" s="91">
        <f>'r1'!E75</f>
        <v>0.64227642276422769</v>
      </c>
      <c r="F75" s="91">
        <f>'r1'!F75</f>
        <v>0.29906542056074764</v>
      </c>
      <c r="G75" s="91">
        <f>'r1'!G75</f>
        <v>0.73972602739726023</v>
      </c>
      <c r="H75" s="91">
        <f>'r1'!H75</f>
        <v>0.8</v>
      </c>
      <c r="I75" s="91">
        <f>'r1'!I75</f>
        <v>0.53658536585365857</v>
      </c>
      <c r="J75" s="91">
        <f>'r1'!J75</f>
        <v>0</v>
      </c>
      <c r="K75" s="91">
        <f>'r1'!K75</f>
        <v>0</v>
      </c>
      <c r="L75" s="91">
        <f>'r1'!L75</f>
        <v>0</v>
      </c>
      <c r="M75" s="91">
        <f>'r1'!M75</f>
        <v>0</v>
      </c>
      <c r="N75" s="91">
        <f>'r1'!N75</f>
        <v>0.92660550458715596</v>
      </c>
      <c r="O75" s="91">
        <f>'r1'!O75</f>
        <v>1.03</v>
      </c>
      <c r="P75" s="91">
        <f>'r1'!P75</f>
        <v>0.96739130434782605</v>
      </c>
      <c r="Q75" s="91">
        <f>'r1'!Q75</f>
        <v>1.9420289855072463</v>
      </c>
      <c r="R75" s="91">
        <f>'r1'!R75</f>
        <v>0</v>
      </c>
      <c r="S75" s="91">
        <f>'r1'!S75</f>
        <v>2.4415584415584415</v>
      </c>
      <c r="T75" s="91">
        <f>'r1'!T75</f>
        <v>4.0999999999999996</v>
      </c>
      <c r="U75" s="91">
        <f>'r1'!U75</f>
        <v>1.4310344827586208</v>
      </c>
      <c r="X75" s="132">
        <v>9</v>
      </c>
      <c r="Y75" s="133" t="s">
        <v>8</v>
      </c>
      <c r="Z75" s="91">
        <v>10.752775075650469</v>
      </c>
      <c r="AA75" s="91">
        <v>5.3050832564376122</v>
      </c>
      <c r="AB75" s="91">
        <v>5.483997630220661</v>
      </c>
      <c r="AC75" s="91">
        <v>4.8956306123303648</v>
      </c>
      <c r="AD75" s="91">
        <v>8.3028995983341307</v>
      </c>
      <c r="AE75" s="91">
        <v>6.0712838248650431</v>
      </c>
      <c r="AF75" s="91">
        <v>13.727040390788261</v>
      </c>
      <c r="AG75" s="91">
        <v>14.634168080040064</v>
      </c>
      <c r="AH75" s="91">
        <v>12</v>
      </c>
      <c r="AI75" s="91">
        <v>13.796140218713994</v>
      </c>
      <c r="AJ75" s="91">
        <v>7.7280202938955993</v>
      </c>
      <c r="AK75" s="91">
        <v>11.569391908628946</v>
      </c>
      <c r="AL75" s="91">
        <v>11.824521032532784</v>
      </c>
      <c r="AM75" s="91">
        <v>11.173361114526003</v>
      </c>
      <c r="AN75" s="91">
        <v>15.715690653616498</v>
      </c>
      <c r="AO75" s="91">
        <v>9.8087921340206439</v>
      </c>
      <c r="AP75" s="91">
        <v>13.188688682913721</v>
      </c>
      <c r="AQ75" s="91">
        <v>17.205670259877078</v>
      </c>
      <c r="AT75" s="132">
        <v>9</v>
      </c>
      <c r="AU75" s="133" t="s">
        <v>8</v>
      </c>
      <c r="AV75" s="91">
        <v>89.45384059009622</v>
      </c>
      <c r="AW75" s="91">
        <v>94.672526212431336</v>
      </c>
      <c r="AX75" s="91">
        <v>132.82479021959557</v>
      </c>
      <c r="AY75" s="91">
        <v>94.010751121481533</v>
      </c>
      <c r="AZ75" s="91">
        <v>85.847159972961805</v>
      </c>
      <c r="BA75" s="91">
        <v>127.35920148400602</v>
      </c>
      <c r="BB75" s="91">
        <v>127.30142856971918</v>
      </c>
      <c r="BC75" s="91">
        <v>134.71372083162902</v>
      </c>
      <c r="BD75" s="91">
        <v>111.71491855769679</v>
      </c>
      <c r="BE75" s="91">
        <v>117.38181303390044</v>
      </c>
      <c r="BF75" s="91">
        <v>113.1655455631316</v>
      </c>
      <c r="BG75" s="91">
        <v>136.3500251893818</v>
      </c>
      <c r="BH75" s="91">
        <v>165.74751428105719</v>
      </c>
      <c r="BI75" s="91">
        <v>163.06122174702469</v>
      </c>
      <c r="BJ75" s="91">
        <v>209.34540614599675</v>
      </c>
      <c r="BK75" s="91">
        <v>219.4511130321321</v>
      </c>
      <c r="BL75" s="91">
        <v>208.7122800481167</v>
      </c>
      <c r="BM75" s="91">
        <v>223.78300523006013</v>
      </c>
      <c r="BN75" s="234"/>
      <c r="BO75">
        <v>1</v>
      </c>
      <c r="BP75" s="234"/>
      <c r="BQ75" s="132">
        <v>9</v>
      </c>
      <c r="BR75" s="133" t="s">
        <v>8</v>
      </c>
      <c r="BS75" s="278">
        <v>2554.896261830419</v>
      </c>
      <c r="BT75" s="234"/>
      <c r="BU75" s="249">
        <v>9</v>
      </c>
      <c r="BV75" s="41" t="s">
        <v>8</v>
      </c>
      <c r="BW75" s="65">
        <v>192.70350093313957</v>
      </c>
      <c r="BX75" s="65">
        <v>191.19642886433397</v>
      </c>
      <c r="BY75" s="65">
        <v>170.8831386646865</v>
      </c>
      <c r="BZ75" s="65">
        <v>186.82303033137495</v>
      </c>
      <c r="CA75" s="65">
        <v>178.36487085146621</v>
      </c>
      <c r="CB75" s="65">
        <v>179.95152976507049</v>
      </c>
      <c r="CC75" s="65">
        <v>124.14439051428664</v>
      </c>
      <c r="CD75" s="65">
        <v>99.820406154482484</v>
      </c>
      <c r="CE75" s="65">
        <v>111.71491855769679</v>
      </c>
      <c r="CF75" s="65">
        <v>109.59447555120776</v>
      </c>
      <c r="CG75" s="65">
        <v>149.09601541621836</v>
      </c>
      <c r="CH75" s="65">
        <v>114.8988725386821</v>
      </c>
      <c r="CI75" s="65">
        <v>104.62529152579465</v>
      </c>
      <c r="CJ75" s="65">
        <v>93.411965905024303</v>
      </c>
      <c r="CK75" s="65">
        <v>73.119315820924015</v>
      </c>
      <c r="CL75" s="65">
        <v>113.42532511402517</v>
      </c>
      <c r="CM75" s="65">
        <v>97.640078090781856</v>
      </c>
      <c r="CN75" s="65">
        <v>71.640369937823067</v>
      </c>
      <c r="CP75">
        <v>1</v>
      </c>
      <c r="CR75" s="218">
        <v>9</v>
      </c>
      <c r="CS75" s="201" t="s">
        <v>8</v>
      </c>
      <c r="CT75" s="194">
        <v>2363.0539245370192</v>
      </c>
    </row>
    <row r="76" spans="2:98">
      <c r="B76" s="134">
        <v>10</v>
      </c>
      <c r="C76" s="135" t="s">
        <v>9</v>
      </c>
      <c r="D76" s="91">
        <f>'r1'!D76</f>
        <v>0.52985074626865669</v>
      </c>
      <c r="E76" s="91">
        <f>'r1'!E76</f>
        <v>0</v>
      </c>
      <c r="F76" s="91">
        <f>'r1'!F76</f>
        <v>0.68067226890756305</v>
      </c>
      <c r="G76" s="91">
        <f>'r1'!G76</f>
        <v>0.55555555555555558</v>
      </c>
      <c r="H76" s="91">
        <f>'r1'!H76</f>
        <v>0.57480314960629919</v>
      </c>
      <c r="I76" s="91">
        <f>'r1'!I76</f>
        <v>1.4931506849315068</v>
      </c>
      <c r="J76" s="91">
        <f>'r1'!J76</f>
        <v>0</v>
      </c>
      <c r="K76" s="91">
        <f>'r1'!K76</f>
        <v>0</v>
      </c>
      <c r="L76" s="91">
        <f>'r1'!L76</f>
        <v>0</v>
      </c>
      <c r="M76" s="91">
        <f>'r1'!M76</f>
        <v>0</v>
      </c>
      <c r="N76" s="91">
        <f>'r1'!N76</f>
        <v>1.3818181818181818</v>
      </c>
      <c r="O76" s="91">
        <f>'r1'!O76</f>
        <v>1.4155844155844155</v>
      </c>
      <c r="P76" s="91">
        <f>'r1'!P76</f>
        <v>0.93827160493827155</v>
      </c>
      <c r="Q76" s="91">
        <f>'r1'!Q76</f>
        <v>1.1084337349397591</v>
      </c>
      <c r="R76" s="91">
        <f>'r1'!R76</f>
        <v>0</v>
      </c>
      <c r="S76" s="91">
        <f>'r1'!S76</f>
        <v>1.9027777777777777</v>
      </c>
      <c r="T76" s="91">
        <f>'r1'!T76</f>
        <v>0.95714285714285718</v>
      </c>
      <c r="U76" s="91">
        <f>'r1'!U76</f>
        <v>2.72</v>
      </c>
      <c r="X76" s="134">
        <v>10</v>
      </c>
      <c r="Y76" s="135" t="s">
        <v>9</v>
      </c>
      <c r="Z76" s="91">
        <v>10.091845861115416</v>
      </c>
      <c r="AA76" s="91">
        <v>5.8739791595194157</v>
      </c>
      <c r="AB76" s="91">
        <v>7.8972706950810938</v>
      </c>
      <c r="AC76" s="91">
        <v>5.4437402247426991</v>
      </c>
      <c r="AD76" s="91">
        <v>7.1152405224917841</v>
      </c>
      <c r="AE76" s="91">
        <v>7.2439619727824995</v>
      </c>
      <c r="AF76" s="91">
        <v>12.090579678749581</v>
      </c>
      <c r="AG76" s="91">
        <v>10.913997108449829</v>
      </c>
      <c r="AH76" s="91">
        <v>13.848004441412968</v>
      </c>
      <c r="AI76" s="91">
        <v>12</v>
      </c>
      <c r="AJ76" s="91">
        <v>6.8410864309145101</v>
      </c>
      <c r="AK76" s="91">
        <v>7.7631659355667972</v>
      </c>
      <c r="AL76" s="91">
        <v>7.6024006265557862</v>
      </c>
      <c r="AM76" s="91">
        <v>10.283625594847079</v>
      </c>
      <c r="AN76" s="91">
        <v>19.436033220627188</v>
      </c>
      <c r="AO76" s="91">
        <v>8.1335645912251096</v>
      </c>
      <c r="AP76" s="91">
        <v>15.080252798514197</v>
      </c>
      <c r="AQ76" s="91">
        <v>13.17373338536945</v>
      </c>
      <c r="AT76" s="134">
        <v>10</v>
      </c>
      <c r="AU76" s="135" t="s">
        <v>9</v>
      </c>
      <c r="AV76" s="91">
        <v>86.370977884693886</v>
      </c>
      <c r="AW76" s="91">
        <v>89.441597028030841</v>
      </c>
      <c r="AX76" s="91">
        <v>123.24293535924259</v>
      </c>
      <c r="AY76" s="91">
        <v>89.669947031214022</v>
      </c>
      <c r="AZ76" s="91">
        <v>85.745012642556546</v>
      </c>
      <c r="BA76" s="91">
        <v>115.28964265144256</v>
      </c>
      <c r="BB76" s="91">
        <v>121.55696001938151</v>
      </c>
      <c r="BC76" s="91">
        <v>130.97194112620093</v>
      </c>
      <c r="BD76" s="91">
        <v>109.59447555120776</v>
      </c>
      <c r="BE76" s="91">
        <v>110.36588906344366</v>
      </c>
      <c r="BF76" s="91">
        <v>108.6505711886108</v>
      </c>
      <c r="BG76" s="91">
        <v>134.6519884193898</v>
      </c>
      <c r="BH76" s="91">
        <v>161.18365635470792</v>
      </c>
      <c r="BI76" s="91">
        <v>153.85672527402386</v>
      </c>
      <c r="BJ76" s="91">
        <v>184.94354144647949</v>
      </c>
      <c r="BK76" s="91">
        <v>195.66359411050195</v>
      </c>
      <c r="BL76" s="91">
        <v>188.81970634216299</v>
      </c>
      <c r="BM76" s="91">
        <v>219.40553022339901</v>
      </c>
      <c r="BN76" s="234"/>
      <c r="BO76">
        <v>1</v>
      </c>
      <c r="BP76" s="234"/>
      <c r="BQ76" s="134">
        <v>10</v>
      </c>
      <c r="BR76" s="135" t="s">
        <v>9</v>
      </c>
      <c r="BS76" s="278">
        <v>2409.4246917166902</v>
      </c>
      <c r="BT76" s="234"/>
      <c r="BU76" s="249">
        <v>10</v>
      </c>
      <c r="BV76" s="41" t="s">
        <v>9</v>
      </c>
      <c r="BW76" s="65">
        <v>164.21697157872117</v>
      </c>
      <c r="BX76" s="65">
        <v>169.93091403697943</v>
      </c>
      <c r="BY76" s="65">
        <v>164.8262649796346</v>
      </c>
      <c r="BZ76" s="65">
        <v>170.19311316953832</v>
      </c>
      <c r="CA76" s="65">
        <v>157.28572902706696</v>
      </c>
      <c r="CB76" s="65">
        <v>147.33580186601077</v>
      </c>
      <c r="CC76" s="65">
        <v>115.94045793378473</v>
      </c>
      <c r="CD76" s="65">
        <v>101.09645220286068</v>
      </c>
      <c r="CE76" s="65">
        <v>117.38181303390044</v>
      </c>
      <c r="CF76" s="65">
        <v>110.36588906344366</v>
      </c>
      <c r="CG76" s="65">
        <v>135.60773685074116</v>
      </c>
      <c r="CH76" s="65">
        <v>113.11791072847925</v>
      </c>
      <c r="CI76" s="65">
        <v>95.333615630065978</v>
      </c>
      <c r="CJ76" s="65">
        <v>92.048420133081279</v>
      </c>
      <c r="CK76" s="65">
        <v>64.467730962044797</v>
      </c>
      <c r="CL76" s="65">
        <v>96.156897110560664</v>
      </c>
      <c r="CM76" s="65">
        <v>85.03574729767638</v>
      </c>
      <c r="CN76" s="65">
        <v>69.657201545369617</v>
      </c>
      <c r="CP76">
        <v>1</v>
      </c>
      <c r="CR76" s="219">
        <v>10</v>
      </c>
      <c r="CS76" s="202" t="s">
        <v>9</v>
      </c>
      <c r="CT76" s="194">
        <v>2169.9986671499601</v>
      </c>
    </row>
    <row r="77" spans="2:98">
      <c r="B77" s="33">
        <v>11</v>
      </c>
      <c r="C77" s="45" t="s">
        <v>10</v>
      </c>
      <c r="D77" s="91">
        <f>'r1'!D77</f>
        <v>1.2898550724637681</v>
      </c>
      <c r="E77" s="91">
        <f>'r1'!E77</f>
        <v>0</v>
      </c>
      <c r="F77" s="91">
        <f>'r1'!F77</f>
        <v>0.87356321839080464</v>
      </c>
      <c r="G77" s="91">
        <f>'r1'!G77</f>
        <v>0.39655172413793105</v>
      </c>
      <c r="H77" s="91">
        <f>'r1'!H77</f>
        <v>0</v>
      </c>
      <c r="I77" s="91">
        <f>'r1'!I77</f>
        <v>1.603448275862069</v>
      </c>
      <c r="J77" s="91">
        <f>'r1'!J77</f>
        <v>1.3833333333333333</v>
      </c>
      <c r="K77" s="91">
        <f>'r1'!K77</f>
        <v>1.5277777777777777</v>
      </c>
      <c r="L77" s="91">
        <f>'r1'!L77</f>
        <v>1.0792079207920793</v>
      </c>
      <c r="M77" s="91">
        <f>'r1'!M77</f>
        <v>0.72368421052631582</v>
      </c>
      <c r="N77" s="91">
        <f>'r1'!N77</f>
        <v>0</v>
      </c>
      <c r="O77" s="91">
        <f>'r1'!O77</f>
        <v>0</v>
      </c>
      <c r="P77" s="91">
        <f>'r1'!P77</f>
        <v>1.4857142857142858</v>
      </c>
      <c r="Q77" s="91">
        <f>'r1'!Q77</f>
        <v>0.92452830188679247</v>
      </c>
      <c r="R77" s="91">
        <f>'r1'!R77</f>
        <v>0</v>
      </c>
      <c r="S77" s="91">
        <f>'r1'!S77</f>
        <v>0</v>
      </c>
      <c r="T77" s="91">
        <f>'r1'!T77</f>
        <v>2.1785714285714284</v>
      </c>
      <c r="U77" s="91">
        <f>'r1'!U77</f>
        <v>2.5925925925925926</v>
      </c>
      <c r="X77" s="33">
        <v>11</v>
      </c>
      <c r="Y77" s="45" t="s">
        <v>10</v>
      </c>
      <c r="Z77" s="91">
        <v>5.9472855773073956</v>
      </c>
      <c r="AA77" s="91">
        <v>7.1272324292259901</v>
      </c>
      <c r="AB77" s="91">
        <v>11.319364334181319</v>
      </c>
      <c r="AC77" s="91">
        <v>7.8112010756054389</v>
      </c>
      <c r="AD77" s="91">
        <v>9.2026866309208373</v>
      </c>
      <c r="AE77" s="91">
        <v>7.7754664057621028</v>
      </c>
      <c r="AF77" s="91">
        <v>11.683958015777836</v>
      </c>
      <c r="AG77" s="91">
        <v>11.124966757362271</v>
      </c>
      <c r="AH77" s="91">
        <v>10.800208425889156</v>
      </c>
      <c r="AI77" s="91">
        <v>11.15224190103805</v>
      </c>
      <c r="AJ77" s="91">
        <v>12</v>
      </c>
      <c r="AK77" s="91">
        <v>11.516397253011029</v>
      </c>
      <c r="AL77" s="91">
        <v>13.250149561283484</v>
      </c>
      <c r="AM77" s="91">
        <v>12.874738264319909</v>
      </c>
      <c r="AN77" s="91">
        <v>18.946997184205284</v>
      </c>
      <c r="AO77" s="91">
        <v>17.641313458368195</v>
      </c>
      <c r="AP77" s="91">
        <v>15.69087949008178</v>
      </c>
      <c r="AQ77" s="91">
        <v>11.571662500999</v>
      </c>
      <c r="AT77" s="33">
        <v>11</v>
      </c>
      <c r="AU77" s="45" t="s">
        <v>10</v>
      </c>
      <c r="AV77" s="91">
        <v>115.95518256284987</v>
      </c>
      <c r="AW77" s="91">
        <v>103.86612257099591</v>
      </c>
      <c r="AX77" s="91">
        <v>123.24680894626856</v>
      </c>
      <c r="AY77" s="91">
        <v>94.709752077490833</v>
      </c>
      <c r="AZ77" s="91">
        <v>94.895356625946036</v>
      </c>
      <c r="BA77" s="91">
        <v>133.41231112140176</v>
      </c>
      <c r="BB77" s="91">
        <v>138.093145746538</v>
      </c>
      <c r="BC77" s="91">
        <v>163.51082522648699</v>
      </c>
      <c r="BD77" s="91">
        <v>149.09601541621836</v>
      </c>
      <c r="BE77" s="91">
        <v>135.60773685074116</v>
      </c>
      <c r="BF77" s="91">
        <v>117.7713052978531</v>
      </c>
      <c r="BG77" s="91">
        <v>141.2408254689764</v>
      </c>
      <c r="BH77" s="91">
        <v>173.68575027762932</v>
      </c>
      <c r="BI77" s="91">
        <v>177.03925405674912</v>
      </c>
      <c r="BJ77" s="91">
        <v>216.75097058779875</v>
      </c>
      <c r="BK77" s="91">
        <v>195.39749587264188</v>
      </c>
      <c r="BL77" s="91">
        <v>206.75784222451733</v>
      </c>
      <c r="BM77" s="91">
        <v>272.3796566662466</v>
      </c>
      <c r="BN77" s="234"/>
      <c r="BO77">
        <v>1</v>
      </c>
      <c r="BP77" s="234"/>
      <c r="BQ77" s="33">
        <v>11</v>
      </c>
      <c r="BR77" s="45" t="s">
        <v>10</v>
      </c>
      <c r="BS77" s="278">
        <v>2753.4163575973503</v>
      </c>
      <c r="BT77" s="234"/>
      <c r="BU77" s="283">
        <v>11</v>
      </c>
      <c r="BV77" s="45" t="s">
        <v>10</v>
      </c>
      <c r="BW77" s="65">
        <v>162.91508997162572</v>
      </c>
      <c r="BX77" s="65">
        <v>147.93495134217633</v>
      </c>
      <c r="BY77" s="65">
        <v>129.00378250752655</v>
      </c>
      <c r="BZ77" s="65">
        <v>156.06750198787589</v>
      </c>
      <c r="CA77" s="65">
        <v>135.68829306025191</v>
      </c>
      <c r="CB77" s="65">
        <v>127.47041114818855</v>
      </c>
      <c r="CC77" s="65">
        <v>106.51291887092358</v>
      </c>
      <c r="CD77" s="65">
        <v>95.440158070834798</v>
      </c>
      <c r="CE77" s="65">
        <v>113.1655455631316</v>
      </c>
      <c r="CF77" s="65">
        <v>108.6505711886108</v>
      </c>
      <c r="CG77" s="65">
        <v>117.7713052978531</v>
      </c>
      <c r="CH77" s="65">
        <v>91.555264471406289</v>
      </c>
      <c r="CI77" s="65">
        <v>81.829797590031376</v>
      </c>
      <c r="CJ77" s="65">
        <v>77.449531271335744</v>
      </c>
      <c r="CK77" s="65">
        <v>62.690063960678685</v>
      </c>
      <c r="CL77" s="65">
        <v>84.376410459362958</v>
      </c>
      <c r="CM77" s="65">
        <v>73.711599400995595</v>
      </c>
      <c r="CN77" s="65">
        <v>60.550235160179511</v>
      </c>
      <c r="CP77">
        <v>1</v>
      </c>
      <c r="CR77" s="220">
        <v>11</v>
      </c>
      <c r="CS77" s="203" t="s">
        <v>10</v>
      </c>
      <c r="CT77" s="194">
        <v>1932.7834313229887</v>
      </c>
    </row>
    <row r="78" spans="2:98">
      <c r="B78" s="34">
        <v>12</v>
      </c>
      <c r="C78" s="46" t="s">
        <v>11</v>
      </c>
      <c r="D78" s="91">
        <f>'r1'!D78</f>
        <v>0.67889908256880738</v>
      </c>
      <c r="E78" s="91">
        <f>'r1'!E78</f>
        <v>0.33108108108108109</v>
      </c>
      <c r="F78" s="91">
        <f>'r1'!F78</f>
        <v>0</v>
      </c>
      <c r="G78" s="91">
        <f>'r1'!G78</f>
        <v>0.44827586206896552</v>
      </c>
      <c r="H78" s="91">
        <f>'r1'!H78</f>
        <v>0</v>
      </c>
      <c r="I78" s="91">
        <f>'r1'!I78</f>
        <v>1.5584415584415585</v>
      </c>
      <c r="J78" s="91">
        <f>'r1'!J78</f>
        <v>0</v>
      </c>
      <c r="K78" s="91">
        <f>'r1'!K78</f>
        <v>1.2608695652173914</v>
      </c>
      <c r="L78" s="91">
        <f>'r1'!L78</f>
        <v>0.970873786407767</v>
      </c>
      <c r="M78" s="91">
        <f>'r1'!M78</f>
        <v>0.70642201834862384</v>
      </c>
      <c r="N78" s="91">
        <f>'r1'!N78</f>
        <v>0</v>
      </c>
      <c r="O78" s="91">
        <f>'r1'!O78</f>
        <v>0</v>
      </c>
      <c r="P78" s="91">
        <f>'r1'!P78</f>
        <v>0</v>
      </c>
      <c r="Q78" s="91">
        <f>'r1'!Q78</f>
        <v>1.6081081081081081</v>
      </c>
      <c r="R78" s="91">
        <f>'r1'!R78</f>
        <v>1.8688524590163935</v>
      </c>
      <c r="S78" s="91">
        <f>'r1'!S78</f>
        <v>1.425531914893617</v>
      </c>
      <c r="T78" s="91">
        <f>'r1'!T78</f>
        <v>1.1025641025641026</v>
      </c>
      <c r="U78" s="91">
        <f>'r1'!U78</f>
        <v>1.4367816091954022</v>
      </c>
      <c r="X78" s="34">
        <v>12</v>
      </c>
      <c r="Y78" s="46" t="s">
        <v>11</v>
      </c>
      <c r="Z78" s="91">
        <v>7.348701731173497</v>
      </c>
      <c r="AA78" s="91">
        <v>5.0523552226165034</v>
      </c>
      <c r="AB78" s="91">
        <v>8.5863383922398704</v>
      </c>
      <c r="AC78" s="91">
        <v>6.3503459613230184</v>
      </c>
      <c r="AD78" s="91">
        <v>7.3331625303984573</v>
      </c>
      <c r="AE78" s="91">
        <v>4.8742683952833872</v>
      </c>
      <c r="AF78" s="91">
        <v>11.138809874936547</v>
      </c>
      <c r="AG78" s="91">
        <v>7.8464015314684517</v>
      </c>
      <c r="AH78" s="91">
        <v>6.7107028651781446</v>
      </c>
      <c r="AI78" s="91">
        <v>7.0120649786266487</v>
      </c>
      <c r="AJ78" s="91">
        <v>8.1294282239230746</v>
      </c>
      <c r="AK78" s="91">
        <v>12</v>
      </c>
      <c r="AL78" s="91">
        <v>9.2366110592073127</v>
      </c>
      <c r="AM78" s="91">
        <v>11.122508439993906</v>
      </c>
      <c r="AN78" s="91">
        <v>14.735762878191604</v>
      </c>
      <c r="AO78" s="91">
        <v>14.802055150178589</v>
      </c>
      <c r="AP78" s="91">
        <v>13.14471012444093</v>
      </c>
      <c r="AQ78" s="91">
        <v>9.3293654007967302</v>
      </c>
      <c r="AT78" s="34">
        <v>12</v>
      </c>
      <c r="AU78" s="46" t="s">
        <v>11</v>
      </c>
      <c r="AV78" s="91">
        <v>90.794798165955953</v>
      </c>
      <c r="AW78" s="91">
        <v>85.961388803124564</v>
      </c>
      <c r="AX78" s="91">
        <v>101.41911452507706</v>
      </c>
      <c r="AY78" s="91">
        <v>74.585879233416748</v>
      </c>
      <c r="AZ78" s="91">
        <v>73.651059240471582</v>
      </c>
      <c r="BA78" s="91">
        <v>108.2432263755359</v>
      </c>
      <c r="BB78" s="91">
        <v>112.25398081496576</v>
      </c>
      <c r="BC78" s="91">
        <v>132.20721461806301</v>
      </c>
      <c r="BD78" s="91">
        <v>114.8988725386821</v>
      </c>
      <c r="BE78" s="91">
        <v>113.11791072847925</v>
      </c>
      <c r="BF78" s="91">
        <v>91.555264471406289</v>
      </c>
      <c r="BG78" s="91">
        <v>110.03978743026607</v>
      </c>
      <c r="BH78" s="91">
        <v>135.9096664402918</v>
      </c>
      <c r="BI78" s="91">
        <v>136.74965052703794</v>
      </c>
      <c r="BJ78" s="91">
        <v>180.59363989145029</v>
      </c>
      <c r="BK78" s="91">
        <v>152.45025089566158</v>
      </c>
      <c r="BL78" s="91">
        <v>162.37538172270808</v>
      </c>
      <c r="BM78" s="91">
        <v>204.6878079177273</v>
      </c>
      <c r="BN78" s="234"/>
      <c r="BO78">
        <v>1</v>
      </c>
      <c r="BP78" s="234"/>
      <c r="BQ78" s="34">
        <v>12</v>
      </c>
      <c r="BR78" s="46" t="s">
        <v>11</v>
      </c>
      <c r="BS78" s="278">
        <v>2181.494894340321</v>
      </c>
      <c r="BT78" s="234"/>
      <c r="BU78" s="284">
        <v>12</v>
      </c>
      <c r="BV78" s="46" t="s">
        <v>11</v>
      </c>
      <c r="BW78" s="65">
        <v>206.24719107841878</v>
      </c>
      <c r="BX78" s="65">
        <v>194.69768735181677</v>
      </c>
      <c r="BY78" s="65">
        <v>156.03902188609041</v>
      </c>
      <c r="BZ78" s="65">
        <v>195.55607935105786</v>
      </c>
      <c r="CA78" s="65">
        <v>163.39860721621119</v>
      </c>
      <c r="CB78" s="65">
        <v>154.71459352661287</v>
      </c>
      <c r="CC78" s="65">
        <v>125.01332925730092</v>
      </c>
      <c r="CD78" s="65">
        <v>126.67964143702487</v>
      </c>
      <c r="CE78" s="65">
        <v>136.3500251893818</v>
      </c>
      <c r="CF78" s="65">
        <v>134.6519884193898</v>
      </c>
      <c r="CG78" s="65">
        <v>141.2408254689764</v>
      </c>
      <c r="CH78" s="65">
        <v>110.03978743026607</v>
      </c>
      <c r="CI78" s="65">
        <v>102.02598078604012</v>
      </c>
      <c r="CJ78" s="65">
        <v>94.863470956992188</v>
      </c>
      <c r="CK78" s="65">
        <v>82.860370236964982</v>
      </c>
      <c r="CL78" s="65">
        <v>99.025399524208396</v>
      </c>
      <c r="CM78" s="65">
        <v>96.492213403421644</v>
      </c>
      <c r="CN78" s="65">
        <v>80.352959058357129</v>
      </c>
      <c r="CP78">
        <v>1</v>
      </c>
      <c r="CR78" s="221">
        <v>12</v>
      </c>
      <c r="CS78" s="204" t="s">
        <v>11</v>
      </c>
      <c r="CT78" s="194">
        <v>2400.2491715785322</v>
      </c>
    </row>
    <row r="79" spans="2:98">
      <c r="B79" s="35">
        <v>13</v>
      </c>
      <c r="C79" s="47" t="s">
        <v>12</v>
      </c>
      <c r="D79" s="91">
        <f>'r1'!D79</f>
        <v>0</v>
      </c>
      <c r="E79" s="91">
        <f>'r1'!E79</f>
        <v>0.76271186440677963</v>
      </c>
      <c r="F79" s="91">
        <f>'r1'!F79</f>
        <v>0.95327102803738317</v>
      </c>
      <c r="G79" s="91">
        <f>'r1'!G79</f>
        <v>0</v>
      </c>
      <c r="H79" s="91">
        <f>'r1'!H79</f>
        <v>0.72499999999999998</v>
      </c>
      <c r="I79" s="91">
        <f>'r1'!I79</f>
        <v>0</v>
      </c>
      <c r="J79" s="91">
        <f>'r1'!J79</f>
        <v>0.41304347826086957</v>
      </c>
      <c r="K79" s="91">
        <f>'r1'!K79</f>
        <v>0.87755102040816324</v>
      </c>
      <c r="L79" s="91">
        <f>'r1'!L79</f>
        <v>1.0337078651685394</v>
      </c>
      <c r="M79" s="91">
        <f>'r1'!M79</f>
        <v>1.0657894736842106</v>
      </c>
      <c r="N79" s="91">
        <f>'r1'!N79</f>
        <v>0.67307692307692313</v>
      </c>
      <c r="O79" s="91">
        <f>'r1'!O79</f>
        <v>0</v>
      </c>
      <c r="P79" s="91">
        <f>'r1'!P79</f>
        <v>0</v>
      </c>
      <c r="Q79" s="91">
        <f>'r1'!Q79</f>
        <v>1.3076923076923077</v>
      </c>
      <c r="R79" s="91">
        <f>'r1'!R79</f>
        <v>0.9285714285714286</v>
      </c>
      <c r="S79" s="91">
        <f>'r1'!S79</f>
        <v>0</v>
      </c>
      <c r="T79" s="91">
        <f>'r1'!T79</f>
        <v>0.71604938271604934</v>
      </c>
      <c r="U79" s="91">
        <f>'r1'!U79</f>
        <v>1.463768115942029</v>
      </c>
      <c r="X79" s="35">
        <v>13</v>
      </c>
      <c r="Y79" s="47" t="s">
        <v>12</v>
      </c>
      <c r="Z79" s="91">
        <v>3.9587270074595127</v>
      </c>
      <c r="AA79" s="91">
        <v>4.3086548357332779</v>
      </c>
      <c r="AB79" s="91">
        <v>5.315960384989002</v>
      </c>
      <c r="AC79" s="91">
        <v>6.1576431102049982</v>
      </c>
      <c r="AD79" s="91">
        <v>4.1958464591956224</v>
      </c>
      <c r="AE79" s="91">
        <v>7.5410859641087695</v>
      </c>
      <c r="AF79" s="91">
        <v>6.7130263386366282</v>
      </c>
      <c r="AG79" s="91">
        <v>7.3373724792906501</v>
      </c>
      <c r="AH79" s="91">
        <v>7.8785376013324688</v>
      </c>
      <c r="AI79" s="91">
        <v>5.6149083325980467</v>
      </c>
      <c r="AJ79" s="91">
        <v>6.7025111941389373</v>
      </c>
      <c r="AK79" s="91">
        <v>8.5514006797766307</v>
      </c>
      <c r="AL79" s="91">
        <v>12</v>
      </c>
      <c r="AM79" s="91">
        <v>6.749287444087706</v>
      </c>
      <c r="AN79" s="91">
        <v>9.5300533800266276</v>
      </c>
      <c r="AO79" s="91">
        <v>14.499160542294678</v>
      </c>
      <c r="AP79" s="91">
        <v>12.275823876154135</v>
      </c>
      <c r="AQ79" s="91">
        <v>17.416503446860986</v>
      </c>
      <c r="AT79" s="35">
        <v>13</v>
      </c>
      <c r="AU79" s="47" t="s">
        <v>12</v>
      </c>
      <c r="AV79" s="91">
        <v>81.037964888403479</v>
      </c>
      <c r="AW79" s="91">
        <v>69.056276461130722</v>
      </c>
      <c r="AX79" s="91">
        <v>83.244456681690622</v>
      </c>
      <c r="AY79" s="91">
        <v>59.020202725758537</v>
      </c>
      <c r="AZ79" s="91">
        <v>73.566680061377269</v>
      </c>
      <c r="BA79" s="91">
        <v>78.157786834470201</v>
      </c>
      <c r="BB79" s="91">
        <v>106.08569493745088</v>
      </c>
      <c r="BC79" s="91">
        <v>108.97882972429417</v>
      </c>
      <c r="BD79" s="91">
        <v>104.62529152579465</v>
      </c>
      <c r="BE79" s="91">
        <v>95.333615630065978</v>
      </c>
      <c r="BF79" s="91">
        <v>81.829797590031376</v>
      </c>
      <c r="BG79" s="91">
        <v>102.02598078604012</v>
      </c>
      <c r="BH79" s="91">
        <v>108.94136332633329</v>
      </c>
      <c r="BI79" s="91">
        <v>125.86964544237645</v>
      </c>
      <c r="BJ79" s="91">
        <v>156.96735742110465</v>
      </c>
      <c r="BK79" s="91">
        <v>132.10232508921928</v>
      </c>
      <c r="BL79" s="91">
        <v>151.03909200631307</v>
      </c>
      <c r="BM79" s="91">
        <v>165.10873469483786</v>
      </c>
      <c r="BN79" s="234"/>
      <c r="BO79">
        <v>1</v>
      </c>
      <c r="BP79" s="234"/>
      <c r="BQ79" s="35">
        <v>13</v>
      </c>
      <c r="BR79" s="47" t="s">
        <v>12</v>
      </c>
      <c r="BS79" s="278">
        <v>1882.9910958266923</v>
      </c>
      <c r="BT79" s="234"/>
      <c r="BU79" s="285">
        <v>13</v>
      </c>
      <c r="BV79" s="47" t="s">
        <v>12</v>
      </c>
      <c r="BW79" s="65">
        <v>206.64268537391084</v>
      </c>
      <c r="BX79" s="65">
        <v>229.01163373044261</v>
      </c>
      <c r="BY79" s="65">
        <v>184.96490224814445</v>
      </c>
      <c r="BZ79" s="65">
        <v>191.50131450677185</v>
      </c>
      <c r="CA79" s="65">
        <v>202.10162198756933</v>
      </c>
      <c r="CB79" s="65">
        <v>175.41976861310778</v>
      </c>
      <c r="CC79" s="65">
        <v>154.44714663829816</v>
      </c>
      <c r="CD79" s="65">
        <v>143.68119265642505</v>
      </c>
      <c r="CE79" s="65">
        <v>165.74751428105719</v>
      </c>
      <c r="CF79" s="65">
        <v>161.18365635470792</v>
      </c>
      <c r="CG79" s="65">
        <v>173.68575027762932</v>
      </c>
      <c r="CH79" s="65">
        <v>135.9096664402918</v>
      </c>
      <c r="CI79" s="65">
        <v>108.94136332633329</v>
      </c>
      <c r="CJ79" s="65">
        <v>105.63501234765941</v>
      </c>
      <c r="CK79" s="65">
        <v>89.833955996196423</v>
      </c>
      <c r="CL79" s="65">
        <v>114.6213252301619</v>
      </c>
      <c r="CM79" s="65">
        <v>101.44246869205098</v>
      </c>
      <c r="CN79" s="65">
        <v>81.98672144162812</v>
      </c>
      <c r="CP79">
        <v>1</v>
      </c>
      <c r="CR79" s="222">
        <v>13</v>
      </c>
      <c r="CS79" s="205" t="s">
        <v>12</v>
      </c>
      <c r="CT79" s="194">
        <v>2726.7577001423865</v>
      </c>
    </row>
    <row r="80" spans="2:98">
      <c r="B80" s="36">
        <v>14</v>
      </c>
      <c r="C80" s="48" t="s">
        <v>13</v>
      </c>
      <c r="D80" s="91">
        <f>'r1'!D80</f>
        <v>0</v>
      </c>
      <c r="E80" s="91">
        <f>'r1'!E80</f>
        <v>0</v>
      </c>
      <c r="F80" s="91">
        <f>'r1'!F80</f>
        <v>0</v>
      </c>
      <c r="G80" s="91">
        <f>'r1'!G80</f>
        <v>0.5730337078651685</v>
      </c>
      <c r="H80" s="91">
        <f>'r1'!H80</f>
        <v>0</v>
      </c>
      <c r="I80" s="91">
        <f>'r1'!I80</f>
        <v>0.6506024096385542</v>
      </c>
      <c r="J80" s="91">
        <f>'r1'!J80</f>
        <v>0.8904109589041096</v>
      </c>
      <c r="K80" s="91">
        <f>'r1'!K80</f>
        <v>1.0204081632653061</v>
      </c>
      <c r="L80" s="91">
        <f>'r1'!L80</f>
        <v>0.5149253731343284</v>
      </c>
      <c r="M80" s="91">
        <f>'r1'!M80</f>
        <v>0.90217391304347827</v>
      </c>
      <c r="N80" s="91">
        <f>'r1'!N80</f>
        <v>1.0816326530612246</v>
      </c>
      <c r="O80" s="91">
        <f>'r1'!O80</f>
        <v>0.62184873949579833</v>
      </c>
      <c r="P80" s="91">
        <f>'r1'!P80</f>
        <v>0.76470588235294112</v>
      </c>
      <c r="Q80" s="91">
        <f>'r1'!Q80</f>
        <v>0</v>
      </c>
      <c r="R80" s="91">
        <f>'r1'!R80</f>
        <v>0.91578947368421049</v>
      </c>
      <c r="S80" s="91">
        <f>'r1'!S80</f>
        <v>1.3253012048192772</v>
      </c>
      <c r="T80" s="91">
        <f>'r1'!T80</f>
        <v>1.1927710843373494</v>
      </c>
      <c r="U80" s="91">
        <f>'r1'!U80</f>
        <v>0</v>
      </c>
      <c r="X80" s="36">
        <v>14</v>
      </c>
      <c r="Y80" s="48" t="s">
        <v>13</v>
      </c>
      <c r="Z80" s="91">
        <v>7.4385688344091285</v>
      </c>
      <c r="AA80" s="91">
        <v>4.5769552456704021</v>
      </c>
      <c r="AB80" s="91">
        <v>5.4618844264770008</v>
      </c>
      <c r="AC80" s="91">
        <v>3.6778791691018839</v>
      </c>
      <c r="AD80" s="91">
        <v>4.8299354851373906</v>
      </c>
      <c r="AE80" s="91">
        <v>7.320886398069602</v>
      </c>
      <c r="AF80" s="91">
        <v>6.9066741670284335</v>
      </c>
      <c r="AG80" s="91">
        <v>8.7518918590412245</v>
      </c>
      <c r="AH80" s="91">
        <v>5.3823979526940553</v>
      </c>
      <c r="AI80" s="91">
        <v>5.4469362250970148</v>
      </c>
      <c r="AJ80" s="91">
        <v>5.9483480274411367</v>
      </c>
      <c r="AK80" s="91">
        <v>6.8140737822671618</v>
      </c>
      <c r="AL80" s="91">
        <v>8.9221394032939649</v>
      </c>
      <c r="AM80" s="91">
        <v>12</v>
      </c>
      <c r="AN80" s="91">
        <v>8.8154083626063695</v>
      </c>
      <c r="AO80" s="91">
        <v>10.081580355032356</v>
      </c>
      <c r="AP80" s="91">
        <v>10.500724449441847</v>
      </c>
      <c r="AQ80" s="91">
        <v>11.795154080911104</v>
      </c>
      <c r="AT80" s="36">
        <v>14</v>
      </c>
      <c r="AU80" s="48" t="s">
        <v>13</v>
      </c>
      <c r="AV80" s="91">
        <v>69.572067634216069</v>
      </c>
      <c r="AW80" s="91">
        <v>63.534944041504424</v>
      </c>
      <c r="AX80" s="91">
        <v>88.917359080223463</v>
      </c>
      <c r="AY80" s="91">
        <v>65.607613052820554</v>
      </c>
      <c r="AZ80" s="91">
        <v>63.524154553795945</v>
      </c>
      <c r="BA80" s="91">
        <v>77.79999634552469</v>
      </c>
      <c r="BB80" s="91">
        <v>97.827053723928515</v>
      </c>
      <c r="BC80" s="91">
        <v>102.29305058834422</v>
      </c>
      <c r="BD80" s="91">
        <v>93.411965905024303</v>
      </c>
      <c r="BE80" s="91">
        <v>92.048420133081279</v>
      </c>
      <c r="BF80" s="91">
        <v>77.449531271335744</v>
      </c>
      <c r="BG80" s="91">
        <v>94.863470956992188</v>
      </c>
      <c r="BH80" s="91">
        <v>105.63501234765941</v>
      </c>
      <c r="BI80" s="91">
        <v>104.65591975022829</v>
      </c>
      <c r="BJ80" s="91">
        <v>157.75827139612159</v>
      </c>
      <c r="BK80" s="91">
        <v>131.64700241844741</v>
      </c>
      <c r="BL80" s="91">
        <v>134.68747789105166</v>
      </c>
      <c r="BM80" s="91">
        <v>149.58935292568412</v>
      </c>
      <c r="BN80" s="234"/>
      <c r="BO80">
        <v>1</v>
      </c>
      <c r="BP80" s="234"/>
      <c r="BQ80" s="36">
        <v>14</v>
      </c>
      <c r="BR80" s="48" t="s">
        <v>13</v>
      </c>
      <c r="BS80" s="278">
        <v>1770.8226640159839</v>
      </c>
      <c r="BT80" s="234"/>
      <c r="BU80" s="286">
        <v>14</v>
      </c>
      <c r="BV80" s="48" t="s">
        <v>13</v>
      </c>
      <c r="BW80" s="65">
        <v>227.57078885239704</v>
      </c>
      <c r="BX80" s="65">
        <v>229.31795195946623</v>
      </c>
      <c r="BY80" s="65">
        <v>187.0828955490129</v>
      </c>
      <c r="BZ80" s="65">
        <v>220.60053203474331</v>
      </c>
      <c r="CA80" s="65">
        <v>189.13489141908818</v>
      </c>
      <c r="CB80" s="65">
        <v>177.36175837892503</v>
      </c>
      <c r="CC80" s="65">
        <v>147.4620357765863</v>
      </c>
      <c r="CD80" s="65">
        <v>129.11652780275972</v>
      </c>
      <c r="CE80" s="65">
        <v>163.06122174702469</v>
      </c>
      <c r="CF80" s="65">
        <v>153.85672527402386</v>
      </c>
      <c r="CG80" s="65">
        <v>177.03925405674912</v>
      </c>
      <c r="CH80" s="65">
        <v>136.74965052703794</v>
      </c>
      <c r="CI80" s="65">
        <v>125.86964544237645</v>
      </c>
      <c r="CJ80" s="65">
        <v>104.65591975022829</v>
      </c>
      <c r="CK80" s="65">
        <v>95.277938649224367</v>
      </c>
      <c r="CL80" s="65">
        <v>120.04418275177491</v>
      </c>
      <c r="CM80" s="65">
        <v>107.04402791454302</v>
      </c>
      <c r="CN80" s="65">
        <v>81.678906533299312</v>
      </c>
      <c r="CP80">
        <v>1</v>
      </c>
      <c r="CR80" s="223">
        <v>14</v>
      </c>
      <c r="CS80" s="206" t="s">
        <v>13</v>
      </c>
      <c r="CT80" s="194">
        <v>2772.924854419261</v>
      </c>
    </row>
    <row r="81" spans="2:98">
      <c r="B81" s="38">
        <v>15</v>
      </c>
      <c r="C81" s="49" t="s">
        <v>14</v>
      </c>
      <c r="D81" s="91">
        <f>'r1'!D81</f>
        <v>0.35772357723577236</v>
      </c>
      <c r="E81" s="91">
        <f>'r1'!E81</f>
        <v>0.65467625899280579</v>
      </c>
      <c r="F81" s="91">
        <f>'r1'!F81</f>
        <v>0.73118279569892475</v>
      </c>
      <c r="G81" s="91">
        <f>'r1'!G81</f>
        <v>0</v>
      </c>
      <c r="H81" s="91">
        <f>'r1'!H81</f>
        <v>0.28930817610062892</v>
      </c>
      <c r="I81" s="91">
        <f>'r1'!I81</f>
        <v>0.30399999999999999</v>
      </c>
      <c r="J81" s="91">
        <f>'r1'!J81</f>
        <v>0.87692307692307692</v>
      </c>
      <c r="K81" s="91">
        <f>'r1'!K81</f>
        <v>0.59433962264150941</v>
      </c>
      <c r="L81" s="91">
        <f>'r1'!L81</f>
        <v>0</v>
      </c>
      <c r="M81" s="91">
        <f>'r1'!M81</f>
        <v>0</v>
      </c>
      <c r="N81" s="91">
        <f>'r1'!N81</f>
        <v>0</v>
      </c>
      <c r="O81" s="91">
        <f>'r1'!O81</f>
        <v>0.53508771929824561</v>
      </c>
      <c r="P81" s="91">
        <f>'r1'!P81</f>
        <v>1.0769230769230769</v>
      </c>
      <c r="Q81" s="91">
        <f>'r1'!Q81</f>
        <v>1.0919540229885059</v>
      </c>
      <c r="R81" s="91">
        <f>'r1'!R81</f>
        <v>0</v>
      </c>
      <c r="S81" s="91">
        <f>'r1'!S81</f>
        <v>0.64</v>
      </c>
      <c r="T81" s="91">
        <f>'r1'!T81</f>
        <v>0</v>
      </c>
      <c r="U81" s="91">
        <f>'r1'!U81</f>
        <v>1.0379746835443038</v>
      </c>
      <c r="X81" s="38">
        <v>15</v>
      </c>
      <c r="Y81" s="49" t="s">
        <v>14</v>
      </c>
      <c r="Z81" s="91">
        <v>3.3812443659931652</v>
      </c>
      <c r="AA81" s="91">
        <v>4.5309100654241927</v>
      </c>
      <c r="AB81" s="91">
        <v>4.5148339583435328</v>
      </c>
      <c r="AC81" s="91">
        <v>4.6005511751601595</v>
      </c>
      <c r="AD81" s="91">
        <v>3.4472601853919196</v>
      </c>
      <c r="AE81" s="91">
        <v>4.7911342062210416</v>
      </c>
      <c r="AF81" s="91">
        <v>5.0472247909833694</v>
      </c>
      <c r="AG81" s="91">
        <v>7.2588737737995981</v>
      </c>
      <c r="AH81" s="91">
        <v>7.5748399156903163</v>
      </c>
      <c r="AI81" s="91">
        <v>5.6851225543139892</v>
      </c>
      <c r="AJ81" s="91">
        <v>4.633188995499995</v>
      </c>
      <c r="AK81" s="91">
        <v>5.0211619852621876</v>
      </c>
      <c r="AL81" s="91">
        <v>6.3689069050542439</v>
      </c>
      <c r="AM81" s="91">
        <v>4.78623617498417</v>
      </c>
      <c r="AN81" s="91">
        <v>12</v>
      </c>
      <c r="AO81" s="91">
        <v>7.9822596769335616</v>
      </c>
      <c r="AP81" s="91">
        <v>7.4882580712613693</v>
      </c>
      <c r="AQ81" s="91">
        <v>10.721521400582294</v>
      </c>
      <c r="AT81" s="38">
        <v>15</v>
      </c>
      <c r="AU81" s="49" t="s">
        <v>14</v>
      </c>
      <c r="AV81" s="91">
        <v>56.467901091521092</v>
      </c>
      <c r="AW81" s="91">
        <v>52.762281985149706</v>
      </c>
      <c r="AX81" s="91">
        <v>68.043265781297691</v>
      </c>
      <c r="AY81" s="91">
        <v>49.239582839438803</v>
      </c>
      <c r="AZ81" s="91">
        <v>53.230157458854556</v>
      </c>
      <c r="BA81" s="91">
        <v>62.68560256198279</v>
      </c>
      <c r="BB81" s="91">
        <v>77.376522338917965</v>
      </c>
      <c r="BC81" s="91">
        <v>79.160968761122987</v>
      </c>
      <c r="BD81" s="91">
        <v>73.119315820924015</v>
      </c>
      <c r="BE81" s="91">
        <v>64.467730962044797</v>
      </c>
      <c r="BF81" s="91">
        <v>62.690063960678685</v>
      </c>
      <c r="BG81" s="91">
        <v>82.860370236964982</v>
      </c>
      <c r="BH81" s="91">
        <v>89.833955996196423</v>
      </c>
      <c r="BI81" s="91">
        <v>95.277938649224367</v>
      </c>
      <c r="BJ81" s="91">
        <v>110.67497699568241</v>
      </c>
      <c r="BK81" s="91">
        <v>111.8566390415848</v>
      </c>
      <c r="BL81" s="91">
        <v>111.50138644167568</v>
      </c>
      <c r="BM81" s="91">
        <v>134.56503939713897</v>
      </c>
      <c r="BN81" s="234"/>
      <c r="BO81">
        <v>1</v>
      </c>
      <c r="BP81" s="234"/>
      <c r="BQ81" s="38">
        <v>15</v>
      </c>
      <c r="BR81" s="49" t="s">
        <v>14</v>
      </c>
      <c r="BS81" s="278">
        <v>1435.8137003204006</v>
      </c>
      <c r="BT81" s="234"/>
      <c r="BU81" s="287">
        <v>15</v>
      </c>
      <c r="BV81" s="49" t="s">
        <v>14</v>
      </c>
      <c r="BW81" s="65">
        <v>308.86578677617877</v>
      </c>
      <c r="BX81" s="65">
        <v>282.98528775826134</v>
      </c>
      <c r="BY81" s="65">
        <v>248.92570414447269</v>
      </c>
      <c r="BZ81" s="65">
        <v>280.66432198339226</v>
      </c>
      <c r="CA81" s="65">
        <v>268.56230604770326</v>
      </c>
      <c r="CB81" s="65">
        <v>234.83815595879082</v>
      </c>
      <c r="CC81" s="65">
        <v>193.31413689915371</v>
      </c>
      <c r="CD81" s="65">
        <v>183.83251612280529</v>
      </c>
      <c r="CE81" s="65">
        <v>209.34540614599675</v>
      </c>
      <c r="CF81" s="65">
        <v>184.94354144647949</v>
      </c>
      <c r="CG81" s="65">
        <v>216.75097058779875</v>
      </c>
      <c r="CH81" s="65">
        <v>180.59363989145029</v>
      </c>
      <c r="CI81" s="65">
        <v>156.96735742110465</v>
      </c>
      <c r="CJ81" s="65">
        <v>157.75827139612159</v>
      </c>
      <c r="CK81" s="65">
        <v>110.67497699568241</v>
      </c>
      <c r="CL81" s="65">
        <v>161.00612768451157</v>
      </c>
      <c r="CM81" s="65">
        <v>137.36232439105689</v>
      </c>
      <c r="CN81" s="65">
        <v>121.82926434178957</v>
      </c>
      <c r="CP81">
        <v>1</v>
      </c>
      <c r="CR81" s="224">
        <v>15</v>
      </c>
      <c r="CS81" s="207" t="s">
        <v>14</v>
      </c>
      <c r="CT81" s="194">
        <v>3639.2200959927504</v>
      </c>
    </row>
    <row r="82" spans="2:98">
      <c r="B82" s="37">
        <v>16</v>
      </c>
      <c r="C82" s="50" t="s">
        <v>15</v>
      </c>
      <c r="D82" s="91">
        <f>'r1'!D82</f>
        <v>1.4776119402985075</v>
      </c>
      <c r="E82" s="91">
        <f>'r1'!E82</f>
        <v>0.92553191489361697</v>
      </c>
      <c r="F82" s="91">
        <f>'r1'!F82</f>
        <v>0</v>
      </c>
      <c r="G82" s="91">
        <f>'r1'!G82</f>
        <v>0</v>
      </c>
      <c r="H82" s="91">
        <f>'r1'!H82</f>
        <v>0.73484848484848486</v>
      </c>
      <c r="I82" s="91">
        <f>'r1'!I82</f>
        <v>0</v>
      </c>
      <c r="J82" s="91">
        <f>'r1'!J82</f>
        <v>0.81481481481481477</v>
      </c>
      <c r="K82" s="91">
        <f>'r1'!K82</f>
        <v>0.26623376623376621</v>
      </c>
      <c r="L82" s="91">
        <f>'r1'!L82</f>
        <v>0.40957446808510639</v>
      </c>
      <c r="M82" s="91">
        <f>'r1'!M82</f>
        <v>0.52554744525547448</v>
      </c>
      <c r="N82" s="91">
        <f>'r1'!N82</f>
        <v>0</v>
      </c>
      <c r="O82" s="91">
        <f>'r1'!O82</f>
        <v>0.70149253731343286</v>
      </c>
      <c r="P82" s="91">
        <f>'r1'!P82</f>
        <v>0</v>
      </c>
      <c r="Q82" s="91">
        <f>'r1'!Q82</f>
        <v>0.75454545454545452</v>
      </c>
      <c r="R82" s="91">
        <f>'r1'!R82</f>
        <v>1.5625</v>
      </c>
      <c r="S82" s="91">
        <f>'r1'!S82</f>
        <v>0</v>
      </c>
      <c r="T82" s="91">
        <f>'r1'!T82</f>
        <v>1.6808510638297873</v>
      </c>
      <c r="U82" s="91">
        <f>'r1'!U82</f>
        <v>0.9263157894736842</v>
      </c>
      <c r="X82" s="37">
        <v>16</v>
      </c>
      <c r="Y82" s="50" t="s">
        <v>15</v>
      </c>
      <c r="Z82" s="91">
        <v>4.1628132200781174</v>
      </c>
      <c r="AA82" s="91">
        <v>5.2240805300822597</v>
      </c>
      <c r="AB82" s="91">
        <v>9.8182930529768964</v>
      </c>
      <c r="AC82" s="91">
        <v>6.3164186748919828</v>
      </c>
      <c r="AD82" s="91">
        <v>5.1688879100356155</v>
      </c>
      <c r="AE82" s="91">
        <v>6.071270182029159</v>
      </c>
      <c r="AF82" s="91">
        <v>8.6378730744701713</v>
      </c>
      <c r="AG82" s="91">
        <v>8.319601592577289</v>
      </c>
      <c r="AH82" s="91">
        <v>4.4864426499518597</v>
      </c>
      <c r="AI82" s="91">
        <v>7.3401187563167021</v>
      </c>
      <c r="AJ82" s="91">
        <v>4.9595465725968868</v>
      </c>
      <c r="AK82" s="91">
        <v>9.8234323130506507</v>
      </c>
      <c r="AL82" s="91">
        <v>10.632399238927341</v>
      </c>
      <c r="AM82" s="91">
        <v>6.7974011769821452</v>
      </c>
      <c r="AN82" s="91">
        <v>12.355882041863104</v>
      </c>
      <c r="AO82" s="91">
        <v>12</v>
      </c>
      <c r="AP82" s="91">
        <v>9.7255140587752464</v>
      </c>
      <c r="AQ82" s="91">
        <v>13.565472085603014</v>
      </c>
      <c r="AT82" s="37">
        <v>16</v>
      </c>
      <c r="AU82" s="50" t="s">
        <v>15</v>
      </c>
      <c r="AV82" s="91">
        <v>77.746765733531049</v>
      </c>
      <c r="AW82" s="91">
        <v>74.361343404963606</v>
      </c>
      <c r="AX82" s="91">
        <v>84.627815745511555</v>
      </c>
      <c r="AY82" s="91">
        <v>63.453083321388974</v>
      </c>
      <c r="AZ82" s="91">
        <v>68.422945450728761</v>
      </c>
      <c r="BA82" s="91">
        <v>89.545972785099352</v>
      </c>
      <c r="BB82" s="91">
        <v>97.451595009122101</v>
      </c>
      <c r="BC82" s="91">
        <v>113.48835172750664</v>
      </c>
      <c r="BD82" s="91">
        <v>113.42532511402517</v>
      </c>
      <c r="BE82" s="91">
        <v>96.156897110560664</v>
      </c>
      <c r="BF82" s="91">
        <v>84.376410459362958</v>
      </c>
      <c r="BG82" s="91">
        <v>99.025399524208396</v>
      </c>
      <c r="BH82" s="91">
        <v>114.6213252301619</v>
      </c>
      <c r="BI82" s="91">
        <v>120.04418275177491</v>
      </c>
      <c r="BJ82" s="91">
        <v>161.00612768451157</v>
      </c>
      <c r="BK82" s="91">
        <v>133.61699872200788</v>
      </c>
      <c r="BL82" s="91">
        <v>130.43279462486115</v>
      </c>
      <c r="BM82" s="91">
        <v>184.15565207558205</v>
      </c>
      <c r="BN82" s="234"/>
      <c r="BO82">
        <v>1</v>
      </c>
      <c r="BP82" s="234"/>
      <c r="BQ82" s="37">
        <v>16</v>
      </c>
      <c r="BR82" s="50" t="s">
        <v>15</v>
      </c>
      <c r="BS82" s="278">
        <v>1905.9589864749084</v>
      </c>
      <c r="BT82" s="234"/>
      <c r="BU82" s="288">
        <v>16</v>
      </c>
      <c r="BV82" s="50" t="s">
        <v>15</v>
      </c>
      <c r="BW82" s="65">
        <v>296.32711857871811</v>
      </c>
      <c r="BX82" s="65">
        <v>248.36907980594845</v>
      </c>
      <c r="BY82" s="65">
        <v>204.82852402014697</v>
      </c>
      <c r="BZ82" s="65">
        <v>239.02651317447604</v>
      </c>
      <c r="CA82" s="65">
        <v>246.46746007104167</v>
      </c>
      <c r="CB82" s="65">
        <v>184.47882993210993</v>
      </c>
      <c r="CC82" s="65">
        <v>188.0711416301576</v>
      </c>
      <c r="CD82" s="65">
        <v>189.8282866034269</v>
      </c>
      <c r="CE82" s="65">
        <v>219.4511130321321</v>
      </c>
      <c r="CF82" s="65">
        <v>195.66359411050195</v>
      </c>
      <c r="CG82" s="65">
        <v>195.39749587264188</v>
      </c>
      <c r="CH82" s="65">
        <v>152.45025089566158</v>
      </c>
      <c r="CI82" s="65">
        <v>132.10232508921928</v>
      </c>
      <c r="CJ82" s="65">
        <v>131.64700241844741</v>
      </c>
      <c r="CK82" s="65">
        <v>111.8566390415848</v>
      </c>
      <c r="CL82" s="65">
        <v>133.61699872200788</v>
      </c>
      <c r="CM82" s="65">
        <v>110.52082918060233</v>
      </c>
      <c r="CN82" s="65">
        <v>107.29593010475537</v>
      </c>
      <c r="CP82">
        <v>1</v>
      </c>
      <c r="CR82" s="225">
        <v>16</v>
      </c>
      <c r="CS82" s="208" t="s">
        <v>15</v>
      </c>
      <c r="CT82" s="194">
        <v>3287.3991322835805</v>
      </c>
    </row>
    <row r="83" spans="2:98">
      <c r="B83" s="75">
        <v>17</v>
      </c>
      <c r="C83" s="76" t="s">
        <v>16</v>
      </c>
      <c r="D83" s="91">
        <f>'r1'!D83</f>
        <v>0.55072463768115942</v>
      </c>
      <c r="E83" s="91">
        <f>'r1'!E83</f>
        <v>0</v>
      </c>
      <c r="F83" s="91">
        <f>'r1'!F83</f>
        <v>0</v>
      </c>
      <c r="G83" s="91">
        <f>'r1'!G83</f>
        <v>0</v>
      </c>
      <c r="H83" s="91">
        <f>'r1'!H83</f>
        <v>0.78947368421052633</v>
      </c>
      <c r="I83" s="91">
        <f>'r1'!I83</f>
        <v>0</v>
      </c>
      <c r="J83" s="91">
        <f>'r1'!J83</f>
        <v>1.0129870129870129</v>
      </c>
      <c r="K83" s="91">
        <f>'r1'!K83</f>
        <v>1.2297297297297298</v>
      </c>
      <c r="L83" s="91">
        <f>'r1'!L83</f>
        <v>0.24390243902439024</v>
      </c>
      <c r="M83" s="91">
        <f>'r1'!M83</f>
        <v>1.044776119402985</v>
      </c>
      <c r="N83" s="91">
        <f>'r1'!N83</f>
        <v>0.45901639344262296</v>
      </c>
      <c r="O83" s="91">
        <f>'r1'!O83</f>
        <v>0.90697674418604646</v>
      </c>
      <c r="P83" s="91">
        <f>'r1'!P83</f>
        <v>1.396551724137931</v>
      </c>
      <c r="Q83" s="91">
        <f>'r1'!Q83</f>
        <v>0.83838383838383834</v>
      </c>
      <c r="R83" s="91">
        <f>'r1'!R83</f>
        <v>0</v>
      </c>
      <c r="S83" s="91">
        <f>'r1'!S83</f>
        <v>0.59493670886075944</v>
      </c>
      <c r="T83" s="91">
        <f>'r1'!T83</f>
        <v>0</v>
      </c>
      <c r="U83" s="91">
        <f>'r1'!U83</f>
        <v>0.75</v>
      </c>
      <c r="X83" s="75">
        <v>17</v>
      </c>
      <c r="Y83" s="76" t="s">
        <v>16</v>
      </c>
      <c r="Z83" s="91">
        <v>3.96641602620881</v>
      </c>
      <c r="AA83" s="91">
        <v>5.29881044996249</v>
      </c>
      <c r="AB83" s="91">
        <v>7.2845609497238977</v>
      </c>
      <c r="AC83" s="91">
        <v>5.0152484384806328</v>
      </c>
      <c r="AD83" s="91">
        <v>3.1625338788331367</v>
      </c>
      <c r="AE83" s="91">
        <v>8.0131369587039227</v>
      </c>
      <c r="AF83" s="91">
        <v>4.9971858200252139</v>
      </c>
      <c r="AG83" s="91">
        <v>6.035223713456749</v>
      </c>
      <c r="AH83" s="91">
        <v>5.0058750624353161</v>
      </c>
      <c r="AI83" s="91">
        <v>6.2189558866538261</v>
      </c>
      <c r="AJ83" s="91">
        <v>5.7699478328569125</v>
      </c>
      <c r="AK83" s="91">
        <v>4.9773852950996993</v>
      </c>
      <c r="AL83" s="91">
        <v>7.9944373863190838</v>
      </c>
      <c r="AM83" s="91">
        <v>8.1325852145459745</v>
      </c>
      <c r="AN83" s="91">
        <v>12.904324767061594</v>
      </c>
      <c r="AO83" s="91">
        <v>13.106417467636158</v>
      </c>
      <c r="AP83" s="91">
        <v>12</v>
      </c>
      <c r="AQ83" s="91">
        <v>10.818349196425974</v>
      </c>
      <c r="AT83" s="75">
        <v>17</v>
      </c>
      <c r="AU83" s="76" t="s">
        <v>16</v>
      </c>
      <c r="AV83" s="91">
        <v>76.054971865777702</v>
      </c>
      <c r="AW83" s="91">
        <v>61.095954457825279</v>
      </c>
      <c r="AX83" s="91">
        <v>75.439135191997011</v>
      </c>
      <c r="AY83" s="91">
        <v>56.419882138910239</v>
      </c>
      <c r="AZ83" s="91">
        <v>67.106311557526297</v>
      </c>
      <c r="BA83" s="91">
        <v>69.064730896769007</v>
      </c>
      <c r="BB83" s="91">
        <v>96.20367965959268</v>
      </c>
      <c r="BC83" s="91">
        <v>102.49111405336814</v>
      </c>
      <c r="BD83" s="91">
        <v>97.640078090781856</v>
      </c>
      <c r="BE83" s="91">
        <v>85.03574729767638</v>
      </c>
      <c r="BF83" s="91">
        <v>73.711599400995595</v>
      </c>
      <c r="BG83" s="91">
        <v>96.492213403421644</v>
      </c>
      <c r="BH83" s="91">
        <v>101.44246869205098</v>
      </c>
      <c r="BI83" s="91">
        <v>107.04402791454302</v>
      </c>
      <c r="BJ83" s="91">
        <v>137.36232439105689</v>
      </c>
      <c r="BK83" s="91">
        <v>110.52082918060233</v>
      </c>
      <c r="BL83" s="91">
        <v>117.46270897369583</v>
      </c>
      <c r="BM83" s="91">
        <v>160.44627706177204</v>
      </c>
      <c r="BN83" s="234"/>
      <c r="BO83">
        <v>1</v>
      </c>
      <c r="BP83" s="234"/>
      <c r="BQ83" s="75">
        <v>17</v>
      </c>
      <c r="BR83" s="76" t="s">
        <v>16</v>
      </c>
      <c r="BS83" s="278">
        <v>1691.0340542283627</v>
      </c>
      <c r="BT83" s="234"/>
      <c r="BU83" s="249">
        <v>17</v>
      </c>
      <c r="BV83" s="41" t="s">
        <v>16</v>
      </c>
      <c r="BW83" s="65">
        <v>310.46968412391334</v>
      </c>
      <c r="BX83" s="65">
        <v>266.87657454051964</v>
      </c>
      <c r="BY83" s="65">
        <v>232.11567910121937</v>
      </c>
      <c r="BZ83" s="65">
        <v>253.07695395718935</v>
      </c>
      <c r="CA83" s="65">
        <v>258.08273734684593</v>
      </c>
      <c r="CB83" s="65">
        <v>196.39121598338659</v>
      </c>
      <c r="CC83" s="65">
        <v>186.37987792415021</v>
      </c>
      <c r="CD83" s="65">
        <v>176.7986270277917</v>
      </c>
      <c r="CE83" s="65">
        <v>208.7122800481167</v>
      </c>
      <c r="CF83" s="65">
        <v>188.81970634216299</v>
      </c>
      <c r="CG83" s="65">
        <v>206.75784222451733</v>
      </c>
      <c r="CH83" s="65">
        <v>162.37538172270808</v>
      </c>
      <c r="CI83" s="65">
        <v>151.03909200631307</v>
      </c>
      <c r="CJ83" s="65">
        <v>134.68747789105166</v>
      </c>
      <c r="CK83" s="65">
        <v>111.50138644167568</v>
      </c>
      <c r="CL83" s="65">
        <v>130.43279462486115</v>
      </c>
      <c r="CM83" s="65">
        <v>117.46270897369583</v>
      </c>
      <c r="CN83" s="65">
        <v>103.15230526292277</v>
      </c>
      <c r="CP83">
        <v>1</v>
      </c>
      <c r="CR83" s="226">
        <v>17</v>
      </c>
      <c r="CS83" s="209" t="s">
        <v>16</v>
      </c>
      <c r="CT83" s="194">
        <v>3395.1323255430416</v>
      </c>
    </row>
    <row r="84" spans="2:98">
      <c r="B84" s="16">
        <v>18</v>
      </c>
      <c r="C84" s="41" t="s">
        <v>17</v>
      </c>
      <c r="D84" s="91">
        <f>'r1'!D84</f>
        <v>0</v>
      </c>
      <c r="E84" s="91">
        <f>'r1'!E84</f>
        <v>0.17142857142857143</v>
      </c>
      <c r="F84" s="91">
        <f>'r1'!F84</f>
        <v>0.2781954887218045</v>
      </c>
      <c r="G84" s="91">
        <f>'r1'!G84</f>
        <v>0</v>
      </c>
      <c r="H84" s="91">
        <f>'r1'!H84</f>
        <v>0.4573643410852713</v>
      </c>
      <c r="I84" s="91">
        <f>'r1'!I84</f>
        <v>0</v>
      </c>
      <c r="J84" s="91">
        <f>'r1'!J84</f>
        <v>1.2461538461538462</v>
      </c>
      <c r="K84" s="91">
        <f>'r1'!K84</f>
        <v>0</v>
      </c>
      <c r="L84" s="91">
        <f>'r1'!L84</f>
        <v>0.6987951807228916</v>
      </c>
      <c r="M84" s="91">
        <f>'r1'!M84</f>
        <v>0.36764705882352944</v>
      </c>
      <c r="N84" s="91">
        <f>'r1'!N84</f>
        <v>0.38571428571428573</v>
      </c>
      <c r="O84" s="91">
        <f>'r1'!O84</f>
        <v>0.69599999999999995</v>
      </c>
      <c r="P84" s="91">
        <f>'r1'!P84</f>
        <v>0.68316831683168322</v>
      </c>
      <c r="Q84" s="91">
        <f>'r1'!Q84</f>
        <v>0</v>
      </c>
      <c r="R84" s="91">
        <f>'r1'!R84</f>
        <v>0.96341463414634143</v>
      </c>
      <c r="S84" s="91">
        <f>'r1'!S84</f>
        <v>1.0795454545454546</v>
      </c>
      <c r="T84" s="91">
        <f>'r1'!T84</f>
        <v>1.3333333333333333</v>
      </c>
      <c r="U84" s="91">
        <f>'r1'!U84</f>
        <v>0</v>
      </c>
      <c r="X84" s="16">
        <v>18</v>
      </c>
      <c r="Y84" s="41" t="s">
        <v>17</v>
      </c>
      <c r="Z84" s="91">
        <v>5.1896203637306932</v>
      </c>
      <c r="AA84" s="91">
        <v>4.8917301996587366</v>
      </c>
      <c r="AB84" s="91">
        <v>3.0229737020962517</v>
      </c>
      <c r="AC84" s="91">
        <v>2.8962342788675124</v>
      </c>
      <c r="AD84" s="91">
        <v>3.7119412594247523</v>
      </c>
      <c r="AE84" s="91">
        <v>5.739791872775255</v>
      </c>
      <c r="AF84" s="91">
        <v>4.0702711453560028</v>
      </c>
      <c r="AG84" s="91">
        <v>7.651521379669977</v>
      </c>
      <c r="AH84" s="91">
        <v>4.3343774048785138</v>
      </c>
      <c r="AI84" s="91">
        <v>4.6637014462504904</v>
      </c>
      <c r="AJ84" s="91">
        <v>3.4466702688720581</v>
      </c>
      <c r="AK84" s="91">
        <v>4.2400854845699696</v>
      </c>
      <c r="AL84" s="91">
        <v>8.6580606622910619</v>
      </c>
      <c r="AM84" s="91">
        <v>8.5177562143846828</v>
      </c>
      <c r="AN84" s="91">
        <v>7.2661497585704264</v>
      </c>
      <c r="AO84" s="91">
        <v>7.1446894656038333</v>
      </c>
      <c r="AP84" s="91">
        <v>8.937884792551376</v>
      </c>
      <c r="AQ84" s="91">
        <v>12</v>
      </c>
      <c r="AT84" s="16">
        <v>18</v>
      </c>
      <c r="AU84" s="41" t="s">
        <v>17</v>
      </c>
      <c r="AV84" s="91">
        <v>51.761547281301027</v>
      </c>
      <c r="AW84" s="91">
        <v>47.458841902098648</v>
      </c>
      <c r="AX84" s="91">
        <v>70.770600625151928</v>
      </c>
      <c r="AY84" s="91">
        <v>50.719452737980419</v>
      </c>
      <c r="AZ84" s="91">
        <v>52.360413550568559</v>
      </c>
      <c r="BA84" s="91">
        <v>53.951238756508609</v>
      </c>
      <c r="BB84" s="91">
        <v>79.399018880000639</v>
      </c>
      <c r="BC84" s="91">
        <v>77.41846928320075</v>
      </c>
      <c r="BD84" s="91">
        <v>71.640369937823067</v>
      </c>
      <c r="BE84" s="91">
        <v>69.657201545369617</v>
      </c>
      <c r="BF84" s="91">
        <v>60.550235160179511</v>
      </c>
      <c r="BG84" s="91">
        <v>80.352959058357129</v>
      </c>
      <c r="BH84" s="91">
        <v>81.98672144162812</v>
      </c>
      <c r="BI84" s="91">
        <v>81.678906533299312</v>
      </c>
      <c r="BJ84" s="91">
        <v>121.82926434178957</v>
      </c>
      <c r="BK84" s="91">
        <v>107.29593010475537</v>
      </c>
      <c r="BL84" s="91">
        <v>103.15230526292277</v>
      </c>
      <c r="BM84" s="91">
        <v>118.23658910500752</v>
      </c>
      <c r="BN84" s="234"/>
      <c r="BO84">
        <v>1</v>
      </c>
      <c r="BP84" s="234"/>
      <c r="BQ84" s="16">
        <v>18</v>
      </c>
      <c r="BR84" s="41" t="s">
        <v>17</v>
      </c>
      <c r="BS84" s="278">
        <v>1380.2200655079428</v>
      </c>
      <c r="BT84" s="234"/>
      <c r="BU84" s="249">
        <v>18</v>
      </c>
      <c r="BV84" s="41" t="s">
        <v>17</v>
      </c>
      <c r="BW84" s="65">
        <v>313.70364568520847</v>
      </c>
      <c r="BX84" s="65">
        <v>355.21235461889466</v>
      </c>
      <c r="BY84" s="65">
        <v>270.0919621604919</v>
      </c>
      <c r="BZ84" s="65">
        <v>275.92232053199439</v>
      </c>
      <c r="CA84" s="65">
        <v>308.20329251418616</v>
      </c>
      <c r="CB84" s="65">
        <v>294.52557729883227</v>
      </c>
      <c r="CC84" s="65">
        <v>224.96503104124591</v>
      </c>
      <c r="CD84" s="65">
        <v>196.06666667028739</v>
      </c>
      <c r="CE84" s="65">
        <v>223.78300523006013</v>
      </c>
      <c r="CF84" s="65">
        <v>219.40553022339901</v>
      </c>
      <c r="CG84" s="65">
        <v>272.3796566662466</v>
      </c>
      <c r="CH84" s="65">
        <v>204.6878079177273</v>
      </c>
      <c r="CI84" s="65">
        <v>165.10873469483786</v>
      </c>
      <c r="CJ84" s="65">
        <v>149.58935292568412</v>
      </c>
      <c r="CK84" s="65">
        <v>134.56503939713897</v>
      </c>
      <c r="CL84" s="65">
        <v>184.15565207558205</v>
      </c>
      <c r="CM84" s="65">
        <v>160.44627706177204</v>
      </c>
      <c r="CN84" s="65">
        <v>118.23658910500752</v>
      </c>
      <c r="CP84">
        <v>1</v>
      </c>
      <c r="CR84" s="212">
        <v>18</v>
      </c>
      <c r="CS84" s="163" t="s">
        <v>17</v>
      </c>
      <c r="CT84" s="194">
        <v>4071.0484958185975</v>
      </c>
    </row>
    <row r="85" spans="2:98">
      <c r="AV85" s="159"/>
      <c r="AW85" s="159"/>
      <c r="AX85" s="159"/>
      <c r="AY85" s="159"/>
      <c r="AZ85" s="159"/>
      <c r="BA85" s="159"/>
      <c r="BB85" s="159"/>
      <c r="BC85" s="159"/>
      <c r="BD85" s="159"/>
      <c r="BE85" s="159"/>
      <c r="BF85" s="159"/>
      <c r="BG85" s="159"/>
      <c r="BH85" s="159"/>
      <c r="BI85" s="159"/>
      <c r="BJ85" s="159"/>
      <c r="BK85" s="159"/>
      <c r="BL85" s="159"/>
      <c r="BM85" s="159"/>
      <c r="BN85" s="159"/>
      <c r="BP85" s="159"/>
      <c r="BW85" s="55"/>
      <c r="BX85" s="55"/>
      <c r="BY85" s="55"/>
      <c r="BZ85" s="55"/>
      <c r="CA85" s="55"/>
      <c r="CB85" s="55"/>
      <c r="CC85" s="55"/>
      <c r="CD85" s="55"/>
      <c r="CE85" s="55"/>
      <c r="CF85" s="55"/>
      <c r="CG85" s="55"/>
      <c r="CH85" s="55"/>
      <c r="CI85" s="55"/>
      <c r="CJ85" s="55"/>
      <c r="CK85" s="55"/>
      <c r="CL85" s="55"/>
      <c r="CM85" s="55"/>
      <c r="CN85" s="55"/>
      <c r="CR85" s="227"/>
    </row>
    <row r="86" spans="2:98">
      <c r="CR86" s="227"/>
    </row>
    <row r="87" spans="2:98">
      <c r="CR87" s="227"/>
    </row>
    <row r="88" spans="2:98">
      <c r="CR88" s="227"/>
    </row>
    <row r="89" spans="2:98">
      <c r="CR89" s="227"/>
    </row>
    <row r="90" spans="2:98">
      <c r="CR90" s="227"/>
    </row>
    <row r="91" spans="2:98">
      <c r="N91"/>
      <c r="O91"/>
      <c r="P91"/>
      <c r="Q91"/>
      <c r="R91"/>
      <c r="S91"/>
      <c r="T91"/>
      <c r="U91"/>
      <c r="AQ91" s="159"/>
      <c r="BQ91" s="159"/>
      <c r="BR91" s="159"/>
      <c r="BW91"/>
      <c r="BX91"/>
      <c r="BY91"/>
      <c r="BZ91"/>
      <c r="CA91"/>
      <c r="CB91"/>
      <c r="CC91"/>
      <c r="CD91"/>
      <c r="CE91"/>
      <c r="CF91"/>
      <c r="CG91"/>
      <c r="CH91"/>
      <c r="CI91"/>
      <c r="CJ91"/>
      <c r="CK91"/>
      <c r="CL91"/>
      <c r="CM91"/>
      <c r="CN91"/>
      <c r="CO91"/>
      <c r="CQ91"/>
      <c r="CR91"/>
      <c r="CS91"/>
      <c r="CT91"/>
    </row>
    <row r="92" spans="2:98" ht="28.5">
      <c r="B92" s="16" t="s">
        <v>20</v>
      </c>
      <c r="C92" s="301" t="s">
        <v>773</v>
      </c>
      <c r="D92" s="301"/>
      <c r="E92" s="301"/>
      <c r="F92" s="301"/>
      <c r="G92" s="301"/>
      <c r="H92" s="301"/>
      <c r="I92" s="301"/>
      <c r="J92" s="301"/>
      <c r="N92"/>
      <c r="O92"/>
      <c r="P92"/>
      <c r="Q92"/>
      <c r="R92"/>
      <c r="S92"/>
      <c r="T92"/>
      <c r="U92"/>
      <c r="AQ92" s="159"/>
      <c r="BQ92" s="159"/>
      <c r="BR92" s="159"/>
      <c r="BW92"/>
      <c r="BX92"/>
      <c r="BY92"/>
      <c r="BZ92"/>
      <c r="CA92"/>
      <c r="CB92"/>
      <c r="CC92"/>
      <c r="CD92"/>
      <c r="CE92"/>
      <c r="CF92"/>
      <c r="CG92"/>
      <c r="CH92"/>
      <c r="CI92"/>
      <c r="CJ92"/>
      <c r="CK92"/>
      <c r="CL92"/>
      <c r="CM92"/>
      <c r="CN92"/>
      <c r="CO92"/>
      <c r="CQ92"/>
      <c r="CR92"/>
      <c r="CS92"/>
      <c r="CT92"/>
    </row>
    <row r="93" spans="2:98" ht="116" customHeight="1">
      <c r="B93" s="16"/>
      <c r="C93" s="57"/>
      <c r="D93" s="229" t="s">
        <v>53</v>
      </c>
      <c r="E93" s="230"/>
      <c r="F93" s="229" t="s">
        <v>54</v>
      </c>
      <c r="G93" s="231"/>
      <c r="H93" s="229" t="s">
        <v>81</v>
      </c>
      <c r="I93" s="230"/>
      <c r="J93" s="229" t="s">
        <v>55</v>
      </c>
      <c r="K93" s="232"/>
      <c r="L93" s="232"/>
      <c r="M93" s="232"/>
      <c r="N93"/>
      <c r="O93"/>
      <c r="P93"/>
      <c r="Q93"/>
      <c r="R93"/>
      <c r="S93"/>
      <c r="T93"/>
      <c r="U93"/>
      <c r="AQ93" s="159"/>
      <c r="BQ93" s="159"/>
      <c r="BR93" s="159"/>
      <c r="BW93"/>
      <c r="BX93"/>
      <c r="BY93"/>
      <c r="BZ93"/>
      <c r="CA93"/>
      <c r="CB93"/>
      <c r="CC93"/>
      <c r="CD93"/>
      <c r="CE93"/>
      <c r="CF93"/>
      <c r="CG93"/>
      <c r="CH93"/>
      <c r="CI93"/>
      <c r="CJ93"/>
      <c r="CK93"/>
      <c r="CL93"/>
      <c r="CM93"/>
      <c r="CN93"/>
      <c r="CO93"/>
      <c r="CQ93"/>
      <c r="CR93"/>
      <c r="CS93"/>
      <c r="CT93"/>
    </row>
    <row r="94" spans="2:98">
      <c r="B94" s="29">
        <v>1</v>
      </c>
      <c r="C94" s="40" t="s">
        <v>0</v>
      </c>
      <c r="D94" s="158">
        <f t="shared" ref="D94:D111" si="0">BS4-CT4</f>
        <v>5491.9872863227829</v>
      </c>
      <c r="E94" s="158"/>
      <c r="F94" s="158">
        <f t="shared" ref="F94:F111" si="1">BS25-CT25</f>
        <v>4092.3175724853577</v>
      </c>
      <c r="G94" s="233"/>
      <c r="H94" s="158">
        <f t="shared" ref="H94:H111" si="2">BS46-CT46</f>
        <v>5376.211404872126</v>
      </c>
      <c r="I94" s="158"/>
      <c r="J94" s="158">
        <f t="shared" ref="J94:J111" si="3">BS67-CT67</f>
        <v>1873.2616562900951</v>
      </c>
      <c r="N94"/>
      <c r="O94"/>
      <c r="P94"/>
      <c r="Q94"/>
      <c r="R94"/>
      <c r="S94"/>
      <c r="U94"/>
      <c r="AQ94" s="159"/>
      <c r="BQ94" s="159"/>
      <c r="BR94" s="159"/>
      <c r="BW94"/>
      <c r="BX94"/>
      <c r="BY94"/>
      <c r="BZ94"/>
      <c r="CA94"/>
      <c r="CB94"/>
      <c r="CC94"/>
      <c r="CD94"/>
      <c r="CE94"/>
      <c r="CF94"/>
      <c r="CG94"/>
      <c r="CH94"/>
      <c r="CI94"/>
      <c r="CJ94"/>
      <c r="CK94"/>
      <c r="CL94"/>
      <c r="CM94"/>
      <c r="CN94"/>
      <c r="CO94"/>
      <c r="CQ94"/>
      <c r="CR94"/>
      <c r="CS94"/>
      <c r="CT94"/>
    </row>
    <row r="95" spans="2:98">
      <c r="B95" s="126">
        <v>2</v>
      </c>
      <c r="C95" s="127" t="s">
        <v>1</v>
      </c>
      <c r="D95" s="158">
        <f t="shared" si="0"/>
        <v>4899.0493585931035</v>
      </c>
      <c r="E95" s="158"/>
      <c r="F95" s="158">
        <f t="shared" si="1"/>
        <v>4098.8524585200057</v>
      </c>
      <c r="G95" s="233"/>
      <c r="H95" s="158">
        <f t="shared" si="2"/>
        <v>5002.1417218380566</v>
      </c>
      <c r="I95" s="158"/>
      <c r="J95" s="158">
        <f t="shared" si="3"/>
        <v>1955.1951427794481</v>
      </c>
      <c r="N95"/>
      <c r="O95"/>
      <c r="P95"/>
      <c r="Q95"/>
      <c r="R95"/>
      <c r="S95"/>
      <c r="U95"/>
      <c r="AQ95" s="159"/>
      <c r="BQ95" s="159"/>
      <c r="BR95" s="159"/>
      <c r="BW95"/>
      <c r="BX95"/>
      <c r="BY95"/>
      <c r="BZ95"/>
      <c r="CA95"/>
      <c r="CB95"/>
      <c r="CC95"/>
      <c r="CD95"/>
      <c r="CE95"/>
      <c r="CF95"/>
      <c r="CG95"/>
      <c r="CH95"/>
      <c r="CI95"/>
      <c r="CJ95"/>
      <c r="CK95"/>
      <c r="CL95"/>
      <c r="CM95"/>
      <c r="CN95"/>
      <c r="CO95"/>
      <c r="CQ95"/>
      <c r="CR95"/>
      <c r="CS95"/>
      <c r="CT95"/>
    </row>
    <row r="96" spans="2:98">
      <c r="B96" s="16">
        <v>3</v>
      </c>
      <c r="C96" s="41" t="s">
        <v>2</v>
      </c>
      <c r="D96" s="158">
        <f t="shared" si="0"/>
        <v>2098.4250667521383</v>
      </c>
      <c r="E96" s="158"/>
      <c r="F96" s="158">
        <f t="shared" si="1"/>
        <v>1801.3996250743212</v>
      </c>
      <c r="G96" s="233"/>
      <c r="H96" s="158">
        <f t="shared" si="2"/>
        <v>2235.6583614459378</v>
      </c>
      <c r="I96" s="158"/>
      <c r="J96" s="158">
        <f t="shared" si="3"/>
        <v>932.71729220970701</v>
      </c>
      <c r="N96"/>
      <c r="O96"/>
      <c r="P96"/>
      <c r="Q96"/>
      <c r="R96"/>
      <c r="S96"/>
      <c r="U96"/>
      <c r="AQ96" s="159"/>
      <c r="BQ96" s="159"/>
      <c r="BR96" s="159"/>
      <c r="BW96"/>
      <c r="BX96"/>
      <c r="BY96"/>
      <c r="BZ96"/>
      <c r="CA96"/>
      <c r="CB96"/>
      <c r="CC96"/>
      <c r="CD96"/>
      <c r="CE96"/>
      <c r="CF96"/>
      <c r="CG96"/>
      <c r="CH96"/>
      <c r="CI96"/>
      <c r="CJ96"/>
      <c r="CK96"/>
      <c r="CL96"/>
      <c r="CM96"/>
      <c r="CN96"/>
      <c r="CO96"/>
      <c r="CQ96"/>
      <c r="CR96"/>
      <c r="CS96"/>
      <c r="CT96"/>
    </row>
    <row r="97" spans="2:98">
      <c r="B97" s="30">
        <v>4</v>
      </c>
      <c r="C97" s="42" t="s">
        <v>3</v>
      </c>
      <c r="D97" s="158">
        <f t="shared" si="0"/>
        <v>4134.615866918597</v>
      </c>
      <c r="E97" s="158"/>
      <c r="F97" s="158">
        <f t="shared" si="1"/>
        <v>3543.1815617233788</v>
      </c>
      <c r="G97" s="233"/>
      <c r="H97" s="158">
        <f t="shared" si="2"/>
        <v>4281.7146417016993</v>
      </c>
      <c r="I97" s="158"/>
      <c r="J97" s="158">
        <f t="shared" si="3"/>
        <v>1802.9362863647882</v>
      </c>
      <c r="N97"/>
      <c r="O97"/>
      <c r="P97"/>
      <c r="Q97"/>
      <c r="R97"/>
      <c r="S97"/>
      <c r="U97"/>
      <c r="AQ97" s="159"/>
      <c r="BQ97" s="159"/>
      <c r="BR97" s="159"/>
      <c r="BW97"/>
      <c r="BX97"/>
      <c r="BY97"/>
      <c r="BZ97"/>
      <c r="CA97"/>
      <c r="CB97"/>
      <c r="CC97"/>
      <c r="CD97"/>
      <c r="CE97"/>
      <c r="CF97"/>
      <c r="CG97"/>
      <c r="CH97"/>
      <c r="CI97"/>
      <c r="CJ97"/>
      <c r="CK97"/>
      <c r="CL97"/>
      <c r="CM97"/>
      <c r="CN97"/>
      <c r="CO97"/>
      <c r="CQ97"/>
      <c r="CR97"/>
      <c r="CS97"/>
      <c r="CT97"/>
    </row>
    <row r="98" spans="2:98">
      <c r="B98" s="31">
        <v>5</v>
      </c>
      <c r="C98" s="43" t="s">
        <v>4</v>
      </c>
      <c r="D98" s="158">
        <f t="shared" si="0"/>
        <v>3678.3986559088025</v>
      </c>
      <c r="E98" s="158"/>
      <c r="F98" s="158">
        <f t="shared" si="1"/>
        <v>2703.2937688006195</v>
      </c>
      <c r="G98" s="233"/>
      <c r="H98" s="158">
        <f t="shared" si="2"/>
        <v>2980.7345203234499</v>
      </c>
      <c r="I98" s="158"/>
      <c r="J98" s="158">
        <f t="shared" si="3"/>
        <v>1610.222413031923</v>
      </c>
      <c r="N98"/>
      <c r="O98"/>
      <c r="P98"/>
      <c r="Q98"/>
      <c r="R98"/>
      <c r="S98"/>
      <c r="U98"/>
      <c r="AQ98" s="159"/>
      <c r="BQ98" s="159"/>
      <c r="BR98" s="159"/>
      <c r="BW98"/>
      <c r="BX98"/>
      <c r="BY98"/>
      <c r="BZ98"/>
      <c r="CA98"/>
      <c r="CB98"/>
      <c r="CC98"/>
      <c r="CD98"/>
      <c r="CE98"/>
      <c r="CF98"/>
      <c r="CG98"/>
      <c r="CH98"/>
      <c r="CI98"/>
      <c r="CJ98"/>
      <c r="CK98"/>
      <c r="CL98"/>
      <c r="CM98"/>
      <c r="CN98"/>
      <c r="CO98"/>
      <c r="CQ98"/>
      <c r="CR98"/>
      <c r="CS98"/>
      <c r="CT98"/>
    </row>
    <row r="99" spans="2:98">
      <c r="B99" s="128">
        <v>6</v>
      </c>
      <c r="C99" s="129" t="s">
        <v>5</v>
      </c>
      <c r="D99" s="158">
        <f t="shared" si="0"/>
        <v>2622.7913530027236</v>
      </c>
      <c r="E99" s="158"/>
      <c r="F99" s="158">
        <f t="shared" si="1"/>
        <v>1663.0368044111538</v>
      </c>
      <c r="G99" s="233"/>
      <c r="H99" s="158">
        <f t="shared" si="2"/>
        <v>1778.2948160080368</v>
      </c>
      <c r="I99" s="158"/>
      <c r="J99" s="158">
        <f t="shared" si="3"/>
        <v>888.50169347053884</v>
      </c>
      <c r="N99"/>
      <c r="O99"/>
      <c r="P99"/>
      <c r="Q99"/>
      <c r="R99"/>
      <c r="S99"/>
      <c r="U99"/>
      <c r="AQ99" s="159"/>
      <c r="BQ99" s="159"/>
      <c r="BR99" s="159"/>
      <c r="BW99"/>
      <c r="BX99"/>
      <c r="BY99"/>
      <c r="BZ99"/>
      <c r="CA99"/>
      <c r="CB99"/>
      <c r="CC99"/>
      <c r="CD99"/>
      <c r="CE99"/>
      <c r="CF99"/>
      <c r="CG99"/>
      <c r="CH99"/>
      <c r="CI99"/>
      <c r="CJ99"/>
      <c r="CK99"/>
      <c r="CL99"/>
      <c r="CM99"/>
      <c r="CN99"/>
      <c r="CO99"/>
      <c r="CQ99"/>
      <c r="CR99"/>
      <c r="CS99"/>
      <c r="CT99"/>
    </row>
    <row r="100" spans="2:98">
      <c r="B100" s="130">
        <v>7</v>
      </c>
      <c r="C100" s="131" t="s">
        <v>6</v>
      </c>
      <c r="D100" s="158">
        <f t="shared" si="0"/>
        <v>935.79011853227166</v>
      </c>
      <c r="E100" s="158"/>
      <c r="F100" s="158">
        <f t="shared" si="1"/>
        <v>907.59716170861157</v>
      </c>
      <c r="G100" s="233"/>
      <c r="H100" s="158">
        <f t="shared" si="2"/>
        <v>1292.940954044403</v>
      </c>
      <c r="I100" s="158"/>
      <c r="J100" s="158">
        <f t="shared" si="3"/>
        <v>58.946678443078326</v>
      </c>
      <c r="N100"/>
      <c r="O100"/>
      <c r="P100"/>
      <c r="Q100"/>
      <c r="R100"/>
      <c r="S100"/>
      <c r="U100"/>
      <c r="AQ100" s="159"/>
      <c r="BQ100" s="159"/>
      <c r="BR100" s="159"/>
      <c r="BW100"/>
      <c r="BX100"/>
      <c r="BY100"/>
      <c r="BZ100"/>
      <c r="CA100"/>
      <c r="CB100"/>
      <c r="CC100"/>
      <c r="CD100"/>
      <c r="CE100"/>
      <c r="CF100"/>
      <c r="CG100"/>
      <c r="CH100"/>
      <c r="CI100"/>
      <c r="CJ100"/>
      <c r="CK100"/>
      <c r="CL100"/>
      <c r="CM100"/>
      <c r="CN100"/>
      <c r="CO100"/>
      <c r="CQ100"/>
      <c r="CR100"/>
      <c r="CS100"/>
      <c r="CT100"/>
    </row>
    <row r="101" spans="2:98">
      <c r="B101" s="32">
        <v>8</v>
      </c>
      <c r="C101" s="44" t="s">
        <v>7</v>
      </c>
      <c r="D101" s="158">
        <f t="shared" si="0"/>
        <v>-94.838860846261014</v>
      </c>
      <c r="E101" s="158"/>
      <c r="F101" s="158">
        <f t="shared" si="1"/>
        <v>-400.79566202899241</v>
      </c>
      <c r="G101" s="233"/>
      <c r="H101" s="158">
        <f t="shared" si="2"/>
        <v>-154.34905000985327</v>
      </c>
      <c r="I101" s="158"/>
      <c r="J101" s="158">
        <f t="shared" si="3"/>
        <v>-329.286135660534</v>
      </c>
      <c r="N101"/>
      <c r="O101"/>
      <c r="P101"/>
      <c r="Q101"/>
      <c r="R101"/>
      <c r="S101"/>
      <c r="U101"/>
      <c r="AQ101" s="159"/>
      <c r="BQ101" s="159"/>
      <c r="BR101" s="159"/>
      <c r="BW101"/>
      <c r="BX101"/>
      <c r="BY101"/>
      <c r="BZ101"/>
      <c r="CA101"/>
      <c r="CB101"/>
      <c r="CC101"/>
      <c r="CD101"/>
      <c r="CE101"/>
      <c r="CF101"/>
      <c r="CG101"/>
      <c r="CH101"/>
      <c r="CI101"/>
      <c r="CJ101"/>
      <c r="CK101"/>
      <c r="CL101"/>
      <c r="CM101"/>
      <c r="CN101"/>
      <c r="CO101"/>
      <c r="CQ101"/>
      <c r="CR101"/>
      <c r="CS101"/>
      <c r="CT101"/>
    </row>
    <row r="102" spans="2:98">
      <c r="B102" s="132">
        <v>9</v>
      </c>
      <c r="C102" s="133" t="s">
        <v>8</v>
      </c>
      <c r="D102" s="158">
        <f t="shared" si="0"/>
        <v>125.66965802669347</v>
      </c>
      <c r="E102" s="158"/>
      <c r="F102" s="158">
        <f t="shared" si="1"/>
        <v>-48.503548971439159</v>
      </c>
      <c r="G102" s="233"/>
      <c r="H102" s="158">
        <f t="shared" si="2"/>
        <v>-21.119236927736893</v>
      </c>
      <c r="I102" s="158"/>
      <c r="J102" s="158">
        <f t="shared" si="3"/>
        <v>191.84233729339985</v>
      </c>
      <c r="M102"/>
      <c r="N102"/>
      <c r="O102"/>
      <c r="P102"/>
      <c r="Q102"/>
      <c r="R102"/>
      <c r="S102"/>
      <c r="U102"/>
      <c r="AG102" s="159"/>
      <c r="AH102" s="159"/>
      <c r="AI102" s="159"/>
      <c r="AJ102" s="159"/>
      <c r="AK102" s="159"/>
      <c r="AL102" s="159"/>
      <c r="AM102" s="159"/>
      <c r="AN102" s="159"/>
      <c r="AO102" s="159"/>
      <c r="AP102" s="159"/>
      <c r="AQ102" s="159"/>
      <c r="AR102" s="159"/>
      <c r="AS102" s="159"/>
      <c r="AT102" s="159"/>
      <c r="AU102" s="159"/>
      <c r="AV102" s="159"/>
      <c r="AW102" s="159"/>
      <c r="AX102" s="159"/>
      <c r="AY102" s="159"/>
      <c r="AZ102" s="159"/>
      <c r="BA102" s="227"/>
      <c r="BB102" s="159"/>
      <c r="BC102" s="159"/>
      <c r="BS102"/>
      <c r="BT102"/>
      <c r="BW102"/>
      <c r="BX102"/>
      <c r="BY102"/>
      <c r="BZ102"/>
      <c r="CA102"/>
      <c r="CB102"/>
      <c r="CC102"/>
      <c r="CD102"/>
      <c r="CE102"/>
      <c r="CF102"/>
      <c r="CG102"/>
      <c r="CH102"/>
      <c r="CI102"/>
      <c r="CJ102"/>
      <c r="CK102"/>
      <c r="CL102"/>
      <c r="CM102"/>
      <c r="CN102"/>
      <c r="CO102"/>
      <c r="CQ102"/>
      <c r="CR102"/>
      <c r="CS102"/>
      <c r="CT102"/>
    </row>
    <row r="103" spans="2:98">
      <c r="B103" s="134">
        <v>10</v>
      </c>
      <c r="C103" s="135" t="s">
        <v>9</v>
      </c>
      <c r="D103" s="158">
        <f t="shared" si="0"/>
        <v>814.66610111699538</v>
      </c>
      <c r="E103" s="158"/>
      <c r="F103" s="158">
        <f t="shared" si="1"/>
        <v>436.77634565397875</v>
      </c>
      <c r="G103" s="233"/>
      <c r="H103" s="158">
        <f t="shared" si="2"/>
        <v>730.0241845172859</v>
      </c>
      <c r="I103" s="158"/>
      <c r="J103" s="158">
        <f t="shared" si="3"/>
        <v>239.42602456673012</v>
      </c>
      <c r="M103"/>
      <c r="N103"/>
      <c r="O103"/>
      <c r="P103"/>
      <c r="Q103"/>
      <c r="R103"/>
      <c r="S103"/>
      <c r="U103"/>
      <c r="AG103" s="159"/>
      <c r="AH103" s="159"/>
      <c r="AI103" s="159"/>
      <c r="AJ103" s="159"/>
      <c r="AK103" s="159"/>
      <c r="AL103" s="159"/>
      <c r="AM103" s="159"/>
      <c r="AN103" s="159"/>
      <c r="AO103" s="159"/>
      <c r="AP103" s="159"/>
      <c r="AQ103" s="159"/>
      <c r="AR103" s="159"/>
      <c r="AS103" s="159"/>
      <c r="AT103" s="159"/>
      <c r="AU103" s="159"/>
      <c r="AV103" s="159"/>
      <c r="AW103" s="159"/>
      <c r="AX103" s="159"/>
      <c r="AY103" s="159"/>
      <c r="AZ103" s="159"/>
      <c r="BA103" s="227"/>
      <c r="BB103" s="159"/>
      <c r="BC103" s="159"/>
      <c r="BS103"/>
      <c r="BT103"/>
      <c r="BW103"/>
      <c r="BX103"/>
      <c r="BY103"/>
      <c r="BZ103"/>
      <c r="CA103"/>
      <c r="CB103"/>
      <c r="CC103"/>
      <c r="CD103"/>
      <c r="CE103"/>
      <c r="CF103"/>
      <c r="CG103"/>
      <c r="CH103"/>
      <c r="CI103"/>
      <c r="CJ103"/>
      <c r="CK103"/>
      <c r="CL103"/>
      <c r="CM103"/>
      <c r="CN103"/>
      <c r="CO103"/>
      <c r="CQ103"/>
      <c r="CR103"/>
      <c r="CS103"/>
      <c r="CT103"/>
    </row>
    <row r="104" spans="2:98">
      <c r="B104" s="33">
        <v>11</v>
      </c>
      <c r="C104" s="45" t="s">
        <v>10</v>
      </c>
      <c r="D104" s="158">
        <f t="shared" si="0"/>
        <v>34.631920791922312</v>
      </c>
      <c r="E104" s="158"/>
      <c r="F104" s="158">
        <f t="shared" si="1"/>
        <v>1085.9832585745107</v>
      </c>
      <c r="G104" s="233"/>
      <c r="H104" s="158">
        <f t="shared" si="2"/>
        <v>910.99675698686406</v>
      </c>
      <c r="I104" s="158"/>
      <c r="J104" s="158">
        <f t="shared" si="3"/>
        <v>820.63292627436158</v>
      </c>
      <c r="M104"/>
      <c r="N104"/>
      <c r="O104"/>
      <c r="P104"/>
      <c r="Q104"/>
      <c r="R104"/>
      <c r="S104"/>
      <c r="U104"/>
      <c r="AG104" s="159"/>
      <c r="AH104" s="159"/>
      <c r="AI104" s="159"/>
      <c r="AJ104" s="159"/>
      <c r="AK104" s="159"/>
      <c r="AL104" s="159"/>
      <c r="AM104" s="159"/>
      <c r="AN104" s="159"/>
      <c r="AO104" s="159"/>
      <c r="AP104" s="159"/>
      <c r="AQ104" s="159"/>
      <c r="AR104" s="159"/>
      <c r="AS104" s="159"/>
      <c r="AT104" s="159"/>
      <c r="AU104" s="159"/>
      <c r="AV104" s="159"/>
      <c r="AW104" s="159"/>
      <c r="AX104" s="159"/>
      <c r="AY104" s="159"/>
      <c r="AZ104" s="159"/>
      <c r="BA104" s="227"/>
      <c r="BB104" s="159"/>
      <c r="BC104" s="159"/>
      <c r="BS104"/>
      <c r="BT104"/>
      <c r="BW104"/>
      <c r="BX104"/>
      <c r="BY104"/>
      <c r="BZ104"/>
      <c r="CA104"/>
      <c r="CB104"/>
      <c r="CC104"/>
      <c r="CD104"/>
      <c r="CE104"/>
      <c r="CF104"/>
      <c r="CG104"/>
      <c r="CH104"/>
      <c r="CI104"/>
      <c r="CJ104"/>
      <c r="CK104"/>
      <c r="CL104"/>
      <c r="CM104"/>
      <c r="CN104"/>
      <c r="CO104"/>
      <c r="CQ104"/>
      <c r="CR104"/>
      <c r="CS104"/>
      <c r="CT104"/>
    </row>
    <row r="105" spans="2:98">
      <c r="B105" s="34">
        <v>12</v>
      </c>
      <c r="C105" s="46" t="s">
        <v>11</v>
      </c>
      <c r="D105" s="158">
        <f t="shared" si="0"/>
        <v>-852.50887271092233</v>
      </c>
      <c r="E105" s="158"/>
      <c r="F105" s="158">
        <f t="shared" si="1"/>
        <v>-359.26593359407252</v>
      </c>
      <c r="G105" s="233"/>
      <c r="H105" s="158">
        <f t="shared" si="2"/>
        <v>-725.35549478870962</v>
      </c>
      <c r="I105" s="158"/>
      <c r="J105" s="158">
        <f t="shared" si="3"/>
        <v>-218.75427723821122</v>
      </c>
      <c r="M105"/>
      <c r="N105"/>
      <c r="O105"/>
      <c r="P105"/>
      <c r="Q105"/>
      <c r="R105"/>
      <c r="S105"/>
      <c r="U105"/>
      <c r="AG105" s="159"/>
      <c r="AH105" s="159"/>
      <c r="AI105" s="159"/>
      <c r="AJ105" s="159"/>
      <c r="AK105" s="159"/>
      <c r="AL105" s="159"/>
      <c r="AM105" s="159"/>
      <c r="AN105" s="159"/>
      <c r="AO105" s="159"/>
      <c r="AP105" s="159"/>
      <c r="AQ105" s="159"/>
      <c r="AR105" s="159"/>
      <c r="AS105" s="159"/>
      <c r="AT105" s="159"/>
      <c r="AU105" s="159"/>
      <c r="AV105" s="159"/>
      <c r="AW105" s="159"/>
      <c r="AX105" s="159"/>
      <c r="AY105" s="159"/>
      <c r="AZ105" s="159"/>
      <c r="BA105" s="227"/>
      <c r="BB105" s="159"/>
      <c r="BC105" s="159"/>
      <c r="BS105"/>
      <c r="BT105"/>
      <c r="BW105"/>
      <c r="BX105"/>
      <c r="BY105"/>
      <c r="BZ105"/>
      <c r="CA105"/>
      <c r="CB105"/>
      <c r="CC105"/>
      <c r="CD105"/>
      <c r="CE105"/>
      <c r="CF105"/>
      <c r="CG105"/>
      <c r="CH105"/>
      <c r="CI105"/>
      <c r="CJ105"/>
      <c r="CK105"/>
      <c r="CL105"/>
      <c r="CM105"/>
      <c r="CN105"/>
      <c r="CO105"/>
      <c r="CQ105"/>
      <c r="CR105"/>
      <c r="CS105"/>
      <c r="CT105"/>
    </row>
    <row r="106" spans="2:98">
      <c r="B106" s="35">
        <v>13</v>
      </c>
      <c r="C106" s="47" t="s">
        <v>12</v>
      </c>
      <c r="D106" s="158">
        <f t="shared" si="0"/>
        <v>-1634.9736724634668</v>
      </c>
      <c r="E106" s="158"/>
      <c r="F106" s="158">
        <f t="shared" si="1"/>
        <v>-1287.4278522816066</v>
      </c>
      <c r="G106" s="233"/>
      <c r="H106" s="158">
        <f t="shared" si="2"/>
        <v>-1564.8775184900987</v>
      </c>
      <c r="I106" s="158"/>
      <c r="J106" s="158">
        <f t="shared" si="3"/>
        <v>-843.76660431569417</v>
      </c>
      <c r="M106"/>
      <c r="N106"/>
      <c r="O106"/>
      <c r="P106"/>
      <c r="Q106"/>
      <c r="R106"/>
      <c r="S106"/>
      <c r="U106"/>
      <c r="AG106" s="159"/>
      <c r="AH106" s="159"/>
      <c r="AI106" s="159"/>
      <c r="AJ106" s="159"/>
      <c r="AK106" s="159"/>
      <c r="AL106" s="159"/>
      <c r="AM106" s="159"/>
      <c r="AN106" s="159"/>
      <c r="AO106" s="159"/>
      <c r="AP106" s="159"/>
      <c r="AQ106" s="159"/>
      <c r="AR106" s="159"/>
      <c r="AS106" s="159"/>
      <c r="AT106" s="159"/>
      <c r="AU106" s="159"/>
      <c r="AV106" s="159"/>
      <c r="AW106" s="159"/>
      <c r="AX106" s="159"/>
      <c r="AY106" s="159"/>
      <c r="AZ106" s="159"/>
      <c r="BA106" s="227"/>
      <c r="BB106" s="159"/>
      <c r="BC106" s="159"/>
      <c r="BS106"/>
      <c r="BT106"/>
      <c r="BW106"/>
      <c r="BX106"/>
      <c r="BY106"/>
      <c r="BZ106"/>
      <c r="CA106"/>
      <c r="CB106"/>
      <c r="CC106"/>
      <c r="CD106"/>
      <c r="CE106"/>
      <c r="CF106"/>
      <c r="CG106"/>
      <c r="CH106"/>
      <c r="CI106"/>
      <c r="CJ106"/>
      <c r="CK106"/>
      <c r="CL106"/>
      <c r="CM106"/>
      <c r="CN106"/>
      <c r="CO106"/>
      <c r="CQ106"/>
      <c r="CR106"/>
      <c r="CS106"/>
      <c r="CT106"/>
    </row>
    <row r="107" spans="2:98">
      <c r="B107" s="36">
        <v>14</v>
      </c>
      <c r="C107" s="48" t="s">
        <v>13</v>
      </c>
      <c r="D107" s="158">
        <f t="shared" si="0"/>
        <v>-2939.7805288735844</v>
      </c>
      <c r="E107" s="158"/>
      <c r="F107" s="158">
        <f t="shared" si="1"/>
        <v>-2212.440754203963</v>
      </c>
      <c r="G107" s="233"/>
      <c r="H107" s="158">
        <f t="shared" si="2"/>
        <v>-2620.8460495639047</v>
      </c>
      <c r="I107" s="158"/>
      <c r="J107" s="158">
        <f t="shared" si="3"/>
        <v>-1002.1021904032771</v>
      </c>
      <c r="M107"/>
      <c r="N107"/>
      <c r="O107"/>
      <c r="P107"/>
      <c r="Q107"/>
      <c r="R107"/>
      <c r="S107"/>
      <c r="U107"/>
      <c r="AG107" s="159"/>
      <c r="AH107" s="159"/>
      <c r="AI107" s="159"/>
      <c r="AJ107" s="159"/>
      <c r="AK107" s="159"/>
      <c r="AL107" s="159"/>
      <c r="AM107" s="159"/>
      <c r="AN107" s="159"/>
      <c r="AO107" s="159"/>
      <c r="AP107" s="159"/>
      <c r="AQ107" s="159"/>
      <c r="AR107" s="159"/>
      <c r="AS107" s="159"/>
      <c r="AT107" s="159"/>
      <c r="AU107" s="159"/>
      <c r="AV107" s="159"/>
      <c r="AW107" s="159"/>
      <c r="AX107" s="159"/>
      <c r="AY107" s="159"/>
      <c r="AZ107" s="159"/>
      <c r="BA107" s="227"/>
      <c r="BB107" s="159"/>
      <c r="BC107" s="159"/>
      <c r="BS107"/>
      <c r="BT107"/>
      <c r="BW107"/>
      <c r="BX107"/>
      <c r="BY107"/>
      <c r="BZ107"/>
      <c r="CA107"/>
      <c r="CB107"/>
      <c r="CC107"/>
      <c r="CD107"/>
      <c r="CE107"/>
      <c r="CF107"/>
      <c r="CG107"/>
      <c r="CH107"/>
      <c r="CI107"/>
      <c r="CJ107"/>
      <c r="CK107"/>
      <c r="CL107"/>
      <c r="CM107"/>
      <c r="CN107"/>
      <c r="CO107"/>
      <c r="CQ107"/>
      <c r="CR107"/>
      <c r="CS107"/>
      <c r="CT107"/>
    </row>
    <row r="108" spans="2:98">
      <c r="B108" s="38">
        <v>15</v>
      </c>
      <c r="C108" s="49" t="s">
        <v>14</v>
      </c>
      <c r="D108" s="158">
        <f t="shared" si="0"/>
        <v>-4177.4179985476867</v>
      </c>
      <c r="E108" s="158"/>
      <c r="F108" s="158">
        <f t="shared" si="1"/>
        <v>-3965.5550802122984</v>
      </c>
      <c r="G108" s="233"/>
      <c r="H108" s="158">
        <f t="shared" si="2"/>
        <v>-4573.5813636349794</v>
      </c>
      <c r="I108" s="158"/>
      <c r="J108" s="158">
        <f t="shared" si="3"/>
        <v>-2203.4063956723498</v>
      </c>
      <c r="M108"/>
      <c r="N108"/>
      <c r="O108"/>
      <c r="P108"/>
      <c r="Q108"/>
      <c r="R108"/>
      <c r="S108"/>
      <c r="U108"/>
      <c r="AG108" s="159"/>
      <c r="AH108" s="159"/>
      <c r="AI108" s="159"/>
      <c r="AJ108" s="159"/>
      <c r="AK108" s="159"/>
      <c r="AL108" s="159"/>
      <c r="AM108" s="159"/>
      <c r="AN108" s="159"/>
      <c r="AO108" s="159"/>
      <c r="AP108" s="159"/>
      <c r="AQ108" s="159"/>
      <c r="AR108" s="159"/>
      <c r="AS108" s="159"/>
      <c r="AT108" s="159"/>
      <c r="AU108" s="159"/>
      <c r="AV108" s="159"/>
      <c r="AW108" s="159"/>
      <c r="AX108" s="159"/>
      <c r="AY108" s="159"/>
      <c r="AZ108" s="159"/>
      <c r="BA108" s="227"/>
      <c r="BB108" s="159"/>
      <c r="BC108" s="159"/>
      <c r="BS108"/>
      <c r="BT108"/>
      <c r="BW108"/>
      <c r="BX108"/>
      <c r="BY108"/>
      <c r="BZ108"/>
      <c r="CA108"/>
      <c r="CB108"/>
      <c r="CC108"/>
      <c r="CD108"/>
      <c r="CE108"/>
      <c r="CF108"/>
      <c r="CG108"/>
      <c r="CH108"/>
      <c r="CI108"/>
      <c r="CJ108"/>
      <c r="CK108"/>
      <c r="CL108"/>
      <c r="CM108"/>
      <c r="CN108"/>
      <c r="CO108"/>
      <c r="CQ108"/>
      <c r="CR108"/>
      <c r="CS108"/>
      <c r="CT108"/>
    </row>
    <row r="109" spans="2:98">
      <c r="B109" s="37">
        <v>16</v>
      </c>
      <c r="C109" s="50" t="s">
        <v>15</v>
      </c>
      <c r="D109" s="158">
        <f t="shared" si="0"/>
        <v>-3251.0331627289397</v>
      </c>
      <c r="E109" s="158"/>
      <c r="F109" s="158">
        <f t="shared" si="1"/>
        <v>-2493.3787177754521</v>
      </c>
      <c r="G109" s="233"/>
      <c r="H109" s="158">
        <f t="shared" si="2"/>
        <v>-3522.1381796113901</v>
      </c>
      <c r="I109" s="158"/>
      <c r="J109" s="158">
        <f t="shared" si="3"/>
        <v>-1381.440145808672</v>
      </c>
      <c r="M109"/>
      <c r="N109"/>
      <c r="O109"/>
      <c r="P109"/>
      <c r="Q109"/>
      <c r="R109"/>
      <c r="S109"/>
      <c r="U109"/>
      <c r="AG109" s="159"/>
      <c r="AH109" s="159"/>
      <c r="AI109" s="159"/>
      <c r="AJ109" s="159"/>
      <c r="AK109" s="159"/>
      <c r="AL109" s="159"/>
      <c r="AM109" s="159"/>
      <c r="AN109" s="159"/>
      <c r="AO109" s="159"/>
      <c r="AP109" s="159"/>
      <c r="AQ109" s="159"/>
      <c r="AR109" s="159"/>
      <c r="AS109" s="159"/>
      <c r="AT109" s="159"/>
      <c r="AU109" s="159"/>
      <c r="AV109" s="159"/>
      <c r="AW109" s="159"/>
      <c r="AX109" s="159"/>
      <c r="AY109" s="159"/>
      <c r="AZ109" s="159"/>
      <c r="BA109" s="227"/>
      <c r="BB109" s="159"/>
      <c r="BC109" s="159"/>
      <c r="BS109"/>
      <c r="BT109"/>
      <c r="BW109"/>
      <c r="BX109"/>
      <c r="BY109"/>
      <c r="BZ109"/>
      <c r="CA109"/>
      <c r="CB109"/>
      <c r="CC109"/>
      <c r="CD109"/>
      <c r="CE109"/>
      <c r="CF109"/>
      <c r="CG109"/>
      <c r="CH109"/>
      <c r="CI109"/>
      <c r="CJ109"/>
      <c r="CK109"/>
      <c r="CL109"/>
      <c r="CM109"/>
      <c r="CN109"/>
      <c r="CO109"/>
      <c r="CQ109"/>
      <c r="CR109"/>
      <c r="CS109"/>
      <c r="CT109"/>
    </row>
    <row r="110" spans="2:98">
      <c r="B110" s="75">
        <v>17</v>
      </c>
      <c r="C110" s="76" t="s">
        <v>16</v>
      </c>
      <c r="D110" s="158">
        <f t="shared" si="0"/>
        <v>-5383.5255898885407</v>
      </c>
      <c r="E110" s="158"/>
      <c r="F110" s="158">
        <f t="shared" si="1"/>
        <v>-4556.3271168900992</v>
      </c>
      <c r="G110" s="233"/>
      <c r="H110" s="158">
        <f t="shared" si="2"/>
        <v>-5142.0526434193152</v>
      </c>
      <c r="I110" s="158"/>
      <c r="J110" s="158">
        <f t="shared" si="3"/>
        <v>-1704.0982713146789</v>
      </c>
      <c r="M110"/>
      <c r="N110"/>
      <c r="O110"/>
      <c r="P110"/>
      <c r="Q110"/>
      <c r="R110"/>
      <c r="S110"/>
      <c r="U110"/>
      <c r="AI110" s="159"/>
      <c r="BG110" s="159"/>
      <c r="BH110" s="159"/>
      <c r="BI110" s="159"/>
      <c r="BJ110" s="159"/>
      <c r="BK110" s="159"/>
      <c r="BL110" s="159"/>
      <c r="BM110" s="159"/>
      <c r="BN110" s="159"/>
      <c r="BP110" s="159"/>
      <c r="BQ110" s="159"/>
      <c r="BR110" s="159"/>
      <c r="BW110"/>
      <c r="BX110"/>
      <c r="BY110"/>
      <c r="BZ110"/>
      <c r="CA110"/>
      <c r="CB110"/>
      <c r="CC110"/>
      <c r="CD110"/>
      <c r="CE110"/>
      <c r="CF110"/>
      <c r="CG110"/>
      <c r="CH110"/>
      <c r="CI110"/>
      <c r="CJ110"/>
      <c r="CK110"/>
      <c r="CL110"/>
      <c r="CM110"/>
      <c r="CN110"/>
      <c r="CO110"/>
      <c r="CQ110"/>
      <c r="CR110"/>
      <c r="CS110"/>
      <c r="CT110"/>
    </row>
    <row r="111" spans="2:98">
      <c r="B111" s="16">
        <v>18</v>
      </c>
      <c r="C111" s="41" t="s">
        <v>17</v>
      </c>
      <c r="D111" s="158">
        <f t="shared" si="0"/>
        <v>-6501.9466999066262</v>
      </c>
      <c r="E111" s="158"/>
      <c r="F111" s="158">
        <f t="shared" si="1"/>
        <v>-5008.7438909940138</v>
      </c>
      <c r="G111" s="233"/>
      <c r="H111" s="158">
        <f t="shared" si="2"/>
        <v>-6264.3978252918714</v>
      </c>
      <c r="I111" s="158"/>
      <c r="J111" s="158">
        <f t="shared" si="3"/>
        <v>-2690.8284303106548</v>
      </c>
      <c r="M111"/>
      <c r="N111"/>
      <c r="O111"/>
      <c r="P111"/>
      <c r="Q111"/>
      <c r="R111"/>
      <c r="S111"/>
      <c r="U111"/>
      <c r="AI111" s="159"/>
      <c r="BG111" s="159"/>
      <c r="BH111" s="159"/>
      <c r="BI111" s="159"/>
      <c r="BJ111" s="159"/>
      <c r="BK111" s="159"/>
      <c r="BL111" s="159"/>
      <c r="BM111" s="159"/>
      <c r="BN111" s="159"/>
      <c r="BP111" s="159"/>
      <c r="BQ111" s="159"/>
      <c r="BR111" s="159"/>
      <c r="BW111"/>
      <c r="BX111"/>
      <c r="BY111"/>
      <c r="BZ111"/>
      <c r="CA111"/>
      <c r="CB111"/>
      <c r="CC111"/>
      <c r="CD111"/>
      <c r="CE111"/>
      <c r="CF111"/>
      <c r="CG111"/>
      <c r="CH111"/>
      <c r="CI111"/>
      <c r="CJ111"/>
      <c r="CK111"/>
      <c r="CL111"/>
      <c r="CM111"/>
      <c r="CN111"/>
      <c r="CO111"/>
      <c r="CQ111"/>
      <c r="CR111"/>
      <c r="CS111"/>
      <c r="CT111"/>
    </row>
    <row r="112" spans="2:98" ht="14.5">
      <c r="B112"/>
      <c r="D112"/>
      <c r="E112"/>
      <c r="F112"/>
      <c r="G112"/>
      <c r="H112"/>
      <c r="I112"/>
      <c r="J112"/>
      <c r="K112"/>
      <c r="L112"/>
      <c r="M112"/>
      <c r="N112"/>
      <c r="O112"/>
      <c r="P112"/>
      <c r="Q112"/>
      <c r="R112"/>
      <c r="S112"/>
      <c r="T112"/>
      <c r="U112"/>
      <c r="V112" s="159"/>
      <c r="AT112" s="159"/>
      <c r="AU112" s="159"/>
      <c r="AV112" s="159"/>
      <c r="AW112" s="159"/>
      <c r="AX112" s="159"/>
      <c r="AY112" s="159"/>
      <c r="AZ112" s="159"/>
      <c r="BA112" s="159"/>
      <c r="BB112" s="159"/>
      <c r="BC112" s="159"/>
      <c r="BD112" s="159"/>
      <c r="BE112" s="159"/>
      <c r="BF112" s="159"/>
      <c r="BG112" s="159"/>
      <c r="BH112" s="159"/>
      <c r="BI112" s="159"/>
      <c r="BJ112" s="159"/>
      <c r="BK112" s="159"/>
      <c r="BL112" s="159"/>
      <c r="BM112" s="159"/>
      <c r="BN112" s="159"/>
      <c r="BP112" s="227"/>
      <c r="BQ112" s="159"/>
      <c r="BR112" s="159"/>
      <c r="BS112"/>
      <c r="BT112"/>
      <c r="BW112"/>
      <c r="BX112"/>
      <c r="BY112"/>
      <c r="BZ112"/>
      <c r="CA112"/>
      <c r="CB112"/>
      <c r="CC112"/>
      <c r="CD112"/>
      <c r="CE112"/>
      <c r="CF112"/>
      <c r="CG112"/>
      <c r="CH112"/>
      <c r="CI112"/>
      <c r="CJ112"/>
      <c r="CK112"/>
      <c r="CL112"/>
      <c r="CM112"/>
      <c r="CN112"/>
      <c r="CO112"/>
      <c r="CQ112"/>
      <c r="CR112"/>
      <c r="CS112"/>
      <c r="CT112"/>
    </row>
    <row r="113" spans="22:70" customFormat="1" ht="14.5">
      <c r="V113" s="159"/>
      <c r="AT113" s="159"/>
      <c r="AU113" s="159"/>
      <c r="AV113" s="159"/>
      <c r="AW113" s="159"/>
      <c r="AX113" s="159"/>
      <c r="AY113" s="159"/>
      <c r="AZ113" s="159"/>
      <c r="BA113" s="159"/>
      <c r="BB113" s="159"/>
      <c r="BC113" s="159"/>
      <c r="BD113" s="159"/>
      <c r="BE113" s="159"/>
      <c r="BF113" s="159"/>
      <c r="BG113" s="159"/>
      <c r="BH113" s="159"/>
      <c r="BI113" s="159"/>
      <c r="BJ113" s="159"/>
      <c r="BK113" s="159"/>
      <c r="BL113" s="159"/>
      <c r="BM113" s="159"/>
      <c r="BN113" s="159"/>
      <c r="BP113" s="227"/>
      <c r="BQ113" s="159"/>
      <c r="BR113" s="159"/>
    </row>
    <row r="114" spans="22:70" customFormat="1" ht="43.5" customHeight="1">
      <c r="V114" s="159"/>
      <c r="AT114" s="159"/>
      <c r="AU114" s="159"/>
      <c r="AV114" s="159"/>
      <c r="AW114" s="159"/>
      <c r="AX114" s="159"/>
      <c r="AY114" s="159"/>
      <c r="AZ114" s="159"/>
      <c r="BA114" s="159"/>
      <c r="BB114" s="159"/>
      <c r="BC114" s="159"/>
      <c r="BD114" s="159"/>
      <c r="BE114" s="159"/>
      <c r="BF114" s="159"/>
      <c r="BG114" s="159"/>
      <c r="BH114" s="159"/>
      <c r="BI114" s="159"/>
      <c r="BJ114" s="159"/>
      <c r="BK114" s="159"/>
      <c r="BL114" s="159"/>
      <c r="BM114" s="159"/>
      <c r="BN114" s="159"/>
      <c r="BP114" s="159"/>
      <c r="BQ114" s="159"/>
      <c r="BR114" s="159"/>
    </row>
    <row r="115" spans="22:70" customFormat="1" ht="16" customHeight="1">
      <c r="V115" s="159"/>
      <c r="AT115" s="159"/>
      <c r="AU115" s="159"/>
      <c r="AV115" s="159"/>
      <c r="AW115" s="159"/>
      <c r="AX115" s="159"/>
      <c r="AY115" s="159"/>
      <c r="AZ115" s="159"/>
      <c r="BA115" s="159"/>
      <c r="BB115" s="159"/>
      <c r="BC115" s="159"/>
      <c r="BD115" s="159"/>
      <c r="BE115" s="159"/>
      <c r="BF115" s="159"/>
      <c r="BG115" s="159"/>
      <c r="BH115" s="159"/>
      <c r="BI115" s="159"/>
      <c r="BJ115" s="159"/>
      <c r="BK115" s="159"/>
      <c r="BL115" s="159"/>
      <c r="BM115" s="159"/>
      <c r="BN115" s="159"/>
      <c r="BP115" s="159"/>
      <c r="BQ115" s="159"/>
      <c r="BR115" s="159"/>
    </row>
    <row r="116" spans="22:70" customFormat="1" ht="16" customHeight="1">
      <c r="V116" s="159"/>
      <c r="AT116" s="159"/>
      <c r="AU116" s="159"/>
      <c r="AV116" s="159"/>
      <c r="AW116" s="159"/>
      <c r="AX116" s="159"/>
      <c r="AY116" s="159"/>
      <c r="AZ116" s="159"/>
      <c r="BA116" s="159"/>
      <c r="BB116" s="159"/>
      <c r="BC116" s="159"/>
      <c r="BD116" s="159"/>
      <c r="BE116" s="159"/>
      <c r="BF116" s="159"/>
      <c r="BG116" s="159"/>
      <c r="BH116" s="159"/>
      <c r="BI116" s="159"/>
      <c r="BJ116" s="159"/>
      <c r="BK116" s="159"/>
      <c r="BL116" s="159"/>
      <c r="BM116" s="159"/>
      <c r="BN116" s="159"/>
      <c r="BP116" s="159"/>
      <c r="BQ116" s="159"/>
      <c r="BR116" s="159"/>
    </row>
    <row r="117" spans="22:70" customFormat="1" ht="16" customHeight="1">
      <c r="V117" s="159"/>
      <c r="AT117" s="159"/>
      <c r="AU117" s="159"/>
      <c r="AV117" s="159"/>
      <c r="AW117" s="159"/>
      <c r="AX117" s="159"/>
      <c r="AY117" s="159"/>
      <c r="AZ117" s="159"/>
      <c r="BA117" s="159"/>
      <c r="BB117" s="159"/>
      <c r="BC117" s="159"/>
      <c r="BD117" s="159"/>
      <c r="BE117" s="159"/>
      <c r="BF117" s="159"/>
      <c r="BG117" s="159"/>
      <c r="BH117" s="159"/>
      <c r="BI117" s="159"/>
      <c r="BJ117" s="159"/>
      <c r="BK117" s="159"/>
      <c r="BL117" s="159"/>
      <c r="BM117" s="159"/>
      <c r="BN117" s="159"/>
      <c r="BP117" s="159"/>
      <c r="BQ117" s="159"/>
      <c r="BR117" s="159"/>
    </row>
    <row r="118" spans="22:70" customFormat="1" ht="16" customHeight="1">
      <c r="V118" s="159"/>
      <c r="AT118" s="159"/>
      <c r="AU118" s="159"/>
      <c r="AV118" s="159"/>
      <c r="AW118" s="159"/>
      <c r="AX118" s="159"/>
      <c r="AY118" s="159"/>
      <c r="AZ118" s="159"/>
      <c r="BA118" s="159"/>
      <c r="BB118" s="159"/>
      <c r="BC118" s="159"/>
      <c r="BD118" s="159"/>
      <c r="BE118" s="159"/>
      <c r="BF118" s="159"/>
      <c r="BG118" s="159"/>
      <c r="BH118" s="159"/>
      <c r="BI118" s="159"/>
      <c r="BJ118" s="159"/>
      <c r="BK118" s="159"/>
      <c r="BL118" s="159"/>
      <c r="BM118" s="159"/>
      <c r="BN118" s="159"/>
      <c r="BP118" s="159"/>
      <c r="BQ118" s="159"/>
      <c r="BR118" s="159"/>
    </row>
    <row r="119" spans="22:70" customFormat="1" ht="16" customHeight="1">
      <c r="V119" s="159"/>
      <c r="AT119" s="159"/>
      <c r="AU119" s="159"/>
      <c r="AV119" s="159"/>
      <c r="AW119" s="159"/>
      <c r="AX119" s="159"/>
      <c r="AY119" s="159"/>
      <c r="AZ119" s="159"/>
      <c r="BA119" s="159"/>
      <c r="BB119" s="159"/>
      <c r="BC119" s="159"/>
      <c r="BD119" s="159"/>
      <c r="BE119" s="159"/>
      <c r="BF119" s="159"/>
      <c r="BG119" s="159"/>
      <c r="BH119" s="159"/>
      <c r="BI119" s="159"/>
      <c r="BJ119" s="159"/>
      <c r="BK119" s="159"/>
      <c r="BL119" s="159"/>
      <c r="BM119" s="159"/>
      <c r="BN119" s="159"/>
      <c r="BP119" s="159"/>
      <c r="BQ119" s="159"/>
      <c r="BR119" s="159"/>
    </row>
    <row r="120" spans="22:70" customFormat="1" ht="16" customHeight="1">
      <c r="V120" s="159"/>
      <c r="AT120" s="159"/>
      <c r="AU120" s="159"/>
      <c r="AV120" s="159"/>
      <c r="AW120" s="159"/>
      <c r="AX120" s="159"/>
      <c r="AY120" s="159"/>
      <c r="AZ120" s="159"/>
      <c r="BA120" s="159"/>
      <c r="BB120" s="159"/>
      <c r="BC120" s="159"/>
      <c r="BD120" s="159"/>
      <c r="BE120" s="159"/>
      <c r="BF120" s="159"/>
      <c r="BG120" s="159"/>
      <c r="BH120" s="159"/>
      <c r="BI120" s="159"/>
      <c r="BJ120" s="159"/>
      <c r="BK120" s="159"/>
      <c r="BL120" s="159"/>
      <c r="BM120" s="159"/>
      <c r="BN120" s="159"/>
      <c r="BP120" s="159"/>
      <c r="BQ120" s="159"/>
      <c r="BR120" s="159"/>
    </row>
    <row r="121" spans="22:70" customFormat="1" ht="16" customHeight="1">
      <c r="V121" s="159"/>
      <c r="AT121" s="159"/>
      <c r="AU121" s="159"/>
      <c r="AV121" s="159"/>
      <c r="AW121" s="159"/>
      <c r="AX121" s="159"/>
      <c r="AY121" s="159"/>
      <c r="AZ121" s="159"/>
      <c r="BA121" s="159"/>
      <c r="BB121" s="159"/>
      <c r="BC121" s="159"/>
      <c r="BD121" s="159"/>
      <c r="BE121" s="159"/>
      <c r="BF121" s="159"/>
      <c r="BG121" s="159"/>
      <c r="BH121" s="159"/>
      <c r="BI121" s="159"/>
      <c r="BJ121" s="159"/>
      <c r="BK121" s="159"/>
      <c r="BL121" s="159"/>
      <c r="BM121" s="159"/>
      <c r="BN121" s="159"/>
      <c r="BP121" s="159"/>
      <c r="BQ121" s="159"/>
      <c r="BR121" s="159"/>
    </row>
    <row r="122" spans="22:70" customFormat="1" ht="14.5">
      <c r="V122" s="159"/>
      <c r="AT122" s="159"/>
      <c r="AU122" s="159"/>
      <c r="AV122" s="159"/>
      <c r="AW122" s="159"/>
      <c r="AX122" s="159"/>
      <c r="AY122" s="159"/>
      <c r="AZ122" s="159"/>
      <c r="BA122" s="159"/>
      <c r="BB122" s="159"/>
      <c r="BC122" s="159"/>
      <c r="BD122" s="159"/>
      <c r="BE122" s="159"/>
      <c r="BF122" s="159"/>
      <c r="BG122" s="159"/>
      <c r="BH122" s="159"/>
      <c r="BI122" s="159"/>
      <c r="BJ122" s="159"/>
      <c r="BK122" s="159"/>
      <c r="BL122" s="159"/>
      <c r="BM122" s="159"/>
      <c r="BN122" s="159"/>
      <c r="BP122" s="159"/>
      <c r="BQ122" s="159"/>
      <c r="BR122" s="159"/>
    </row>
    <row r="123" spans="22:70" customFormat="1" ht="14.5">
      <c r="V123" s="159"/>
      <c r="AT123" s="159"/>
      <c r="AU123" s="159"/>
      <c r="AV123" s="159"/>
      <c r="AW123" s="159"/>
      <c r="AX123" s="159"/>
      <c r="AY123" s="159"/>
      <c r="AZ123" s="159"/>
      <c r="BA123" s="159"/>
      <c r="BB123" s="159"/>
      <c r="BC123" s="159"/>
      <c r="BD123" s="159"/>
      <c r="BE123" s="159"/>
      <c r="BF123" s="159"/>
      <c r="BG123" s="159"/>
      <c r="BH123" s="159"/>
      <c r="BI123" s="159"/>
      <c r="BJ123" s="159"/>
      <c r="BK123" s="159"/>
      <c r="BL123" s="159"/>
      <c r="BM123" s="159"/>
      <c r="BN123" s="159"/>
      <c r="BP123" s="159"/>
      <c r="BQ123" s="159"/>
      <c r="BR123" s="159"/>
    </row>
    <row r="124" spans="22:70" customFormat="1" ht="14.5">
      <c r="V124" s="159"/>
      <c r="AT124" s="159"/>
      <c r="AU124" s="159"/>
      <c r="AV124" s="159"/>
      <c r="AW124" s="159"/>
      <c r="AX124" s="159"/>
      <c r="AY124" s="159"/>
      <c r="AZ124" s="159"/>
      <c r="BA124" s="159"/>
      <c r="BB124" s="159"/>
      <c r="BC124" s="159"/>
      <c r="BD124" s="159"/>
      <c r="BE124" s="159"/>
      <c r="BF124" s="159"/>
      <c r="BG124" s="159"/>
      <c r="BH124" s="159"/>
      <c r="BI124" s="159"/>
      <c r="BJ124" s="159"/>
      <c r="BK124" s="159"/>
      <c r="BL124" s="159"/>
      <c r="BM124" s="159"/>
      <c r="BN124" s="159"/>
      <c r="BP124" s="159"/>
      <c r="BQ124" s="159"/>
      <c r="BR124" s="159"/>
    </row>
    <row r="125" spans="22:70" customFormat="1" ht="14.5">
      <c r="V125" s="159"/>
      <c r="AT125" s="159"/>
      <c r="AU125" s="159"/>
      <c r="AV125" s="159"/>
      <c r="AW125" s="159"/>
      <c r="AX125" s="159"/>
      <c r="AY125" s="159"/>
      <c r="AZ125" s="159"/>
      <c r="BA125" s="159"/>
      <c r="BB125" s="159"/>
      <c r="BC125" s="159"/>
      <c r="BD125" s="159"/>
      <c r="BE125" s="159"/>
      <c r="BF125" s="159"/>
      <c r="BG125" s="159"/>
      <c r="BH125" s="159"/>
      <c r="BI125" s="159"/>
      <c r="BJ125" s="159"/>
      <c r="BK125" s="159"/>
      <c r="BL125" s="159"/>
      <c r="BM125" s="159"/>
      <c r="BN125" s="159"/>
      <c r="BP125" s="159"/>
      <c r="BQ125" s="159"/>
      <c r="BR125" s="159"/>
    </row>
    <row r="126" spans="22:70" customFormat="1" ht="14.5">
      <c r="V126" s="159"/>
      <c r="AT126" s="159"/>
      <c r="AU126" s="159"/>
      <c r="AV126" s="159"/>
      <c r="AW126" s="159"/>
      <c r="AX126" s="159"/>
      <c r="AY126" s="159"/>
      <c r="AZ126" s="159"/>
      <c r="BA126" s="159"/>
      <c r="BB126" s="159"/>
      <c r="BC126" s="159"/>
      <c r="BD126" s="159"/>
      <c r="BE126" s="159"/>
      <c r="BF126" s="159"/>
      <c r="BG126" s="159"/>
      <c r="BH126" s="159"/>
      <c r="BI126" s="159"/>
      <c r="BJ126" s="159"/>
      <c r="BK126" s="159"/>
      <c r="BL126" s="159"/>
      <c r="BM126" s="159"/>
      <c r="BN126" s="159"/>
      <c r="BP126" s="159"/>
      <c r="BQ126" s="159"/>
      <c r="BR126" s="159"/>
    </row>
    <row r="127" spans="22:70" customFormat="1" ht="14.5">
      <c r="V127" s="159"/>
      <c r="AT127" s="159"/>
      <c r="AU127" s="159"/>
      <c r="AV127" s="159"/>
      <c r="AW127" s="159"/>
      <c r="AX127" s="159"/>
      <c r="AY127" s="159"/>
      <c r="AZ127" s="159"/>
      <c r="BA127" s="159"/>
      <c r="BB127" s="159"/>
      <c r="BC127" s="159"/>
      <c r="BD127" s="159"/>
      <c r="BE127" s="159"/>
      <c r="BF127" s="159"/>
      <c r="BG127" s="159"/>
      <c r="BH127" s="159"/>
      <c r="BI127" s="159"/>
      <c r="BJ127" s="159"/>
      <c r="BK127" s="159"/>
      <c r="BL127" s="159"/>
      <c r="BM127" s="159"/>
      <c r="BN127" s="159"/>
      <c r="BP127" s="159"/>
      <c r="BQ127" s="159"/>
      <c r="BR127" s="159"/>
    </row>
    <row r="128" spans="22:70" customFormat="1" ht="14.5">
      <c r="V128" s="159"/>
      <c r="AT128" s="159"/>
      <c r="AU128" s="159"/>
      <c r="AV128" s="159"/>
      <c r="AW128" s="159"/>
      <c r="AX128" s="159"/>
      <c r="AY128" s="159"/>
      <c r="AZ128" s="159"/>
      <c r="BA128" s="159"/>
      <c r="BB128" s="159"/>
      <c r="BC128" s="159"/>
      <c r="BD128" s="159"/>
      <c r="BE128" s="159"/>
      <c r="BF128" s="159"/>
      <c r="BG128" s="159"/>
      <c r="BH128" s="159"/>
      <c r="BI128" s="159"/>
      <c r="BJ128" s="159"/>
      <c r="BK128" s="159"/>
      <c r="BL128" s="159"/>
      <c r="BM128" s="159"/>
      <c r="BN128" s="159"/>
      <c r="BP128" s="159"/>
      <c r="BQ128" s="159"/>
      <c r="BR128" s="159"/>
    </row>
    <row r="129" spans="1:98" ht="14.5">
      <c r="A129" s="159"/>
      <c r="B129" s="159"/>
      <c r="C129" s="159"/>
      <c r="G129" s="159"/>
      <c r="I129"/>
      <c r="J129"/>
      <c r="K129"/>
      <c r="L129"/>
      <c r="M129"/>
      <c r="N129"/>
      <c r="O129"/>
      <c r="P129"/>
      <c r="Q129"/>
      <c r="R129"/>
      <c r="S129"/>
      <c r="T129"/>
      <c r="U129"/>
      <c r="BD129" s="159"/>
      <c r="BS129"/>
      <c r="BT129"/>
      <c r="BU129" s="159"/>
      <c r="BV129" s="159"/>
      <c r="CG129"/>
      <c r="CH129"/>
      <c r="CI129"/>
      <c r="CJ129"/>
      <c r="CK129"/>
      <c r="CL129"/>
      <c r="CM129"/>
      <c r="CN129"/>
      <c r="CO129"/>
      <c r="CQ129"/>
      <c r="CR129"/>
      <c r="CS129"/>
      <c r="CT129"/>
    </row>
    <row r="130" spans="1:98" ht="14.5">
      <c r="A130" s="159"/>
      <c r="B130" s="159"/>
      <c r="C130" s="159"/>
      <c r="G130" s="159"/>
      <c r="I130"/>
      <c r="J130"/>
      <c r="K130"/>
      <c r="L130"/>
      <c r="M130"/>
      <c r="N130"/>
      <c r="O130"/>
      <c r="P130"/>
      <c r="Q130"/>
      <c r="R130"/>
      <c r="S130"/>
      <c r="T130"/>
      <c r="U130"/>
      <c r="BD130" s="159"/>
      <c r="BS130"/>
      <c r="BT130"/>
      <c r="BU130" s="159"/>
      <c r="BV130" s="159"/>
      <c r="CG130"/>
      <c r="CH130"/>
      <c r="CI130"/>
      <c r="CJ130"/>
      <c r="CK130"/>
      <c r="CL130"/>
      <c r="CM130"/>
      <c r="CN130"/>
      <c r="CO130"/>
      <c r="CQ130"/>
      <c r="CR130"/>
      <c r="CS130"/>
      <c r="CT130"/>
    </row>
    <row r="131" spans="1:98" ht="14.5">
      <c r="A131" s="159"/>
      <c r="B131" s="159"/>
      <c r="C131" s="159"/>
      <c r="G131" s="159"/>
      <c r="I131"/>
      <c r="J131"/>
      <c r="K131"/>
      <c r="L131"/>
      <c r="M131"/>
      <c r="N131"/>
      <c r="O131"/>
      <c r="P131"/>
      <c r="Q131"/>
      <c r="R131"/>
      <c r="S131"/>
      <c r="T131"/>
      <c r="U131"/>
      <c r="BD131" s="159"/>
      <c r="BS131"/>
      <c r="BT131"/>
      <c r="BU131" s="159"/>
      <c r="BV131" s="159"/>
      <c r="CG131"/>
      <c r="CH131"/>
      <c r="CI131"/>
      <c r="CJ131"/>
      <c r="CK131"/>
      <c r="CL131"/>
      <c r="CM131"/>
      <c r="CN131"/>
      <c r="CO131"/>
      <c r="CQ131"/>
      <c r="CR131"/>
      <c r="CS131"/>
      <c r="CT131"/>
    </row>
    <row r="132" spans="1:98" ht="14.5">
      <c r="A132" s="159"/>
      <c r="B132" s="159"/>
      <c r="C132" s="159"/>
      <c r="G132" s="159"/>
      <c r="I132"/>
      <c r="J132"/>
      <c r="K132"/>
      <c r="L132"/>
      <c r="M132"/>
      <c r="N132"/>
      <c r="O132"/>
      <c r="P132"/>
      <c r="Q132"/>
      <c r="R132"/>
      <c r="S132"/>
      <c r="T132"/>
      <c r="U132"/>
      <c r="BD132" s="159"/>
      <c r="BS132"/>
      <c r="BT132"/>
      <c r="BU132" s="159"/>
      <c r="BV132" s="159"/>
      <c r="CG132"/>
      <c r="CH132"/>
      <c r="CI132"/>
      <c r="CJ132"/>
      <c r="CK132"/>
      <c r="CL132"/>
      <c r="CM132"/>
      <c r="CN132"/>
      <c r="CO132"/>
      <c r="CQ132"/>
      <c r="CR132"/>
      <c r="CS132"/>
      <c r="CT132"/>
    </row>
    <row r="133" spans="1:98" ht="14.5">
      <c r="A133" s="159"/>
      <c r="B133" s="159"/>
      <c r="C133" s="159"/>
      <c r="G133" s="159"/>
      <c r="I133"/>
      <c r="J133"/>
      <c r="K133"/>
      <c r="L133"/>
      <c r="M133"/>
      <c r="N133"/>
      <c r="O133"/>
      <c r="P133"/>
      <c r="Q133"/>
      <c r="R133"/>
      <c r="S133"/>
      <c r="T133"/>
      <c r="U133"/>
      <c r="BD133" s="159"/>
      <c r="BS133"/>
      <c r="BT133"/>
      <c r="BU133" s="159"/>
      <c r="BV133" s="159"/>
      <c r="CG133"/>
      <c r="CH133"/>
      <c r="CI133"/>
      <c r="CJ133"/>
      <c r="CK133"/>
      <c r="CL133"/>
      <c r="CM133"/>
      <c r="CN133"/>
      <c r="CO133"/>
      <c r="CQ133"/>
      <c r="CR133"/>
      <c r="CS133"/>
      <c r="CT133"/>
    </row>
    <row r="134" spans="1:98" ht="14.5">
      <c r="A134" s="159"/>
      <c r="B134" s="159"/>
      <c r="C134" s="159"/>
      <c r="G134" s="159"/>
      <c r="I134"/>
      <c r="J134"/>
      <c r="K134"/>
      <c r="L134"/>
      <c r="M134"/>
      <c r="N134"/>
      <c r="O134"/>
      <c r="P134"/>
      <c r="Q134"/>
      <c r="R134"/>
      <c r="S134"/>
      <c r="T134"/>
      <c r="U134"/>
      <c r="BD134" s="159"/>
      <c r="BS134"/>
      <c r="BT134"/>
      <c r="BU134" s="159"/>
      <c r="BV134" s="159"/>
      <c r="CG134"/>
      <c r="CH134"/>
      <c r="CI134"/>
      <c r="CJ134"/>
      <c r="CK134"/>
      <c r="CL134"/>
      <c r="CM134"/>
      <c r="CN134"/>
      <c r="CO134"/>
      <c r="CQ134"/>
      <c r="CR134"/>
      <c r="CS134"/>
      <c r="CT134"/>
    </row>
    <row r="135" spans="1:98" ht="14.5">
      <c r="A135" s="159"/>
      <c r="B135" s="159"/>
      <c r="C135" s="159"/>
      <c r="G135" s="159"/>
      <c r="I135"/>
      <c r="J135"/>
      <c r="K135"/>
      <c r="L135"/>
      <c r="M135"/>
      <c r="N135"/>
      <c r="O135"/>
      <c r="P135"/>
      <c r="Q135"/>
      <c r="R135"/>
      <c r="S135"/>
      <c r="T135"/>
      <c r="U135"/>
      <c r="BD135" s="159"/>
      <c r="BS135"/>
      <c r="BT135"/>
      <c r="BU135" s="159"/>
      <c r="BV135" s="159"/>
      <c r="CG135"/>
      <c r="CH135"/>
      <c r="CI135"/>
      <c r="CJ135"/>
      <c r="CK135"/>
      <c r="CL135"/>
      <c r="CM135"/>
      <c r="CN135"/>
      <c r="CO135"/>
      <c r="CQ135"/>
      <c r="CR135"/>
      <c r="CS135"/>
      <c r="CT135"/>
    </row>
    <row r="136" spans="1:98" ht="14.5">
      <c r="A136" s="159"/>
      <c r="B136" s="159"/>
      <c r="C136" s="159"/>
      <c r="G136" s="159"/>
      <c r="I136"/>
      <c r="J136"/>
      <c r="K136"/>
      <c r="L136"/>
      <c r="M136"/>
      <c r="N136"/>
      <c r="O136"/>
      <c r="P136"/>
      <c r="Q136"/>
      <c r="R136"/>
      <c r="S136"/>
      <c r="T136"/>
      <c r="U136"/>
      <c r="BD136" s="159"/>
      <c r="BS136"/>
      <c r="BT136"/>
      <c r="BU136" s="159"/>
      <c r="BV136" s="159"/>
      <c r="CG136"/>
      <c r="CH136"/>
      <c r="CI136"/>
      <c r="CJ136"/>
      <c r="CK136"/>
      <c r="CL136"/>
      <c r="CM136"/>
      <c r="CN136"/>
      <c r="CO136"/>
      <c r="CQ136"/>
      <c r="CR136"/>
      <c r="CS136"/>
      <c r="CT136"/>
    </row>
    <row r="137" spans="1:98" ht="14.5">
      <c r="A137" s="159"/>
      <c r="B137" s="159"/>
      <c r="C137" s="159"/>
      <c r="G137" s="159"/>
      <c r="I137"/>
      <c r="J137"/>
      <c r="K137"/>
      <c r="L137"/>
      <c r="M137"/>
      <c r="N137"/>
      <c r="O137"/>
      <c r="P137"/>
      <c r="Q137"/>
      <c r="R137"/>
      <c r="S137"/>
      <c r="T137"/>
      <c r="U137"/>
      <c r="BD137" s="159"/>
      <c r="BS137"/>
      <c r="BT137"/>
      <c r="BU137" s="159"/>
      <c r="BV137" s="159"/>
      <c r="CG137"/>
      <c r="CH137"/>
      <c r="CI137"/>
      <c r="CJ137"/>
      <c r="CK137"/>
      <c r="CL137"/>
      <c r="CM137"/>
      <c r="CN137"/>
      <c r="CO137"/>
      <c r="CQ137"/>
      <c r="CR137"/>
      <c r="CS137"/>
      <c r="CT137"/>
    </row>
    <row r="138" spans="1:98" ht="14.5">
      <c r="A138" s="159"/>
      <c r="B138" s="159"/>
      <c r="C138" s="159"/>
      <c r="G138" s="159"/>
      <c r="I138"/>
      <c r="J138"/>
      <c r="K138"/>
      <c r="L138"/>
      <c r="M138"/>
      <c r="N138"/>
      <c r="O138"/>
      <c r="P138"/>
      <c r="Q138"/>
      <c r="R138"/>
      <c r="S138"/>
      <c r="T138"/>
      <c r="U138"/>
      <c r="BD138" s="159"/>
      <c r="BS138"/>
      <c r="BT138"/>
      <c r="BU138" s="159"/>
      <c r="BV138" s="159"/>
      <c r="CG138"/>
      <c r="CH138"/>
      <c r="CI138"/>
      <c r="CJ138"/>
      <c r="CK138"/>
      <c r="CL138"/>
      <c r="CM138"/>
      <c r="CN138"/>
      <c r="CO138"/>
      <c r="CQ138"/>
      <c r="CR138"/>
      <c r="CS138"/>
      <c r="CT138"/>
    </row>
  </sheetData>
  <mergeCells count="5">
    <mergeCell ref="A3:A20"/>
    <mergeCell ref="C92:J92"/>
    <mergeCell ref="BU1:CN1"/>
    <mergeCell ref="W1:AP1"/>
    <mergeCell ref="AT1:BM1"/>
  </mergeCells>
  <pageMargins left="0.7" right="0.7" top="0.75" bottom="0.75" header="0.3" footer="0.3"/>
  <pageSetup paperSize="8" scale="1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71C6C-4AEE-469A-A8DE-B25C8A55D611}">
  <sheetPr>
    <pageSetUpPr fitToPage="1"/>
  </sheetPr>
  <dimension ref="A1:V36"/>
  <sheetViews>
    <sheetView topLeftCell="B1" zoomScale="70" zoomScaleNormal="70" workbookViewId="0">
      <pane xSplit="1" topLeftCell="C1" activePane="topRight" state="frozen"/>
      <selection activeCell="B1" sqref="B1"/>
      <selection pane="topRight" activeCell="B1" sqref="B1:V36"/>
    </sheetView>
  </sheetViews>
  <sheetFormatPr defaultRowHeight="14.5"/>
  <cols>
    <col min="3" max="3" width="12.54296875" style="56" bestFit="1" customWidth="1"/>
    <col min="4" max="4" width="12.81640625" customWidth="1"/>
    <col min="5" max="5" width="31.6328125" bestFit="1" customWidth="1"/>
    <col min="7" max="7" width="11.453125" customWidth="1"/>
    <col min="8" max="8" width="12.54296875" bestFit="1" customWidth="1"/>
    <col min="9" max="9" width="15.453125" customWidth="1"/>
    <col min="10" max="10" width="17.08984375" customWidth="1"/>
    <col min="11" max="11" width="14.81640625" bestFit="1" customWidth="1"/>
    <col min="12" max="13" width="14.81640625" customWidth="1"/>
    <col min="14" max="22" width="20.81640625" customWidth="1"/>
  </cols>
  <sheetData>
    <row r="1" spans="1:22">
      <c r="F1">
        <v>1</v>
      </c>
      <c r="I1">
        <v>2</v>
      </c>
      <c r="J1">
        <v>3</v>
      </c>
      <c r="K1">
        <v>4</v>
      </c>
      <c r="L1">
        <v>5</v>
      </c>
      <c r="M1">
        <v>6</v>
      </c>
      <c r="N1">
        <v>7</v>
      </c>
      <c r="O1">
        <v>8</v>
      </c>
      <c r="P1">
        <v>9</v>
      </c>
      <c r="Q1">
        <v>10</v>
      </c>
      <c r="R1">
        <v>11</v>
      </c>
      <c r="S1">
        <v>12</v>
      </c>
      <c r="T1">
        <v>13</v>
      </c>
      <c r="U1">
        <v>14</v>
      </c>
      <c r="V1">
        <v>15</v>
      </c>
    </row>
    <row r="2" spans="1:22" s="136" customFormat="1" ht="32.5" customHeight="1">
      <c r="B2" s="136" t="s">
        <v>776</v>
      </c>
      <c r="C2" s="136" t="s">
        <v>775</v>
      </c>
      <c r="D2" s="239" t="s">
        <v>777</v>
      </c>
      <c r="E2" s="167" t="s">
        <v>778</v>
      </c>
      <c r="F2" s="237" t="s">
        <v>42</v>
      </c>
      <c r="G2" s="237" t="s">
        <v>83</v>
      </c>
      <c r="H2" s="237" t="s">
        <v>84</v>
      </c>
      <c r="I2" s="167" t="s">
        <v>43</v>
      </c>
      <c r="J2" s="167" t="s">
        <v>44</v>
      </c>
      <c r="K2" s="167" t="s">
        <v>805</v>
      </c>
      <c r="L2" s="238" t="s">
        <v>72</v>
      </c>
      <c r="M2" s="167" t="s">
        <v>61</v>
      </c>
      <c r="N2" s="167" t="s">
        <v>57</v>
      </c>
      <c r="O2" s="167" t="s">
        <v>56</v>
      </c>
      <c r="P2" s="167" t="s">
        <v>67</v>
      </c>
      <c r="Q2" s="167" t="s">
        <v>58</v>
      </c>
      <c r="R2" s="167" t="s">
        <v>59</v>
      </c>
      <c r="S2" s="167" t="s">
        <v>60</v>
      </c>
      <c r="T2" s="167" t="s">
        <v>68</v>
      </c>
      <c r="U2" s="167" t="s">
        <v>69</v>
      </c>
      <c r="V2" s="167" t="s">
        <v>70</v>
      </c>
    </row>
    <row r="3" spans="1:22" ht="23.5">
      <c r="A3" s="307" t="s">
        <v>779</v>
      </c>
      <c r="B3" s="240">
        <f>C3-D3</f>
        <v>-1</v>
      </c>
      <c r="C3" s="241">
        <v>1</v>
      </c>
      <c r="D3" s="126">
        <v>2</v>
      </c>
      <c r="E3" s="127" t="s">
        <v>1</v>
      </c>
      <c r="F3" s="65">
        <f>INDEX('r1'!$J$180:$J$197,MATCH(E3,'r1'!$C$180:$C$197,0))</f>
        <v>12.825178602292517</v>
      </c>
      <c r="G3" s="65">
        <f>INDEX('r2'!$J$94:$J$111,MATCH(E3,'r2'!$C$94:$C$111,0))</f>
        <v>150.21320366401653</v>
      </c>
      <c r="H3" s="65">
        <f>INDEX('r3'!$J$94:$J$111,MATCH(E3,'r3'!$C$94:$C$111,0))</f>
        <v>1955.1951427794481</v>
      </c>
      <c r="I3" s="236">
        <f t="shared" ref="I3:I20" si="0">$F3+$G3</f>
        <v>163.03838226630904</v>
      </c>
      <c r="J3" s="236">
        <f t="shared" ref="J3:J20" si="1">$F3+0.8*$G3</f>
        <v>132.99574153350574</v>
      </c>
      <c r="K3" s="236">
        <f t="shared" ref="K3:K20" si="2">0.5*$F3+0.5*$G3</f>
        <v>81.519191133154521</v>
      </c>
      <c r="L3" s="236">
        <f t="shared" ref="L3:L20" si="3">$F3+0.5*$G3</f>
        <v>87.931780434300777</v>
      </c>
      <c r="M3" s="236">
        <f t="shared" ref="M3:M20" si="4">$F3+0.1*$G3</f>
        <v>27.846498968694171</v>
      </c>
      <c r="N3" s="236">
        <f t="shared" ref="N3:N20" si="5">$F3+1*$G3+$H3</f>
        <v>2118.2335250457572</v>
      </c>
      <c r="O3" s="236">
        <f t="shared" ref="O3:O20" si="6">$F3+1*$G3+0.5*$H3</f>
        <v>1140.6359536560331</v>
      </c>
      <c r="P3" s="236">
        <f t="shared" ref="P3:P20" si="7">$F3+1*$G3+0.1*$H3</f>
        <v>358.55789654425388</v>
      </c>
      <c r="Q3" s="236">
        <f t="shared" ref="Q3:Q20" si="8">$F3+0.5*$G3+1*$H3</f>
        <v>2043.1269232137488</v>
      </c>
      <c r="R3" s="236">
        <f t="shared" ref="R3:R20" si="9">$F3+0.5*$G3+0.5*$H3</f>
        <v>1065.5293518240248</v>
      </c>
      <c r="S3" s="236">
        <f t="shared" ref="S3:S20" si="10">$F3+0.5*$G3+0.1*$H3</f>
        <v>283.45129471224561</v>
      </c>
      <c r="T3" s="236">
        <f t="shared" ref="T3:T20" si="11">$F3+0.1*$G3+1*$H3</f>
        <v>1983.0416417481424</v>
      </c>
      <c r="U3" s="236">
        <f t="shared" ref="U3:U20" si="12">$F3+0.1*$G3+0.5*$H3</f>
        <v>1005.4440703584182</v>
      </c>
      <c r="V3" s="236">
        <f t="shared" ref="V3:V20" si="13">$F3+0.1*$G3+0.1*$H3</f>
        <v>223.366013246639</v>
      </c>
    </row>
    <row r="4" spans="1:22" ht="23.5">
      <c r="A4" s="307"/>
      <c r="B4" s="240">
        <f t="shared" ref="B4:B20" si="14">C4-D4</f>
        <v>1</v>
      </c>
      <c r="C4" s="241">
        <v>2</v>
      </c>
      <c r="D4" s="29">
        <v>1</v>
      </c>
      <c r="E4" s="40" t="s">
        <v>0</v>
      </c>
      <c r="F4" s="65">
        <f>INDEX('r1'!$J$180:$J$197,MATCH(E4,'r1'!$C$180:$C$197,0))</f>
        <v>8.9166882033662116</v>
      </c>
      <c r="G4" s="65">
        <f>INDEX('r2'!$J$94:$J$111,MATCH(E4,'r2'!$C$94:$C$111,0))</f>
        <v>141.75530194841079</v>
      </c>
      <c r="H4" s="65">
        <f>INDEX('r3'!$J$94:$J$111,MATCH(E4,'r3'!$C$94:$C$111,0))</f>
        <v>1873.2616562900951</v>
      </c>
      <c r="I4" s="236">
        <f t="shared" si="0"/>
        <v>150.67199015177701</v>
      </c>
      <c r="J4" s="236">
        <f t="shared" si="1"/>
        <v>122.32092976209485</v>
      </c>
      <c r="K4" s="236">
        <f t="shared" si="2"/>
        <v>75.335995075888505</v>
      </c>
      <c r="L4" s="236">
        <f t="shared" si="3"/>
        <v>79.794339177571601</v>
      </c>
      <c r="M4" s="236">
        <f t="shared" si="4"/>
        <v>23.092218398207294</v>
      </c>
      <c r="N4" s="236">
        <f t="shared" si="5"/>
        <v>2023.933646441872</v>
      </c>
      <c r="O4" s="236">
        <f t="shared" si="6"/>
        <v>1087.3028182968246</v>
      </c>
      <c r="P4" s="236">
        <f t="shared" si="7"/>
        <v>337.99815578078653</v>
      </c>
      <c r="Q4" s="236">
        <f t="shared" si="8"/>
        <v>1953.0559954676667</v>
      </c>
      <c r="R4" s="236">
        <f t="shared" si="9"/>
        <v>1016.4251673226191</v>
      </c>
      <c r="S4" s="236">
        <f t="shared" si="10"/>
        <v>267.12050480658115</v>
      </c>
      <c r="T4" s="236">
        <f t="shared" si="11"/>
        <v>1896.3538746883023</v>
      </c>
      <c r="U4" s="236">
        <f t="shared" si="12"/>
        <v>959.72304654325478</v>
      </c>
      <c r="V4" s="236">
        <f t="shared" si="13"/>
        <v>210.4183840272168</v>
      </c>
    </row>
    <row r="5" spans="1:22" ht="23.5">
      <c r="A5" s="307"/>
      <c r="B5" s="240">
        <f t="shared" si="14"/>
        <v>-1</v>
      </c>
      <c r="C5" s="241">
        <v>3</v>
      </c>
      <c r="D5" s="30">
        <v>4</v>
      </c>
      <c r="E5" s="42" t="s">
        <v>3</v>
      </c>
      <c r="F5" s="65">
        <f>INDEX('r1'!$J$180:$J$197,MATCH(E5,'r1'!$C$180:$C$197,0))</f>
        <v>7.1616728471840645</v>
      </c>
      <c r="G5" s="65">
        <f>INDEX('r2'!$J$94:$J$111,MATCH(E5,'r2'!$C$94:$C$111,0))</f>
        <v>141.92241505066715</v>
      </c>
      <c r="H5" s="65">
        <f>INDEX('r3'!$J$94:$J$111,MATCH(E5,'r3'!$C$94:$C$111,0))</f>
        <v>1802.9362863647882</v>
      </c>
      <c r="I5" s="236">
        <f t="shared" si="0"/>
        <v>149.08408789785122</v>
      </c>
      <c r="J5" s="236">
        <f t="shared" si="1"/>
        <v>120.6996048877178</v>
      </c>
      <c r="K5" s="236">
        <f t="shared" si="2"/>
        <v>74.54204394892561</v>
      </c>
      <c r="L5" s="236">
        <f t="shared" si="3"/>
        <v>78.122880372517642</v>
      </c>
      <c r="M5" s="236">
        <f t="shared" si="4"/>
        <v>21.353914352250783</v>
      </c>
      <c r="N5" s="236">
        <f t="shared" si="5"/>
        <v>1952.0203742626395</v>
      </c>
      <c r="O5" s="236">
        <f t="shared" si="6"/>
        <v>1050.5522310802453</v>
      </c>
      <c r="P5" s="236">
        <f t="shared" si="7"/>
        <v>329.37771653433003</v>
      </c>
      <c r="Q5" s="236">
        <f t="shared" si="8"/>
        <v>1881.0591667373058</v>
      </c>
      <c r="R5" s="236">
        <f t="shared" si="9"/>
        <v>979.59102355491177</v>
      </c>
      <c r="S5" s="236">
        <f t="shared" si="10"/>
        <v>258.41650900899651</v>
      </c>
      <c r="T5" s="236">
        <f t="shared" si="11"/>
        <v>1824.2902007170389</v>
      </c>
      <c r="U5" s="236">
        <f t="shared" si="12"/>
        <v>922.82205753464484</v>
      </c>
      <c r="V5" s="236">
        <f t="shared" si="13"/>
        <v>201.64754298872964</v>
      </c>
    </row>
    <row r="6" spans="1:22" ht="23.5">
      <c r="A6" s="307"/>
      <c r="B6" s="240">
        <f t="shared" si="14"/>
        <v>-1</v>
      </c>
      <c r="C6" s="241">
        <v>4</v>
      </c>
      <c r="D6" s="31">
        <v>5</v>
      </c>
      <c r="E6" s="43" t="s">
        <v>4</v>
      </c>
      <c r="F6" s="65">
        <f>INDEX('r1'!$J$180:$J$197,MATCH(E6,'r1'!$C$180:$C$197,0))</f>
        <v>9.7373489838672942</v>
      </c>
      <c r="G6" s="65">
        <f>INDEX('r2'!$J$94:$J$111,MATCH(E6,'r2'!$C$94:$C$111,0))</f>
        <v>117.97501382708427</v>
      </c>
      <c r="H6" s="65">
        <f>INDEX('r3'!$J$94:$J$111,MATCH(E6,'r3'!$C$94:$C$111,0))</f>
        <v>1610.222413031923</v>
      </c>
      <c r="I6" s="236">
        <f t="shared" si="0"/>
        <v>127.71236281095156</v>
      </c>
      <c r="J6" s="236">
        <f t="shared" si="1"/>
        <v>104.11736004553471</v>
      </c>
      <c r="K6" s="236">
        <f t="shared" si="2"/>
        <v>63.85618140547578</v>
      </c>
      <c r="L6" s="236">
        <f t="shared" si="3"/>
        <v>68.724855897409427</v>
      </c>
      <c r="M6" s="236">
        <f t="shared" si="4"/>
        <v>21.534850366575721</v>
      </c>
      <c r="N6" s="236">
        <f t="shared" si="5"/>
        <v>1737.9347758428746</v>
      </c>
      <c r="O6" s="236">
        <f t="shared" si="6"/>
        <v>932.823569326913</v>
      </c>
      <c r="P6" s="236">
        <f t="shared" si="7"/>
        <v>288.73460411414385</v>
      </c>
      <c r="Q6" s="236">
        <f t="shared" si="8"/>
        <v>1678.9472689293325</v>
      </c>
      <c r="R6" s="236">
        <f t="shared" si="9"/>
        <v>873.83606241337088</v>
      </c>
      <c r="S6" s="236">
        <f t="shared" si="10"/>
        <v>229.74709720060173</v>
      </c>
      <c r="T6" s="236">
        <f t="shared" si="11"/>
        <v>1631.7572633984987</v>
      </c>
      <c r="U6" s="236">
        <f t="shared" si="12"/>
        <v>826.64605688253721</v>
      </c>
      <c r="V6" s="236">
        <f t="shared" si="13"/>
        <v>182.55709166976803</v>
      </c>
    </row>
    <row r="7" spans="1:22" ht="23.5">
      <c r="A7" s="307"/>
      <c r="B7" s="240">
        <f t="shared" si="14"/>
        <v>2</v>
      </c>
      <c r="C7" s="241">
        <v>5</v>
      </c>
      <c r="D7" s="16">
        <v>3</v>
      </c>
      <c r="E7" s="41" t="s">
        <v>2</v>
      </c>
      <c r="F7" s="65">
        <f>INDEX('r1'!$J$180:$J$197,MATCH(E7,'r1'!$C$180:$C$197,0))</f>
        <v>3.6358879220854341</v>
      </c>
      <c r="G7" s="65">
        <f>INDEX('r2'!$J$94:$J$111,MATCH(E7,'r2'!$C$94:$C$111,0))</f>
        <v>73.425642673991234</v>
      </c>
      <c r="H7" s="65">
        <f>INDEX('r3'!$J$94:$J$111,MATCH(E7,'r3'!$C$94:$C$111,0))</f>
        <v>932.71729220970701</v>
      </c>
      <c r="I7" s="236">
        <f t="shared" si="0"/>
        <v>77.061530596076665</v>
      </c>
      <c r="J7" s="236">
        <f t="shared" si="1"/>
        <v>62.376402061278426</v>
      </c>
      <c r="K7" s="236">
        <f t="shared" si="2"/>
        <v>38.530765298038332</v>
      </c>
      <c r="L7" s="236">
        <f t="shared" si="3"/>
        <v>40.348709259081048</v>
      </c>
      <c r="M7" s="236">
        <f t="shared" si="4"/>
        <v>10.978452189484557</v>
      </c>
      <c r="N7" s="236">
        <f t="shared" si="5"/>
        <v>1009.7788228057836</v>
      </c>
      <c r="O7" s="236">
        <f t="shared" si="6"/>
        <v>543.42017670093014</v>
      </c>
      <c r="P7" s="236">
        <f t="shared" si="7"/>
        <v>170.33325981704738</v>
      </c>
      <c r="Q7" s="236">
        <f t="shared" si="8"/>
        <v>973.06600146878804</v>
      </c>
      <c r="R7" s="236">
        <f t="shared" si="9"/>
        <v>506.70735536393454</v>
      </c>
      <c r="S7" s="236">
        <f t="shared" si="10"/>
        <v>133.62043848005175</v>
      </c>
      <c r="T7" s="236">
        <f t="shared" si="11"/>
        <v>943.69574439919154</v>
      </c>
      <c r="U7" s="236">
        <f t="shared" si="12"/>
        <v>477.33709829433803</v>
      </c>
      <c r="V7" s="236">
        <f t="shared" si="13"/>
        <v>104.25018141045527</v>
      </c>
    </row>
    <row r="8" spans="1:22" ht="23.5">
      <c r="A8" s="307"/>
      <c r="B8" s="240">
        <f t="shared" si="14"/>
        <v>0</v>
      </c>
      <c r="C8" s="241">
        <v>6</v>
      </c>
      <c r="D8" s="128">
        <v>6</v>
      </c>
      <c r="E8" s="129" t="s">
        <v>5</v>
      </c>
      <c r="F8" s="65">
        <f>INDEX('r1'!$J$180:$J$197,MATCH(E8,'r1'!$C$180:$C$197,0))</f>
        <v>3.5017214379370216</v>
      </c>
      <c r="G8" s="65">
        <f>INDEX('r2'!$J$94:$J$111,MATCH(E8,'r2'!$C$94:$C$111,0))</f>
        <v>64.678344872814847</v>
      </c>
      <c r="H8" s="65">
        <f>INDEX('r3'!$J$94:$J$111,MATCH(E8,'r3'!$C$94:$C$111,0))</f>
        <v>888.50169347053884</v>
      </c>
      <c r="I8" s="236">
        <f t="shared" si="0"/>
        <v>68.180066310751869</v>
      </c>
      <c r="J8" s="236">
        <f t="shared" si="1"/>
        <v>55.244397336188904</v>
      </c>
      <c r="K8" s="236">
        <f t="shared" si="2"/>
        <v>34.090033155375934</v>
      </c>
      <c r="L8" s="236">
        <f t="shared" si="3"/>
        <v>35.840893874344445</v>
      </c>
      <c r="M8" s="236">
        <f t="shared" si="4"/>
        <v>9.9695559252185078</v>
      </c>
      <c r="N8" s="236">
        <f t="shared" si="5"/>
        <v>956.68175978129068</v>
      </c>
      <c r="O8" s="236">
        <f t="shared" si="6"/>
        <v>512.43091304602126</v>
      </c>
      <c r="P8" s="236">
        <f t="shared" si="7"/>
        <v>157.03023565780575</v>
      </c>
      <c r="Q8" s="236">
        <f t="shared" si="8"/>
        <v>924.34258734488333</v>
      </c>
      <c r="R8" s="236">
        <f t="shared" si="9"/>
        <v>480.09174060961385</v>
      </c>
      <c r="S8" s="236">
        <f t="shared" si="10"/>
        <v>124.69106322139834</v>
      </c>
      <c r="T8" s="236">
        <f t="shared" si="11"/>
        <v>898.47124939575735</v>
      </c>
      <c r="U8" s="236">
        <f t="shared" si="12"/>
        <v>454.22040266048793</v>
      </c>
      <c r="V8" s="236">
        <f t="shared" si="13"/>
        <v>98.819725272272393</v>
      </c>
    </row>
    <row r="9" spans="1:22" ht="23.5">
      <c r="B9">
        <f t="shared" si="14"/>
        <v>-4</v>
      </c>
      <c r="C9" s="235">
        <v>7</v>
      </c>
      <c r="D9" s="33">
        <v>11</v>
      </c>
      <c r="E9" s="45" t="s">
        <v>10</v>
      </c>
      <c r="F9" s="65">
        <f>INDEX('r1'!$J$180:$J$197,MATCH(E9,'r1'!$C$180:$C$197,0))</f>
        <v>4.7081143941433279</v>
      </c>
      <c r="G9" s="65">
        <f>INDEX('r2'!$J$94:$J$111,MATCH(E9,'r2'!$C$94:$C$111,0))</f>
        <v>57.57764962976222</v>
      </c>
      <c r="H9" s="65">
        <f>INDEX('r3'!$J$94:$J$111,MATCH(E9,'r3'!$C$94:$C$111,0))</f>
        <v>820.63292627436158</v>
      </c>
      <c r="I9" s="236">
        <f t="shared" si="0"/>
        <v>62.28576402390555</v>
      </c>
      <c r="J9" s="236">
        <f t="shared" si="1"/>
        <v>50.770234097953107</v>
      </c>
      <c r="K9" s="236">
        <f t="shared" si="2"/>
        <v>31.142882011952775</v>
      </c>
      <c r="L9" s="236">
        <f t="shared" si="3"/>
        <v>33.49693920902444</v>
      </c>
      <c r="M9" s="236">
        <f t="shared" si="4"/>
        <v>10.465879357119551</v>
      </c>
      <c r="N9" s="236">
        <f t="shared" si="5"/>
        <v>882.91869029826717</v>
      </c>
      <c r="O9" s="236">
        <f t="shared" si="6"/>
        <v>472.60222716108632</v>
      </c>
      <c r="P9" s="236">
        <f t="shared" si="7"/>
        <v>144.34905665134173</v>
      </c>
      <c r="Q9" s="236">
        <f t="shared" si="8"/>
        <v>854.12986548338597</v>
      </c>
      <c r="R9" s="236">
        <f t="shared" si="9"/>
        <v>443.81340234620524</v>
      </c>
      <c r="S9" s="236">
        <f t="shared" si="10"/>
        <v>115.56023183646062</v>
      </c>
      <c r="T9" s="236">
        <f t="shared" si="11"/>
        <v>831.09880563148113</v>
      </c>
      <c r="U9" s="236">
        <f t="shared" si="12"/>
        <v>420.78234249430034</v>
      </c>
      <c r="V9" s="236">
        <f t="shared" si="13"/>
        <v>92.529171984555717</v>
      </c>
    </row>
    <row r="10" spans="1:22" ht="23.5">
      <c r="B10">
        <f t="shared" si="14"/>
        <v>-2</v>
      </c>
      <c r="C10" s="235">
        <v>8</v>
      </c>
      <c r="D10" s="134">
        <v>10</v>
      </c>
      <c r="E10" s="135" t="s">
        <v>9</v>
      </c>
      <c r="F10" s="65">
        <f>INDEX('r1'!$J$180:$J$197,MATCH(E10,'r1'!$C$180:$C$197,0))</f>
        <v>1.3561101942156562</v>
      </c>
      <c r="G10" s="65">
        <f>INDEX('r2'!$J$94:$J$111,MATCH(E10,'r2'!$C$94:$C$111,0))</f>
        <v>15.839464505051723</v>
      </c>
      <c r="H10" s="65">
        <f>INDEX('r3'!$J$94:$J$111,MATCH(E10,'r3'!$C$94:$C$111,0))</f>
        <v>239.42602456673012</v>
      </c>
      <c r="I10" s="236">
        <f t="shared" si="0"/>
        <v>17.195574699267379</v>
      </c>
      <c r="J10" s="236">
        <f t="shared" si="1"/>
        <v>14.027681798257035</v>
      </c>
      <c r="K10" s="236">
        <f t="shared" si="2"/>
        <v>8.5977873496336894</v>
      </c>
      <c r="L10" s="236">
        <f t="shared" si="3"/>
        <v>9.2758424467415175</v>
      </c>
      <c r="M10" s="236">
        <f t="shared" si="4"/>
        <v>2.9400566447208285</v>
      </c>
      <c r="N10" s="236">
        <f t="shared" si="5"/>
        <v>256.62159926599747</v>
      </c>
      <c r="O10" s="236">
        <f t="shared" si="6"/>
        <v>136.90858698263244</v>
      </c>
      <c r="P10" s="236">
        <f t="shared" si="7"/>
        <v>41.138177155940397</v>
      </c>
      <c r="Q10" s="236">
        <f t="shared" si="8"/>
        <v>248.70186701347163</v>
      </c>
      <c r="R10" s="236">
        <f t="shared" si="9"/>
        <v>128.98885473010657</v>
      </c>
      <c r="S10" s="236">
        <f t="shared" si="10"/>
        <v>33.218444903414536</v>
      </c>
      <c r="T10" s="236">
        <f t="shared" si="11"/>
        <v>242.36608121145096</v>
      </c>
      <c r="U10" s="236">
        <f t="shared" si="12"/>
        <v>122.65306892808589</v>
      </c>
      <c r="V10" s="236">
        <f t="shared" si="13"/>
        <v>26.882659101393845</v>
      </c>
    </row>
    <row r="11" spans="1:22" ht="23.5">
      <c r="B11">
        <f t="shared" si="14"/>
        <v>0</v>
      </c>
      <c r="C11" s="235">
        <v>9</v>
      </c>
      <c r="D11" s="132">
        <v>9</v>
      </c>
      <c r="E11" s="133" t="s">
        <v>8</v>
      </c>
      <c r="F11" s="65">
        <f>INDEX('r1'!$J$180:$J$197,MATCH(E11,'r1'!$C$180:$C$197,0))</f>
        <v>1.539084681195412</v>
      </c>
      <c r="G11" s="65">
        <f>INDEX('r2'!$J$94:$J$111,MATCH(E11,'r2'!$C$94:$C$111,0))</f>
        <v>9.5512487922220828</v>
      </c>
      <c r="H11" s="65">
        <f>INDEX('r3'!$J$94:$J$111,MATCH(E11,'r3'!$C$94:$C$111,0))</f>
        <v>191.84233729339985</v>
      </c>
      <c r="I11" s="236">
        <f t="shared" si="0"/>
        <v>11.090333473417495</v>
      </c>
      <c r="J11" s="236">
        <f t="shared" si="1"/>
        <v>9.1800837149730796</v>
      </c>
      <c r="K11" s="236">
        <f t="shared" si="2"/>
        <v>5.5451667367087474</v>
      </c>
      <c r="L11" s="236">
        <f t="shared" si="3"/>
        <v>6.3147090773064534</v>
      </c>
      <c r="M11" s="236">
        <f t="shared" si="4"/>
        <v>2.4942095604176204</v>
      </c>
      <c r="N11" s="236">
        <f t="shared" si="5"/>
        <v>202.93267076681735</v>
      </c>
      <c r="O11" s="236">
        <f t="shared" si="6"/>
        <v>107.01150212011743</v>
      </c>
      <c r="P11" s="236">
        <f t="shared" si="7"/>
        <v>30.274567202757481</v>
      </c>
      <c r="Q11" s="236">
        <f t="shared" si="8"/>
        <v>198.1570463707063</v>
      </c>
      <c r="R11" s="236">
        <f t="shared" si="9"/>
        <v>102.23587772400637</v>
      </c>
      <c r="S11" s="236">
        <f t="shared" si="10"/>
        <v>25.49894280664644</v>
      </c>
      <c r="T11" s="236">
        <f t="shared" si="11"/>
        <v>194.33654685381748</v>
      </c>
      <c r="U11" s="236">
        <f t="shared" si="12"/>
        <v>98.415378207117541</v>
      </c>
      <c r="V11" s="236">
        <f t="shared" si="13"/>
        <v>21.678443289757606</v>
      </c>
    </row>
    <row r="12" spans="1:22" ht="23.5">
      <c r="B12">
        <f t="shared" si="14"/>
        <v>3</v>
      </c>
      <c r="C12" s="235">
        <v>10</v>
      </c>
      <c r="D12" s="130">
        <v>7</v>
      </c>
      <c r="E12" s="131" t="s">
        <v>6</v>
      </c>
      <c r="F12" s="65">
        <f>INDEX('r1'!$J$180:$J$197,MATCH(E12,'r1'!$C$180:$C$197,0))</f>
        <v>1.5740989320406911</v>
      </c>
      <c r="G12" s="65">
        <f>INDEX('r2'!$J$94:$J$111,MATCH(E12,'r2'!$C$94:$C$111,0))</f>
        <v>1.7984373804681013</v>
      </c>
      <c r="H12" s="65">
        <f>INDEX('r3'!$J$94:$J$111,MATCH(E12,'r3'!$C$94:$C$111,0))</f>
        <v>58.946678443078326</v>
      </c>
      <c r="I12" s="236">
        <f t="shared" si="0"/>
        <v>3.3725363125087924</v>
      </c>
      <c r="J12" s="236">
        <f t="shared" si="1"/>
        <v>3.0128488364151722</v>
      </c>
      <c r="K12" s="236">
        <f t="shared" si="2"/>
        <v>1.6862681562543962</v>
      </c>
      <c r="L12" s="236">
        <f t="shared" si="3"/>
        <v>2.4733176222747417</v>
      </c>
      <c r="M12" s="236">
        <f t="shared" si="4"/>
        <v>1.7539426700875012</v>
      </c>
      <c r="N12" s="236">
        <f t="shared" si="5"/>
        <v>62.319214755587119</v>
      </c>
      <c r="O12" s="236">
        <f t="shared" si="6"/>
        <v>32.845875534047956</v>
      </c>
      <c r="P12" s="236">
        <f t="shared" si="7"/>
        <v>9.267204156816625</v>
      </c>
      <c r="Q12" s="236">
        <f t="shared" si="8"/>
        <v>61.419996065353068</v>
      </c>
      <c r="R12" s="236">
        <f t="shared" si="9"/>
        <v>31.946656843813905</v>
      </c>
      <c r="S12" s="236">
        <f t="shared" si="10"/>
        <v>8.3679854665825744</v>
      </c>
      <c r="T12" s="236">
        <f t="shared" si="11"/>
        <v>60.70062111316583</v>
      </c>
      <c r="U12" s="236">
        <f t="shared" si="12"/>
        <v>31.227281891626664</v>
      </c>
      <c r="V12" s="236">
        <f t="shared" si="13"/>
        <v>7.648610514395334</v>
      </c>
    </row>
    <row r="13" spans="1:22" ht="23.5">
      <c r="B13">
        <f t="shared" si="14"/>
        <v>-1</v>
      </c>
      <c r="C13" s="235">
        <v>11</v>
      </c>
      <c r="D13" s="34">
        <v>12</v>
      </c>
      <c r="E13" s="46" t="s">
        <v>11</v>
      </c>
      <c r="F13" s="65">
        <f>INDEX('r1'!$J$180:$J$197,MATCH(E13,'r1'!$C$180:$C$197,0))</f>
        <v>-0.66920948991615781</v>
      </c>
      <c r="G13" s="65">
        <f>INDEX('r2'!$J$94:$J$111,MATCH(E13,'r2'!$C$94:$C$111,0))</f>
        <v>-19.33069643261598</v>
      </c>
      <c r="H13" s="65">
        <f>INDEX('r3'!$J$94:$J$111,MATCH(E13,'r3'!$C$94:$C$111,0))</f>
        <v>-218.75427723821122</v>
      </c>
      <c r="I13" s="236">
        <f t="shared" si="0"/>
        <v>-19.999905922532136</v>
      </c>
      <c r="J13" s="236">
        <f t="shared" si="1"/>
        <v>-16.133766636008943</v>
      </c>
      <c r="K13" s="236">
        <f t="shared" si="2"/>
        <v>-9.999952961266068</v>
      </c>
      <c r="L13" s="236">
        <f t="shared" si="3"/>
        <v>-10.334557706224148</v>
      </c>
      <c r="M13" s="236">
        <f t="shared" si="4"/>
        <v>-2.6022791331777562</v>
      </c>
      <c r="N13" s="236">
        <f t="shared" si="5"/>
        <v>-238.75418316074337</v>
      </c>
      <c r="O13" s="236">
        <f t="shared" si="6"/>
        <v>-129.37704454163776</v>
      </c>
      <c r="P13" s="236">
        <f t="shared" si="7"/>
        <v>-41.875333646353255</v>
      </c>
      <c r="Q13" s="236">
        <f t="shared" si="8"/>
        <v>-229.08883494443538</v>
      </c>
      <c r="R13" s="236">
        <f t="shared" si="9"/>
        <v>-119.71169632532975</v>
      </c>
      <c r="S13" s="236">
        <f t="shared" si="10"/>
        <v>-32.209985430045272</v>
      </c>
      <c r="T13" s="236">
        <f t="shared" si="11"/>
        <v>-221.35655637138896</v>
      </c>
      <c r="U13" s="236">
        <f t="shared" si="12"/>
        <v>-111.97941775228337</v>
      </c>
      <c r="V13" s="236">
        <f t="shared" si="13"/>
        <v>-24.477706856998878</v>
      </c>
    </row>
    <row r="14" spans="1:22" ht="23.5">
      <c r="B14">
        <f t="shared" si="14"/>
        <v>4</v>
      </c>
      <c r="C14" s="235">
        <v>12</v>
      </c>
      <c r="D14" s="32">
        <v>8</v>
      </c>
      <c r="E14" s="44" t="s">
        <v>7</v>
      </c>
      <c r="F14" s="65">
        <f>INDEX('r1'!$J$180:$J$197,MATCH(E14,'r1'!$C$180:$C$197,0))</f>
        <v>-1.3059990672493544</v>
      </c>
      <c r="G14" s="65">
        <f>INDEX('r2'!$J$94:$J$111,MATCH(E14,'r2'!$C$94:$C$111,0))</f>
        <v>-25.380303218715824</v>
      </c>
      <c r="H14" s="65">
        <f>INDEX('r3'!$J$94:$J$111,MATCH(E14,'r3'!$C$94:$C$111,0))</f>
        <v>-329.286135660534</v>
      </c>
      <c r="I14" s="236">
        <f t="shared" si="0"/>
        <v>-26.686302285965176</v>
      </c>
      <c r="J14" s="236">
        <f t="shared" si="1"/>
        <v>-21.610241642222014</v>
      </c>
      <c r="K14" s="236">
        <f t="shared" si="2"/>
        <v>-13.343151142982588</v>
      </c>
      <c r="L14" s="236">
        <f t="shared" si="3"/>
        <v>-13.996150676607266</v>
      </c>
      <c r="M14" s="236">
        <f t="shared" si="4"/>
        <v>-3.8440293891209372</v>
      </c>
      <c r="N14" s="236">
        <f t="shared" si="5"/>
        <v>-355.97243794649916</v>
      </c>
      <c r="O14" s="236">
        <f t="shared" si="6"/>
        <v>-191.32937011623218</v>
      </c>
      <c r="P14" s="236">
        <f t="shared" si="7"/>
        <v>-59.614915852018576</v>
      </c>
      <c r="Q14" s="236">
        <f t="shared" si="8"/>
        <v>-343.28228633714127</v>
      </c>
      <c r="R14" s="236">
        <f t="shared" si="9"/>
        <v>-178.63921850687427</v>
      </c>
      <c r="S14" s="236">
        <f t="shared" si="10"/>
        <v>-46.924764242660665</v>
      </c>
      <c r="T14" s="236">
        <f t="shared" si="11"/>
        <v>-333.13016504965492</v>
      </c>
      <c r="U14" s="236">
        <f t="shared" si="12"/>
        <v>-168.48709721938795</v>
      </c>
      <c r="V14" s="236">
        <f t="shared" si="13"/>
        <v>-36.772642955174334</v>
      </c>
    </row>
    <row r="15" spans="1:22" ht="23.5">
      <c r="A15" s="308" t="s">
        <v>780</v>
      </c>
      <c r="B15" s="12">
        <f t="shared" si="14"/>
        <v>0</v>
      </c>
      <c r="C15" s="242">
        <v>13</v>
      </c>
      <c r="D15" s="35">
        <v>13</v>
      </c>
      <c r="E15" s="47" t="s">
        <v>12</v>
      </c>
      <c r="F15" s="65">
        <f>INDEX('r1'!$J$180:$J$197,MATCH(E15,'r1'!$C$180:$C$197,0))</f>
        <v>-3.6925218863630445</v>
      </c>
      <c r="G15" s="65">
        <f>INDEX('r2'!$J$94:$J$111,MATCH(E15,'r2'!$C$94:$C$111,0))</f>
        <v>-57.795552348881245</v>
      </c>
      <c r="H15" s="65">
        <f>INDEX('r3'!$J$94:$J$111,MATCH(E15,'r3'!$C$94:$C$111,0))</f>
        <v>-843.76660431569417</v>
      </c>
      <c r="I15" s="236">
        <f t="shared" si="0"/>
        <v>-61.488074235244291</v>
      </c>
      <c r="J15" s="236">
        <f t="shared" si="1"/>
        <v>-49.928963765468048</v>
      </c>
      <c r="K15" s="236">
        <f t="shared" si="2"/>
        <v>-30.744037117622145</v>
      </c>
      <c r="L15" s="236">
        <f t="shared" si="3"/>
        <v>-32.590298060803669</v>
      </c>
      <c r="M15" s="236">
        <f t="shared" si="4"/>
        <v>-9.4720771212511696</v>
      </c>
      <c r="N15" s="236">
        <f t="shared" si="5"/>
        <v>-905.25467855093848</v>
      </c>
      <c r="O15" s="236">
        <f t="shared" si="6"/>
        <v>-483.3713763930914</v>
      </c>
      <c r="P15" s="236">
        <f t="shared" si="7"/>
        <v>-145.86473466681372</v>
      </c>
      <c r="Q15" s="236">
        <f t="shared" si="8"/>
        <v>-876.35690237649783</v>
      </c>
      <c r="R15" s="236">
        <f t="shared" si="9"/>
        <v>-454.47360021865074</v>
      </c>
      <c r="S15" s="236">
        <f t="shared" si="10"/>
        <v>-116.9669584923731</v>
      </c>
      <c r="T15" s="236">
        <f t="shared" si="11"/>
        <v>-853.23868143694528</v>
      </c>
      <c r="U15" s="236">
        <f t="shared" si="12"/>
        <v>-431.35537927909826</v>
      </c>
      <c r="V15" s="236">
        <f t="shared" si="13"/>
        <v>-93.848737552820594</v>
      </c>
    </row>
    <row r="16" spans="1:22" ht="23.5">
      <c r="A16" s="308"/>
      <c r="B16" s="12">
        <f t="shared" si="14"/>
        <v>0</v>
      </c>
      <c r="C16" s="242">
        <v>14</v>
      </c>
      <c r="D16" s="36">
        <v>14</v>
      </c>
      <c r="E16" s="48" t="s">
        <v>13</v>
      </c>
      <c r="F16" s="65">
        <f>INDEX('r1'!$J$180:$J$197,MATCH(E16,'r1'!$C$180:$C$197,0))</f>
        <v>-4.5072831897799155</v>
      </c>
      <c r="G16" s="65">
        <f>INDEX('r2'!$J$94:$J$111,MATCH(E16,'r2'!$C$94:$C$111,0))</f>
        <v>-76.073003744863115</v>
      </c>
      <c r="H16" s="65">
        <f>INDEX('r3'!$J$94:$J$111,MATCH(E16,'r3'!$C$94:$C$111,0))</f>
        <v>-1002.1021904032771</v>
      </c>
      <c r="I16" s="236">
        <f t="shared" si="0"/>
        <v>-80.580286934643027</v>
      </c>
      <c r="J16" s="236">
        <f t="shared" si="1"/>
        <v>-65.365686185670413</v>
      </c>
      <c r="K16" s="236">
        <f t="shared" si="2"/>
        <v>-40.290143467321514</v>
      </c>
      <c r="L16" s="236">
        <f t="shared" si="3"/>
        <v>-42.543785062211469</v>
      </c>
      <c r="M16" s="236">
        <f t="shared" si="4"/>
        <v>-12.114583564266226</v>
      </c>
      <c r="N16" s="236">
        <f t="shared" si="5"/>
        <v>-1082.6824773379201</v>
      </c>
      <c r="O16" s="236">
        <f t="shared" si="6"/>
        <v>-581.63138213628156</v>
      </c>
      <c r="P16" s="236">
        <f t="shared" si="7"/>
        <v>-180.79050597497076</v>
      </c>
      <c r="Q16" s="236">
        <f t="shared" si="8"/>
        <v>-1044.6459754654886</v>
      </c>
      <c r="R16" s="236">
        <f t="shared" si="9"/>
        <v>-543.59488026384997</v>
      </c>
      <c r="S16" s="236">
        <f t="shared" si="10"/>
        <v>-142.75400410253917</v>
      </c>
      <c r="T16" s="236">
        <f t="shared" si="11"/>
        <v>-1014.2167739675433</v>
      </c>
      <c r="U16" s="236">
        <f t="shared" si="12"/>
        <v>-513.16567876590477</v>
      </c>
      <c r="V16" s="236">
        <f t="shared" si="13"/>
        <v>-112.32480260459394</v>
      </c>
    </row>
    <row r="17" spans="1:22" ht="23.5">
      <c r="A17" s="308"/>
      <c r="B17" s="12">
        <f t="shared" si="14"/>
        <v>-1</v>
      </c>
      <c r="C17" s="242">
        <v>15</v>
      </c>
      <c r="D17" s="37">
        <v>16</v>
      </c>
      <c r="E17" s="50" t="s">
        <v>15</v>
      </c>
      <c r="F17" s="65">
        <f>INDEX('r1'!$J$180:$J$197,MATCH(E17,'r1'!$C$180:$C$197,0))</f>
        <v>-6.7312063002621976</v>
      </c>
      <c r="G17" s="65">
        <f>INDEX('r2'!$J$94:$J$111,MATCH(E17,'r2'!$C$94:$C$111,0))</f>
        <v>-104.03709572250662</v>
      </c>
      <c r="H17" s="65">
        <f>INDEX('r3'!$J$94:$J$111,MATCH(E17,'r3'!$C$94:$C$111,0))</f>
        <v>-1381.440145808672</v>
      </c>
      <c r="I17" s="236">
        <f t="shared" si="0"/>
        <v>-110.76830202276882</v>
      </c>
      <c r="J17" s="236">
        <f t="shared" si="1"/>
        <v>-89.960882878267498</v>
      </c>
      <c r="K17" s="236">
        <f t="shared" si="2"/>
        <v>-55.384151011384411</v>
      </c>
      <c r="L17" s="236">
        <f t="shared" si="3"/>
        <v>-58.749754161515511</v>
      </c>
      <c r="M17" s="236">
        <f t="shared" si="4"/>
        <v>-17.13491587251286</v>
      </c>
      <c r="N17" s="236">
        <f t="shared" si="5"/>
        <v>-1492.2084478314409</v>
      </c>
      <c r="O17" s="236">
        <f t="shared" si="6"/>
        <v>-801.48837492710481</v>
      </c>
      <c r="P17" s="236">
        <f t="shared" si="7"/>
        <v>-248.91231660363604</v>
      </c>
      <c r="Q17" s="236">
        <f t="shared" si="8"/>
        <v>-1440.1898999701875</v>
      </c>
      <c r="R17" s="236">
        <f t="shared" si="9"/>
        <v>-749.46982706585152</v>
      </c>
      <c r="S17" s="236">
        <f t="shared" si="10"/>
        <v>-196.89376874238272</v>
      </c>
      <c r="T17" s="236">
        <f t="shared" si="11"/>
        <v>-1398.5750616811849</v>
      </c>
      <c r="U17" s="236">
        <f t="shared" si="12"/>
        <v>-707.85498877684881</v>
      </c>
      <c r="V17" s="236">
        <f t="shared" si="13"/>
        <v>-155.27893045338007</v>
      </c>
    </row>
    <row r="18" spans="1:22" ht="23.5">
      <c r="A18" s="308"/>
      <c r="B18" s="12">
        <f t="shared" si="14"/>
        <v>-1</v>
      </c>
      <c r="C18" s="242">
        <v>16</v>
      </c>
      <c r="D18" s="75">
        <v>17</v>
      </c>
      <c r="E18" s="76" t="s">
        <v>16</v>
      </c>
      <c r="F18" s="65">
        <f>INDEX('r1'!$J$180:$J$197,MATCH(E18,'r1'!$C$180:$C$197,0))</f>
        <v>-8.3266466611650802</v>
      </c>
      <c r="G18" s="65">
        <f>INDEX('r2'!$J$94:$J$111,MATCH(E18,'r2'!$C$94:$C$111,0))</f>
        <v>-125.18176694355415</v>
      </c>
      <c r="H18" s="65">
        <f>INDEX('r3'!$J$94:$J$111,MATCH(E18,'r3'!$C$94:$C$111,0))</f>
        <v>-1704.0982713146789</v>
      </c>
      <c r="I18" s="236">
        <f t="shared" si="0"/>
        <v>-133.50841360471924</v>
      </c>
      <c r="J18" s="236">
        <f t="shared" si="1"/>
        <v>-108.47206021600842</v>
      </c>
      <c r="K18" s="236">
        <f t="shared" si="2"/>
        <v>-66.754206802359619</v>
      </c>
      <c r="L18" s="236">
        <f t="shared" si="3"/>
        <v>-70.917530132942161</v>
      </c>
      <c r="M18" s="236">
        <f t="shared" si="4"/>
        <v>-20.844823355520496</v>
      </c>
      <c r="N18" s="236">
        <f t="shared" si="5"/>
        <v>-1837.606684919398</v>
      </c>
      <c r="O18" s="236">
        <f t="shared" si="6"/>
        <v>-985.55754926205873</v>
      </c>
      <c r="P18" s="236">
        <f t="shared" si="7"/>
        <v>-303.91824073618716</v>
      </c>
      <c r="Q18" s="236">
        <f t="shared" si="8"/>
        <v>-1775.015801447621</v>
      </c>
      <c r="R18" s="236">
        <f t="shared" si="9"/>
        <v>-922.96666579028158</v>
      </c>
      <c r="S18" s="236">
        <f t="shared" si="10"/>
        <v>-241.32735726441007</v>
      </c>
      <c r="T18" s="236">
        <f t="shared" si="11"/>
        <v>-1724.9430946701993</v>
      </c>
      <c r="U18" s="236">
        <f t="shared" si="12"/>
        <v>-872.89395901285991</v>
      </c>
      <c r="V18" s="236">
        <f t="shared" si="13"/>
        <v>-191.2546504869884</v>
      </c>
    </row>
    <row r="19" spans="1:22" ht="23.5">
      <c r="A19" s="308"/>
      <c r="B19" s="12">
        <f t="shared" si="14"/>
        <v>2</v>
      </c>
      <c r="C19" s="242">
        <v>17</v>
      </c>
      <c r="D19" s="38">
        <v>15</v>
      </c>
      <c r="E19" s="49" t="s">
        <v>14</v>
      </c>
      <c r="F19" s="65">
        <f>INDEX('r1'!$J$180:$J$197,MATCH(E19,'r1'!$C$180:$C$197,0))</f>
        <v>-13.308495099895751</v>
      </c>
      <c r="G19" s="65">
        <f>INDEX('r2'!$J$94:$J$111,MATCH(E19,'r2'!$C$94:$C$111,0))</f>
        <v>-164.39378588132783</v>
      </c>
      <c r="H19" s="65">
        <f>INDEX('r3'!$J$94:$J$111,MATCH(E19,'r3'!$C$94:$C$111,0))</f>
        <v>-2203.4063956723498</v>
      </c>
      <c r="I19" s="236">
        <f t="shared" si="0"/>
        <v>-177.70228098122357</v>
      </c>
      <c r="J19" s="236">
        <f t="shared" si="1"/>
        <v>-144.82352380495803</v>
      </c>
      <c r="K19" s="236">
        <f t="shared" si="2"/>
        <v>-88.851140490611783</v>
      </c>
      <c r="L19" s="236">
        <f t="shared" si="3"/>
        <v>-95.505388040559666</v>
      </c>
      <c r="M19" s="236">
        <f t="shared" si="4"/>
        <v>-29.747873688028534</v>
      </c>
      <c r="N19" s="236">
        <f t="shared" si="5"/>
        <v>-2381.1086766535736</v>
      </c>
      <c r="O19" s="236">
        <f t="shared" si="6"/>
        <v>-1279.4054788173985</v>
      </c>
      <c r="P19" s="236">
        <f t="shared" si="7"/>
        <v>-398.0429205484586</v>
      </c>
      <c r="Q19" s="236">
        <f t="shared" si="8"/>
        <v>-2298.9117837129097</v>
      </c>
      <c r="R19" s="236">
        <f t="shared" si="9"/>
        <v>-1197.2085858767346</v>
      </c>
      <c r="S19" s="236">
        <f t="shared" si="10"/>
        <v>-315.84602760779467</v>
      </c>
      <c r="T19" s="236">
        <f t="shared" si="11"/>
        <v>-2233.1542693603783</v>
      </c>
      <c r="U19" s="236">
        <f t="shared" si="12"/>
        <v>-1131.4510715242034</v>
      </c>
      <c r="V19" s="236">
        <f t="shared" si="13"/>
        <v>-250.08851325526354</v>
      </c>
    </row>
    <row r="20" spans="1:22" ht="23.5">
      <c r="A20" s="308"/>
      <c r="B20" s="12">
        <f t="shared" si="14"/>
        <v>0</v>
      </c>
      <c r="C20" s="242">
        <v>18</v>
      </c>
      <c r="D20" s="16">
        <v>18</v>
      </c>
      <c r="E20" s="41" t="s">
        <v>17</v>
      </c>
      <c r="F20" s="65">
        <f>INDEX('r1'!$J$180:$J$197,MATCH(E20,'r1'!$C$180:$C$197,0))</f>
        <v>-16.414544503696117</v>
      </c>
      <c r="G20" s="65">
        <f>INDEX('r2'!$J$94:$J$111,MATCH(E20,'r2'!$C$94:$C$111,0))</f>
        <v>-202.54451805202413</v>
      </c>
      <c r="H20" s="65">
        <f>INDEX('r3'!$J$94:$J$111,MATCH(E20,'r3'!$C$94:$C$111,0))</f>
        <v>-2690.8284303106548</v>
      </c>
      <c r="I20" s="236">
        <f t="shared" si="0"/>
        <v>-218.95906255572024</v>
      </c>
      <c r="J20" s="236">
        <f t="shared" si="1"/>
        <v>-178.45015894531542</v>
      </c>
      <c r="K20" s="236">
        <f t="shared" si="2"/>
        <v>-109.47953127786012</v>
      </c>
      <c r="L20" s="236">
        <f t="shared" si="3"/>
        <v>-117.68680352970819</v>
      </c>
      <c r="M20" s="236">
        <f t="shared" si="4"/>
        <v>-36.668996308898528</v>
      </c>
      <c r="N20" s="236">
        <f t="shared" si="5"/>
        <v>-2909.787492866375</v>
      </c>
      <c r="O20" s="236">
        <f t="shared" si="6"/>
        <v>-1564.3732777110476</v>
      </c>
      <c r="P20" s="236">
        <f t="shared" si="7"/>
        <v>-488.04190558678567</v>
      </c>
      <c r="Q20" s="236">
        <f t="shared" si="8"/>
        <v>-2808.5152338403632</v>
      </c>
      <c r="R20" s="236">
        <f t="shared" si="9"/>
        <v>-1463.1010186850356</v>
      </c>
      <c r="S20" s="236">
        <f t="shared" si="10"/>
        <v>-386.76964656077365</v>
      </c>
      <c r="T20" s="236">
        <f t="shared" si="11"/>
        <v>-2727.4974266195532</v>
      </c>
      <c r="U20" s="236">
        <f t="shared" si="12"/>
        <v>-1382.083211464226</v>
      </c>
      <c r="V20" s="236">
        <f t="shared" si="13"/>
        <v>-305.75183933996402</v>
      </c>
    </row>
    <row r="23" spans="1:22">
      <c r="D23" s="305" t="s">
        <v>774</v>
      </c>
      <c r="E23" s="306"/>
      <c r="F23" s="57" t="s">
        <v>62</v>
      </c>
      <c r="G23" s="20" t="s">
        <v>63</v>
      </c>
      <c r="H23" s="57" t="s">
        <v>64</v>
      </c>
      <c r="I23" s="57" t="s">
        <v>65</v>
      </c>
      <c r="J23" s="57" t="s">
        <v>66</v>
      </c>
    </row>
    <row r="24" spans="1:22">
      <c r="D24" s="57">
        <v>0</v>
      </c>
      <c r="E24" s="57">
        <f>COUNTIF($B$3:$B$20,D24)</f>
        <v>5</v>
      </c>
      <c r="F24" s="57">
        <f>E24</f>
        <v>5</v>
      </c>
      <c r="G24" s="57">
        <f>SUM(E25:E28)</f>
        <v>10</v>
      </c>
      <c r="H24" s="57">
        <f>SUM(E29:E32)</f>
        <v>3</v>
      </c>
      <c r="I24" s="57">
        <f>SUM(E33:E36)</f>
        <v>0</v>
      </c>
      <c r="J24" s="57">
        <f>SUM(F24:I24)</f>
        <v>18</v>
      </c>
    </row>
    <row r="25" spans="1:22">
      <c r="D25" s="57">
        <v>1</v>
      </c>
      <c r="E25" s="57">
        <f t="shared" ref="E25:E36" si="15">COUNTIF($B$3:$B$20,D25)</f>
        <v>1</v>
      </c>
    </row>
    <row r="26" spans="1:22">
      <c r="D26" s="57">
        <v>-1</v>
      </c>
      <c r="E26" s="57">
        <f t="shared" si="15"/>
        <v>6</v>
      </c>
    </row>
    <row r="27" spans="1:22">
      <c r="D27" s="57">
        <v>2</v>
      </c>
      <c r="E27" s="57">
        <f t="shared" si="15"/>
        <v>2</v>
      </c>
    </row>
    <row r="28" spans="1:22">
      <c r="D28" s="57">
        <v>-2</v>
      </c>
      <c r="E28" s="57">
        <f t="shared" si="15"/>
        <v>1</v>
      </c>
    </row>
    <row r="29" spans="1:22">
      <c r="D29" s="57">
        <v>3</v>
      </c>
      <c r="E29" s="57">
        <f t="shared" si="15"/>
        <v>1</v>
      </c>
    </row>
    <row r="30" spans="1:22">
      <c r="D30" s="57">
        <v>-3</v>
      </c>
      <c r="E30" s="57">
        <f t="shared" si="15"/>
        <v>0</v>
      </c>
    </row>
    <row r="31" spans="1:22">
      <c r="D31" s="57">
        <v>4</v>
      </c>
      <c r="E31" s="57">
        <f t="shared" si="15"/>
        <v>1</v>
      </c>
    </row>
    <row r="32" spans="1:22">
      <c r="D32" s="57">
        <v>-4</v>
      </c>
      <c r="E32" s="57">
        <f t="shared" si="15"/>
        <v>1</v>
      </c>
    </row>
    <row r="33" spans="4:5">
      <c r="D33" s="57">
        <v>5</v>
      </c>
      <c r="E33" s="57">
        <f t="shared" si="15"/>
        <v>0</v>
      </c>
    </row>
    <row r="34" spans="4:5">
      <c r="D34" s="57">
        <v>-5</v>
      </c>
      <c r="E34" s="57">
        <f t="shared" si="15"/>
        <v>0</v>
      </c>
    </row>
    <row r="35" spans="4:5">
      <c r="D35" s="57">
        <v>6</v>
      </c>
      <c r="E35" s="57">
        <f t="shared" si="15"/>
        <v>0</v>
      </c>
    </row>
    <row r="36" spans="4:5">
      <c r="D36" s="57">
        <v>-6</v>
      </c>
      <c r="E36" s="57">
        <f t="shared" si="15"/>
        <v>0</v>
      </c>
    </row>
  </sheetData>
  <autoFilter ref="D2:V2" xr:uid="{F8571C6C-4AEE-469A-A8DE-B25C8A55D611}">
    <sortState xmlns:xlrd2="http://schemas.microsoft.com/office/spreadsheetml/2017/richdata2" ref="D3:V20">
      <sortCondition descending="1" ref="L2"/>
    </sortState>
  </autoFilter>
  <mergeCells count="3">
    <mergeCell ref="D23:E23"/>
    <mergeCell ref="A3:A8"/>
    <mergeCell ref="A15:A20"/>
  </mergeCells>
  <phoneticPr fontId="9" type="noConversion"/>
  <pageMargins left="0.7" right="0.7" top="0.75" bottom="0.75" header="0.3" footer="0.3"/>
  <pageSetup paperSize="8" scale="5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84DD7-FA30-4839-911F-065B612A9A6A}">
  <sheetPr>
    <pageSetUpPr fitToPage="1"/>
  </sheetPr>
  <dimension ref="A1:BA56"/>
  <sheetViews>
    <sheetView topLeftCell="B1" zoomScale="70" zoomScaleNormal="70" workbookViewId="0">
      <pane xSplit="1" topLeftCell="C1" activePane="topRight" state="frozen"/>
      <selection activeCell="B1" sqref="B1"/>
      <selection pane="topRight" activeCell="B2" sqref="B2:V36"/>
    </sheetView>
  </sheetViews>
  <sheetFormatPr defaultRowHeight="14.5" outlineLevelCol="1"/>
  <cols>
    <col min="3" max="3" width="7.7265625" bestFit="1" customWidth="1"/>
    <col min="4" max="4" width="16.90625" bestFit="1" customWidth="1"/>
    <col min="5" max="5" width="21.81640625" customWidth="1"/>
    <col min="7" max="8" width="12.90625" customWidth="1"/>
    <col min="9" max="9" width="14.81640625" customWidth="1"/>
    <col min="10" max="14" width="19" customWidth="1"/>
    <col min="15" max="15" width="19" customWidth="1" outlineLevel="1"/>
    <col min="16" max="16" width="18" customWidth="1" outlineLevel="1"/>
    <col min="17" max="17" width="17.1796875" customWidth="1" outlineLevel="1"/>
    <col min="18" max="18" width="22" customWidth="1" outlineLevel="1"/>
    <col min="19" max="22" width="20.453125" customWidth="1" outlineLevel="1"/>
  </cols>
  <sheetData>
    <row r="1" spans="1:53">
      <c r="C1" t="s">
        <v>82</v>
      </c>
      <c r="F1">
        <v>1</v>
      </c>
      <c r="I1">
        <v>2</v>
      </c>
      <c r="J1">
        <v>3</v>
      </c>
      <c r="K1">
        <v>4</v>
      </c>
      <c r="L1">
        <v>5</v>
      </c>
      <c r="M1">
        <v>6</v>
      </c>
      <c r="N1">
        <v>7</v>
      </c>
      <c r="O1">
        <v>8</v>
      </c>
      <c r="P1">
        <v>9</v>
      </c>
      <c r="Q1">
        <v>10</v>
      </c>
      <c r="R1">
        <v>11</v>
      </c>
      <c r="S1">
        <v>12</v>
      </c>
      <c r="T1">
        <v>13</v>
      </c>
      <c r="U1">
        <v>14</v>
      </c>
      <c r="V1">
        <v>15</v>
      </c>
    </row>
    <row r="2" spans="1:53" ht="29">
      <c r="A2" s="136"/>
      <c r="B2" s="136" t="s">
        <v>776</v>
      </c>
      <c r="C2" s="89" t="s">
        <v>775</v>
      </c>
      <c r="D2" s="239" t="s">
        <v>777</v>
      </c>
      <c r="E2" s="167" t="s">
        <v>778</v>
      </c>
      <c r="F2" s="237" t="s">
        <v>42</v>
      </c>
      <c r="G2" s="237" t="s">
        <v>83</v>
      </c>
      <c r="H2" s="237" t="s">
        <v>84</v>
      </c>
      <c r="I2" s="167" t="s">
        <v>43</v>
      </c>
      <c r="J2" s="167" t="s">
        <v>44</v>
      </c>
      <c r="K2" s="167" t="s">
        <v>804</v>
      </c>
      <c r="L2" s="238" t="s">
        <v>72</v>
      </c>
      <c r="M2" s="167" t="s">
        <v>61</v>
      </c>
      <c r="N2" s="167" t="s">
        <v>57</v>
      </c>
      <c r="O2" s="167" t="s">
        <v>56</v>
      </c>
      <c r="P2" s="167" t="s">
        <v>67</v>
      </c>
      <c r="Q2" s="167" t="s">
        <v>58</v>
      </c>
      <c r="R2" s="167" t="s">
        <v>59</v>
      </c>
      <c r="S2" s="167" t="s">
        <v>60</v>
      </c>
      <c r="T2" s="167" t="s">
        <v>68</v>
      </c>
      <c r="U2" s="167" t="s">
        <v>69</v>
      </c>
      <c r="V2" s="167" t="s">
        <v>70</v>
      </c>
    </row>
    <row r="3" spans="1:53" s="2" customFormat="1" ht="23.5">
      <c r="A3" s="307" t="s">
        <v>779</v>
      </c>
      <c r="B3" s="240">
        <f>C3-D3</f>
        <v>0</v>
      </c>
      <c r="C3" s="241">
        <v>1</v>
      </c>
      <c r="D3" s="29">
        <v>1</v>
      </c>
      <c r="E3" s="40" t="s">
        <v>0</v>
      </c>
      <c r="F3" s="65">
        <f>INDEX('r1'!$H$180:$H$197,MATCH(E3,'r1'!$C$180:$C$197,0))</f>
        <v>13.650013593400443</v>
      </c>
      <c r="G3" s="65">
        <f>INDEX('r2'!$H$94:$H$111,MATCH(E3,'r2'!$C$94:$C$111,0))</f>
        <v>301.30339179983389</v>
      </c>
      <c r="H3" s="65">
        <f>INDEX('r3'!$H$94:$H$111,MATCH(E3,'r3'!$C$94:$C$111,0))</f>
        <v>5376.211404872126</v>
      </c>
      <c r="I3" s="236">
        <f t="shared" ref="I3:I20" si="0">$F3+$G3</f>
        <v>314.95340539323433</v>
      </c>
      <c r="J3" s="236">
        <f t="shared" ref="J3:J20" si="1">$F3+0.8*$G3</f>
        <v>254.69272703326757</v>
      </c>
      <c r="K3" s="236">
        <f t="shared" ref="K3:K20" si="2">0.5*$F3+0.5*$G3</f>
        <v>157.47670269661717</v>
      </c>
      <c r="L3" s="236">
        <f t="shared" ref="L3:L20" si="3">$F3+0.5*$G3</f>
        <v>164.30170949331739</v>
      </c>
      <c r="M3" s="236">
        <f t="shared" ref="M3:M20" si="4">$F3+0.1*$G3</f>
        <v>43.780352773383832</v>
      </c>
      <c r="N3" s="236">
        <f t="shared" ref="N3:N20" si="5">$F3+1*$G3+$H3</f>
        <v>5691.1648102653598</v>
      </c>
      <c r="O3" s="236">
        <f t="shared" ref="O3:O20" si="6">$F3+1*$G3+0.5*$H3</f>
        <v>3003.0591078292973</v>
      </c>
      <c r="P3" s="236">
        <f t="shared" ref="P3:P20" si="7">$F3+1*$G3+0.1*$H3</f>
        <v>852.57454588044698</v>
      </c>
      <c r="Q3" s="236">
        <f t="shared" ref="Q3:Q20" si="8">$F3+0.5*$G3+1*$H3</f>
        <v>5540.5131143654435</v>
      </c>
      <c r="R3" s="236">
        <f t="shared" ref="R3:R20" si="9">$F3+0.5*$G3+0.5*$H3</f>
        <v>2852.4074119293805</v>
      </c>
      <c r="S3" s="236">
        <f t="shared" ref="S3:S20" si="10">$F3+0.5*$G3+0.1*$H3</f>
        <v>701.92284998053003</v>
      </c>
      <c r="T3" s="236">
        <f t="shared" ref="T3:T20" si="11">$F3+0.1*$G3+1*$H3</f>
        <v>5419.99175764551</v>
      </c>
      <c r="U3" s="236">
        <f t="shared" ref="U3:U20" si="12">$F3+0.1*$G3+0.5*$H3</f>
        <v>2731.886055209447</v>
      </c>
      <c r="V3" s="236">
        <f t="shared" ref="V3:V20" si="13">$F3+0.1*$G3+0.1*$H3</f>
        <v>581.40149326059645</v>
      </c>
      <c r="W3" s="243"/>
      <c r="X3" s="243"/>
      <c r="Y3" s="243"/>
      <c r="Z3" s="243"/>
      <c r="AA3" s="243"/>
      <c r="AB3" s="243"/>
      <c r="AC3"/>
      <c r="AD3"/>
      <c r="AE3"/>
      <c r="AF3"/>
      <c r="AG3"/>
      <c r="AH3"/>
      <c r="AI3"/>
      <c r="AJ3"/>
      <c r="AK3"/>
      <c r="AL3"/>
      <c r="AM3"/>
      <c r="AN3"/>
      <c r="AO3"/>
      <c r="AP3"/>
      <c r="AQ3"/>
      <c r="AR3"/>
      <c r="AS3"/>
      <c r="AT3"/>
      <c r="AU3"/>
      <c r="AV3"/>
      <c r="AW3"/>
      <c r="AX3"/>
      <c r="AY3"/>
      <c r="AZ3"/>
      <c r="BA3"/>
    </row>
    <row r="4" spans="1:53" s="2" customFormat="1" ht="23.5">
      <c r="A4" s="307"/>
      <c r="B4" s="240">
        <f t="shared" ref="B4:B20" si="14">C4-D4</f>
        <v>0</v>
      </c>
      <c r="C4" s="241">
        <v>2</v>
      </c>
      <c r="D4" s="126">
        <v>2</v>
      </c>
      <c r="E4" s="127" t="s">
        <v>1</v>
      </c>
      <c r="F4" s="65">
        <f>INDEX('r1'!$H$180:$H$197,MATCH(E4,'r1'!$C$180:$C$197,0))</f>
        <v>14.712096813593321</v>
      </c>
      <c r="G4" s="65">
        <f>INDEX('r2'!$H$94:$H$111,MATCH(E4,'r2'!$C$94:$C$111,0))</f>
        <v>268.78017739366749</v>
      </c>
      <c r="H4" s="65">
        <f>INDEX('r3'!$H$94:$H$111,MATCH(E4,'r3'!$C$94:$C$111,0))</f>
        <v>5002.1417218380566</v>
      </c>
      <c r="I4" s="236">
        <f t="shared" si="0"/>
        <v>283.49227420726083</v>
      </c>
      <c r="J4" s="236">
        <f t="shared" si="1"/>
        <v>229.73623872852733</v>
      </c>
      <c r="K4" s="236">
        <f t="shared" si="2"/>
        <v>141.74613710363042</v>
      </c>
      <c r="L4" s="236">
        <f t="shared" si="3"/>
        <v>149.10218551042706</v>
      </c>
      <c r="M4" s="236">
        <f t="shared" si="4"/>
        <v>41.590114552960074</v>
      </c>
      <c r="N4" s="236">
        <f t="shared" si="5"/>
        <v>5285.633996045317</v>
      </c>
      <c r="O4" s="236">
        <f t="shared" si="6"/>
        <v>2784.5631351262891</v>
      </c>
      <c r="P4" s="236">
        <f t="shared" si="7"/>
        <v>783.70644639106649</v>
      </c>
      <c r="Q4" s="236">
        <f t="shared" si="8"/>
        <v>5151.2439073484838</v>
      </c>
      <c r="R4" s="236">
        <f t="shared" si="9"/>
        <v>2650.1730464294556</v>
      </c>
      <c r="S4" s="236">
        <f t="shared" si="10"/>
        <v>649.31635769423269</v>
      </c>
      <c r="T4" s="236">
        <f t="shared" si="11"/>
        <v>5043.7318363910163</v>
      </c>
      <c r="U4" s="236">
        <f t="shared" si="12"/>
        <v>2542.6609754719884</v>
      </c>
      <c r="V4" s="236">
        <f t="shared" si="13"/>
        <v>541.80428673676579</v>
      </c>
      <c r="W4" s="243"/>
      <c r="X4" s="243"/>
      <c r="Y4" s="243"/>
      <c r="Z4" s="243"/>
      <c r="AA4" s="243"/>
      <c r="AB4" s="243"/>
      <c r="AC4"/>
      <c r="AD4"/>
      <c r="AE4"/>
      <c r="AF4"/>
      <c r="AG4"/>
      <c r="AH4"/>
      <c r="AI4"/>
      <c r="AJ4"/>
      <c r="AK4"/>
      <c r="AL4"/>
      <c r="AM4"/>
      <c r="AN4"/>
      <c r="AO4"/>
      <c r="AP4"/>
      <c r="AQ4"/>
      <c r="AR4"/>
      <c r="AS4"/>
      <c r="AT4"/>
      <c r="AU4"/>
      <c r="AV4"/>
      <c r="AW4"/>
      <c r="AX4"/>
      <c r="AY4"/>
      <c r="AZ4"/>
      <c r="BA4"/>
    </row>
    <row r="5" spans="1:53" s="2" customFormat="1" ht="23.5">
      <c r="A5" s="307"/>
      <c r="B5" s="240">
        <f t="shared" si="14"/>
        <v>-1</v>
      </c>
      <c r="C5" s="241">
        <v>3</v>
      </c>
      <c r="D5" s="30">
        <v>4</v>
      </c>
      <c r="E5" s="42" t="s">
        <v>3</v>
      </c>
      <c r="F5" s="65">
        <f>INDEX('r1'!$H$180:$H$197,MATCH(E5,'r1'!$C$180:$C$197,0))</f>
        <v>14.495863348170172</v>
      </c>
      <c r="G5" s="65">
        <f>INDEX('r2'!$H$94:$H$111,MATCH(E5,'r2'!$C$94:$C$111,0))</f>
        <v>229.46387532143194</v>
      </c>
      <c r="H5" s="65">
        <f>INDEX('r3'!$H$94:$H$111,MATCH(E5,'r3'!$C$94:$C$111,0))</f>
        <v>4281.7146417016993</v>
      </c>
      <c r="I5" s="236">
        <f t="shared" si="0"/>
        <v>243.9597386696021</v>
      </c>
      <c r="J5" s="236">
        <f t="shared" si="1"/>
        <v>198.06696360531572</v>
      </c>
      <c r="K5" s="236">
        <f t="shared" si="2"/>
        <v>121.97986933480105</v>
      </c>
      <c r="L5" s="236">
        <f t="shared" si="3"/>
        <v>129.22780100888613</v>
      </c>
      <c r="M5" s="236">
        <f t="shared" si="4"/>
        <v>37.442250880313367</v>
      </c>
      <c r="N5" s="236">
        <f t="shared" si="5"/>
        <v>4525.6743803713016</v>
      </c>
      <c r="O5" s="236">
        <f t="shared" si="6"/>
        <v>2384.8170595204519</v>
      </c>
      <c r="P5" s="236">
        <f t="shared" si="7"/>
        <v>672.13120283977207</v>
      </c>
      <c r="Q5" s="236">
        <f t="shared" si="8"/>
        <v>4410.9424427105851</v>
      </c>
      <c r="R5" s="236">
        <f t="shared" si="9"/>
        <v>2270.0851218597359</v>
      </c>
      <c r="S5" s="236">
        <f t="shared" si="10"/>
        <v>557.3992651790561</v>
      </c>
      <c r="T5" s="236">
        <f t="shared" si="11"/>
        <v>4319.1568925820129</v>
      </c>
      <c r="U5" s="236">
        <f t="shared" si="12"/>
        <v>2178.2995717311628</v>
      </c>
      <c r="V5" s="236">
        <f t="shared" si="13"/>
        <v>465.61371505048328</v>
      </c>
      <c r="W5" s="243"/>
      <c r="X5" s="243"/>
      <c r="Y5" s="243"/>
      <c r="Z5" s="243"/>
      <c r="AA5" s="243"/>
      <c r="AB5" s="243"/>
      <c r="AC5"/>
      <c r="AD5"/>
      <c r="AE5"/>
      <c r="AF5"/>
      <c r="AG5"/>
      <c r="AH5"/>
      <c r="AI5"/>
      <c r="AJ5"/>
      <c r="AK5"/>
      <c r="AL5"/>
      <c r="AM5"/>
      <c r="AN5"/>
      <c r="AO5"/>
      <c r="AP5"/>
      <c r="AQ5"/>
      <c r="AR5"/>
      <c r="AS5"/>
      <c r="AT5"/>
      <c r="AU5"/>
      <c r="AV5"/>
      <c r="AW5"/>
      <c r="AX5"/>
      <c r="AY5"/>
      <c r="AZ5"/>
      <c r="BA5"/>
    </row>
    <row r="6" spans="1:53" s="2" customFormat="1" ht="23.5">
      <c r="A6" s="307"/>
      <c r="B6" s="240">
        <f t="shared" si="14"/>
        <v>-1</v>
      </c>
      <c r="C6" s="241">
        <v>4</v>
      </c>
      <c r="D6" s="31">
        <v>5</v>
      </c>
      <c r="E6" s="43" t="s">
        <v>4</v>
      </c>
      <c r="F6" s="65">
        <f>INDEX('r1'!$H$180:$H$197,MATCH(E6,'r1'!$C$180:$C$197,0))</f>
        <v>10.243106896589047</v>
      </c>
      <c r="G6" s="65">
        <f>INDEX('r2'!$H$94:$H$111,MATCH(E6,'r2'!$C$94:$C$111,0))</f>
        <v>158.7220133103275</v>
      </c>
      <c r="H6" s="65">
        <f>INDEX('r3'!$H$94:$H$111,MATCH(E6,'r3'!$C$94:$C$111,0))</f>
        <v>2980.7345203234499</v>
      </c>
      <c r="I6" s="236">
        <f t="shared" si="0"/>
        <v>168.96512020691654</v>
      </c>
      <c r="J6" s="236">
        <f t="shared" si="1"/>
        <v>137.22071754485106</v>
      </c>
      <c r="K6" s="236">
        <f t="shared" si="2"/>
        <v>84.482560103458269</v>
      </c>
      <c r="L6" s="236">
        <f t="shared" si="3"/>
        <v>89.604113551752789</v>
      </c>
      <c r="M6" s="236">
        <f t="shared" si="4"/>
        <v>26.115308227621796</v>
      </c>
      <c r="N6" s="236">
        <f t="shared" si="5"/>
        <v>3149.6996405303667</v>
      </c>
      <c r="O6" s="236">
        <f t="shared" si="6"/>
        <v>1659.3323803686415</v>
      </c>
      <c r="P6" s="236">
        <f t="shared" si="7"/>
        <v>467.03857223926155</v>
      </c>
      <c r="Q6" s="236">
        <f t="shared" si="8"/>
        <v>3070.3386338752025</v>
      </c>
      <c r="R6" s="236">
        <f t="shared" si="9"/>
        <v>1579.9713737134778</v>
      </c>
      <c r="S6" s="236">
        <f t="shared" si="10"/>
        <v>387.67756558409781</v>
      </c>
      <c r="T6" s="236">
        <f t="shared" si="11"/>
        <v>3006.8498285510718</v>
      </c>
      <c r="U6" s="236">
        <f t="shared" si="12"/>
        <v>1516.4825683893469</v>
      </c>
      <c r="V6" s="236">
        <f t="shared" si="13"/>
        <v>324.18876025996678</v>
      </c>
      <c r="W6" s="243"/>
      <c r="X6" s="243"/>
      <c r="Y6" s="243"/>
      <c r="Z6" s="243"/>
      <c r="AA6" s="243"/>
      <c r="AB6" s="243"/>
      <c r="AC6"/>
      <c r="AD6"/>
      <c r="AE6"/>
      <c r="AF6"/>
      <c r="AG6"/>
      <c r="AH6"/>
      <c r="AI6"/>
      <c r="AJ6"/>
      <c r="AK6"/>
      <c r="AL6"/>
      <c r="AM6"/>
      <c r="AN6"/>
      <c r="AO6"/>
      <c r="AP6"/>
      <c r="AQ6"/>
      <c r="AR6"/>
      <c r="AS6"/>
      <c r="AT6"/>
      <c r="AU6"/>
      <c r="AV6"/>
      <c r="AW6"/>
      <c r="AX6"/>
      <c r="AY6"/>
      <c r="AZ6"/>
      <c r="BA6"/>
    </row>
    <row r="7" spans="1:53" s="2" customFormat="1" ht="23.5">
      <c r="A7" s="307"/>
      <c r="B7" s="240">
        <f t="shared" si="14"/>
        <v>2</v>
      </c>
      <c r="C7" s="241">
        <v>5</v>
      </c>
      <c r="D7" s="16">
        <v>3</v>
      </c>
      <c r="E7" s="41" t="s">
        <v>2</v>
      </c>
      <c r="F7" s="65">
        <f>INDEX('r1'!$H$180:$H$197,MATCH(E7,'r1'!$C$180:$C$197,0))</f>
        <v>6.7469281996789832</v>
      </c>
      <c r="G7" s="65">
        <f>INDEX('r2'!$H$94:$H$111,MATCH(E7,'r2'!$C$94:$C$111,0))</f>
        <v>123.37557765473616</v>
      </c>
      <c r="H7" s="65">
        <f>INDEX('r3'!$H$94:$H$111,MATCH(E7,'r3'!$C$94:$C$111,0))</f>
        <v>2235.6583614459378</v>
      </c>
      <c r="I7" s="236">
        <f t="shared" si="0"/>
        <v>130.12250585441515</v>
      </c>
      <c r="J7" s="236">
        <f t="shared" si="1"/>
        <v>105.44739032346791</v>
      </c>
      <c r="K7" s="236">
        <f t="shared" si="2"/>
        <v>65.061252927207576</v>
      </c>
      <c r="L7" s="236">
        <f t="shared" si="3"/>
        <v>68.434717027047071</v>
      </c>
      <c r="M7" s="236">
        <f t="shared" si="4"/>
        <v>19.084485965152602</v>
      </c>
      <c r="N7" s="236">
        <f t="shared" si="5"/>
        <v>2365.7808673003528</v>
      </c>
      <c r="O7" s="236">
        <f t="shared" si="6"/>
        <v>1247.951686577384</v>
      </c>
      <c r="P7" s="236">
        <f t="shared" si="7"/>
        <v>353.68834199900891</v>
      </c>
      <c r="Q7" s="236">
        <f t="shared" si="8"/>
        <v>2304.0930784729849</v>
      </c>
      <c r="R7" s="236">
        <f t="shared" si="9"/>
        <v>1186.263897750016</v>
      </c>
      <c r="S7" s="236">
        <f t="shared" si="10"/>
        <v>292.00055317164083</v>
      </c>
      <c r="T7" s="236">
        <f t="shared" si="11"/>
        <v>2254.7428474110902</v>
      </c>
      <c r="U7" s="236">
        <f t="shared" si="12"/>
        <v>1136.9136666881216</v>
      </c>
      <c r="V7" s="236">
        <f t="shared" si="13"/>
        <v>242.65032210974638</v>
      </c>
      <c r="W7" s="243"/>
      <c r="X7" s="243"/>
      <c r="Y7" s="243"/>
      <c r="Z7" s="243"/>
      <c r="AA7" s="243"/>
      <c r="AB7" s="243"/>
      <c r="AC7"/>
      <c r="AD7"/>
      <c r="AE7"/>
      <c r="AF7"/>
      <c r="AG7"/>
      <c r="AH7"/>
      <c r="AI7"/>
      <c r="AJ7"/>
      <c r="AK7"/>
      <c r="AL7"/>
      <c r="AM7"/>
      <c r="AN7"/>
      <c r="AO7"/>
      <c r="AP7"/>
      <c r="AQ7"/>
      <c r="AR7"/>
      <c r="AS7"/>
      <c r="AT7"/>
      <c r="AU7"/>
      <c r="AV7"/>
      <c r="AW7"/>
      <c r="AX7"/>
      <c r="AY7"/>
      <c r="AZ7"/>
      <c r="BA7"/>
    </row>
    <row r="8" spans="1:53" s="2" customFormat="1" ht="23.5">
      <c r="A8" s="307"/>
      <c r="B8" s="240">
        <f t="shared" si="14"/>
        <v>0</v>
      </c>
      <c r="C8" s="241">
        <v>6</v>
      </c>
      <c r="D8" s="128">
        <v>6</v>
      </c>
      <c r="E8" s="129" t="s">
        <v>5</v>
      </c>
      <c r="F8" s="65">
        <f>INDEX('r1'!$H$180:$H$197,MATCH(E8,'r1'!$C$180:$C$197,0))</f>
        <v>4.6243382622210945</v>
      </c>
      <c r="G8" s="65">
        <f>INDEX('r2'!$H$94:$H$111,MATCH(E8,'r2'!$C$94:$C$111,0))</f>
        <v>96.273747706180473</v>
      </c>
      <c r="H8" s="65">
        <f>INDEX('r3'!$H$94:$H$111,MATCH(E8,'r3'!$C$94:$C$111,0))</f>
        <v>1778.2948160080368</v>
      </c>
      <c r="I8" s="236">
        <f t="shared" si="0"/>
        <v>100.89808596840157</v>
      </c>
      <c r="J8" s="236">
        <f t="shared" si="1"/>
        <v>81.64333642716548</v>
      </c>
      <c r="K8" s="236">
        <f t="shared" si="2"/>
        <v>50.449042984200787</v>
      </c>
      <c r="L8" s="236">
        <f t="shared" si="3"/>
        <v>52.761212115311331</v>
      </c>
      <c r="M8" s="236">
        <f t="shared" si="4"/>
        <v>14.251713032839142</v>
      </c>
      <c r="N8" s="236">
        <f t="shared" si="5"/>
        <v>1879.1929019764384</v>
      </c>
      <c r="O8" s="236">
        <f t="shared" si="6"/>
        <v>990.04549397241999</v>
      </c>
      <c r="P8" s="236">
        <f t="shared" si="7"/>
        <v>278.72756756920523</v>
      </c>
      <c r="Q8" s="236">
        <f t="shared" si="8"/>
        <v>1831.0560281233481</v>
      </c>
      <c r="R8" s="236">
        <f t="shared" si="9"/>
        <v>941.90862011932973</v>
      </c>
      <c r="S8" s="236">
        <f t="shared" si="10"/>
        <v>230.59069371611503</v>
      </c>
      <c r="T8" s="236">
        <f t="shared" si="11"/>
        <v>1792.5465290408761</v>
      </c>
      <c r="U8" s="236">
        <f t="shared" si="12"/>
        <v>903.39912103685754</v>
      </c>
      <c r="V8" s="236">
        <f t="shared" si="13"/>
        <v>192.08119463364284</v>
      </c>
      <c r="W8" s="243"/>
      <c r="X8" s="243"/>
      <c r="Y8" s="243"/>
      <c r="Z8" s="243"/>
      <c r="AA8" s="243"/>
      <c r="AB8" s="243"/>
      <c r="AC8"/>
      <c r="AD8"/>
      <c r="AE8"/>
      <c r="AF8"/>
      <c r="AG8"/>
      <c r="AH8"/>
      <c r="AI8"/>
      <c r="AJ8"/>
      <c r="AK8"/>
      <c r="AL8"/>
      <c r="AM8"/>
      <c r="AN8"/>
      <c r="AO8"/>
      <c r="AP8"/>
      <c r="AQ8"/>
      <c r="AR8"/>
      <c r="AS8"/>
      <c r="AT8"/>
      <c r="AU8"/>
      <c r="AV8"/>
      <c r="AW8"/>
      <c r="AX8"/>
      <c r="AY8"/>
      <c r="AZ8"/>
      <c r="BA8"/>
    </row>
    <row r="9" spans="1:53" ht="23.5">
      <c r="B9">
        <f t="shared" si="14"/>
        <v>0</v>
      </c>
      <c r="C9" s="235">
        <v>7</v>
      </c>
      <c r="D9" s="130">
        <v>7</v>
      </c>
      <c r="E9" s="131" t="s">
        <v>6</v>
      </c>
      <c r="F9" s="65">
        <f>INDEX('r1'!$H$180:$H$197,MATCH(E9,'r1'!$C$180:$C$197,0))</f>
        <v>3.3547156874192758</v>
      </c>
      <c r="G9" s="65">
        <f>INDEX('r2'!$H$94:$H$111,MATCH(E9,'r2'!$C$94:$C$111,0))</f>
        <v>60.209607715380457</v>
      </c>
      <c r="H9" s="65">
        <f>INDEX('r3'!$H$94:$H$111,MATCH(E9,'r3'!$C$94:$C$111,0))</f>
        <v>1292.940954044403</v>
      </c>
      <c r="I9" s="236">
        <f t="shared" si="0"/>
        <v>63.564323402799729</v>
      </c>
      <c r="J9" s="236">
        <f t="shared" si="1"/>
        <v>51.522401859723644</v>
      </c>
      <c r="K9" s="236">
        <f t="shared" si="2"/>
        <v>31.782161701399865</v>
      </c>
      <c r="L9" s="236">
        <f t="shared" si="3"/>
        <v>33.459519545109501</v>
      </c>
      <c r="M9" s="236">
        <f t="shared" si="4"/>
        <v>9.3756764589573223</v>
      </c>
      <c r="N9" s="236">
        <f t="shared" si="5"/>
        <v>1356.5052774472028</v>
      </c>
      <c r="O9" s="236">
        <f t="shared" si="6"/>
        <v>710.03480042500121</v>
      </c>
      <c r="P9" s="236">
        <f t="shared" si="7"/>
        <v>192.85841880724001</v>
      </c>
      <c r="Q9" s="236">
        <f t="shared" si="8"/>
        <v>1326.4004735895126</v>
      </c>
      <c r="R9" s="236">
        <f t="shared" si="9"/>
        <v>679.92999656731104</v>
      </c>
      <c r="S9" s="236">
        <f t="shared" si="10"/>
        <v>162.75361494954979</v>
      </c>
      <c r="T9" s="236">
        <f t="shared" si="11"/>
        <v>1302.3166305033603</v>
      </c>
      <c r="U9" s="236">
        <f t="shared" si="12"/>
        <v>655.84615348115881</v>
      </c>
      <c r="V9" s="236">
        <f t="shared" si="13"/>
        <v>138.66977186339761</v>
      </c>
      <c r="W9" s="243"/>
      <c r="X9" s="243"/>
      <c r="Y9" s="243"/>
      <c r="Z9" s="243"/>
      <c r="AA9" s="243"/>
      <c r="AB9" s="243"/>
    </row>
    <row r="10" spans="1:53" ht="23.5">
      <c r="B10">
        <f t="shared" si="14"/>
        <v>-3</v>
      </c>
      <c r="C10" s="235">
        <v>8</v>
      </c>
      <c r="D10" s="33">
        <v>11</v>
      </c>
      <c r="E10" s="45" t="s">
        <v>10</v>
      </c>
      <c r="F10" s="65">
        <f>INDEX('r1'!$H$180:$H$197,MATCH(E10,'r1'!$C$180:$C$197,0))</f>
        <v>1.3082371561995778</v>
      </c>
      <c r="G10" s="65">
        <f>INDEX('r2'!$H$94:$H$111,MATCH(E10,'r2'!$C$94:$C$111,0))</f>
        <v>50.582151327269116</v>
      </c>
      <c r="H10" s="65">
        <f>INDEX('r3'!$H$94:$H$111,MATCH(E10,'r3'!$C$94:$C$111,0))</f>
        <v>910.99675698686406</v>
      </c>
      <c r="I10" s="236">
        <f t="shared" si="0"/>
        <v>51.890388483468698</v>
      </c>
      <c r="J10" s="236">
        <f t="shared" si="1"/>
        <v>41.773958218014869</v>
      </c>
      <c r="K10" s="236">
        <f t="shared" si="2"/>
        <v>25.945194241734349</v>
      </c>
      <c r="L10" s="236">
        <f t="shared" si="3"/>
        <v>26.599312819834136</v>
      </c>
      <c r="M10" s="236">
        <f t="shared" si="4"/>
        <v>6.3664522889264896</v>
      </c>
      <c r="N10" s="236">
        <f t="shared" si="5"/>
        <v>962.88714547033271</v>
      </c>
      <c r="O10" s="236">
        <f t="shared" si="6"/>
        <v>507.38876697690074</v>
      </c>
      <c r="P10" s="236">
        <f t="shared" si="7"/>
        <v>142.99006418215509</v>
      </c>
      <c r="Q10" s="236">
        <f t="shared" si="8"/>
        <v>937.59606980669821</v>
      </c>
      <c r="R10" s="236">
        <f t="shared" si="9"/>
        <v>482.09769131326618</v>
      </c>
      <c r="S10" s="236">
        <f t="shared" si="10"/>
        <v>117.69898851852055</v>
      </c>
      <c r="T10" s="236">
        <f t="shared" si="11"/>
        <v>917.3632092757905</v>
      </c>
      <c r="U10" s="236">
        <f t="shared" si="12"/>
        <v>461.86483078235852</v>
      </c>
      <c r="V10" s="236">
        <f t="shared" si="13"/>
        <v>97.466127987612907</v>
      </c>
      <c r="W10" s="243"/>
      <c r="X10" s="243"/>
      <c r="Y10" s="243"/>
      <c r="Z10" s="243"/>
      <c r="AA10" s="243"/>
      <c r="AB10" s="243"/>
    </row>
    <row r="11" spans="1:53" ht="23.5">
      <c r="B11">
        <f t="shared" si="14"/>
        <v>-1</v>
      </c>
      <c r="C11" s="235">
        <v>9</v>
      </c>
      <c r="D11" s="134">
        <v>10</v>
      </c>
      <c r="E11" s="135" t="s">
        <v>9</v>
      </c>
      <c r="F11" s="65">
        <f>INDEX('r1'!$H$180:$H$197,MATCH(E11,'r1'!$C$180:$C$197,0))</f>
        <v>1.6349668273570117</v>
      </c>
      <c r="G11" s="65">
        <f>INDEX('r2'!$H$94:$H$111,MATCH(E11,'r2'!$C$94:$C$111,0))</f>
        <v>37.181279728480604</v>
      </c>
      <c r="H11" s="65">
        <f>INDEX('r3'!$H$94:$H$111,MATCH(E11,'r3'!$C$94:$C$111,0))</f>
        <v>730.0241845172859</v>
      </c>
      <c r="I11" s="236">
        <f t="shared" si="0"/>
        <v>38.816246555837616</v>
      </c>
      <c r="J11" s="236">
        <f t="shared" si="1"/>
        <v>31.379990610141498</v>
      </c>
      <c r="K11" s="236">
        <f t="shared" si="2"/>
        <v>19.408123277918808</v>
      </c>
      <c r="L11" s="236">
        <f t="shared" si="3"/>
        <v>20.225606691597314</v>
      </c>
      <c r="M11" s="236">
        <f t="shared" si="4"/>
        <v>5.3530948002050724</v>
      </c>
      <c r="N11" s="236">
        <f t="shared" si="5"/>
        <v>768.84043107312357</v>
      </c>
      <c r="O11" s="236">
        <f t="shared" si="6"/>
        <v>403.82833881448056</v>
      </c>
      <c r="P11" s="236">
        <f t="shared" si="7"/>
        <v>111.81866500756621</v>
      </c>
      <c r="Q11" s="236">
        <f t="shared" si="8"/>
        <v>750.24979120888327</v>
      </c>
      <c r="R11" s="236">
        <f t="shared" si="9"/>
        <v>385.23769895024026</v>
      </c>
      <c r="S11" s="236">
        <f t="shared" si="10"/>
        <v>93.228025143325908</v>
      </c>
      <c r="T11" s="236">
        <f t="shared" si="11"/>
        <v>735.377279317491</v>
      </c>
      <c r="U11" s="236">
        <f t="shared" si="12"/>
        <v>370.36518705884805</v>
      </c>
      <c r="V11" s="236">
        <f t="shared" si="13"/>
        <v>78.355513251933658</v>
      </c>
      <c r="W11" s="243"/>
      <c r="X11" s="243"/>
      <c r="Y11" s="243"/>
      <c r="Z11" s="243"/>
      <c r="AA11" s="243"/>
      <c r="AB11" s="243"/>
    </row>
    <row r="12" spans="1:53" ht="23.5">
      <c r="B12">
        <f t="shared" si="14"/>
        <v>1</v>
      </c>
      <c r="C12" s="235">
        <v>10</v>
      </c>
      <c r="D12" s="132">
        <v>9</v>
      </c>
      <c r="E12" s="133" t="s">
        <v>8</v>
      </c>
      <c r="F12" s="65">
        <f>INDEX('r1'!$H$180:$H$197,MATCH(E12,'r1'!$C$180:$C$197,0))</f>
        <v>1.0641803220390464</v>
      </c>
      <c r="G12" s="65">
        <f>INDEX('r2'!$H$94:$H$111,MATCH(E12,'r2'!$C$94:$C$111,0))</f>
        <v>-7.0901857027770916</v>
      </c>
      <c r="H12" s="65">
        <f>INDEX('r3'!$H$94:$H$111,MATCH(E12,'r3'!$C$94:$C$111,0))</f>
        <v>-21.119236927736893</v>
      </c>
      <c r="I12" s="236">
        <f t="shared" si="0"/>
        <v>-6.0260053807380451</v>
      </c>
      <c r="J12" s="236">
        <f t="shared" si="1"/>
        <v>-4.6079682401826272</v>
      </c>
      <c r="K12" s="236">
        <f t="shared" si="2"/>
        <v>-3.0130026903690226</v>
      </c>
      <c r="L12" s="236">
        <f t="shared" si="3"/>
        <v>-2.4809125293494994</v>
      </c>
      <c r="M12" s="236">
        <f t="shared" si="4"/>
        <v>0.35516175176133724</v>
      </c>
      <c r="N12" s="236">
        <f t="shared" si="5"/>
        <v>-27.145242308474938</v>
      </c>
      <c r="O12" s="236">
        <f t="shared" si="6"/>
        <v>-16.585623844606491</v>
      </c>
      <c r="P12" s="236">
        <f t="shared" si="7"/>
        <v>-8.1379290735117351</v>
      </c>
      <c r="Q12" s="236">
        <f t="shared" si="8"/>
        <v>-23.600149457086392</v>
      </c>
      <c r="R12" s="236">
        <f t="shared" si="9"/>
        <v>-13.040530993217946</v>
      </c>
      <c r="S12" s="236">
        <f t="shared" si="10"/>
        <v>-4.5928362221231893</v>
      </c>
      <c r="T12" s="236">
        <f t="shared" si="11"/>
        <v>-20.764075175975556</v>
      </c>
      <c r="U12" s="236">
        <f t="shared" si="12"/>
        <v>-10.20445671210711</v>
      </c>
      <c r="V12" s="236">
        <f t="shared" si="13"/>
        <v>-1.7567619410123523</v>
      </c>
      <c r="W12" s="243"/>
      <c r="X12" s="243"/>
      <c r="Y12" s="243"/>
      <c r="Z12" s="243"/>
      <c r="AA12" s="243"/>
      <c r="AB12" s="243"/>
    </row>
    <row r="13" spans="1:53" ht="23.5">
      <c r="B13">
        <f t="shared" si="14"/>
        <v>3</v>
      </c>
      <c r="C13" s="235">
        <v>11</v>
      </c>
      <c r="D13" s="32">
        <v>8</v>
      </c>
      <c r="E13" s="44" t="s">
        <v>7</v>
      </c>
      <c r="F13" s="65">
        <f>INDEX('r1'!$H$180:$H$197,MATCH(E13,'r1'!$C$180:$C$197,0))</f>
        <v>0.90447426461158287</v>
      </c>
      <c r="G13" s="65">
        <f>INDEX('r2'!$H$94:$H$111,MATCH(E13,'r2'!$C$94:$C$111,0))</f>
        <v>-8.8885166748715392</v>
      </c>
      <c r="H13" s="65">
        <f>INDEX('r3'!$H$94:$H$111,MATCH(E13,'r3'!$C$94:$C$111,0))</f>
        <v>-154.34905000985327</v>
      </c>
      <c r="I13" s="236">
        <f t="shared" si="0"/>
        <v>-7.9840424102599563</v>
      </c>
      <c r="J13" s="236">
        <f t="shared" si="1"/>
        <v>-6.2063390752856487</v>
      </c>
      <c r="K13" s="236">
        <f t="shared" si="2"/>
        <v>-3.9920212051299782</v>
      </c>
      <c r="L13" s="236">
        <f t="shared" si="3"/>
        <v>-3.5397840728241867</v>
      </c>
      <c r="M13" s="236">
        <f t="shared" si="4"/>
        <v>1.5622597124428927E-2</v>
      </c>
      <c r="N13" s="236">
        <f t="shared" si="5"/>
        <v>-162.33309242011322</v>
      </c>
      <c r="O13" s="236">
        <f t="shared" si="6"/>
        <v>-85.158567415186596</v>
      </c>
      <c r="P13" s="236">
        <f t="shared" si="7"/>
        <v>-23.418947411245284</v>
      </c>
      <c r="Q13" s="236">
        <f t="shared" si="8"/>
        <v>-157.88883408267745</v>
      </c>
      <c r="R13" s="236">
        <f t="shared" si="9"/>
        <v>-80.714309077750826</v>
      </c>
      <c r="S13" s="236">
        <f t="shared" si="10"/>
        <v>-18.974689073809515</v>
      </c>
      <c r="T13" s="236">
        <f t="shared" si="11"/>
        <v>-154.33342741272884</v>
      </c>
      <c r="U13" s="236">
        <f t="shared" si="12"/>
        <v>-77.158902407802202</v>
      </c>
      <c r="V13" s="236">
        <f t="shared" si="13"/>
        <v>-15.419282403860899</v>
      </c>
      <c r="W13" s="243"/>
      <c r="X13" s="243"/>
      <c r="Y13" s="243"/>
      <c r="Z13" s="243"/>
      <c r="AA13" s="243"/>
      <c r="AB13" s="243"/>
    </row>
    <row r="14" spans="1:53" ht="23.5">
      <c r="B14">
        <f t="shared" si="14"/>
        <v>0</v>
      </c>
      <c r="C14" s="235">
        <v>12</v>
      </c>
      <c r="D14" s="34">
        <v>12</v>
      </c>
      <c r="E14" s="46" t="s">
        <v>11</v>
      </c>
      <c r="F14" s="65">
        <f>INDEX('r1'!$H$180:$H$197,MATCH(E14,'r1'!$C$180:$C$197,0))</f>
        <v>0.11114796814229777</v>
      </c>
      <c r="G14" s="65">
        <f>INDEX('r2'!$H$94:$H$111,MATCH(E14,'r2'!$C$94:$C$111,0))</f>
        <v>-49.108582350308154</v>
      </c>
      <c r="H14" s="65">
        <f>INDEX('r3'!$H$94:$H$111,MATCH(E14,'r3'!$C$94:$C$111,0))</f>
        <v>-725.35549478870962</v>
      </c>
      <c r="I14" s="236">
        <f t="shared" si="0"/>
        <v>-48.997434382165856</v>
      </c>
      <c r="J14" s="236">
        <f t="shared" si="1"/>
        <v>-39.175717912104226</v>
      </c>
      <c r="K14" s="236">
        <f t="shared" si="2"/>
        <v>-24.498717191082928</v>
      </c>
      <c r="L14" s="236">
        <f t="shared" si="3"/>
        <v>-24.443143207011779</v>
      </c>
      <c r="M14" s="236">
        <f t="shared" si="4"/>
        <v>-4.7997102668885177</v>
      </c>
      <c r="N14" s="236">
        <f t="shared" si="5"/>
        <v>-774.35292917087543</v>
      </c>
      <c r="O14" s="236">
        <f t="shared" si="6"/>
        <v>-411.67518177652067</v>
      </c>
      <c r="P14" s="236">
        <f t="shared" si="7"/>
        <v>-121.53298386103683</v>
      </c>
      <c r="Q14" s="236">
        <f t="shared" si="8"/>
        <v>-749.79863799572138</v>
      </c>
      <c r="R14" s="236">
        <f t="shared" si="9"/>
        <v>-387.12089060136657</v>
      </c>
      <c r="S14" s="236">
        <f t="shared" si="10"/>
        <v>-96.978692685882748</v>
      </c>
      <c r="T14" s="236">
        <f t="shared" si="11"/>
        <v>-730.15520505559812</v>
      </c>
      <c r="U14" s="236">
        <f t="shared" si="12"/>
        <v>-367.47745766124331</v>
      </c>
      <c r="V14" s="236">
        <f t="shared" si="13"/>
        <v>-77.335259745759487</v>
      </c>
      <c r="W14" s="243"/>
      <c r="X14" s="243"/>
      <c r="Y14" s="243"/>
      <c r="Z14" s="243"/>
      <c r="AA14" s="243"/>
      <c r="AB14" s="243"/>
    </row>
    <row r="15" spans="1:53" ht="23.5">
      <c r="A15" s="308" t="s">
        <v>780</v>
      </c>
      <c r="B15" s="12">
        <f t="shared" si="14"/>
        <v>0</v>
      </c>
      <c r="C15" s="242">
        <v>13</v>
      </c>
      <c r="D15" s="35">
        <v>13</v>
      </c>
      <c r="E15" s="47" t="s">
        <v>12</v>
      </c>
      <c r="F15" s="65">
        <f>INDEX('r1'!$H$180:$H$197,MATCH(E15,'r1'!$C$180:$C$197,0))</f>
        <v>-4.7191816407415832</v>
      </c>
      <c r="G15" s="65">
        <f>INDEX('r2'!$H$94:$H$111,MATCH(E15,'r2'!$C$94:$C$111,0))</f>
        <v>-85.962417044561334</v>
      </c>
      <c r="H15" s="65">
        <f>INDEX('r3'!$H$94:$H$111,MATCH(E15,'r3'!$C$94:$C$111,0))</f>
        <v>-1564.8775184900987</v>
      </c>
      <c r="I15" s="236">
        <f t="shared" si="0"/>
        <v>-90.681598685302916</v>
      </c>
      <c r="J15" s="236">
        <f t="shared" si="1"/>
        <v>-73.489115276390649</v>
      </c>
      <c r="K15" s="236">
        <f t="shared" si="2"/>
        <v>-45.340799342651458</v>
      </c>
      <c r="L15" s="236">
        <f t="shared" si="3"/>
        <v>-47.700390163022249</v>
      </c>
      <c r="M15" s="236">
        <f t="shared" si="4"/>
        <v>-13.315423345197717</v>
      </c>
      <c r="N15" s="236">
        <f t="shared" si="5"/>
        <v>-1655.5591171754018</v>
      </c>
      <c r="O15" s="236">
        <f t="shared" si="6"/>
        <v>-873.12035793035227</v>
      </c>
      <c r="P15" s="236">
        <f t="shared" si="7"/>
        <v>-247.1693505343128</v>
      </c>
      <c r="Q15" s="236">
        <f t="shared" si="8"/>
        <v>-1612.5779086531211</v>
      </c>
      <c r="R15" s="236">
        <f t="shared" si="9"/>
        <v>-830.1391494080716</v>
      </c>
      <c r="S15" s="236">
        <f t="shared" si="10"/>
        <v>-204.18814201203213</v>
      </c>
      <c r="T15" s="236">
        <f t="shared" si="11"/>
        <v>-1578.1929418352966</v>
      </c>
      <c r="U15" s="236">
        <f t="shared" si="12"/>
        <v>-795.75418259024707</v>
      </c>
      <c r="V15" s="236">
        <f t="shared" si="13"/>
        <v>-169.80317519420763</v>
      </c>
      <c r="W15" s="243"/>
      <c r="X15" s="243"/>
      <c r="Y15" s="243"/>
      <c r="Z15" s="243"/>
      <c r="AA15" s="243"/>
      <c r="AB15" s="243"/>
    </row>
    <row r="16" spans="1:53" ht="23.5">
      <c r="A16" s="308"/>
      <c r="B16" s="12">
        <f t="shared" si="14"/>
        <v>0</v>
      </c>
      <c r="C16" s="242">
        <v>14</v>
      </c>
      <c r="D16" s="36">
        <v>14</v>
      </c>
      <c r="E16" s="48" t="s">
        <v>13</v>
      </c>
      <c r="F16" s="65">
        <f>INDEX('r1'!$H$180:$H$197,MATCH(E16,'r1'!$C$180:$C$197,0))</f>
        <v>-8.263855883346892</v>
      </c>
      <c r="G16" s="65">
        <f>INDEX('r2'!$H$94:$H$111,MATCH(E16,'r2'!$C$94:$C$111,0))</f>
        <v>-133.80554901515978</v>
      </c>
      <c r="H16" s="65">
        <f>INDEX('r3'!$H$94:$H$111,MATCH(E16,'r3'!$C$94:$C$111,0))</f>
        <v>-2620.8460495639047</v>
      </c>
      <c r="I16" s="236">
        <f t="shared" si="0"/>
        <v>-142.06940489850666</v>
      </c>
      <c r="J16" s="236">
        <f t="shared" si="1"/>
        <v>-115.30829509547472</v>
      </c>
      <c r="K16" s="236">
        <f t="shared" si="2"/>
        <v>-71.034702449253331</v>
      </c>
      <c r="L16" s="236">
        <f t="shared" si="3"/>
        <v>-75.166630390926784</v>
      </c>
      <c r="M16" s="236">
        <f t="shared" si="4"/>
        <v>-21.64441078486287</v>
      </c>
      <c r="N16" s="236">
        <f t="shared" si="5"/>
        <v>-2762.9154544624112</v>
      </c>
      <c r="O16" s="236">
        <f t="shared" si="6"/>
        <v>-1452.4924296804591</v>
      </c>
      <c r="P16" s="236">
        <f t="shared" si="7"/>
        <v>-404.15400985489714</v>
      </c>
      <c r="Q16" s="236">
        <f t="shared" si="8"/>
        <v>-2696.0126799548316</v>
      </c>
      <c r="R16" s="236">
        <f t="shared" si="9"/>
        <v>-1385.589655172879</v>
      </c>
      <c r="S16" s="236">
        <f t="shared" si="10"/>
        <v>-337.25123534731728</v>
      </c>
      <c r="T16" s="236">
        <f t="shared" si="11"/>
        <v>-2642.4904603487676</v>
      </c>
      <c r="U16" s="236">
        <f t="shared" si="12"/>
        <v>-1332.0674355668152</v>
      </c>
      <c r="V16" s="236">
        <f t="shared" si="13"/>
        <v>-283.72901574125336</v>
      </c>
      <c r="W16" s="243"/>
      <c r="X16" s="243"/>
      <c r="Y16" s="243"/>
      <c r="Z16" s="243"/>
      <c r="AA16" s="243"/>
      <c r="AB16" s="243"/>
    </row>
    <row r="17" spans="1:28" ht="23.5">
      <c r="A17" s="308"/>
      <c r="B17" s="12">
        <f t="shared" si="14"/>
        <v>-1</v>
      </c>
      <c r="C17" s="242">
        <v>15</v>
      </c>
      <c r="D17" s="37">
        <v>16</v>
      </c>
      <c r="E17" s="50" t="s">
        <v>15</v>
      </c>
      <c r="F17" s="65">
        <f>INDEX('r1'!$H$180:$H$197,MATCH(E17,'r1'!$C$180:$C$197,0))</f>
        <v>-10.310723283299854</v>
      </c>
      <c r="G17" s="65">
        <f>INDEX('r2'!$H$94:$H$111,MATCH(E17,'r2'!$C$94:$C$111,0))</f>
        <v>-188.20913884520874</v>
      </c>
      <c r="H17" s="65">
        <f>INDEX('r3'!$H$94:$H$111,MATCH(E17,'r3'!$C$94:$C$111,0))</f>
        <v>-3522.1381796113901</v>
      </c>
      <c r="I17" s="236">
        <f t="shared" si="0"/>
        <v>-198.51986212850861</v>
      </c>
      <c r="J17" s="236">
        <f t="shared" si="1"/>
        <v>-160.87803435946685</v>
      </c>
      <c r="K17" s="236">
        <f t="shared" si="2"/>
        <v>-99.259931064254303</v>
      </c>
      <c r="L17" s="236">
        <f t="shared" si="3"/>
        <v>-104.41529270590422</v>
      </c>
      <c r="M17" s="236">
        <f t="shared" si="4"/>
        <v>-29.131637167820728</v>
      </c>
      <c r="N17" s="236">
        <f t="shared" si="5"/>
        <v>-3720.6580417398986</v>
      </c>
      <c r="O17" s="236">
        <f t="shared" si="6"/>
        <v>-1959.5889519342036</v>
      </c>
      <c r="P17" s="236">
        <f t="shared" si="7"/>
        <v>-550.73368008964769</v>
      </c>
      <c r="Q17" s="236">
        <f t="shared" si="8"/>
        <v>-3626.5534723172941</v>
      </c>
      <c r="R17" s="236">
        <f t="shared" si="9"/>
        <v>-1865.4843825115993</v>
      </c>
      <c r="S17" s="236">
        <f t="shared" si="10"/>
        <v>-456.62911066704328</v>
      </c>
      <c r="T17" s="236">
        <f t="shared" si="11"/>
        <v>-3551.2698167792109</v>
      </c>
      <c r="U17" s="236">
        <f t="shared" si="12"/>
        <v>-1790.2007269735159</v>
      </c>
      <c r="V17" s="236">
        <f t="shared" si="13"/>
        <v>-381.34545512895977</v>
      </c>
      <c r="W17" s="243"/>
      <c r="X17" s="243"/>
      <c r="Y17" s="243"/>
      <c r="Z17" s="243"/>
      <c r="AA17" s="243"/>
      <c r="AB17" s="243"/>
    </row>
    <row r="18" spans="1:28" ht="23.5">
      <c r="A18" s="308"/>
      <c r="B18" s="12">
        <f t="shared" si="14"/>
        <v>1</v>
      </c>
      <c r="C18" s="242">
        <v>16</v>
      </c>
      <c r="D18" s="38">
        <v>15</v>
      </c>
      <c r="E18" s="49" t="s">
        <v>14</v>
      </c>
      <c r="F18" s="65">
        <f>INDEX('r1'!$H$180:$H$197,MATCH(E18,'r1'!$C$180:$C$197,0))</f>
        <v>-14.29410529043278</v>
      </c>
      <c r="G18" s="65">
        <f>INDEX('r2'!$H$94:$H$111,MATCH(E18,'r2'!$C$94:$C$111,0))</f>
        <v>-236.91937667147803</v>
      </c>
      <c r="H18" s="65">
        <f>INDEX('r3'!$H$94:$H$111,MATCH(E18,'r3'!$C$94:$C$111,0))</f>
        <v>-4573.5813636349794</v>
      </c>
      <c r="I18" s="236">
        <f t="shared" si="0"/>
        <v>-251.21348196191082</v>
      </c>
      <c r="J18" s="236">
        <f t="shared" si="1"/>
        <v>-203.82960662761522</v>
      </c>
      <c r="K18" s="236">
        <f t="shared" si="2"/>
        <v>-125.60674098095541</v>
      </c>
      <c r="L18" s="236">
        <f t="shared" si="3"/>
        <v>-132.75379362617178</v>
      </c>
      <c r="M18" s="236">
        <f t="shared" si="4"/>
        <v>-37.986042957580587</v>
      </c>
      <c r="N18" s="236">
        <f t="shared" si="5"/>
        <v>-4824.7948455968899</v>
      </c>
      <c r="O18" s="236">
        <f t="shared" si="6"/>
        <v>-2538.0041637794006</v>
      </c>
      <c r="P18" s="236">
        <f t="shared" si="7"/>
        <v>-708.57161832540874</v>
      </c>
      <c r="Q18" s="236">
        <f t="shared" si="8"/>
        <v>-4706.3351572611509</v>
      </c>
      <c r="R18" s="236">
        <f t="shared" si="9"/>
        <v>-2419.5444754436617</v>
      </c>
      <c r="S18" s="236">
        <f t="shared" si="10"/>
        <v>-590.11192998966976</v>
      </c>
      <c r="T18" s="236">
        <f t="shared" si="11"/>
        <v>-4611.5674065925596</v>
      </c>
      <c r="U18" s="236">
        <f t="shared" si="12"/>
        <v>-2324.7767247750703</v>
      </c>
      <c r="V18" s="236">
        <f t="shared" si="13"/>
        <v>-495.34417932107857</v>
      </c>
      <c r="W18" s="243"/>
      <c r="X18" s="243"/>
      <c r="Y18" s="243"/>
      <c r="Z18" s="243"/>
      <c r="AA18" s="243"/>
      <c r="AB18" s="243"/>
    </row>
    <row r="19" spans="1:28" ht="23.5">
      <c r="A19" s="308"/>
      <c r="B19" s="12">
        <f t="shared" si="14"/>
        <v>0</v>
      </c>
      <c r="C19" s="242">
        <v>17</v>
      </c>
      <c r="D19" s="75">
        <v>17</v>
      </c>
      <c r="E19" s="76" t="s">
        <v>16</v>
      </c>
      <c r="F19" s="65">
        <f>INDEX('r1'!$H$180:$H$197,MATCH(E19,'r1'!$C$180:$C$197,0))</f>
        <v>-15.051857880027713</v>
      </c>
      <c r="G19" s="65">
        <f>INDEX('r2'!$H$94:$H$111,MATCH(E19,'r2'!$C$94:$C$111,0))</f>
        <v>-281.12129425820956</v>
      </c>
      <c r="H19" s="65">
        <f>INDEX('r3'!$H$94:$H$111,MATCH(E19,'r3'!$C$94:$C$111,0))</f>
        <v>-5142.0526434193152</v>
      </c>
      <c r="I19" s="236">
        <f t="shared" si="0"/>
        <v>-296.1731521382373</v>
      </c>
      <c r="J19" s="236">
        <f t="shared" si="1"/>
        <v>-239.94889328659536</v>
      </c>
      <c r="K19" s="236">
        <f t="shared" si="2"/>
        <v>-148.08657606911865</v>
      </c>
      <c r="L19" s="236">
        <f t="shared" si="3"/>
        <v>-155.61250500913249</v>
      </c>
      <c r="M19" s="236">
        <f t="shared" si="4"/>
        <v>-43.163987305848671</v>
      </c>
      <c r="N19" s="236">
        <f t="shared" si="5"/>
        <v>-5438.2257955575524</v>
      </c>
      <c r="O19" s="236">
        <f t="shared" si="6"/>
        <v>-2867.1994738478948</v>
      </c>
      <c r="P19" s="236">
        <f t="shared" si="7"/>
        <v>-810.37841648016888</v>
      </c>
      <c r="Q19" s="236">
        <f t="shared" si="8"/>
        <v>-5297.6651484284475</v>
      </c>
      <c r="R19" s="236">
        <f t="shared" si="9"/>
        <v>-2726.6388267187899</v>
      </c>
      <c r="S19" s="236">
        <f t="shared" si="10"/>
        <v>-669.81776935106404</v>
      </c>
      <c r="T19" s="236">
        <f t="shared" si="11"/>
        <v>-5185.2166307251637</v>
      </c>
      <c r="U19" s="236">
        <f t="shared" si="12"/>
        <v>-2614.1903090155065</v>
      </c>
      <c r="V19" s="236">
        <f t="shared" si="13"/>
        <v>-557.36925164778017</v>
      </c>
      <c r="W19" s="243"/>
      <c r="X19" s="243"/>
      <c r="Y19" s="243"/>
      <c r="Z19" s="243"/>
      <c r="AA19" s="243"/>
      <c r="AB19" s="243"/>
    </row>
    <row r="20" spans="1:28" ht="23.5">
      <c r="A20" s="308"/>
      <c r="B20" s="12">
        <f t="shared" si="14"/>
        <v>0</v>
      </c>
      <c r="C20" s="242">
        <v>18</v>
      </c>
      <c r="D20" s="16">
        <v>18</v>
      </c>
      <c r="E20" s="41" t="s">
        <v>17</v>
      </c>
      <c r="F20" s="65">
        <f>INDEX('r1'!$H$180:$H$197,MATCH(E20,'r1'!$C$180:$C$197,0))</f>
        <v>-20.210345361573047</v>
      </c>
      <c r="G20" s="65">
        <f>INDEX('r2'!$H$94:$H$111,MATCH(E20,'r2'!$C$94:$C$111,0))</f>
        <v>-334.78676139473356</v>
      </c>
      <c r="H20" s="65">
        <f>INDEX('r3'!$H$94:$H$111,MATCH(E20,'r3'!$C$94:$C$111,0))</f>
        <v>-6264.3978252918714</v>
      </c>
      <c r="I20" s="236">
        <f t="shared" si="0"/>
        <v>-354.99710675630661</v>
      </c>
      <c r="J20" s="236">
        <f t="shared" si="1"/>
        <v>-288.03975447735991</v>
      </c>
      <c r="K20" s="236">
        <f t="shared" si="2"/>
        <v>-177.4985533781533</v>
      </c>
      <c r="L20" s="236">
        <f t="shared" si="3"/>
        <v>-187.60372605893983</v>
      </c>
      <c r="M20" s="236">
        <f t="shared" si="4"/>
        <v>-53.689021501046405</v>
      </c>
      <c r="N20" s="236">
        <f t="shared" si="5"/>
        <v>-6619.3949320481779</v>
      </c>
      <c r="O20" s="236">
        <f t="shared" si="6"/>
        <v>-3487.1960194022422</v>
      </c>
      <c r="P20" s="236">
        <f t="shared" si="7"/>
        <v>-981.43688928549375</v>
      </c>
      <c r="Q20" s="236">
        <f t="shared" si="8"/>
        <v>-6452.0015513508115</v>
      </c>
      <c r="R20" s="236">
        <f t="shared" si="9"/>
        <v>-3319.8026387048753</v>
      </c>
      <c r="S20" s="236">
        <f t="shared" si="10"/>
        <v>-814.043508588127</v>
      </c>
      <c r="T20" s="236">
        <f t="shared" si="11"/>
        <v>-6318.0868467929176</v>
      </c>
      <c r="U20" s="236">
        <f t="shared" si="12"/>
        <v>-3185.8879341469819</v>
      </c>
      <c r="V20" s="236">
        <f t="shared" si="13"/>
        <v>-680.1288040302336</v>
      </c>
      <c r="W20" s="243"/>
      <c r="X20" s="243"/>
      <c r="Y20" s="243"/>
      <c r="Z20" s="243"/>
      <c r="AA20" s="243"/>
      <c r="AB20" s="243"/>
    </row>
    <row r="22" spans="1:28">
      <c r="B22" s="305" t="s">
        <v>774</v>
      </c>
      <c r="C22" s="306"/>
      <c r="D22" s="57" t="s">
        <v>62</v>
      </c>
      <c r="E22" s="20" t="s">
        <v>63</v>
      </c>
      <c r="F22" s="57" t="s">
        <v>64</v>
      </c>
      <c r="G22" s="57" t="s">
        <v>65</v>
      </c>
      <c r="H22" s="57"/>
      <c r="I22" s="57" t="s">
        <v>66</v>
      </c>
    </row>
    <row r="23" spans="1:28">
      <c r="B23" s="57">
        <v>0</v>
      </c>
      <c r="C23" s="57">
        <f t="shared" ref="C23:C36" si="15">COUNTIF($B$3:$B$20,B23)</f>
        <v>9</v>
      </c>
      <c r="D23" s="57">
        <f>C23</f>
        <v>9</v>
      </c>
      <c r="E23" s="57">
        <f>SUM(C24:C27)</f>
        <v>7</v>
      </c>
      <c r="F23" s="57">
        <f>SUM(C28:C31)</f>
        <v>2</v>
      </c>
      <c r="G23" s="57">
        <f>SUM(C32:C36)</f>
        <v>0</v>
      </c>
      <c r="H23" s="57"/>
      <c r="I23" s="57">
        <f>SUM(D23:H23)</f>
        <v>18</v>
      </c>
    </row>
    <row r="24" spans="1:28">
      <c r="B24" s="57">
        <v>1</v>
      </c>
      <c r="C24" s="57">
        <f t="shared" si="15"/>
        <v>2</v>
      </c>
    </row>
    <row r="25" spans="1:28">
      <c r="B25" s="57">
        <v>-1</v>
      </c>
      <c r="C25" s="57">
        <f t="shared" si="15"/>
        <v>4</v>
      </c>
    </row>
    <row r="26" spans="1:28">
      <c r="B26" s="57">
        <v>2</v>
      </c>
      <c r="C26" s="57">
        <f t="shared" si="15"/>
        <v>1</v>
      </c>
    </row>
    <row r="27" spans="1:28">
      <c r="B27" s="57">
        <v>-2</v>
      </c>
      <c r="C27" s="57">
        <f t="shared" si="15"/>
        <v>0</v>
      </c>
    </row>
    <row r="28" spans="1:28">
      <c r="B28" s="57">
        <v>3</v>
      </c>
      <c r="C28" s="57">
        <f t="shared" si="15"/>
        <v>1</v>
      </c>
    </row>
    <row r="29" spans="1:28">
      <c r="B29" s="57">
        <v>-3</v>
      </c>
      <c r="C29" s="57">
        <f t="shared" si="15"/>
        <v>1</v>
      </c>
    </row>
    <row r="30" spans="1:28">
      <c r="B30" s="57">
        <v>4</v>
      </c>
      <c r="C30" s="57">
        <f t="shared" si="15"/>
        <v>0</v>
      </c>
    </row>
    <row r="31" spans="1:28">
      <c r="B31" s="57">
        <v>-4</v>
      </c>
      <c r="C31" s="57">
        <f t="shared" si="15"/>
        <v>0</v>
      </c>
    </row>
    <row r="32" spans="1:28">
      <c r="B32" s="57">
        <v>5</v>
      </c>
      <c r="C32" s="57">
        <f t="shared" si="15"/>
        <v>0</v>
      </c>
    </row>
    <row r="33" spans="2:22">
      <c r="B33" s="57">
        <v>-5</v>
      </c>
      <c r="C33" s="57">
        <f t="shared" si="15"/>
        <v>0</v>
      </c>
    </row>
    <row r="34" spans="2:22">
      <c r="B34" s="57">
        <v>6</v>
      </c>
      <c r="C34" s="57">
        <f t="shared" si="15"/>
        <v>0</v>
      </c>
    </row>
    <row r="35" spans="2:22">
      <c r="B35" s="57">
        <v>-6</v>
      </c>
      <c r="C35" s="57">
        <f t="shared" si="15"/>
        <v>0</v>
      </c>
    </row>
    <row r="36" spans="2:22">
      <c r="B36" s="67">
        <v>-7</v>
      </c>
      <c r="C36" s="67">
        <f t="shared" si="15"/>
        <v>0</v>
      </c>
    </row>
    <row r="38" spans="2:22">
      <c r="D38" s="309"/>
      <c r="E38" s="309"/>
      <c r="F38" s="309"/>
      <c r="G38" s="309"/>
    </row>
    <row r="39" spans="2:22" ht="18.5">
      <c r="D39" s="10"/>
      <c r="E39" s="15"/>
      <c r="F39" s="292"/>
      <c r="G39" s="292"/>
      <c r="H39" s="292"/>
      <c r="I39" s="292"/>
      <c r="J39" s="292"/>
      <c r="K39" s="292"/>
      <c r="L39" s="292"/>
      <c r="M39" s="292"/>
      <c r="N39" s="292"/>
      <c r="O39" s="292"/>
      <c r="P39" s="292"/>
      <c r="Q39" s="292"/>
      <c r="R39" s="292"/>
      <c r="S39" s="292"/>
      <c r="T39" s="292"/>
      <c r="U39" s="292"/>
      <c r="V39" s="292"/>
    </row>
    <row r="40" spans="2:22" ht="18.5">
      <c r="D40" s="10"/>
      <c r="E40" s="293"/>
      <c r="F40" s="292"/>
      <c r="G40" s="292"/>
      <c r="H40" s="292"/>
      <c r="I40" s="292"/>
      <c r="J40" s="292"/>
      <c r="K40" s="292"/>
      <c r="L40" s="292"/>
      <c r="M40" s="292"/>
      <c r="N40" s="292"/>
      <c r="O40" s="292"/>
      <c r="P40" s="292"/>
      <c r="Q40" s="292"/>
      <c r="R40" s="292"/>
      <c r="S40" s="292"/>
      <c r="T40" s="292"/>
      <c r="U40" s="292"/>
      <c r="V40" s="292"/>
    </row>
    <row r="41" spans="2:22" ht="18.5">
      <c r="D41" s="10"/>
      <c r="E41" s="15"/>
      <c r="F41" s="292"/>
      <c r="G41" s="292"/>
      <c r="H41" s="292"/>
      <c r="I41" s="292"/>
      <c r="J41" s="292"/>
      <c r="K41" s="292"/>
      <c r="L41" s="292"/>
      <c r="M41" s="292"/>
      <c r="N41" s="292"/>
      <c r="O41" s="292"/>
      <c r="P41" s="292"/>
      <c r="Q41" s="292"/>
      <c r="R41" s="292"/>
      <c r="S41" s="292"/>
      <c r="T41" s="292"/>
      <c r="U41" s="292"/>
      <c r="V41" s="292"/>
    </row>
    <row r="42" spans="2:22" ht="18.5">
      <c r="D42" s="10"/>
      <c r="E42" s="15"/>
      <c r="F42" s="292"/>
      <c r="G42" s="292"/>
      <c r="H42" s="292"/>
      <c r="I42" s="292"/>
      <c r="J42" s="292"/>
      <c r="K42" s="292"/>
      <c r="L42" s="292"/>
      <c r="M42" s="292"/>
      <c r="N42" s="292"/>
      <c r="O42" s="292"/>
      <c r="P42" s="292"/>
      <c r="Q42" s="292"/>
      <c r="R42" s="292"/>
      <c r="S42" s="292"/>
      <c r="T42" s="292"/>
      <c r="U42" s="292"/>
      <c r="V42" s="292"/>
    </row>
    <row r="43" spans="2:22" ht="18.5">
      <c r="D43" s="10"/>
      <c r="E43" s="15"/>
      <c r="F43" s="292"/>
      <c r="G43" s="292"/>
      <c r="H43" s="292"/>
      <c r="I43" s="292"/>
      <c r="J43" s="292"/>
      <c r="K43" s="292"/>
      <c r="L43" s="292"/>
      <c r="M43" s="292"/>
      <c r="N43" s="292"/>
      <c r="O43" s="292"/>
      <c r="P43" s="292"/>
      <c r="Q43" s="292"/>
      <c r="R43" s="292"/>
      <c r="S43" s="292"/>
      <c r="T43" s="292"/>
      <c r="U43" s="292"/>
      <c r="V43" s="292"/>
    </row>
    <row r="44" spans="2:22" ht="18.5">
      <c r="D44" s="10"/>
      <c r="E44" s="15"/>
      <c r="F44" s="292"/>
      <c r="G44" s="292"/>
      <c r="H44" s="292"/>
      <c r="I44" s="292"/>
      <c r="J44" s="292"/>
      <c r="K44" s="292"/>
      <c r="L44" s="292"/>
      <c r="M44" s="292"/>
      <c r="N44" s="292"/>
      <c r="O44" s="292"/>
      <c r="P44" s="292"/>
      <c r="Q44" s="292"/>
      <c r="R44" s="292"/>
      <c r="S44" s="292"/>
      <c r="T44" s="292"/>
      <c r="U44" s="292"/>
      <c r="V44" s="292"/>
    </row>
    <row r="45" spans="2:22" ht="18.5">
      <c r="D45" s="10"/>
      <c r="E45" s="15"/>
      <c r="F45" s="292"/>
      <c r="G45" s="292"/>
      <c r="H45" s="292"/>
      <c r="I45" s="292"/>
      <c r="J45" s="292"/>
      <c r="K45" s="292"/>
      <c r="L45" s="292"/>
      <c r="M45" s="292"/>
      <c r="N45" s="292"/>
      <c r="O45" s="292"/>
      <c r="P45" s="292"/>
      <c r="Q45" s="292"/>
      <c r="R45" s="292"/>
      <c r="S45" s="292"/>
      <c r="T45" s="292"/>
      <c r="U45" s="292"/>
      <c r="V45" s="292"/>
    </row>
    <row r="46" spans="2:22" ht="18.5">
      <c r="D46" s="10"/>
      <c r="E46" s="15"/>
      <c r="F46" s="292"/>
      <c r="G46" s="292"/>
      <c r="H46" s="292"/>
      <c r="I46" s="292"/>
      <c r="J46" s="292"/>
      <c r="K46" s="292"/>
      <c r="L46" s="292"/>
      <c r="M46" s="292"/>
      <c r="N46" s="292"/>
      <c r="O46" s="292"/>
      <c r="P46" s="292"/>
      <c r="Q46" s="292"/>
      <c r="R46" s="292"/>
      <c r="S46" s="292"/>
      <c r="T46" s="292"/>
      <c r="U46" s="292"/>
      <c r="V46" s="292"/>
    </row>
    <row r="47" spans="2:22" ht="18.5">
      <c r="D47" s="10"/>
      <c r="E47" s="15"/>
      <c r="F47" s="292"/>
      <c r="G47" s="292"/>
      <c r="H47" s="292"/>
      <c r="I47" s="292"/>
      <c r="J47" s="292"/>
      <c r="K47" s="292"/>
      <c r="L47" s="292"/>
      <c r="M47" s="292"/>
      <c r="N47" s="292"/>
      <c r="O47" s="292"/>
      <c r="P47" s="292"/>
      <c r="Q47" s="292"/>
      <c r="R47" s="292"/>
      <c r="S47" s="292"/>
      <c r="T47" s="292"/>
      <c r="U47" s="292"/>
      <c r="V47" s="292"/>
    </row>
    <row r="48" spans="2:22" ht="18.5">
      <c r="D48" s="10"/>
      <c r="E48" s="15"/>
      <c r="F48" s="292"/>
      <c r="G48" s="292"/>
      <c r="H48" s="292"/>
      <c r="I48" s="292"/>
      <c r="J48" s="292"/>
      <c r="K48" s="292"/>
      <c r="L48" s="292"/>
      <c r="M48" s="292"/>
      <c r="N48" s="292"/>
      <c r="O48" s="292"/>
      <c r="P48" s="292"/>
      <c r="Q48" s="292"/>
      <c r="R48" s="292"/>
      <c r="S48" s="292"/>
      <c r="T48" s="292"/>
      <c r="U48" s="292"/>
      <c r="V48" s="292"/>
    </row>
    <row r="49" spans="4:22" ht="18.5">
      <c r="D49" s="10"/>
      <c r="E49" s="15"/>
      <c r="F49" s="292"/>
      <c r="G49" s="292"/>
      <c r="H49" s="292"/>
      <c r="I49" s="292"/>
      <c r="J49" s="292"/>
      <c r="K49" s="292"/>
      <c r="L49" s="292"/>
      <c r="M49" s="292"/>
      <c r="N49" s="292"/>
      <c r="O49" s="292"/>
      <c r="P49" s="292"/>
      <c r="Q49" s="292"/>
      <c r="R49" s="292"/>
      <c r="S49" s="292"/>
      <c r="T49" s="292"/>
      <c r="U49" s="292"/>
      <c r="V49" s="292"/>
    </row>
    <row r="50" spans="4:22" ht="18.5">
      <c r="D50" s="10"/>
      <c r="E50" s="15"/>
      <c r="F50" s="292"/>
      <c r="G50" s="292"/>
      <c r="H50" s="292"/>
      <c r="I50" s="292"/>
      <c r="J50" s="292"/>
      <c r="K50" s="292"/>
      <c r="L50" s="292"/>
      <c r="M50" s="292"/>
      <c r="N50" s="292"/>
      <c r="O50" s="292"/>
      <c r="P50" s="292"/>
      <c r="Q50" s="292"/>
      <c r="R50" s="292"/>
      <c r="S50" s="292"/>
      <c r="T50" s="292"/>
      <c r="U50" s="292"/>
      <c r="V50" s="292"/>
    </row>
    <row r="51" spans="4:22" ht="18.5">
      <c r="D51" s="10"/>
      <c r="E51" s="15"/>
      <c r="F51" s="292"/>
      <c r="G51" s="292"/>
      <c r="H51" s="292"/>
      <c r="I51" s="292"/>
      <c r="J51" s="292"/>
      <c r="K51" s="292"/>
      <c r="L51" s="292"/>
      <c r="M51" s="292"/>
      <c r="N51" s="292"/>
      <c r="O51" s="292"/>
      <c r="P51" s="292"/>
      <c r="Q51" s="292"/>
      <c r="R51" s="292"/>
      <c r="S51" s="292"/>
      <c r="T51" s="292"/>
      <c r="U51" s="292"/>
      <c r="V51" s="292"/>
    </row>
    <row r="52" spans="4:22" ht="18.5">
      <c r="D52" s="10"/>
      <c r="E52" s="15"/>
      <c r="F52" s="292"/>
      <c r="G52" s="292"/>
      <c r="H52" s="292"/>
      <c r="I52" s="292"/>
      <c r="J52" s="292"/>
      <c r="K52" s="292"/>
      <c r="L52" s="292"/>
      <c r="M52" s="292"/>
      <c r="N52" s="292"/>
      <c r="O52" s="292"/>
      <c r="P52" s="292"/>
      <c r="Q52" s="292"/>
      <c r="R52" s="292"/>
      <c r="S52" s="292"/>
      <c r="T52" s="292"/>
      <c r="U52" s="292"/>
      <c r="V52" s="292"/>
    </row>
    <row r="53" spans="4:22" ht="18.5">
      <c r="D53" s="10"/>
      <c r="E53" s="15"/>
      <c r="F53" s="292"/>
      <c r="G53" s="292"/>
      <c r="H53" s="292"/>
      <c r="I53" s="292"/>
      <c r="J53" s="292"/>
      <c r="K53" s="292"/>
      <c r="L53" s="292"/>
      <c r="M53" s="292"/>
      <c r="N53" s="292"/>
      <c r="O53" s="292"/>
      <c r="P53" s="292"/>
      <c r="Q53" s="292"/>
      <c r="R53" s="292"/>
      <c r="S53" s="292"/>
      <c r="T53" s="292"/>
      <c r="U53" s="292"/>
      <c r="V53" s="292"/>
    </row>
    <row r="54" spans="4:22" ht="18.5">
      <c r="D54" s="10"/>
      <c r="E54" s="15"/>
      <c r="F54" s="292"/>
      <c r="G54" s="292"/>
      <c r="H54" s="292"/>
      <c r="I54" s="292"/>
      <c r="J54" s="292"/>
      <c r="K54" s="292"/>
      <c r="L54" s="292"/>
      <c r="M54" s="292"/>
      <c r="N54" s="292"/>
      <c r="O54" s="292"/>
      <c r="P54" s="292"/>
      <c r="Q54" s="292"/>
      <c r="R54" s="292"/>
      <c r="S54" s="292"/>
      <c r="T54" s="292"/>
      <c r="U54" s="292"/>
      <c r="V54" s="292"/>
    </row>
    <row r="55" spans="4:22" ht="18.5">
      <c r="D55" s="10"/>
      <c r="E55" s="15"/>
      <c r="F55" s="292"/>
      <c r="G55" s="292"/>
      <c r="H55" s="292"/>
      <c r="I55" s="292"/>
      <c r="J55" s="292"/>
      <c r="K55" s="292"/>
      <c r="L55" s="292"/>
      <c r="M55" s="292"/>
      <c r="N55" s="292"/>
      <c r="O55" s="292"/>
      <c r="P55" s="292"/>
      <c r="Q55" s="292"/>
      <c r="R55" s="292"/>
      <c r="S55" s="292"/>
      <c r="T55" s="292"/>
      <c r="U55" s="292"/>
      <c r="V55" s="292"/>
    </row>
    <row r="56" spans="4:22" ht="18.5">
      <c r="D56" s="10"/>
      <c r="E56" s="15"/>
      <c r="F56" s="292"/>
      <c r="G56" s="292"/>
      <c r="H56" s="292"/>
      <c r="I56" s="292"/>
      <c r="J56" s="292"/>
      <c r="K56" s="292"/>
      <c r="L56" s="292"/>
      <c r="M56" s="292"/>
      <c r="N56" s="292"/>
      <c r="O56" s="292"/>
      <c r="P56" s="292"/>
      <c r="Q56" s="292"/>
      <c r="R56" s="292"/>
      <c r="S56" s="292"/>
      <c r="T56" s="292"/>
      <c r="U56" s="292"/>
      <c r="V56" s="292"/>
    </row>
  </sheetData>
  <autoFilter ref="D2:AB2" xr:uid="{A84D4568-364B-49A3-82DB-F053417E9A3E}">
    <sortState xmlns:xlrd2="http://schemas.microsoft.com/office/spreadsheetml/2017/richdata2" ref="D3:AB20">
      <sortCondition descending="1" ref="L2"/>
    </sortState>
  </autoFilter>
  <mergeCells count="4">
    <mergeCell ref="D38:G38"/>
    <mergeCell ref="B22:C22"/>
    <mergeCell ref="A3:A8"/>
    <mergeCell ref="A15:A20"/>
  </mergeCells>
  <pageMargins left="0.7" right="0.7" top="0.75" bottom="0.75" header="0.3" footer="0.3"/>
  <pageSetup paperSize="8" scale="5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75F1-6C61-4EE0-A3CA-9BB372FFDCA2}">
  <sheetPr>
    <pageSetUpPr fitToPage="1"/>
  </sheetPr>
  <dimension ref="A1:AA37"/>
  <sheetViews>
    <sheetView topLeftCell="B1" zoomScale="68" zoomScaleNormal="68" workbookViewId="0">
      <pane xSplit="1" topLeftCell="C1" activePane="topRight" state="frozen"/>
      <selection activeCell="B1" sqref="B1"/>
      <selection pane="topRight" activeCell="B2" sqref="B2:V37"/>
    </sheetView>
  </sheetViews>
  <sheetFormatPr defaultRowHeight="14.5"/>
  <cols>
    <col min="4" max="4" width="17.26953125" bestFit="1" customWidth="1"/>
    <col min="5" max="5" width="32.1796875" bestFit="1" customWidth="1"/>
    <col min="6" max="22" width="18.7265625" customWidth="1"/>
  </cols>
  <sheetData>
    <row r="1" spans="1:27">
      <c r="F1">
        <v>1</v>
      </c>
      <c r="I1">
        <v>2</v>
      </c>
      <c r="J1">
        <v>3</v>
      </c>
      <c r="K1">
        <v>4</v>
      </c>
      <c r="L1">
        <v>5</v>
      </c>
      <c r="M1">
        <v>6</v>
      </c>
      <c r="N1">
        <v>7</v>
      </c>
      <c r="O1">
        <v>8</v>
      </c>
      <c r="P1">
        <v>9</v>
      </c>
      <c r="Q1">
        <v>10</v>
      </c>
      <c r="R1">
        <v>11</v>
      </c>
      <c r="S1">
        <v>12</v>
      </c>
      <c r="T1">
        <v>13</v>
      </c>
      <c r="U1">
        <v>14</v>
      </c>
      <c r="V1">
        <v>15</v>
      </c>
    </row>
    <row r="2" spans="1:27" ht="29">
      <c r="A2" s="136"/>
      <c r="B2" s="136" t="s">
        <v>776</v>
      </c>
      <c r="C2" s="89" t="s">
        <v>775</v>
      </c>
      <c r="D2" s="239" t="s">
        <v>777</v>
      </c>
      <c r="E2" s="167" t="s">
        <v>778</v>
      </c>
      <c r="F2" s="237" t="s">
        <v>42</v>
      </c>
      <c r="G2" s="237" t="s">
        <v>83</v>
      </c>
      <c r="H2" s="237" t="s">
        <v>84</v>
      </c>
      <c r="I2" s="167" t="s">
        <v>43</v>
      </c>
      <c r="J2" s="167" t="s">
        <v>44</v>
      </c>
      <c r="K2" s="167" t="s">
        <v>806</v>
      </c>
      <c r="L2" s="238" t="s">
        <v>72</v>
      </c>
      <c r="M2" s="167" t="s">
        <v>61</v>
      </c>
      <c r="N2" s="167" t="s">
        <v>57</v>
      </c>
      <c r="O2" s="167" t="s">
        <v>56</v>
      </c>
      <c r="P2" s="167" t="s">
        <v>67</v>
      </c>
      <c r="Q2" s="167" t="s">
        <v>58</v>
      </c>
      <c r="R2" s="167" t="s">
        <v>59</v>
      </c>
      <c r="S2" s="167" t="s">
        <v>60</v>
      </c>
      <c r="T2" s="167" t="s">
        <v>68</v>
      </c>
      <c r="U2" s="167" t="s">
        <v>69</v>
      </c>
      <c r="V2" s="167" t="s">
        <v>70</v>
      </c>
      <c r="W2" s="2"/>
      <c r="X2" s="2"/>
      <c r="Y2" s="2"/>
      <c r="Z2" s="2"/>
      <c r="AA2" s="2"/>
    </row>
    <row r="3" spans="1:27" ht="23.5">
      <c r="A3" s="307" t="s">
        <v>779</v>
      </c>
      <c r="B3" s="240">
        <f>C3-D3</f>
        <v>0</v>
      </c>
      <c r="C3" s="241">
        <v>1</v>
      </c>
      <c r="D3" s="29">
        <v>1</v>
      </c>
      <c r="E3" s="40" t="s">
        <v>0</v>
      </c>
      <c r="F3" s="65">
        <f>INDEX('r1'!$F$180:$F$197,MATCH(E3,'r1'!$C$180:$C$197,0))</f>
        <v>12.612396205572056</v>
      </c>
      <c r="G3" s="65">
        <f>INDEX('r2'!$F$94:$F$111,MATCH(E3,'r2'!$C$94:$C$111,0))</f>
        <v>247.48109030984381</v>
      </c>
      <c r="H3" s="65">
        <f>INDEX('r3'!$F$94:$F$111,MATCH(E3,'r3'!$C$94:$C$111,0))</f>
        <v>4092.3175724853577</v>
      </c>
      <c r="I3" s="236">
        <f t="shared" ref="I3:I20" si="0">$F3+$G3</f>
        <v>260.09348651541586</v>
      </c>
      <c r="J3" s="236">
        <f t="shared" ref="J3:J20" si="1">$F3+0.8*$G3</f>
        <v>210.5972684534471</v>
      </c>
      <c r="K3" s="236">
        <f t="shared" ref="K3:K20" si="2">0.5*$F3+0.5*$G3</f>
        <v>130.04674325770793</v>
      </c>
      <c r="L3" s="236">
        <f t="shared" ref="L3:L20" si="3">$F3+0.5*$G3</f>
        <v>136.35294136049396</v>
      </c>
      <c r="M3" s="236">
        <f t="shared" ref="M3:M20" si="4">$F3+0.1*$G3</f>
        <v>37.360505236556435</v>
      </c>
      <c r="N3" s="236">
        <f t="shared" ref="N3:N20" si="5">$F3+1*$G3+$H3</f>
        <v>4352.4110590007731</v>
      </c>
      <c r="O3" s="236">
        <f t="shared" ref="O3:O20" si="6">$F3+1*$G3+0.5*$H3</f>
        <v>2306.2522727580945</v>
      </c>
      <c r="P3" s="236">
        <f t="shared" ref="P3:P20" si="7">$F3+1*$G3+0.1*$H3</f>
        <v>669.32524376395168</v>
      </c>
      <c r="Q3" s="236">
        <f t="shared" ref="Q3:Q20" si="8">$F3+0.5*$G3+1*$H3</f>
        <v>4228.6705138458519</v>
      </c>
      <c r="R3" s="236">
        <f t="shared" ref="R3:R20" si="9">$F3+0.5*$G3+0.5*$H3</f>
        <v>2182.5117276031729</v>
      </c>
      <c r="S3" s="236">
        <f t="shared" ref="S3:S20" si="10">$F3+0.5*$G3+0.1*$H3</f>
        <v>545.58469860902983</v>
      </c>
      <c r="T3" s="236">
        <f t="shared" ref="T3:T20" si="11">$F3+0.1*$G3+1*$H3</f>
        <v>4129.6780777219137</v>
      </c>
      <c r="U3" s="236">
        <f t="shared" ref="U3:U20" si="12">$F3+0.1*$G3+0.5*$H3</f>
        <v>2083.5192914792351</v>
      </c>
      <c r="V3" s="236">
        <f t="shared" ref="V3:V20" si="13">$F3+0.1*$G3+0.1*$H3</f>
        <v>446.59226248509225</v>
      </c>
    </row>
    <row r="4" spans="1:27" ht="23.5">
      <c r="A4" s="307"/>
      <c r="B4" s="240">
        <f t="shared" ref="B4:B20" si="14">C4-D4</f>
        <v>0</v>
      </c>
      <c r="C4" s="241">
        <v>2</v>
      </c>
      <c r="D4" s="126">
        <v>2</v>
      </c>
      <c r="E4" s="127" t="s">
        <v>1</v>
      </c>
      <c r="F4" s="65">
        <f>INDEX('r1'!$F$180:$F$197,MATCH(E4,'r1'!$C$180:$C$197,0))</f>
        <v>14.807567993338216</v>
      </c>
      <c r="G4" s="65">
        <f>INDEX('r2'!$F$94:$F$111,MATCH(E4,'r2'!$C$94:$C$111,0))</f>
        <v>235.4728034324275</v>
      </c>
      <c r="H4" s="65">
        <f>INDEX('r3'!$F$94:$F$111,MATCH(E4,'r3'!$C$94:$C$111,0))</f>
        <v>4098.8524585200057</v>
      </c>
      <c r="I4" s="236">
        <f t="shared" si="0"/>
        <v>250.28037142576571</v>
      </c>
      <c r="J4" s="236">
        <f t="shared" si="1"/>
        <v>203.18581073928021</v>
      </c>
      <c r="K4" s="236">
        <f t="shared" si="2"/>
        <v>125.14018571288285</v>
      </c>
      <c r="L4" s="236">
        <f t="shared" si="3"/>
        <v>132.54396970955196</v>
      </c>
      <c r="M4" s="236">
        <f t="shared" si="4"/>
        <v>38.354848336580964</v>
      </c>
      <c r="N4" s="236">
        <f t="shared" si="5"/>
        <v>4349.1328299457718</v>
      </c>
      <c r="O4" s="236">
        <f t="shared" si="6"/>
        <v>2299.7066006857685</v>
      </c>
      <c r="P4" s="236">
        <f t="shared" si="7"/>
        <v>660.16561727776627</v>
      </c>
      <c r="Q4" s="236">
        <f t="shared" si="8"/>
        <v>4231.3964282295574</v>
      </c>
      <c r="R4" s="236">
        <f t="shared" si="9"/>
        <v>2181.970198969555</v>
      </c>
      <c r="S4" s="236">
        <f t="shared" si="10"/>
        <v>542.42921556155261</v>
      </c>
      <c r="T4" s="236">
        <f t="shared" si="11"/>
        <v>4137.2073068565869</v>
      </c>
      <c r="U4" s="236">
        <f t="shared" si="12"/>
        <v>2087.7810775965836</v>
      </c>
      <c r="V4" s="236">
        <f t="shared" si="13"/>
        <v>448.24009418858157</v>
      </c>
    </row>
    <row r="5" spans="1:27" ht="23.5">
      <c r="A5" s="307"/>
      <c r="B5" s="240">
        <f t="shared" si="14"/>
        <v>-1</v>
      </c>
      <c r="C5" s="241">
        <v>3</v>
      </c>
      <c r="D5" s="30">
        <v>4</v>
      </c>
      <c r="E5" s="42" t="s">
        <v>3</v>
      </c>
      <c r="F5" s="65">
        <f>INDEX('r1'!$F$180:$F$197,MATCH(E5,'r1'!$C$180:$C$197,0))</f>
        <v>14.495863348170172</v>
      </c>
      <c r="G5" s="65">
        <f>INDEX('r2'!$F$94:$F$111,MATCH(E5,'r2'!$C$94:$C$111,0))</f>
        <v>203.33226280213944</v>
      </c>
      <c r="H5" s="65">
        <f>INDEX('r3'!$F$94:$F$111,MATCH(E5,'r3'!$C$94:$C$111,0))</f>
        <v>3543.1815617233788</v>
      </c>
      <c r="I5" s="236">
        <f t="shared" si="0"/>
        <v>217.8281261503096</v>
      </c>
      <c r="J5" s="236">
        <f t="shared" si="1"/>
        <v>177.16167358988173</v>
      </c>
      <c r="K5" s="236">
        <f t="shared" si="2"/>
        <v>108.9140630751548</v>
      </c>
      <c r="L5" s="236">
        <f t="shared" si="3"/>
        <v>116.16199474923989</v>
      </c>
      <c r="M5" s="236">
        <f t="shared" si="4"/>
        <v>34.829089628384118</v>
      </c>
      <c r="N5" s="236">
        <f t="shared" si="5"/>
        <v>3761.0096878736886</v>
      </c>
      <c r="O5" s="236">
        <f t="shared" si="6"/>
        <v>1989.418907011999</v>
      </c>
      <c r="P5" s="236">
        <f t="shared" si="7"/>
        <v>572.14628232264749</v>
      </c>
      <c r="Q5" s="236">
        <f t="shared" si="8"/>
        <v>3659.3435564726187</v>
      </c>
      <c r="R5" s="236">
        <f t="shared" si="9"/>
        <v>1887.7527756109293</v>
      </c>
      <c r="S5" s="236">
        <f t="shared" si="10"/>
        <v>470.48015092157783</v>
      </c>
      <c r="T5" s="236">
        <f t="shared" si="11"/>
        <v>3578.010651351763</v>
      </c>
      <c r="U5" s="236">
        <f t="shared" si="12"/>
        <v>1806.4198704900734</v>
      </c>
      <c r="V5" s="236">
        <f t="shared" si="13"/>
        <v>389.14724580072203</v>
      </c>
    </row>
    <row r="6" spans="1:27" ht="23.5">
      <c r="A6" s="307"/>
      <c r="B6" s="240">
        <f t="shared" si="14"/>
        <v>-1</v>
      </c>
      <c r="C6" s="241">
        <v>4</v>
      </c>
      <c r="D6" s="31">
        <v>5</v>
      </c>
      <c r="E6" s="43" t="s">
        <v>4</v>
      </c>
      <c r="F6" s="65">
        <f>INDEX('r1'!$F$180:$F$197,MATCH(E6,'r1'!$C$180:$C$197,0))</f>
        <v>9.9619379415928595</v>
      </c>
      <c r="G6" s="65">
        <f>INDEX('r2'!$F$94:$F$111,MATCH(E6,'r2'!$C$94:$C$111,0))</f>
        <v>158.89119176899013</v>
      </c>
      <c r="H6" s="65">
        <f>INDEX('r3'!$F$94:$F$111,MATCH(E6,'r3'!$C$94:$C$111,0))</f>
        <v>2703.2937688006195</v>
      </c>
      <c r="I6" s="236">
        <f t="shared" si="0"/>
        <v>168.85312971058298</v>
      </c>
      <c r="J6" s="236">
        <f t="shared" si="1"/>
        <v>137.07489135678497</v>
      </c>
      <c r="K6" s="236">
        <f t="shared" si="2"/>
        <v>84.426564855291488</v>
      </c>
      <c r="L6" s="236">
        <f t="shared" si="3"/>
        <v>89.407533826087928</v>
      </c>
      <c r="M6" s="236">
        <f t="shared" si="4"/>
        <v>25.851057118491873</v>
      </c>
      <c r="N6" s="236">
        <f t="shared" si="5"/>
        <v>2872.1468985112024</v>
      </c>
      <c r="O6" s="236">
        <f t="shared" si="6"/>
        <v>1520.5000141108928</v>
      </c>
      <c r="P6" s="236">
        <f t="shared" si="7"/>
        <v>439.18250659064495</v>
      </c>
      <c r="Q6" s="236">
        <f t="shared" si="8"/>
        <v>2792.7013026267073</v>
      </c>
      <c r="R6" s="236">
        <f t="shared" si="9"/>
        <v>1441.0544182263977</v>
      </c>
      <c r="S6" s="236">
        <f t="shared" si="10"/>
        <v>359.73691070614984</v>
      </c>
      <c r="T6" s="236">
        <f t="shared" si="11"/>
        <v>2729.1448259191116</v>
      </c>
      <c r="U6" s="236">
        <f t="shared" si="12"/>
        <v>1377.4979415188016</v>
      </c>
      <c r="V6" s="236">
        <f t="shared" si="13"/>
        <v>296.18043399855384</v>
      </c>
    </row>
    <row r="7" spans="1:27" ht="23.5">
      <c r="A7" s="307"/>
      <c r="B7" s="240">
        <f t="shared" si="14"/>
        <v>2</v>
      </c>
      <c r="C7" s="241">
        <v>5</v>
      </c>
      <c r="D7" s="16">
        <v>3</v>
      </c>
      <c r="E7" s="41" t="s">
        <v>2</v>
      </c>
      <c r="F7" s="65">
        <f>INDEX('r1'!$F$180:$F$197,MATCH(E7,'r1'!$C$180:$C$197,0))</f>
        <v>6.2002722099850267</v>
      </c>
      <c r="G7" s="65">
        <f>INDEX('r2'!$F$94:$F$111,MATCH(E7,'r2'!$C$94:$C$111,0))</f>
        <v>108.64753360752246</v>
      </c>
      <c r="H7" s="65">
        <f>INDEX('r3'!$F$94:$F$111,MATCH(E7,'r3'!$C$94:$C$111,0))</f>
        <v>1801.3996250743212</v>
      </c>
      <c r="I7" s="236">
        <f t="shared" si="0"/>
        <v>114.84780581750749</v>
      </c>
      <c r="J7" s="236">
        <f t="shared" si="1"/>
        <v>93.118299096003</v>
      </c>
      <c r="K7" s="236">
        <f t="shared" si="2"/>
        <v>57.423902908753746</v>
      </c>
      <c r="L7" s="236">
        <f t="shared" si="3"/>
        <v>60.524039013746261</v>
      </c>
      <c r="M7" s="236">
        <f t="shared" si="4"/>
        <v>17.065025570737273</v>
      </c>
      <c r="N7" s="236">
        <f t="shared" si="5"/>
        <v>1916.2474308918286</v>
      </c>
      <c r="O7" s="236">
        <f t="shared" si="6"/>
        <v>1015.5476183546681</v>
      </c>
      <c r="P7" s="236">
        <f t="shared" si="7"/>
        <v>294.98776832493962</v>
      </c>
      <c r="Q7" s="236">
        <f t="shared" si="8"/>
        <v>1861.9236640880674</v>
      </c>
      <c r="R7" s="236">
        <f t="shared" si="9"/>
        <v>961.22385155090683</v>
      </c>
      <c r="S7" s="236">
        <f t="shared" si="10"/>
        <v>240.66400152117839</v>
      </c>
      <c r="T7" s="236">
        <f t="shared" si="11"/>
        <v>1818.4646506450586</v>
      </c>
      <c r="U7" s="236">
        <f t="shared" si="12"/>
        <v>917.76483810789784</v>
      </c>
      <c r="V7" s="236">
        <f t="shared" si="13"/>
        <v>197.20498807816941</v>
      </c>
    </row>
    <row r="8" spans="1:27" ht="23.5">
      <c r="A8" s="307"/>
      <c r="B8" s="240">
        <f t="shared" si="14"/>
        <v>0</v>
      </c>
      <c r="C8" s="241">
        <v>6</v>
      </c>
      <c r="D8" s="128">
        <v>6</v>
      </c>
      <c r="E8" s="129" t="s">
        <v>5</v>
      </c>
      <c r="F8" s="65">
        <f>INDEX('r1'!$F$180:$F$197,MATCH(E8,'r1'!$C$180:$C$197,0))</f>
        <v>5.1709942519150598</v>
      </c>
      <c r="G8" s="65">
        <f>INDEX('r2'!$F$94:$F$111,MATCH(E8,'r2'!$C$94:$C$111,0))</f>
        <v>97.5923010231337</v>
      </c>
      <c r="H8" s="65">
        <f>INDEX('r3'!$F$94:$F$111,MATCH(E8,'r3'!$C$94:$C$111,0))</f>
        <v>1663.0368044111538</v>
      </c>
      <c r="I8" s="236">
        <f t="shared" si="0"/>
        <v>102.76329527504876</v>
      </c>
      <c r="J8" s="236">
        <f t="shared" si="1"/>
        <v>83.244835070422027</v>
      </c>
      <c r="K8" s="236">
        <f t="shared" si="2"/>
        <v>51.381647637524381</v>
      </c>
      <c r="L8" s="236">
        <f t="shared" si="3"/>
        <v>53.967144763481912</v>
      </c>
      <c r="M8" s="236">
        <f t="shared" si="4"/>
        <v>14.930224354228431</v>
      </c>
      <c r="N8" s="236">
        <f t="shared" si="5"/>
        <v>1765.8000996862024</v>
      </c>
      <c r="O8" s="236">
        <f t="shared" si="6"/>
        <v>934.28169748062567</v>
      </c>
      <c r="P8" s="236">
        <f t="shared" si="7"/>
        <v>269.06697571616417</v>
      </c>
      <c r="Q8" s="236">
        <f t="shared" si="8"/>
        <v>1717.0039491746356</v>
      </c>
      <c r="R8" s="236">
        <f t="shared" si="9"/>
        <v>885.48554696905876</v>
      </c>
      <c r="S8" s="236">
        <f t="shared" si="10"/>
        <v>220.27082520459729</v>
      </c>
      <c r="T8" s="236">
        <f t="shared" si="11"/>
        <v>1677.9670287653821</v>
      </c>
      <c r="U8" s="236">
        <f t="shared" si="12"/>
        <v>846.44862655980535</v>
      </c>
      <c r="V8" s="236">
        <f t="shared" si="13"/>
        <v>181.23390479534382</v>
      </c>
    </row>
    <row r="9" spans="1:27" ht="23.5">
      <c r="B9">
        <f t="shared" si="14"/>
        <v>-4</v>
      </c>
      <c r="C9" s="235">
        <v>7</v>
      </c>
      <c r="D9" s="33">
        <v>11</v>
      </c>
      <c r="E9" s="45" t="s">
        <v>10</v>
      </c>
      <c r="F9" s="65">
        <f>INDEX('r1'!$F$180:$F$197,MATCH(E9,'r1'!$C$180:$C$197,0))</f>
        <v>2.6174693191456644</v>
      </c>
      <c r="G9" s="65">
        <f>INDEX('r2'!$F$94:$F$111,MATCH(E9,'r2'!$C$94:$C$111,0))</f>
        <v>63.489202127917395</v>
      </c>
      <c r="H9" s="65">
        <f>INDEX('r3'!$F$94:$F$111,MATCH(E9,'r3'!$C$94:$C$111,0))</f>
        <v>1085.9832585745107</v>
      </c>
      <c r="I9" s="236">
        <f t="shared" si="0"/>
        <v>66.106671447063064</v>
      </c>
      <c r="J9" s="236">
        <f t="shared" si="1"/>
        <v>53.408831021479578</v>
      </c>
      <c r="K9" s="236">
        <f t="shared" si="2"/>
        <v>33.053335723531532</v>
      </c>
      <c r="L9" s="236">
        <f t="shared" si="3"/>
        <v>34.36207038310436</v>
      </c>
      <c r="M9" s="236">
        <f t="shared" si="4"/>
        <v>8.9663895319374038</v>
      </c>
      <c r="N9" s="236">
        <f t="shared" si="5"/>
        <v>1152.0899300215738</v>
      </c>
      <c r="O9" s="236">
        <f t="shared" si="6"/>
        <v>609.0983007343184</v>
      </c>
      <c r="P9" s="236">
        <f t="shared" si="7"/>
        <v>174.70499730451414</v>
      </c>
      <c r="Q9" s="236">
        <f t="shared" si="8"/>
        <v>1120.345328957615</v>
      </c>
      <c r="R9" s="236">
        <f t="shared" si="9"/>
        <v>577.35369967035967</v>
      </c>
      <c r="S9" s="236">
        <f t="shared" si="10"/>
        <v>142.96039624055544</v>
      </c>
      <c r="T9" s="236">
        <f t="shared" si="11"/>
        <v>1094.9496481064482</v>
      </c>
      <c r="U9" s="236">
        <f t="shared" si="12"/>
        <v>551.95801881919272</v>
      </c>
      <c r="V9" s="236">
        <f t="shared" si="13"/>
        <v>117.56471538938848</v>
      </c>
    </row>
    <row r="10" spans="1:27" ht="23.5">
      <c r="B10">
        <f t="shared" si="14"/>
        <v>1</v>
      </c>
      <c r="C10" s="235">
        <v>8</v>
      </c>
      <c r="D10" s="130">
        <v>7</v>
      </c>
      <c r="E10" s="131" t="s">
        <v>6</v>
      </c>
      <c r="F10" s="65">
        <f>INDEX('r1'!$F$180:$F$197,MATCH(E10,'r1'!$C$180:$C$197,0))</f>
        <v>3.3076698568874754</v>
      </c>
      <c r="G10" s="65">
        <f>INDEX('r2'!$F$94:$F$111,MATCH(E10,'r2'!$C$94:$C$111,0))</f>
        <v>49.020784398603723</v>
      </c>
      <c r="H10" s="65">
        <f>INDEX('r3'!$F$94:$F$111,MATCH(E10,'r3'!$C$94:$C$111,0))</f>
        <v>907.59716170861157</v>
      </c>
      <c r="I10" s="236">
        <f t="shared" si="0"/>
        <v>52.328454255491195</v>
      </c>
      <c r="J10" s="236">
        <f t="shared" si="1"/>
        <v>42.524297375770459</v>
      </c>
      <c r="K10" s="236">
        <f t="shared" si="2"/>
        <v>26.164227127745598</v>
      </c>
      <c r="L10" s="236">
        <f t="shared" si="3"/>
        <v>27.818062056189337</v>
      </c>
      <c r="M10" s="236">
        <f t="shared" si="4"/>
        <v>8.209748296747847</v>
      </c>
      <c r="N10" s="236">
        <f t="shared" si="5"/>
        <v>959.9256159641028</v>
      </c>
      <c r="O10" s="236">
        <f t="shared" si="6"/>
        <v>506.12703510979696</v>
      </c>
      <c r="P10" s="236">
        <f t="shared" si="7"/>
        <v>143.08817042635235</v>
      </c>
      <c r="Q10" s="236">
        <f t="shared" si="8"/>
        <v>935.41522376480088</v>
      </c>
      <c r="R10" s="236">
        <f t="shared" si="9"/>
        <v>481.6166429104951</v>
      </c>
      <c r="S10" s="236">
        <f t="shared" si="10"/>
        <v>118.5777782270505</v>
      </c>
      <c r="T10" s="236">
        <f t="shared" si="11"/>
        <v>915.80691000535944</v>
      </c>
      <c r="U10" s="236">
        <f t="shared" si="12"/>
        <v>462.00832915105366</v>
      </c>
      <c r="V10" s="236">
        <f t="shared" si="13"/>
        <v>98.969464467609015</v>
      </c>
    </row>
    <row r="11" spans="1:27" ht="23.5">
      <c r="B11">
        <f t="shared" si="14"/>
        <v>-1</v>
      </c>
      <c r="C11" s="235">
        <v>9</v>
      </c>
      <c r="D11" s="134">
        <v>10</v>
      </c>
      <c r="E11" s="135" t="s">
        <v>9</v>
      </c>
      <c r="F11" s="65">
        <f>INDEX('r1'!$F$180:$F$197,MATCH(E11,'r1'!$C$180:$C$197,0))</f>
        <v>1.1267062130400944</v>
      </c>
      <c r="G11" s="65">
        <f>INDEX('r2'!$F$94:$F$111,MATCH(E11,'r2'!$C$94:$C$111,0))</f>
        <v>24.773668736518914</v>
      </c>
      <c r="H11" s="65">
        <f>INDEX('r3'!$F$94:$F$111,MATCH(E11,'r3'!$C$94:$C$111,0))</f>
        <v>436.77634565397875</v>
      </c>
      <c r="I11" s="236">
        <f t="shared" si="0"/>
        <v>25.900374949559009</v>
      </c>
      <c r="J11" s="236">
        <f t="shared" si="1"/>
        <v>20.945641202255228</v>
      </c>
      <c r="K11" s="236">
        <f t="shared" si="2"/>
        <v>12.950187474779504</v>
      </c>
      <c r="L11" s="236">
        <f t="shared" si="3"/>
        <v>13.513540581299551</v>
      </c>
      <c r="M11" s="236">
        <f t="shared" si="4"/>
        <v>3.6040730866919861</v>
      </c>
      <c r="N11" s="236">
        <f t="shared" si="5"/>
        <v>462.67672060353777</v>
      </c>
      <c r="O11" s="236">
        <f t="shared" si="6"/>
        <v>244.2885477765484</v>
      </c>
      <c r="P11" s="236">
        <f t="shared" si="7"/>
        <v>69.578009514956889</v>
      </c>
      <c r="Q11" s="236">
        <f t="shared" si="8"/>
        <v>450.28988623527829</v>
      </c>
      <c r="R11" s="236">
        <f t="shared" si="9"/>
        <v>231.90171340828891</v>
      </c>
      <c r="S11" s="236">
        <f t="shared" si="10"/>
        <v>57.191175146697432</v>
      </c>
      <c r="T11" s="236">
        <f t="shared" si="11"/>
        <v>440.38041874067073</v>
      </c>
      <c r="U11" s="236">
        <f t="shared" si="12"/>
        <v>221.99224591368136</v>
      </c>
      <c r="V11" s="236">
        <f t="shared" si="13"/>
        <v>47.281707652089864</v>
      </c>
    </row>
    <row r="12" spans="1:27" ht="23.5">
      <c r="B12">
        <f t="shared" si="14"/>
        <v>1</v>
      </c>
      <c r="C12" s="235">
        <v>10</v>
      </c>
      <c r="D12" s="132">
        <v>9</v>
      </c>
      <c r="E12" s="133" t="s">
        <v>8</v>
      </c>
      <c r="F12" s="65">
        <f>INDEX('r1'!$F$180:$F$197,MATCH(E12,'r1'!$C$180:$C$197,0))</f>
        <v>1.0641803220390464</v>
      </c>
      <c r="G12" s="65">
        <f>INDEX('r2'!$F$94:$F$111,MATCH(E12,'r2'!$C$94:$C$111,0))</f>
        <v>-9.0323309448251052</v>
      </c>
      <c r="H12" s="65">
        <f>INDEX('r3'!$F$94:$F$111,MATCH(E12,'r3'!$C$94:$C$111,0))</f>
        <v>-48.503548971439159</v>
      </c>
      <c r="I12" s="236">
        <f t="shared" si="0"/>
        <v>-7.9681506227860588</v>
      </c>
      <c r="J12" s="236">
        <f t="shared" si="1"/>
        <v>-6.1616844338210379</v>
      </c>
      <c r="K12" s="236">
        <f t="shared" si="2"/>
        <v>-3.9840753113930294</v>
      </c>
      <c r="L12" s="236">
        <f t="shared" si="3"/>
        <v>-3.4519851503735062</v>
      </c>
      <c r="M12" s="236">
        <f t="shared" si="4"/>
        <v>0.1609472275565359</v>
      </c>
      <c r="N12" s="236">
        <f t="shared" si="5"/>
        <v>-56.471699594225214</v>
      </c>
      <c r="O12" s="236">
        <f t="shared" si="6"/>
        <v>-32.219925108505635</v>
      </c>
      <c r="P12" s="236">
        <f t="shared" si="7"/>
        <v>-12.818505519929975</v>
      </c>
      <c r="Q12" s="236">
        <f t="shared" si="8"/>
        <v>-51.955534121812661</v>
      </c>
      <c r="R12" s="236">
        <f t="shared" si="9"/>
        <v>-27.703759636093086</v>
      </c>
      <c r="S12" s="236">
        <f t="shared" si="10"/>
        <v>-8.3023400475174221</v>
      </c>
      <c r="T12" s="236">
        <f t="shared" si="11"/>
        <v>-48.342601743882625</v>
      </c>
      <c r="U12" s="236">
        <f t="shared" si="12"/>
        <v>-24.090827258163042</v>
      </c>
      <c r="V12" s="236">
        <f t="shared" si="13"/>
        <v>-4.6894076695873803</v>
      </c>
    </row>
    <row r="13" spans="1:27" ht="23.5">
      <c r="B13">
        <f t="shared" si="14"/>
        <v>3</v>
      </c>
      <c r="C13" s="235">
        <v>11</v>
      </c>
      <c r="D13" s="32">
        <v>8</v>
      </c>
      <c r="E13" s="44" t="s">
        <v>7</v>
      </c>
      <c r="F13" s="65">
        <f>INDEX('r1'!$F$180:$F$197,MATCH(E13,'r1'!$C$180:$C$197,0))</f>
        <v>-1.2098849615016363</v>
      </c>
      <c r="G13" s="65">
        <f>INDEX('r2'!$F$94:$F$111,MATCH(E13,'r2'!$C$94:$C$111,0))</f>
        <v>-21.947451303365369</v>
      </c>
      <c r="H13" s="65">
        <f>INDEX('r3'!$F$94:$F$111,MATCH(E13,'r3'!$C$94:$C$111,0))</f>
        <v>-400.79566202899241</v>
      </c>
      <c r="I13" s="236">
        <f t="shared" si="0"/>
        <v>-23.157336264867006</v>
      </c>
      <c r="J13" s="236">
        <f t="shared" si="1"/>
        <v>-18.767846004193931</v>
      </c>
      <c r="K13" s="236">
        <f t="shared" si="2"/>
        <v>-11.578668132433503</v>
      </c>
      <c r="L13" s="236">
        <f t="shared" si="3"/>
        <v>-12.183610613184321</v>
      </c>
      <c r="M13" s="236">
        <f t="shared" si="4"/>
        <v>-3.4046300918381731</v>
      </c>
      <c r="N13" s="236">
        <f t="shared" si="5"/>
        <v>-423.95299829385942</v>
      </c>
      <c r="O13" s="236">
        <f t="shared" si="6"/>
        <v>-223.55516727936322</v>
      </c>
      <c r="P13" s="236">
        <f t="shared" si="7"/>
        <v>-63.236902467766249</v>
      </c>
      <c r="Q13" s="236">
        <f t="shared" si="8"/>
        <v>-412.97927264217674</v>
      </c>
      <c r="R13" s="236">
        <f t="shared" si="9"/>
        <v>-212.58144162768053</v>
      </c>
      <c r="S13" s="236">
        <f t="shared" si="10"/>
        <v>-52.263176816083565</v>
      </c>
      <c r="T13" s="236">
        <f t="shared" si="11"/>
        <v>-404.20029212083057</v>
      </c>
      <c r="U13" s="236">
        <f t="shared" si="12"/>
        <v>-203.80246110633439</v>
      </c>
      <c r="V13" s="236">
        <f t="shared" si="13"/>
        <v>-43.484196294737416</v>
      </c>
    </row>
    <row r="14" spans="1:27" ht="23.5">
      <c r="B14">
        <f t="shared" si="14"/>
        <v>0</v>
      </c>
      <c r="C14" s="235">
        <v>12</v>
      </c>
      <c r="D14" s="34">
        <v>12</v>
      </c>
      <c r="E14" s="46" t="s">
        <v>11</v>
      </c>
      <c r="F14" s="65">
        <f>INDEX('r1'!$F$180:$F$197,MATCH(E14,'r1'!$C$180:$C$197,0))</f>
        <v>-0.97115833218498082</v>
      </c>
      <c r="G14" s="65">
        <f>INDEX('r2'!$F$94:$F$111,MATCH(E14,'r2'!$C$94:$C$111,0))</f>
        <v>-22.691032894278464</v>
      </c>
      <c r="H14" s="65">
        <f>INDEX('r3'!$F$94:$F$111,MATCH(E14,'r3'!$C$94:$C$111,0))</f>
        <v>-359.26593359407252</v>
      </c>
      <c r="I14" s="236">
        <f t="shared" si="0"/>
        <v>-23.662191226463445</v>
      </c>
      <c r="J14" s="236">
        <f t="shared" si="1"/>
        <v>-19.123984647607752</v>
      </c>
      <c r="K14" s="236">
        <f t="shared" si="2"/>
        <v>-11.831095613231723</v>
      </c>
      <c r="L14" s="236">
        <f t="shared" si="3"/>
        <v>-12.316674779324213</v>
      </c>
      <c r="M14" s="236">
        <f t="shared" si="4"/>
        <v>-3.2402616216128273</v>
      </c>
      <c r="N14" s="236">
        <f t="shared" si="5"/>
        <v>-382.92812482053597</v>
      </c>
      <c r="O14" s="236">
        <f t="shared" si="6"/>
        <v>-203.29515802349971</v>
      </c>
      <c r="P14" s="236">
        <f t="shared" si="7"/>
        <v>-59.588784585870698</v>
      </c>
      <c r="Q14" s="236">
        <f t="shared" si="8"/>
        <v>-371.58260837339674</v>
      </c>
      <c r="R14" s="236">
        <f t="shared" si="9"/>
        <v>-191.94964157636048</v>
      </c>
      <c r="S14" s="236">
        <f t="shared" si="10"/>
        <v>-48.243268138731466</v>
      </c>
      <c r="T14" s="236">
        <f t="shared" si="11"/>
        <v>-362.50619521568535</v>
      </c>
      <c r="U14" s="236">
        <f t="shared" si="12"/>
        <v>-182.87322841864909</v>
      </c>
      <c r="V14" s="236">
        <f t="shared" si="13"/>
        <v>-39.16685498102008</v>
      </c>
    </row>
    <row r="15" spans="1:27" ht="18.5" customHeight="1">
      <c r="A15" s="308" t="s">
        <v>780</v>
      </c>
      <c r="B15" s="12">
        <f t="shared" si="14"/>
        <v>0</v>
      </c>
      <c r="C15" s="242">
        <v>13</v>
      </c>
      <c r="D15" s="35">
        <v>13</v>
      </c>
      <c r="E15" s="47" t="s">
        <v>12</v>
      </c>
      <c r="F15" s="65">
        <f>INDEX('r1'!$F$180:$F$197,MATCH(E15,'r1'!$C$180:$C$197,0))</f>
        <v>-4.7191816407415832</v>
      </c>
      <c r="G15" s="65">
        <f>INDEX('r2'!$F$94:$F$111,MATCH(E15,'r2'!$C$94:$C$111,0))</f>
        <v>-73.037741290631857</v>
      </c>
      <c r="H15" s="65">
        <f>INDEX('r3'!$F$94:$F$111,MATCH(E15,'r3'!$C$94:$C$111,0))</f>
        <v>-1287.4278522816066</v>
      </c>
      <c r="I15" s="236">
        <f t="shared" si="0"/>
        <v>-77.756922931373438</v>
      </c>
      <c r="J15" s="236">
        <f t="shared" si="1"/>
        <v>-63.149374673247067</v>
      </c>
      <c r="K15" s="236">
        <f t="shared" si="2"/>
        <v>-38.878461465686719</v>
      </c>
      <c r="L15" s="236">
        <f t="shared" si="3"/>
        <v>-41.23805228605751</v>
      </c>
      <c r="M15" s="236">
        <f t="shared" si="4"/>
        <v>-12.022955769804769</v>
      </c>
      <c r="N15" s="236">
        <f t="shared" si="5"/>
        <v>-1365.1847752129802</v>
      </c>
      <c r="O15" s="236">
        <f t="shared" si="6"/>
        <v>-721.47084907217675</v>
      </c>
      <c r="P15" s="236">
        <f t="shared" si="7"/>
        <v>-206.49970815953412</v>
      </c>
      <c r="Q15" s="236">
        <f t="shared" si="8"/>
        <v>-1328.6659045676643</v>
      </c>
      <c r="R15" s="236">
        <f t="shared" si="9"/>
        <v>-684.95197842686082</v>
      </c>
      <c r="S15" s="236">
        <f t="shared" si="10"/>
        <v>-169.98083751421819</v>
      </c>
      <c r="T15" s="236">
        <f t="shared" si="11"/>
        <v>-1299.4508080514115</v>
      </c>
      <c r="U15" s="236">
        <f t="shared" si="12"/>
        <v>-655.73688191060808</v>
      </c>
      <c r="V15" s="236">
        <f t="shared" si="13"/>
        <v>-140.76574099796545</v>
      </c>
    </row>
    <row r="16" spans="1:27" ht="23.5">
      <c r="A16" s="308"/>
      <c r="B16" s="12">
        <f t="shared" si="14"/>
        <v>0</v>
      </c>
      <c r="C16" s="242">
        <v>14</v>
      </c>
      <c r="D16" s="36">
        <v>14</v>
      </c>
      <c r="E16" s="48" t="s">
        <v>13</v>
      </c>
      <c r="F16" s="65">
        <f>INDEX('r1'!$F$180:$F$197,MATCH(E16,'r1'!$C$180:$C$197,0))</f>
        <v>-7.9435630913885795</v>
      </c>
      <c r="G16" s="65">
        <f>INDEX('r2'!$F$94:$F$111,MATCH(E16,'r2'!$C$94:$C$111,0))</f>
        <v>-126.18943136423226</v>
      </c>
      <c r="H16" s="65">
        <f>INDEX('r3'!$F$94:$F$111,MATCH(E16,'r3'!$C$94:$C$111,0))</f>
        <v>-2212.440754203963</v>
      </c>
      <c r="I16" s="236">
        <f t="shared" si="0"/>
        <v>-134.13299445562083</v>
      </c>
      <c r="J16" s="236">
        <f t="shared" si="1"/>
        <v>-108.89510818277439</v>
      </c>
      <c r="K16" s="236">
        <f t="shared" si="2"/>
        <v>-67.066497227810416</v>
      </c>
      <c r="L16" s="236">
        <f t="shared" si="3"/>
        <v>-71.038278773504715</v>
      </c>
      <c r="M16" s="236">
        <f t="shared" si="4"/>
        <v>-20.562506227811806</v>
      </c>
      <c r="N16" s="236">
        <f t="shared" si="5"/>
        <v>-2346.573748659584</v>
      </c>
      <c r="O16" s="236">
        <f t="shared" si="6"/>
        <v>-1240.3533715576023</v>
      </c>
      <c r="P16" s="236">
        <f t="shared" si="7"/>
        <v>-355.37706987601712</v>
      </c>
      <c r="Q16" s="236">
        <f t="shared" si="8"/>
        <v>-2283.4790329774678</v>
      </c>
      <c r="R16" s="236">
        <f t="shared" si="9"/>
        <v>-1177.2586558754863</v>
      </c>
      <c r="S16" s="236">
        <f t="shared" si="10"/>
        <v>-292.28235419390103</v>
      </c>
      <c r="T16" s="236">
        <f t="shared" si="11"/>
        <v>-2233.0032604317748</v>
      </c>
      <c r="U16" s="236">
        <f t="shared" si="12"/>
        <v>-1126.7828833297933</v>
      </c>
      <c r="V16" s="236">
        <f t="shared" si="13"/>
        <v>-241.80658164820812</v>
      </c>
    </row>
    <row r="17" spans="1:22" ht="23.5">
      <c r="A17" s="308"/>
      <c r="B17" s="12">
        <f t="shared" si="14"/>
        <v>-1</v>
      </c>
      <c r="C17" s="242">
        <v>15</v>
      </c>
      <c r="D17" s="37">
        <v>16</v>
      </c>
      <c r="E17" s="50" t="s">
        <v>15</v>
      </c>
      <c r="F17" s="65">
        <f>INDEX('r1'!$F$180:$F$197,MATCH(E17,'r1'!$C$180:$C$197,0))</f>
        <v>-8.196364057186635</v>
      </c>
      <c r="G17" s="65">
        <f>INDEX('r2'!$F$94:$F$111,MATCH(E17,'r2'!$C$94:$C$111,0))</f>
        <v>-145.32381622365662</v>
      </c>
      <c r="H17" s="65">
        <f>INDEX('r3'!$F$94:$F$111,MATCH(E17,'r3'!$C$94:$C$111,0))</f>
        <v>-2493.3787177754521</v>
      </c>
      <c r="I17" s="236">
        <f t="shared" si="0"/>
        <v>-153.52018028084325</v>
      </c>
      <c r="J17" s="236">
        <f t="shared" si="1"/>
        <v>-124.45541703611192</v>
      </c>
      <c r="K17" s="236">
        <f t="shared" si="2"/>
        <v>-76.760090140421624</v>
      </c>
      <c r="L17" s="236">
        <f t="shared" si="3"/>
        <v>-80.858272169014953</v>
      </c>
      <c r="M17" s="236">
        <f t="shared" si="4"/>
        <v>-22.728745679552297</v>
      </c>
      <c r="N17" s="236">
        <f t="shared" si="5"/>
        <v>-2646.8988980562954</v>
      </c>
      <c r="O17" s="236">
        <f t="shared" si="6"/>
        <v>-1400.2095391685693</v>
      </c>
      <c r="P17" s="236">
        <f t="shared" si="7"/>
        <v>-402.85805205838847</v>
      </c>
      <c r="Q17" s="236">
        <f t="shared" si="8"/>
        <v>-2574.236989944467</v>
      </c>
      <c r="R17" s="236">
        <f t="shared" si="9"/>
        <v>-1327.547631056741</v>
      </c>
      <c r="S17" s="236">
        <f t="shared" si="10"/>
        <v>-330.19614394656014</v>
      </c>
      <c r="T17" s="236">
        <f t="shared" si="11"/>
        <v>-2516.1074634550046</v>
      </c>
      <c r="U17" s="236">
        <f t="shared" si="12"/>
        <v>-1269.4181045672783</v>
      </c>
      <c r="V17" s="236">
        <f t="shared" si="13"/>
        <v>-272.06661745709749</v>
      </c>
    </row>
    <row r="18" spans="1:22" ht="23.5">
      <c r="A18" s="308"/>
      <c r="B18" s="12">
        <f t="shared" si="14"/>
        <v>1</v>
      </c>
      <c r="C18" s="242">
        <v>16</v>
      </c>
      <c r="D18" s="38">
        <v>15</v>
      </c>
      <c r="E18" s="49" t="s">
        <v>14</v>
      </c>
      <c r="F18" s="65">
        <f>INDEX('r1'!$F$180:$F$197,MATCH(E18,'r1'!$C$180:$C$197,0))</f>
        <v>-14.354820323171108</v>
      </c>
      <c r="G18" s="65">
        <f>INDEX('r2'!$F$94:$F$111,MATCH(E18,'r2'!$C$94:$C$111,0))</f>
        <v>-226.07808821511586</v>
      </c>
      <c r="H18" s="65">
        <f>INDEX('r3'!$F$94:$F$111,MATCH(E18,'r3'!$C$94:$C$111,0))</f>
        <v>-3965.5550802122984</v>
      </c>
      <c r="I18" s="236">
        <f t="shared" si="0"/>
        <v>-240.43290853828697</v>
      </c>
      <c r="J18" s="236">
        <f t="shared" si="1"/>
        <v>-195.2172908952638</v>
      </c>
      <c r="K18" s="236">
        <f t="shared" si="2"/>
        <v>-120.21645426914348</v>
      </c>
      <c r="L18" s="236">
        <f t="shared" si="3"/>
        <v>-127.39386443072904</v>
      </c>
      <c r="M18" s="236">
        <f t="shared" si="4"/>
        <v>-36.962629144682694</v>
      </c>
      <c r="N18" s="236">
        <f t="shared" si="5"/>
        <v>-4205.9879887505858</v>
      </c>
      <c r="O18" s="236">
        <f t="shared" si="6"/>
        <v>-2223.2104486444364</v>
      </c>
      <c r="P18" s="236">
        <f t="shared" si="7"/>
        <v>-636.98841655951685</v>
      </c>
      <c r="Q18" s="236">
        <f t="shared" si="8"/>
        <v>-4092.9489446430275</v>
      </c>
      <c r="R18" s="236">
        <f t="shared" si="9"/>
        <v>-2110.1714045368781</v>
      </c>
      <c r="S18" s="236">
        <f t="shared" si="10"/>
        <v>-523.94937245195888</v>
      </c>
      <c r="T18" s="236">
        <f t="shared" si="11"/>
        <v>-4002.517709356981</v>
      </c>
      <c r="U18" s="236">
        <f t="shared" si="12"/>
        <v>-2019.740169250832</v>
      </c>
      <c r="V18" s="236">
        <f t="shared" si="13"/>
        <v>-433.51813716591255</v>
      </c>
    </row>
    <row r="19" spans="1:22" ht="23.5">
      <c r="A19" s="308"/>
      <c r="B19" s="12">
        <f t="shared" si="14"/>
        <v>0</v>
      </c>
      <c r="C19" s="242">
        <v>17</v>
      </c>
      <c r="D19" s="75">
        <v>17</v>
      </c>
      <c r="E19" s="76" t="s">
        <v>16</v>
      </c>
      <c r="F19" s="65">
        <f>INDEX('r1'!$F$180:$F$197,MATCH(E19,'r1'!$C$180:$C$197,0))</f>
        <v>-14.770688925031525</v>
      </c>
      <c r="G19" s="65">
        <f>INDEX('r2'!$F$94:$F$111,MATCH(E19,'r2'!$C$94:$C$111,0))</f>
        <v>-272.1091275714906</v>
      </c>
      <c r="H19" s="65">
        <f>INDEX('r3'!$F$94:$F$111,MATCH(E19,'r3'!$C$94:$C$111,0))</f>
        <v>-4556.3271168900992</v>
      </c>
      <c r="I19" s="236">
        <f t="shared" si="0"/>
        <v>-286.87981649652215</v>
      </c>
      <c r="J19" s="236">
        <f t="shared" si="1"/>
        <v>-232.457990982224</v>
      </c>
      <c r="K19" s="236">
        <f t="shared" si="2"/>
        <v>-143.43990824826108</v>
      </c>
      <c r="L19" s="236">
        <f t="shared" si="3"/>
        <v>-150.82525271077682</v>
      </c>
      <c r="M19" s="236">
        <f t="shared" si="4"/>
        <v>-41.981601682180582</v>
      </c>
      <c r="N19" s="236">
        <f t="shared" si="5"/>
        <v>-4843.2069333866211</v>
      </c>
      <c r="O19" s="236">
        <f t="shared" si="6"/>
        <v>-2565.0433749415715</v>
      </c>
      <c r="P19" s="236">
        <f t="shared" si="7"/>
        <v>-742.51252818553212</v>
      </c>
      <c r="Q19" s="236">
        <f t="shared" si="8"/>
        <v>-4707.1523696008762</v>
      </c>
      <c r="R19" s="236">
        <f t="shared" si="9"/>
        <v>-2428.9888111558266</v>
      </c>
      <c r="S19" s="236">
        <f t="shared" si="10"/>
        <v>-606.45796439978676</v>
      </c>
      <c r="T19" s="236">
        <f t="shared" si="11"/>
        <v>-4598.3087185722798</v>
      </c>
      <c r="U19" s="236">
        <f t="shared" si="12"/>
        <v>-2320.1451601272302</v>
      </c>
      <c r="V19" s="236">
        <f t="shared" si="13"/>
        <v>-497.61431337119052</v>
      </c>
    </row>
    <row r="20" spans="1:22" ht="17" customHeight="1">
      <c r="A20" s="308"/>
      <c r="B20" s="12">
        <f t="shared" si="14"/>
        <v>0</v>
      </c>
      <c r="C20" s="242">
        <v>18</v>
      </c>
      <c r="D20" s="16">
        <v>18</v>
      </c>
      <c r="E20" s="41" t="s">
        <v>17</v>
      </c>
      <c r="F20" s="65">
        <f>INDEX('r1'!$F$180:$F$197,MATCH(E20,'r1'!$C$180:$C$197,0))</f>
        <v>-19.199396330479615</v>
      </c>
      <c r="G20" s="65">
        <f>INDEX('r2'!$F$94:$F$111,MATCH(E20,'r2'!$C$94:$C$111,0))</f>
        <v>-292.2918183995007</v>
      </c>
      <c r="H20" s="65">
        <f>INDEX('r3'!$F$94:$F$111,MATCH(E20,'r3'!$C$94:$C$111,0))</f>
        <v>-5008.7438909940138</v>
      </c>
      <c r="I20" s="236">
        <f t="shared" si="0"/>
        <v>-311.4912147299803</v>
      </c>
      <c r="J20" s="236">
        <f t="shared" si="1"/>
        <v>-253.03285105008018</v>
      </c>
      <c r="K20" s="236">
        <f t="shared" si="2"/>
        <v>-155.74560736499015</v>
      </c>
      <c r="L20" s="236">
        <f t="shared" si="3"/>
        <v>-165.34530553022995</v>
      </c>
      <c r="M20" s="236">
        <f t="shared" si="4"/>
        <v>-48.428578170429688</v>
      </c>
      <c r="N20" s="236">
        <f t="shared" si="5"/>
        <v>-5320.2351057239939</v>
      </c>
      <c r="O20" s="236">
        <f t="shared" si="6"/>
        <v>-2815.863160226987</v>
      </c>
      <c r="P20" s="236">
        <f t="shared" si="7"/>
        <v>-812.36560382938171</v>
      </c>
      <c r="Q20" s="236">
        <f t="shared" si="8"/>
        <v>-5174.0891965242436</v>
      </c>
      <c r="R20" s="236">
        <f t="shared" si="9"/>
        <v>-2669.7172510272367</v>
      </c>
      <c r="S20" s="236">
        <f t="shared" si="10"/>
        <v>-666.21969462963136</v>
      </c>
      <c r="T20" s="236">
        <f t="shared" si="11"/>
        <v>-5057.1724691644431</v>
      </c>
      <c r="U20" s="236">
        <f t="shared" si="12"/>
        <v>-2552.8005236674367</v>
      </c>
      <c r="V20" s="236">
        <f t="shared" si="13"/>
        <v>-549.30296726983113</v>
      </c>
    </row>
    <row r="23" spans="1:22">
      <c r="C23" t="s">
        <v>71</v>
      </c>
    </row>
    <row r="24" spans="1:22">
      <c r="C24" s="57"/>
      <c r="D24" s="57"/>
      <c r="E24" s="57" t="s">
        <v>62</v>
      </c>
      <c r="F24" s="20" t="s">
        <v>63</v>
      </c>
      <c r="G24" s="57" t="s">
        <v>64</v>
      </c>
      <c r="H24" s="57" t="s">
        <v>65</v>
      </c>
    </row>
    <row r="25" spans="1:22">
      <c r="C25" s="57">
        <v>0</v>
      </c>
      <c r="D25" s="57">
        <f t="shared" ref="D25:D37" si="15">COUNTIF($B$3:$B$20,C25)</f>
        <v>8</v>
      </c>
      <c r="E25" s="57">
        <f>D25</f>
        <v>8</v>
      </c>
      <c r="F25" s="57">
        <f>SUM(D26:D29)</f>
        <v>8</v>
      </c>
      <c r="G25" s="57">
        <f>SUM(D30:D33)</f>
        <v>2</v>
      </c>
      <c r="H25" s="57">
        <f>SUM(D34:D37)</f>
        <v>0</v>
      </c>
      <c r="J25">
        <f>SUM(E25:H25)</f>
        <v>18</v>
      </c>
    </row>
    <row r="26" spans="1:22">
      <c r="C26" s="57">
        <v>1</v>
      </c>
      <c r="D26" s="57">
        <f t="shared" si="15"/>
        <v>3</v>
      </c>
    </row>
    <row r="27" spans="1:22">
      <c r="C27" s="57">
        <v>-1</v>
      </c>
      <c r="D27" s="57">
        <f t="shared" si="15"/>
        <v>4</v>
      </c>
    </row>
    <row r="28" spans="1:22">
      <c r="C28" s="57">
        <v>2</v>
      </c>
      <c r="D28" s="57">
        <f t="shared" si="15"/>
        <v>1</v>
      </c>
    </row>
    <row r="29" spans="1:22">
      <c r="C29" s="57">
        <v>-2</v>
      </c>
      <c r="D29" s="57">
        <f t="shared" si="15"/>
        <v>0</v>
      </c>
    </row>
    <row r="30" spans="1:22">
      <c r="C30" s="57">
        <v>3</v>
      </c>
      <c r="D30" s="57">
        <f t="shared" si="15"/>
        <v>1</v>
      </c>
    </row>
    <row r="31" spans="1:22">
      <c r="C31" s="57">
        <v>-3</v>
      </c>
      <c r="D31" s="57">
        <f t="shared" si="15"/>
        <v>0</v>
      </c>
    </row>
    <row r="32" spans="1:22">
      <c r="C32" s="57">
        <v>4</v>
      </c>
      <c r="D32" s="57">
        <f t="shared" si="15"/>
        <v>0</v>
      </c>
    </row>
    <row r="33" spans="3:4">
      <c r="C33" s="57">
        <v>-4</v>
      </c>
      <c r="D33" s="57">
        <f t="shared" si="15"/>
        <v>1</v>
      </c>
    </row>
    <row r="34" spans="3:4">
      <c r="C34" s="57">
        <v>5</v>
      </c>
      <c r="D34" s="57">
        <f t="shared" si="15"/>
        <v>0</v>
      </c>
    </row>
    <row r="35" spans="3:4">
      <c r="C35" s="57">
        <v>-5</v>
      </c>
      <c r="D35" s="57">
        <f t="shared" si="15"/>
        <v>0</v>
      </c>
    </row>
    <row r="36" spans="3:4">
      <c r="C36" s="57">
        <v>6</v>
      </c>
      <c r="D36" s="57">
        <f t="shared" si="15"/>
        <v>0</v>
      </c>
    </row>
    <row r="37" spans="3:4">
      <c r="C37" s="57">
        <v>-6</v>
      </c>
      <c r="D37" s="57">
        <f t="shared" si="15"/>
        <v>0</v>
      </c>
    </row>
  </sheetData>
  <autoFilter ref="D2:V2" xr:uid="{62C975F1-6C61-4EE0-A3CA-9BB372FFDCA2}">
    <sortState xmlns:xlrd2="http://schemas.microsoft.com/office/spreadsheetml/2017/richdata2" ref="D3:V20">
      <sortCondition descending="1" ref="L2"/>
    </sortState>
  </autoFilter>
  <mergeCells count="2">
    <mergeCell ref="A3:A8"/>
    <mergeCell ref="A15:A20"/>
  </mergeCells>
  <phoneticPr fontId="9" type="noConversion"/>
  <pageMargins left="0.7" right="0.7" top="0.75" bottom="0.75" header="0.3" footer="0.3"/>
  <pageSetup paperSize="8" scale="5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BFC2-9DB6-4840-B9AE-C4D53331F4B3}">
  <sheetPr>
    <pageSetUpPr fitToPage="1"/>
  </sheetPr>
  <dimension ref="A1:CE37"/>
  <sheetViews>
    <sheetView topLeftCell="B1" zoomScale="70" zoomScaleNormal="70" workbookViewId="0">
      <pane xSplit="1" topLeftCell="C1" activePane="topRight" state="frozen"/>
      <selection activeCell="B1" sqref="B1"/>
      <selection pane="topRight" activeCell="B2" sqref="B2:V37"/>
    </sheetView>
  </sheetViews>
  <sheetFormatPr defaultRowHeight="14.5"/>
  <cols>
    <col min="4" max="4" width="17.453125" customWidth="1"/>
    <col min="5" max="5" width="31.36328125" bestFit="1" customWidth="1"/>
    <col min="6" max="6" width="14.36328125" customWidth="1"/>
    <col min="7" max="7" width="11.1796875" bestFit="1" customWidth="1"/>
    <col min="8" max="11" width="17" customWidth="1"/>
    <col min="12" max="13" width="12.453125" bestFit="1" customWidth="1"/>
    <col min="14" max="16" width="14.1796875" bestFit="1" customWidth="1"/>
    <col min="17" max="18" width="16.81640625" bestFit="1" customWidth="1"/>
    <col min="19" max="19" width="15.26953125" bestFit="1" customWidth="1"/>
    <col min="20" max="21" width="18.81640625" bestFit="1" customWidth="1"/>
    <col min="22" max="22" width="27.54296875" bestFit="1" customWidth="1"/>
  </cols>
  <sheetData>
    <row r="1" spans="1:83">
      <c r="F1">
        <v>1</v>
      </c>
      <c r="I1">
        <v>2</v>
      </c>
      <c r="J1">
        <v>3</v>
      </c>
      <c r="K1">
        <v>4</v>
      </c>
      <c r="L1">
        <v>5</v>
      </c>
      <c r="M1">
        <v>6</v>
      </c>
      <c r="N1">
        <v>7</v>
      </c>
      <c r="O1">
        <v>8</v>
      </c>
      <c r="P1">
        <v>9</v>
      </c>
      <c r="Q1">
        <v>10</v>
      </c>
      <c r="R1">
        <v>11</v>
      </c>
      <c r="S1">
        <v>12</v>
      </c>
      <c r="T1">
        <v>13</v>
      </c>
      <c r="U1">
        <v>14</v>
      </c>
      <c r="V1">
        <v>15</v>
      </c>
    </row>
    <row r="2" spans="1:83" ht="29">
      <c r="A2" s="136"/>
      <c r="B2" s="136" t="s">
        <v>776</v>
      </c>
      <c r="C2" s="89" t="s">
        <v>775</v>
      </c>
      <c r="D2" s="239" t="s">
        <v>777</v>
      </c>
      <c r="E2" s="167" t="s">
        <v>778</v>
      </c>
      <c r="F2" s="237" t="s">
        <v>42</v>
      </c>
      <c r="G2" s="237" t="s">
        <v>83</v>
      </c>
      <c r="H2" s="237" t="s">
        <v>84</v>
      </c>
      <c r="I2" s="167" t="s">
        <v>43</v>
      </c>
      <c r="J2" s="167" t="s">
        <v>44</v>
      </c>
      <c r="K2" s="167" t="s">
        <v>804</v>
      </c>
      <c r="L2" s="238" t="s">
        <v>72</v>
      </c>
      <c r="M2" s="167" t="s">
        <v>61</v>
      </c>
      <c r="N2" s="167" t="s">
        <v>57</v>
      </c>
      <c r="O2" s="167" t="s">
        <v>56</v>
      </c>
      <c r="P2" s="167" t="s">
        <v>67</v>
      </c>
      <c r="Q2" s="167" t="s">
        <v>58</v>
      </c>
      <c r="R2" s="167" t="s">
        <v>59</v>
      </c>
      <c r="S2" s="167" t="s">
        <v>60</v>
      </c>
      <c r="T2" s="167" t="s">
        <v>68</v>
      </c>
      <c r="U2" s="167" t="s">
        <v>69</v>
      </c>
      <c r="V2" s="167" t="s">
        <v>70</v>
      </c>
    </row>
    <row r="3" spans="1:83" ht="23.5">
      <c r="A3" s="307" t="s">
        <v>779</v>
      </c>
      <c r="B3" s="240">
        <f>C3-D3</f>
        <v>0</v>
      </c>
      <c r="C3" s="241">
        <v>1</v>
      </c>
      <c r="D3" s="29">
        <v>1</v>
      </c>
      <c r="E3" s="40" t="s">
        <v>0</v>
      </c>
      <c r="F3" s="65">
        <f>INDEX('r1'!$D$180:$D$197,MATCH(E3,'r1'!$C$180:$C$197,0))</f>
        <v>16.2014374354039</v>
      </c>
      <c r="G3" s="65">
        <f>INDEX('r2'!$D$94:$D$111,MATCH(E3,'r2'!$C$94:$C$111,0))</f>
        <v>299.29832592877517</v>
      </c>
      <c r="H3" s="65">
        <f>INDEX('r3'!$D$94:$D$111,MATCH(E3,'r3'!$C$94:$C$111,0))</f>
        <v>5491.9872863227829</v>
      </c>
      <c r="I3" s="236">
        <f t="shared" ref="I3:I20" si="0">$F3+$G3</f>
        <v>315.49976336417905</v>
      </c>
      <c r="J3" s="236">
        <f t="shared" ref="J3:J20" si="1">$F3+0.8*$G3</f>
        <v>255.64009817842404</v>
      </c>
      <c r="K3" s="236">
        <f t="shared" ref="K3:K20" si="2">0.5*$F3+0.5*$G3</f>
        <v>157.74988168208952</v>
      </c>
      <c r="L3" s="236">
        <f t="shared" ref="L3:L20" si="3">$F3+0.5*$G3</f>
        <v>165.85060039979149</v>
      </c>
      <c r="M3" s="236">
        <f t="shared" ref="M3:M20" si="4">$F3+0.1*$G3</f>
        <v>46.131270028281421</v>
      </c>
      <c r="N3" s="236">
        <f t="shared" ref="N3:N20" si="5">$F3+1*$G3+$H3</f>
        <v>5807.4870496869617</v>
      </c>
      <c r="O3" s="236">
        <f t="shared" ref="O3:O20" si="6">$F3+1*$G3+0.5*$H3</f>
        <v>3061.4934065255707</v>
      </c>
      <c r="P3" s="236">
        <f t="shared" ref="P3:P20" si="7">$F3+1*$G3+0.1*$H3</f>
        <v>864.69849199645728</v>
      </c>
      <c r="Q3" s="236">
        <f t="shared" ref="Q3:Q20" si="8">$F3+0.5*$G3+1*$H3</f>
        <v>5657.8378867225747</v>
      </c>
      <c r="R3" s="236">
        <f t="shared" ref="R3:R20" si="9">$F3+0.5*$G3+0.5*$H3</f>
        <v>2911.8442435611828</v>
      </c>
      <c r="S3" s="236">
        <f t="shared" ref="S3:S20" si="10">$F3+0.5*$G3+0.1*$H3</f>
        <v>715.04932903206975</v>
      </c>
      <c r="T3" s="236">
        <f t="shared" ref="T3:T20" si="11">$F3+0.1*$G3+1*$H3</f>
        <v>5538.1185563510644</v>
      </c>
      <c r="U3" s="236">
        <f t="shared" ref="U3:U20" si="12">$F3+0.1*$G3+0.5*$H3</f>
        <v>2792.124913189673</v>
      </c>
      <c r="V3" s="236">
        <f t="shared" ref="V3:V20" si="13">$F3+0.1*$G3+0.1*$H3</f>
        <v>595.32999866055968</v>
      </c>
    </row>
    <row r="4" spans="1:83" s="2" customFormat="1" ht="23.5">
      <c r="A4" s="307"/>
      <c r="B4" s="240">
        <f t="shared" ref="B4:B20" si="14">C4-D4</f>
        <v>0</v>
      </c>
      <c r="C4" s="241">
        <v>2</v>
      </c>
      <c r="D4" s="126">
        <v>2</v>
      </c>
      <c r="E4" s="127" t="s">
        <v>1</v>
      </c>
      <c r="F4" s="65">
        <f>INDEX('r1'!$D$180:$D$197,MATCH(E4,'r1'!$C$180:$C$197,0))</f>
        <v>15.725184991119786</v>
      </c>
      <c r="G4" s="65">
        <f>INDEX('r2'!$F$94:$F$111,MATCH(E4,'r2'!$C$94:$C$111,0))</f>
        <v>235.4728034324275</v>
      </c>
      <c r="H4" s="65">
        <f>INDEX('r3'!$D$94:$D$111,MATCH(E4,'r3'!$C$94:$C$111,0))</f>
        <v>4899.0493585931035</v>
      </c>
      <c r="I4" s="236">
        <f t="shared" si="0"/>
        <v>251.19798842354729</v>
      </c>
      <c r="J4" s="236">
        <f t="shared" si="1"/>
        <v>204.10342773706179</v>
      </c>
      <c r="K4" s="236">
        <f t="shared" si="2"/>
        <v>125.59899421177364</v>
      </c>
      <c r="L4" s="236">
        <f t="shared" si="3"/>
        <v>133.46158670733354</v>
      </c>
      <c r="M4" s="236">
        <f t="shared" si="4"/>
        <v>39.272465334362536</v>
      </c>
      <c r="N4" s="236">
        <f t="shared" si="5"/>
        <v>5150.2473470166506</v>
      </c>
      <c r="O4" s="236">
        <f t="shared" si="6"/>
        <v>2700.7226677200993</v>
      </c>
      <c r="P4" s="236">
        <f t="shared" si="7"/>
        <v>741.10292428285766</v>
      </c>
      <c r="Q4" s="236">
        <f t="shared" si="8"/>
        <v>5032.510945300437</v>
      </c>
      <c r="R4" s="236">
        <f t="shared" si="9"/>
        <v>2582.9862660038852</v>
      </c>
      <c r="S4" s="236">
        <f t="shared" si="10"/>
        <v>623.36652256664388</v>
      </c>
      <c r="T4" s="236">
        <f t="shared" si="11"/>
        <v>4938.3218239274656</v>
      </c>
      <c r="U4" s="236">
        <f t="shared" si="12"/>
        <v>2488.7971446309143</v>
      </c>
      <c r="V4" s="236">
        <f t="shared" si="13"/>
        <v>529.17740119367295</v>
      </c>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row>
    <row r="5" spans="1:83" s="2" customFormat="1" ht="23.5">
      <c r="A5" s="307"/>
      <c r="B5" s="240">
        <f t="shared" si="14"/>
        <v>-1</v>
      </c>
      <c r="C5" s="241">
        <v>3</v>
      </c>
      <c r="D5" s="30">
        <v>4</v>
      </c>
      <c r="E5" s="42" t="s">
        <v>3</v>
      </c>
      <c r="F5" s="65">
        <f>INDEX('r1'!$D$180:$D$197,MATCH(E5,'r1'!$C$180:$C$197,0))</f>
        <v>13.41986929583933</v>
      </c>
      <c r="G5" s="65">
        <f>INDEX('r2'!$F$94:$F$111,MATCH(E5,'r2'!$C$94:$C$111,0))</f>
        <v>203.33226280213944</v>
      </c>
      <c r="H5" s="65">
        <f>INDEX('r3'!$D$94:$D$111,MATCH(E5,'r3'!$C$94:$C$111,0))</f>
        <v>4134.615866918597</v>
      </c>
      <c r="I5" s="236">
        <f t="shared" si="0"/>
        <v>216.75213209797877</v>
      </c>
      <c r="J5" s="236">
        <f t="shared" si="1"/>
        <v>176.0856795375509</v>
      </c>
      <c r="K5" s="236">
        <f t="shared" si="2"/>
        <v>108.37606604898939</v>
      </c>
      <c r="L5" s="236">
        <f t="shared" si="3"/>
        <v>115.08600069690905</v>
      </c>
      <c r="M5" s="236">
        <f t="shared" si="4"/>
        <v>33.753095576053276</v>
      </c>
      <c r="N5" s="236">
        <f t="shared" si="5"/>
        <v>4351.3679990165756</v>
      </c>
      <c r="O5" s="236">
        <f t="shared" si="6"/>
        <v>2284.0600655572771</v>
      </c>
      <c r="P5" s="236">
        <f t="shared" si="7"/>
        <v>630.21371878983848</v>
      </c>
      <c r="Q5" s="236">
        <f t="shared" si="8"/>
        <v>4249.7018676155058</v>
      </c>
      <c r="R5" s="236">
        <f t="shared" si="9"/>
        <v>2182.3939341562077</v>
      </c>
      <c r="S5" s="236">
        <f t="shared" si="10"/>
        <v>528.54758738876876</v>
      </c>
      <c r="T5" s="236">
        <f t="shared" si="11"/>
        <v>4168.3689624946501</v>
      </c>
      <c r="U5" s="236">
        <f t="shared" si="12"/>
        <v>2101.0610290353516</v>
      </c>
      <c r="V5" s="236">
        <f t="shared" si="13"/>
        <v>447.21468226791302</v>
      </c>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row>
    <row r="6" spans="1:83" s="2" customFormat="1" ht="23.5">
      <c r="A6" s="307"/>
      <c r="B6" s="240">
        <f t="shared" si="14"/>
        <v>-1</v>
      </c>
      <c r="C6" s="241">
        <v>4</v>
      </c>
      <c r="D6" s="31">
        <v>5</v>
      </c>
      <c r="E6" s="43" t="s">
        <v>4</v>
      </c>
      <c r="F6" s="65">
        <f>INDEX('r1'!$D$180:$D$197,MATCH(E6,'r1'!$C$180:$C$197,0))</f>
        <v>11.409520374558117</v>
      </c>
      <c r="G6" s="65">
        <f>INDEX('r2'!$F$94:$F$111,MATCH(E6,'r2'!$C$94:$C$111,0))</f>
        <v>158.89119176899013</v>
      </c>
      <c r="H6" s="65">
        <f>INDEX('r3'!$D$94:$D$111,MATCH(E6,'r3'!$C$94:$C$111,0))</f>
        <v>3678.3986559088025</v>
      </c>
      <c r="I6" s="236">
        <f t="shared" si="0"/>
        <v>170.30071214354825</v>
      </c>
      <c r="J6" s="236">
        <f t="shared" si="1"/>
        <v>138.52247378975022</v>
      </c>
      <c r="K6" s="236">
        <f t="shared" si="2"/>
        <v>85.150356071774127</v>
      </c>
      <c r="L6" s="236">
        <f t="shared" si="3"/>
        <v>90.855116259053176</v>
      </c>
      <c r="M6" s="236">
        <f t="shared" si="4"/>
        <v>27.298639551457129</v>
      </c>
      <c r="N6" s="236">
        <f t="shared" si="5"/>
        <v>3848.699368052351</v>
      </c>
      <c r="O6" s="236">
        <f t="shared" si="6"/>
        <v>2009.5000400979495</v>
      </c>
      <c r="P6" s="236">
        <f t="shared" si="7"/>
        <v>538.14057773442846</v>
      </c>
      <c r="Q6" s="236">
        <f t="shared" si="8"/>
        <v>3769.2537721678559</v>
      </c>
      <c r="R6" s="236">
        <f t="shared" si="9"/>
        <v>1930.0544442134544</v>
      </c>
      <c r="S6" s="236">
        <f t="shared" si="10"/>
        <v>458.69498184993347</v>
      </c>
      <c r="T6" s="236">
        <f t="shared" si="11"/>
        <v>3705.6972954602597</v>
      </c>
      <c r="U6" s="236">
        <f t="shared" si="12"/>
        <v>1866.4979675058585</v>
      </c>
      <c r="V6" s="236">
        <f t="shared" si="13"/>
        <v>395.13850514233741</v>
      </c>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row>
    <row r="7" spans="1:83" s="2" customFormat="1" ht="23.5">
      <c r="A7" s="307"/>
      <c r="B7" s="240">
        <f t="shared" si="14"/>
        <v>2</v>
      </c>
      <c r="C7" s="241">
        <v>5</v>
      </c>
      <c r="D7" s="16">
        <v>3</v>
      </c>
      <c r="E7" s="41" t="s">
        <v>2</v>
      </c>
      <c r="F7" s="65">
        <f>INDEX('r1'!$D$180:$D$197,MATCH(E7,'r1'!$C$180:$C$197,0))</f>
        <v>6.1869972433473244</v>
      </c>
      <c r="G7" s="65">
        <f>INDEX('r2'!$F$94:$F$111,MATCH(E7,'r2'!$C$94:$C$111,0))</f>
        <v>108.64753360752246</v>
      </c>
      <c r="H7" s="65">
        <f>INDEX('r3'!$D$94:$D$111,MATCH(E7,'r3'!$C$94:$C$111,0))</f>
        <v>2098.4250667521383</v>
      </c>
      <c r="I7" s="236">
        <f t="shared" si="0"/>
        <v>114.83453085086978</v>
      </c>
      <c r="J7" s="236">
        <f t="shared" si="1"/>
        <v>93.10502412936529</v>
      </c>
      <c r="K7" s="236">
        <f t="shared" si="2"/>
        <v>57.417265425434891</v>
      </c>
      <c r="L7" s="236">
        <f t="shared" si="3"/>
        <v>60.510764047108552</v>
      </c>
      <c r="M7" s="236">
        <f t="shared" si="4"/>
        <v>17.051750604099571</v>
      </c>
      <c r="N7" s="236">
        <f t="shared" si="5"/>
        <v>2213.2595976030079</v>
      </c>
      <c r="O7" s="236">
        <f t="shared" si="6"/>
        <v>1164.0470642269388</v>
      </c>
      <c r="P7" s="236">
        <f t="shared" si="7"/>
        <v>324.67703752608361</v>
      </c>
      <c r="Q7" s="236">
        <f t="shared" si="8"/>
        <v>2158.935830799247</v>
      </c>
      <c r="R7" s="236">
        <f t="shared" si="9"/>
        <v>1109.7232974231777</v>
      </c>
      <c r="S7" s="236">
        <f t="shared" si="10"/>
        <v>270.35327072232235</v>
      </c>
      <c r="T7" s="236">
        <f t="shared" si="11"/>
        <v>2115.4768173562379</v>
      </c>
      <c r="U7" s="236">
        <f t="shared" si="12"/>
        <v>1066.2642839801688</v>
      </c>
      <c r="V7" s="236">
        <f t="shared" si="13"/>
        <v>226.89425727931339</v>
      </c>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row>
    <row r="8" spans="1:83" s="2" customFormat="1" ht="23.5">
      <c r="A8" s="307"/>
      <c r="B8" s="240">
        <f t="shared" si="14"/>
        <v>0</v>
      </c>
      <c r="C8" s="241">
        <v>6</v>
      </c>
      <c r="D8" s="128">
        <v>6</v>
      </c>
      <c r="E8" s="129" t="s">
        <v>5</v>
      </c>
      <c r="F8" s="65">
        <f>INDEX('r1'!$D$180:$D$197,MATCH(E8,'r1'!$C$180:$C$197,0))</f>
        <v>7.9122650245914077</v>
      </c>
      <c r="G8" s="65">
        <f>INDEX('r2'!$F$94:$F$111,MATCH(E8,'r2'!$C$94:$C$111,0))</f>
        <v>97.5923010231337</v>
      </c>
      <c r="H8" s="65">
        <f>INDEX('r3'!$D$94:$D$111,MATCH(E8,'r3'!$C$94:$C$111,0))</f>
        <v>2622.7913530027236</v>
      </c>
      <c r="I8" s="236">
        <f t="shared" si="0"/>
        <v>105.50456604772511</v>
      </c>
      <c r="J8" s="236">
        <f t="shared" si="1"/>
        <v>85.986105843098372</v>
      </c>
      <c r="K8" s="236">
        <f t="shared" si="2"/>
        <v>52.752283023862553</v>
      </c>
      <c r="L8" s="236">
        <f t="shared" si="3"/>
        <v>56.708415536158256</v>
      </c>
      <c r="M8" s="236">
        <f t="shared" si="4"/>
        <v>17.67149512690478</v>
      </c>
      <c r="N8" s="236">
        <f t="shared" si="5"/>
        <v>2728.2959190504484</v>
      </c>
      <c r="O8" s="236">
        <f t="shared" si="6"/>
        <v>1416.9002425490869</v>
      </c>
      <c r="P8" s="236">
        <f t="shared" si="7"/>
        <v>367.78370134799746</v>
      </c>
      <c r="Q8" s="236">
        <f t="shared" si="8"/>
        <v>2679.4997685388817</v>
      </c>
      <c r="R8" s="236">
        <f t="shared" si="9"/>
        <v>1368.1040920375201</v>
      </c>
      <c r="S8" s="236">
        <f t="shared" si="10"/>
        <v>318.98755083643061</v>
      </c>
      <c r="T8" s="236">
        <f t="shared" si="11"/>
        <v>2640.4628481296281</v>
      </c>
      <c r="U8" s="236">
        <f t="shared" si="12"/>
        <v>1329.0671716282666</v>
      </c>
      <c r="V8" s="236">
        <f t="shared" si="13"/>
        <v>279.95063042717715</v>
      </c>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row>
    <row r="9" spans="1:83" s="2" customFormat="1" ht="23.5">
      <c r="A9"/>
      <c r="B9">
        <f t="shared" si="14"/>
        <v>-4</v>
      </c>
      <c r="C9" s="235">
        <v>7</v>
      </c>
      <c r="D9" s="33">
        <v>11</v>
      </c>
      <c r="E9" s="45" t="s">
        <v>10</v>
      </c>
      <c r="F9" s="65">
        <f>INDEX('r1'!$D$180:$D$197,MATCH(E9,'r1'!$C$180:$C$197,0))</f>
        <v>0.33345305156075256</v>
      </c>
      <c r="G9" s="65">
        <f>INDEX('r2'!$F$94:$F$111,MATCH(E9,'r2'!$C$94:$C$111,0))</f>
        <v>63.489202127917395</v>
      </c>
      <c r="H9" s="65">
        <f>INDEX('r3'!$D$94:$D$111,MATCH(E9,'r3'!$C$94:$C$111,0))</f>
        <v>34.631920791922312</v>
      </c>
      <c r="I9" s="236">
        <f t="shared" si="0"/>
        <v>63.822655179478147</v>
      </c>
      <c r="J9" s="236">
        <f t="shared" si="1"/>
        <v>51.124814753894668</v>
      </c>
      <c r="K9" s="236">
        <f t="shared" si="2"/>
        <v>31.911327589739074</v>
      </c>
      <c r="L9" s="236">
        <f t="shared" si="3"/>
        <v>32.07805411551945</v>
      </c>
      <c r="M9" s="236">
        <f t="shared" si="4"/>
        <v>6.682373264352492</v>
      </c>
      <c r="N9" s="236">
        <f t="shared" si="5"/>
        <v>98.454575971400459</v>
      </c>
      <c r="O9" s="236">
        <f t="shared" si="6"/>
        <v>81.138615575439303</v>
      </c>
      <c r="P9" s="236">
        <f t="shared" si="7"/>
        <v>67.285847258670373</v>
      </c>
      <c r="Q9" s="236">
        <f t="shared" si="8"/>
        <v>66.709974907441762</v>
      </c>
      <c r="R9" s="236">
        <f t="shared" si="9"/>
        <v>49.394014511480606</v>
      </c>
      <c r="S9" s="236">
        <f t="shared" si="10"/>
        <v>35.541246194711682</v>
      </c>
      <c r="T9" s="236">
        <f t="shared" si="11"/>
        <v>41.314294056274804</v>
      </c>
      <c r="U9" s="236">
        <f t="shared" si="12"/>
        <v>23.998333660313648</v>
      </c>
      <c r="V9" s="236">
        <f t="shared" si="13"/>
        <v>10.145565343544723</v>
      </c>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row>
    <row r="10" spans="1:83" ht="23.5">
      <c r="B10">
        <f t="shared" si="14"/>
        <v>1</v>
      </c>
      <c r="C10" s="235">
        <v>8</v>
      </c>
      <c r="D10" s="130">
        <v>7</v>
      </c>
      <c r="E10" s="131" t="s">
        <v>6</v>
      </c>
      <c r="F10" s="65">
        <f>INDEX('r1'!$D$180:$D$197,MATCH(E10,'r1'!$C$180:$C$197,0))</f>
        <v>2.8616129710464406</v>
      </c>
      <c r="G10" s="65">
        <f>INDEX('r2'!$F$94:$F$111,MATCH(E10,'r2'!$C$94:$C$111,0))</f>
        <v>49.020784398603723</v>
      </c>
      <c r="H10" s="65">
        <f>INDEX('r3'!$D$94:$D$111,MATCH(E10,'r3'!$C$94:$C$111,0))</f>
        <v>935.79011853227166</v>
      </c>
      <c r="I10" s="236">
        <f t="shared" si="0"/>
        <v>51.882397369650164</v>
      </c>
      <c r="J10" s="236">
        <f t="shared" si="1"/>
        <v>42.078240489929421</v>
      </c>
      <c r="K10" s="236">
        <f t="shared" si="2"/>
        <v>25.941198684825082</v>
      </c>
      <c r="L10" s="236">
        <f t="shared" si="3"/>
        <v>27.372005170348302</v>
      </c>
      <c r="M10" s="236">
        <f t="shared" si="4"/>
        <v>7.7636914109068131</v>
      </c>
      <c r="N10" s="236">
        <f t="shared" si="5"/>
        <v>987.67251590192177</v>
      </c>
      <c r="O10" s="236">
        <f t="shared" si="6"/>
        <v>519.77745663578594</v>
      </c>
      <c r="P10" s="236">
        <f t="shared" si="7"/>
        <v>145.46140922287734</v>
      </c>
      <c r="Q10" s="236">
        <f t="shared" si="8"/>
        <v>963.16212370261997</v>
      </c>
      <c r="R10" s="236">
        <f t="shared" si="9"/>
        <v>495.26706443648413</v>
      </c>
      <c r="S10" s="236">
        <f t="shared" si="10"/>
        <v>120.95101702357547</v>
      </c>
      <c r="T10" s="236">
        <f t="shared" si="11"/>
        <v>943.55380994317852</v>
      </c>
      <c r="U10" s="236">
        <f t="shared" si="12"/>
        <v>475.65875067704263</v>
      </c>
      <c r="V10" s="236">
        <f t="shared" si="13"/>
        <v>101.34270326413399</v>
      </c>
    </row>
    <row r="11" spans="1:83" ht="23.5">
      <c r="B11">
        <f t="shared" si="14"/>
        <v>-1</v>
      </c>
      <c r="C11" s="235">
        <v>9</v>
      </c>
      <c r="D11" s="134">
        <v>10</v>
      </c>
      <c r="E11" s="135" t="s">
        <v>9</v>
      </c>
      <c r="F11" s="65">
        <f>INDEX('r1'!$D$180:$D$197,MATCH(E11,'r1'!$C$180:$C$197,0))</f>
        <v>2.6632625999494834</v>
      </c>
      <c r="G11" s="65">
        <f>INDEX('r2'!$F$94:$F$111,MATCH(E11,'r2'!$C$94:$C$111,0))</f>
        <v>24.773668736518914</v>
      </c>
      <c r="H11" s="65">
        <f>INDEX('r3'!$D$94:$D$111,MATCH(E11,'r3'!$C$94:$C$111,0))</f>
        <v>814.66610111699538</v>
      </c>
      <c r="I11" s="236">
        <f t="shared" si="0"/>
        <v>27.436931336468398</v>
      </c>
      <c r="J11" s="236">
        <f t="shared" si="1"/>
        <v>22.482197589164617</v>
      </c>
      <c r="K11" s="236">
        <f t="shared" si="2"/>
        <v>13.718465668234199</v>
      </c>
      <c r="L11" s="236">
        <f t="shared" si="3"/>
        <v>15.05009696820894</v>
      </c>
      <c r="M11" s="236">
        <f t="shared" si="4"/>
        <v>5.1406294736013756</v>
      </c>
      <c r="N11" s="236">
        <f t="shared" si="5"/>
        <v>842.10303245346381</v>
      </c>
      <c r="O11" s="236">
        <f t="shared" si="6"/>
        <v>434.76998189496607</v>
      </c>
      <c r="P11" s="236">
        <f t="shared" si="7"/>
        <v>108.90354144816794</v>
      </c>
      <c r="Q11" s="236">
        <f t="shared" si="8"/>
        <v>829.71619808520427</v>
      </c>
      <c r="R11" s="236">
        <f t="shared" si="9"/>
        <v>422.38314752670664</v>
      </c>
      <c r="S11" s="236">
        <f t="shared" si="10"/>
        <v>96.516707079908485</v>
      </c>
      <c r="T11" s="236">
        <f t="shared" si="11"/>
        <v>819.80673059059677</v>
      </c>
      <c r="U11" s="236">
        <f t="shared" si="12"/>
        <v>412.47368003209908</v>
      </c>
      <c r="V11" s="236">
        <f t="shared" si="13"/>
        <v>86.607239585300917</v>
      </c>
    </row>
    <row r="12" spans="1:83" ht="23.5">
      <c r="B12">
        <f t="shared" si="14"/>
        <v>1</v>
      </c>
      <c r="C12" s="235">
        <v>10</v>
      </c>
      <c r="D12" s="132">
        <v>9</v>
      </c>
      <c r="E12" s="133" t="s">
        <v>8</v>
      </c>
      <c r="F12" s="65">
        <f>INDEX('r1'!$D$180:$D$197,MATCH(E12,'r1'!$C$180:$C$197,0))</f>
        <v>0.72552429659652518</v>
      </c>
      <c r="G12" s="65">
        <f>INDEX('r2'!$F$94:$F$111,MATCH(E12,'r2'!$C$94:$C$111,0))</f>
        <v>-9.0323309448251052</v>
      </c>
      <c r="H12" s="65">
        <f>INDEX('r3'!$D$94:$D$111,MATCH(E12,'r3'!$C$94:$C$111,0))</f>
        <v>125.66965802669347</v>
      </c>
      <c r="I12" s="236">
        <f t="shared" si="0"/>
        <v>-8.3068066482285801</v>
      </c>
      <c r="J12" s="236">
        <f t="shared" si="1"/>
        <v>-6.5003404592635592</v>
      </c>
      <c r="K12" s="236">
        <f t="shared" si="2"/>
        <v>-4.15340332411429</v>
      </c>
      <c r="L12" s="236">
        <f t="shared" si="3"/>
        <v>-3.7906411758160274</v>
      </c>
      <c r="M12" s="236">
        <f t="shared" si="4"/>
        <v>-0.17770879788598537</v>
      </c>
      <c r="N12" s="236">
        <f t="shared" si="5"/>
        <v>117.36285137846488</v>
      </c>
      <c r="O12" s="236">
        <f t="shared" si="6"/>
        <v>54.528022365118154</v>
      </c>
      <c r="P12" s="236">
        <f t="shared" si="7"/>
        <v>4.2601591544407675</v>
      </c>
      <c r="Q12" s="236">
        <f t="shared" si="8"/>
        <v>121.87901685087743</v>
      </c>
      <c r="R12" s="236">
        <f t="shared" si="9"/>
        <v>59.044187837530707</v>
      </c>
      <c r="S12" s="236">
        <f t="shared" si="10"/>
        <v>8.7763246268533202</v>
      </c>
      <c r="T12" s="236">
        <f t="shared" si="11"/>
        <v>125.49194922880748</v>
      </c>
      <c r="U12" s="236">
        <f t="shared" si="12"/>
        <v>62.657120215460751</v>
      </c>
      <c r="V12" s="236">
        <f t="shared" si="13"/>
        <v>12.389257004783362</v>
      </c>
    </row>
    <row r="13" spans="1:83" ht="23.5">
      <c r="B13">
        <f t="shared" si="14"/>
        <v>3</v>
      </c>
      <c r="C13" s="235">
        <v>11</v>
      </c>
      <c r="D13" s="32">
        <v>8</v>
      </c>
      <c r="E13" s="44" t="s">
        <v>7</v>
      </c>
      <c r="F13" s="65">
        <f>INDEX('r1'!$D$180:$D$197,MATCH(E13,'r1'!$C$180:$C$197,0))</f>
        <v>-0.19960304372062154</v>
      </c>
      <c r="G13" s="65">
        <f>INDEX('r2'!$F$94:$F$111,MATCH(E13,'r2'!$C$94:$C$111,0))</f>
        <v>-21.947451303365369</v>
      </c>
      <c r="H13" s="65">
        <f>INDEX('r3'!$D$94:$D$111,MATCH(E13,'r3'!$C$94:$C$111,0))</f>
        <v>-94.838860846261014</v>
      </c>
      <c r="I13" s="236">
        <f t="shared" si="0"/>
        <v>-22.147054347085991</v>
      </c>
      <c r="J13" s="236">
        <f t="shared" si="1"/>
        <v>-17.757564086412916</v>
      </c>
      <c r="K13" s="236">
        <f t="shared" si="2"/>
        <v>-11.073527173542995</v>
      </c>
      <c r="L13" s="236">
        <f t="shared" si="3"/>
        <v>-11.173328695403306</v>
      </c>
      <c r="M13" s="236">
        <f t="shared" si="4"/>
        <v>-2.3943481740571584</v>
      </c>
      <c r="N13" s="236">
        <f t="shared" si="5"/>
        <v>-116.98591519334701</v>
      </c>
      <c r="O13" s="236">
        <f t="shared" si="6"/>
        <v>-69.566484770216505</v>
      </c>
      <c r="P13" s="236">
        <f t="shared" si="7"/>
        <v>-31.630940431712091</v>
      </c>
      <c r="Q13" s="236">
        <f t="shared" si="8"/>
        <v>-106.01218954166433</v>
      </c>
      <c r="R13" s="236">
        <f t="shared" si="9"/>
        <v>-58.592759118533813</v>
      </c>
      <c r="S13" s="236">
        <f t="shared" si="10"/>
        <v>-20.657214780029406</v>
      </c>
      <c r="T13" s="236">
        <f t="shared" si="11"/>
        <v>-97.233209020318171</v>
      </c>
      <c r="U13" s="236">
        <f t="shared" si="12"/>
        <v>-49.813778597187664</v>
      </c>
      <c r="V13" s="236">
        <f t="shared" si="13"/>
        <v>-11.878234258683261</v>
      </c>
    </row>
    <row r="14" spans="1:83" ht="23.5">
      <c r="B14">
        <f t="shared" si="14"/>
        <v>0</v>
      </c>
      <c r="C14" s="235">
        <v>12</v>
      </c>
      <c r="D14" s="34">
        <v>12</v>
      </c>
      <c r="E14" s="46" t="s">
        <v>11</v>
      </c>
      <c r="F14" s="65">
        <f>INDEX('r1'!$D$180:$D$197,MATCH(E14,'r1'!$C$180:$C$197,0))</f>
        <v>-2.7872467003682928</v>
      </c>
      <c r="G14" s="65">
        <f>INDEX('r2'!$F$94:$F$111,MATCH(E14,'r2'!$C$94:$C$111,0))</f>
        <v>-22.691032894278464</v>
      </c>
      <c r="H14" s="65">
        <f>INDEX('r3'!$D$94:$D$111,MATCH(E14,'r3'!$C$94:$C$111,0))</f>
        <v>-852.50887271092233</v>
      </c>
      <c r="I14" s="236">
        <f t="shared" si="0"/>
        <v>-25.478279594646757</v>
      </c>
      <c r="J14" s="236">
        <f t="shared" si="1"/>
        <v>-20.940073015791064</v>
      </c>
      <c r="K14" s="236">
        <f t="shared" si="2"/>
        <v>-12.739139797323379</v>
      </c>
      <c r="L14" s="236">
        <f t="shared" si="3"/>
        <v>-14.132763147507525</v>
      </c>
      <c r="M14" s="236">
        <f t="shared" si="4"/>
        <v>-5.0563499897961393</v>
      </c>
      <c r="N14" s="236">
        <f t="shared" si="5"/>
        <v>-877.98715230556911</v>
      </c>
      <c r="O14" s="236">
        <f t="shared" si="6"/>
        <v>-451.73271595010794</v>
      </c>
      <c r="P14" s="236">
        <f t="shared" si="7"/>
        <v>-110.72916686573899</v>
      </c>
      <c r="Q14" s="236">
        <f t="shared" si="8"/>
        <v>-866.64163585842982</v>
      </c>
      <c r="R14" s="236">
        <f t="shared" si="9"/>
        <v>-440.38719950296871</v>
      </c>
      <c r="S14" s="236">
        <f t="shared" si="10"/>
        <v>-99.383650418599757</v>
      </c>
      <c r="T14" s="236">
        <f t="shared" si="11"/>
        <v>-857.56522270071844</v>
      </c>
      <c r="U14" s="236">
        <f t="shared" si="12"/>
        <v>-431.31078634525733</v>
      </c>
      <c r="V14" s="236">
        <f t="shared" si="13"/>
        <v>-90.307237260888371</v>
      </c>
    </row>
    <row r="15" spans="1:83" ht="23.5">
      <c r="A15" s="308" t="s">
        <v>780</v>
      </c>
      <c r="B15" s="12">
        <f t="shared" si="14"/>
        <v>0</v>
      </c>
      <c r="C15" s="242">
        <v>13</v>
      </c>
      <c r="D15" s="35">
        <v>13</v>
      </c>
      <c r="E15" s="47" t="s">
        <v>12</v>
      </c>
      <c r="F15" s="65">
        <f>INDEX('r1'!$D$180:$D$197,MATCH(E15,'r1'!$C$180:$C$197,0))</f>
        <v>-5.1054846144645794</v>
      </c>
      <c r="G15" s="65">
        <f>INDEX('r2'!$F$94:$F$111,MATCH(E15,'r2'!$C$94:$C$111,0))</f>
        <v>-73.037741290631857</v>
      </c>
      <c r="H15" s="65">
        <f>INDEX('r3'!$D$94:$D$111,MATCH(E15,'r3'!$C$94:$C$111,0))</f>
        <v>-1634.9736724634668</v>
      </c>
      <c r="I15" s="236">
        <f t="shared" si="0"/>
        <v>-78.143225905096443</v>
      </c>
      <c r="J15" s="236">
        <f t="shared" si="1"/>
        <v>-63.535677646970065</v>
      </c>
      <c r="K15" s="236">
        <f t="shared" si="2"/>
        <v>-39.071612952548222</v>
      </c>
      <c r="L15" s="236">
        <f t="shared" si="3"/>
        <v>-41.624355259780508</v>
      </c>
      <c r="M15" s="236">
        <f t="shared" si="4"/>
        <v>-12.409258743527765</v>
      </c>
      <c r="N15" s="236">
        <f t="shared" si="5"/>
        <v>-1713.1168983685632</v>
      </c>
      <c r="O15" s="236">
        <f t="shared" si="6"/>
        <v>-895.63006213682979</v>
      </c>
      <c r="P15" s="236">
        <f t="shared" si="7"/>
        <v>-241.64059315144314</v>
      </c>
      <c r="Q15" s="236">
        <f t="shared" si="8"/>
        <v>-1676.5980277232472</v>
      </c>
      <c r="R15" s="236">
        <f t="shared" si="9"/>
        <v>-859.11119149151386</v>
      </c>
      <c r="S15" s="236">
        <f t="shared" si="10"/>
        <v>-205.12172250612721</v>
      </c>
      <c r="T15" s="236">
        <f t="shared" si="11"/>
        <v>-1647.3829312069945</v>
      </c>
      <c r="U15" s="236">
        <f t="shared" si="12"/>
        <v>-829.89609497526112</v>
      </c>
      <c r="V15" s="236">
        <f t="shared" si="13"/>
        <v>-175.90662598987447</v>
      </c>
    </row>
    <row r="16" spans="1:83" s="12" customFormat="1" ht="23.5">
      <c r="A16" s="308"/>
      <c r="B16" s="12">
        <f t="shared" si="14"/>
        <v>0</v>
      </c>
      <c r="C16" s="242">
        <v>14</v>
      </c>
      <c r="D16" s="36">
        <v>14</v>
      </c>
      <c r="E16" s="48" t="s">
        <v>13</v>
      </c>
      <c r="F16" s="65">
        <f>INDEX('r1'!$D$180:$D$197,MATCH(E16,'r1'!$C$180:$C$197,0))</f>
        <v>-9.1394731380792393</v>
      </c>
      <c r="G16" s="65">
        <f>INDEX('r2'!$F$94:$F$111,MATCH(E16,'r2'!$C$94:$C$111,0))</f>
        <v>-126.18943136423226</v>
      </c>
      <c r="H16" s="65">
        <f>INDEX('r3'!$D$94:$D$111,MATCH(E16,'r3'!$C$94:$C$111,0))</f>
        <v>-2939.7805288735844</v>
      </c>
      <c r="I16" s="236">
        <f t="shared" si="0"/>
        <v>-135.3289045023115</v>
      </c>
      <c r="J16" s="236">
        <f t="shared" si="1"/>
        <v>-110.09101822946505</v>
      </c>
      <c r="K16" s="236">
        <f t="shared" si="2"/>
        <v>-67.664452251155751</v>
      </c>
      <c r="L16" s="236">
        <f t="shared" si="3"/>
        <v>-72.234188820195371</v>
      </c>
      <c r="M16" s="236">
        <f t="shared" si="4"/>
        <v>-21.758416274502466</v>
      </c>
      <c r="N16" s="236">
        <f t="shared" si="5"/>
        <v>-3075.1094333758961</v>
      </c>
      <c r="O16" s="236">
        <f t="shared" si="6"/>
        <v>-1605.2191689391038</v>
      </c>
      <c r="P16" s="236">
        <f t="shared" si="7"/>
        <v>-429.30695738966995</v>
      </c>
      <c r="Q16" s="236">
        <f t="shared" si="8"/>
        <v>-3012.0147176937799</v>
      </c>
      <c r="R16" s="236">
        <f t="shared" si="9"/>
        <v>-1542.1244532569876</v>
      </c>
      <c r="S16" s="236">
        <f t="shared" si="10"/>
        <v>-366.2122417075538</v>
      </c>
      <c r="T16" s="236">
        <f t="shared" si="11"/>
        <v>-2961.5389451480869</v>
      </c>
      <c r="U16" s="236">
        <f t="shared" si="12"/>
        <v>-1491.6486807112947</v>
      </c>
      <c r="V16" s="236">
        <f t="shared" si="13"/>
        <v>-315.7364691618609</v>
      </c>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row>
    <row r="17" spans="1:83" s="12" customFormat="1" ht="23.5">
      <c r="A17" s="308"/>
      <c r="B17" s="12">
        <f t="shared" si="14"/>
        <v>-1</v>
      </c>
      <c r="C17" s="242">
        <v>15</v>
      </c>
      <c r="D17" s="37">
        <v>16</v>
      </c>
      <c r="E17" s="50" t="s">
        <v>15</v>
      </c>
      <c r="F17" s="65">
        <f>INDEX('r1'!$D$180:$D$197,MATCH(E17,'r1'!$C$180:$C$197,0))</f>
        <v>-9.7635101341115167</v>
      </c>
      <c r="G17" s="65">
        <f>INDEX('r2'!$F$94:$F$111,MATCH(E17,'r2'!$C$94:$C$111,0))</f>
        <v>-145.32381622365662</v>
      </c>
      <c r="H17" s="65">
        <f>INDEX('r3'!$D$94:$D$111,MATCH(E17,'r3'!$C$94:$C$111,0))</f>
        <v>-3251.0331627289397</v>
      </c>
      <c r="I17" s="236">
        <f t="shared" si="0"/>
        <v>-155.08732635776815</v>
      </c>
      <c r="J17" s="236">
        <f t="shared" si="1"/>
        <v>-126.02256311303681</v>
      </c>
      <c r="K17" s="236">
        <f t="shared" si="2"/>
        <v>-77.543663178884074</v>
      </c>
      <c r="L17" s="236">
        <f t="shared" si="3"/>
        <v>-82.425418245939824</v>
      </c>
      <c r="M17" s="236">
        <f t="shared" si="4"/>
        <v>-24.295891756477179</v>
      </c>
      <c r="N17" s="236">
        <f t="shared" si="5"/>
        <v>-3406.1204890867079</v>
      </c>
      <c r="O17" s="236">
        <f t="shared" si="6"/>
        <v>-1780.6039077222381</v>
      </c>
      <c r="P17" s="236">
        <f t="shared" si="7"/>
        <v>-480.19064263066218</v>
      </c>
      <c r="Q17" s="236">
        <f t="shared" si="8"/>
        <v>-3333.4585809748796</v>
      </c>
      <c r="R17" s="236">
        <f t="shared" si="9"/>
        <v>-1707.9419996104098</v>
      </c>
      <c r="S17" s="236">
        <f t="shared" si="10"/>
        <v>-407.52873451883386</v>
      </c>
      <c r="T17" s="236">
        <f t="shared" si="11"/>
        <v>-3275.3290544854167</v>
      </c>
      <c r="U17" s="236">
        <f t="shared" si="12"/>
        <v>-1649.8124731209471</v>
      </c>
      <c r="V17" s="236">
        <f t="shared" si="13"/>
        <v>-349.39920802937121</v>
      </c>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row>
    <row r="18" spans="1:83" s="12" customFormat="1" ht="23.5">
      <c r="A18" s="308"/>
      <c r="B18" s="12">
        <f t="shared" si="14"/>
        <v>1</v>
      </c>
      <c r="C18" s="242">
        <v>16</v>
      </c>
      <c r="D18" s="38">
        <v>15</v>
      </c>
      <c r="E18" s="49" t="s">
        <v>14</v>
      </c>
      <c r="F18" s="65">
        <f>INDEX('r1'!$D$180:$D$197,MATCH(E18,'r1'!$C$180:$C$197,0))</f>
        <v>-13.501492811980048</v>
      </c>
      <c r="G18" s="65">
        <f>INDEX('r2'!$F$94:$F$111,MATCH(E18,'r2'!$C$94:$C$111,0))</f>
        <v>-226.07808821511586</v>
      </c>
      <c r="H18" s="65">
        <f>INDEX('r3'!$D$94:$D$111,MATCH(E18,'r3'!$C$94:$C$111,0))</f>
        <v>-4177.4179985476867</v>
      </c>
      <c r="I18" s="236">
        <f t="shared" si="0"/>
        <v>-239.57958102709591</v>
      </c>
      <c r="J18" s="236">
        <f t="shared" si="1"/>
        <v>-194.36396338407275</v>
      </c>
      <c r="K18" s="236">
        <f t="shared" si="2"/>
        <v>-119.78979051354796</v>
      </c>
      <c r="L18" s="236">
        <f t="shared" si="3"/>
        <v>-126.54053691953797</v>
      </c>
      <c r="M18" s="236">
        <f t="shared" si="4"/>
        <v>-36.109301633491633</v>
      </c>
      <c r="N18" s="236">
        <f t="shared" si="5"/>
        <v>-4416.9975795747823</v>
      </c>
      <c r="O18" s="236">
        <f t="shared" si="6"/>
        <v>-2328.2885803009394</v>
      </c>
      <c r="P18" s="236">
        <f t="shared" si="7"/>
        <v>-657.32138088186457</v>
      </c>
      <c r="Q18" s="236">
        <f t="shared" si="8"/>
        <v>-4303.9585354672245</v>
      </c>
      <c r="R18" s="236">
        <f t="shared" si="9"/>
        <v>-2215.2495361933811</v>
      </c>
      <c r="S18" s="236">
        <f t="shared" si="10"/>
        <v>-544.28233677430671</v>
      </c>
      <c r="T18" s="236">
        <f t="shared" si="11"/>
        <v>-4213.5273001811784</v>
      </c>
      <c r="U18" s="236">
        <f t="shared" si="12"/>
        <v>-2124.818300907335</v>
      </c>
      <c r="V18" s="236">
        <f t="shared" si="13"/>
        <v>-453.85110148826033</v>
      </c>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row>
    <row r="19" spans="1:83" s="12" customFormat="1" ht="23.5">
      <c r="A19" s="308"/>
      <c r="B19" s="12">
        <f t="shared" si="14"/>
        <v>0</v>
      </c>
      <c r="C19" s="242">
        <v>17</v>
      </c>
      <c r="D19" s="75">
        <v>17</v>
      </c>
      <c r="E19" s="76" t="s">
        <v>16</v>
      </c>
      <c r="F19" s="65">
        <f>INDEX('r1'!$D$180:$D$197,MATCH(E19,'r1'!$C$180:$C$197,0))</f>
        <v>-15.671355861622468</v>
      </c>
      <c r="G19" s="65">
        <f>INDEX('r2'!$F$94:$F$111,MATCH(E19,'r2'!$C$94:$C$111,0))</f>
        <v>-272.1091275714906</v>
      </c>
      <c r="H19" s="65">
        <f>INDEX('r3'!$D$94:$D$111,MATCH(E19,'r3'!$C$94:$C$111,0))</f>
        <v>-5383.5255898885407</v>
      </c>
      <c r="I19" s="236">
        <f t="shared" si="0"/>
        <v>-287.78048343311309</v>
      </c>
      <c r="J19" s="236">
        <f t="shared" si="1"/>
        <v>-233.35865791881494</v>
      </c>
      <c r="K19" s="236">
        <f t="shared" si="2"/>
        <v>-143.89024171655655</v>
      </c>
      <c r="L19" s="236">
        <f t="shared" si="3"/>
        <v>-151.72591964736776</v>
      </c>
      <c r="M19" s="236">
        <f t="shared" si="4"/>
        <v>-42.882268618771526</v>
      </c>
      <c r="N19" s="236">
        <f t="shared" si="5"/>
        <v>-5671.3060733216535</v>
      </c>
      <c r="O19" s="236">
        <f t="shared" si="6"/>
        <v>-2979.5432783773836</v>
      </c>
      <c r="P19" s="236">
        <f t="shared" si="7"/>
        <v>-826.13304242196716</v>
      </c>
      <c r="Q19" s="236">
        <f t="shared" si="8"/>
        <v>-5535.2515095359086</v>
      </c>
      <c r="R19" s="236">
        <f t="shared" si="9"/>
        <v>-2843.4887145916382</v>
      </c>
      <c r="S19" s="236">
        <f t="shared" si="10"/>
        <v>-690.0784786362218</v>
      </c>
      <c r="T19" s="236">
        <f t="shared" si="11"/>
        <v>-5426.4078585073121</v>
      </c>
      <c r="U19" s="236">
        <f t="shared" si="12"/>
        <v>-2734.6450635630417</v>
      </c>
      <c r="V19" s="236">
        <f t="shared" si="13"/>
        <v>-581.23482760762556</v>
      </c>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row>
    <row r="20" spans="1:83" s="12" customFormat="1" ht="23.5">
      <c r="A20" s="308"/>
      <c r="B20" s="12">
        <f t="shared" si="14"/>
        <v>0</v>
      </c>
      <c r="C20" s="242">
        <v>18</v>
      </c>
      <c r="D20" s="16">
        <v>18</v>
      </c>
      <c r="E20" s="41" t="s">
        <v>17</v>
      </c>
      <c r="F20" s="65">
        <f>INDEX('r1'!$D$180:$D$197,MATCH(E20,'r1'!$C$180:$C$197,0))</f>
        <v>-21.27096097966632</v>
      </c>
      <c r="G20" s="65">
        <f>INDEX('r2'!$F$94:$F$111,MATCH(E20,'r2'!$C$94:$C$111,0))</f>
        <v>-292.2918183995007</v>
      </c>
      <c r="H20" s="65">
        <f>INDEX('r3'!$D$94:$D$111,MATCH(E20,'r3'!$C$94:$C$111,0))</f>
        <v>-6501.9466999066262</v>
      </c>
      <c r="I20" s="236">
        <f t="shared" si="0"/>
        <v>-313.56277937916701</v>
      </c>
      <c r="J20" s="236">
        <f t="shared" si="1"/>
        <v>-255.10441569926689</v>
      </c>
      <c r="K20" s="236">
        <f t="shared" si="2"/>
        <v>-156.78138968958351</v>
      </c>
      <c r="L20" s="236">
        <f t="shared" si="3"/>
        <v>-167.41687017941666</v>
      </c>
      <c r="M20" s="236">
        <f t="shared" si="4"/>
        <v>-50.500142819616393</v>
      </c>
      <c r="N20" s="236">
        <f t="shared" si="5"/>
        <v>-6815.5094792857935</v>
      </c>
      <c r="O20" s="236">
        <f t="shared" si="6"/>
        <v>-3564.53612933248</v>
      </c>
      <c r="P20" s="236">
        <f t="shared" si="7"/>
        <v>-963.7574493698296</v>
      </c>
      <c r="Q20" s="236">
        <f t="shared" si="8"/>
        <v>-6669.3635700860432</v>
      </c>
      <c r="R20" s="236">
        <f t="shared" si="9"/>
        <v>-3418.3902201327296</v>
      </c>
      <c r="S20" s="236">
        <f t="shared" si="10"/>
        <v>-817.61154017007925</v>
      </c>
      <c r="T20" s="236">
        <f t="shared" si="11"/>
        <v>-6552.4468427262427</v>
      </c>
      <c r="U20" s="236">
        <f t="shared" si="12"/>
        <v>-3301.4734927729296</v>
      </c>
      <c r="V20" s="236">
        <f t="shared" si="13"/>
        <v>-700.69481281027902</v>
      </c>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1:83" s="12" customFormat="1">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row>
    <row r="23" spans="1:83">
      <c r="C23" t="s">
        <v>71</v>
      </c>
    </row>
    <row r="24" spans="1:83">
      <c r="C24" s="57"/>
      <c r="D24" s="57"/>
      <c r="E24" s="57" t="s">
        <v>62</v>
      </c>
      <c r="F24" s="20" t="s">
        <v>63</v>
      </c>
      <c r="G24" s="57" t="s">
        <v>64</v>
      </c>
      <c r="H24" s="57" t="s">
        <v>65</v>
      </c>
    </row>
    <row r="25" spans="1:83">
      <c r="C25" s="57">
        <v>0</v>
      </c>
      <c r="D25" s="57">
        <f t="shared" ref="D25:D37" si="15">COUNTIF($B$3:$B$20,C25)</f>
        <v>8</v>
      </c>
      <c r="E25" s="57">
        <f>D25</f>
        <v>8</v>
      </c>
      <c r="F25" s="57">
        <f>SUM(D26:D29)</f>
        <v>8</v>
      </c>
      <c r="G25" s="57">
        <f>SUM(D30:D33)</f>
        <v>2</v>
      </c>
      <c r="H25" s="57">
        <f>SUM(D34:D37)</f>
        <v>0</v>
      </c>
      <c r="I25">
        <f>SUM(E25:H25)</f>
        <v>18</v>
      </c>
    </row>
    <row r="26" spans="1:83">
      <c r="C26" s="57">
        <v>1</v>
      </c>
      <c r="D26" s="57">
        <f t="shared" si="15"/>
        <v>3</v>
      </c>
    </row>
    <row r="27" spans="1:83">
      <c r="C27" s="57">
        <v>-1</v>
      </c>
      <c r="D27" s="57">
        <f t="shared" si="15"/>
        <v>4</v>
      </c>
    </row>
    <row r="28" spans="1:83">
      <c r="C28" s="57">
        <v>2</v>
      </c>
      <c r="D28" s="57">
        <f t="shared" si="15"/>
        <v>1</v>
      </c>
    </row>
    <row r="29" spans="1:83">
      <c r="C29" s="57">
        <v>-2</v>
      </c>
      <c r="D29" s="57">
        <f t="shared" si="15"/>
        <v>0</v>
      </c>
    </row>
    <row r="30" spans="1:83">
      <c r="C30" s="57">
        <v>3</v>
      </c>
      <c r="D30" s="57">
        <f t="shared" si="15"/>
        <v>1</v>
      </c>
    </row>
    <row r="31" spans="1:83">
      <c r="C31" s="57">
        <v>-3</v>
      </c>
      <c r="D31" s="57">
        <f t="shared" si="15"/>
        <v>0</v>
      </c>
    </row>
    <row r="32" spans="1:83">
      <c r="C32" s="57">
        <v>4</v>
      </c>
      <c r="D32" s="57">
        <f t="shared" si="15"/>
        <v>0</v>
      </c>
    </row>
    <row r="33" spans="3:4">
      <c r="C33" s="57">
        <v>-4</v>
      </c>
      <c r="D33" s="57">
        <f t="shared" si="15"/>
        <v>1</v>
      </c>
    </row>
    <row r="34" spans="3:4">
      <c r="C34" s="57">
        <v>5</v>
      </c>
      <c r="D34" s="57">
        <f t="shared" si="15"/>
        <v>0</v>
      </c>
    </row>
    <row r="35" spans="3:4">
      <c r="C35" s="57">
        <v>-5</v>
      </c>
      <c r="D35" s="57">
        <f t="shared" si="15"/>
        <v>0</v>
      </c>
    </row>
    <row r="36" spans="3:4">
      <c r="C36" s="57">
        <v>6</v>
      </c>
      <c r="D36" s="57">
        <f t="shared" si="15"/>
        <v>0</v>
      </c>
    </row>
    <row r="37" spans="3:4">
      <c r="C37" s="57">
        <v>-6</v>
      </c>
      <c r="D37" s="57">
        <f t="shared" si="15"/>
        <v>0</v>
      </c>
    </row>
  </sheetData>
  <autoFilter ref="D2:V2" xr:uid="{A95EBFC2-9DB6-4840-B9AE-C4D53331F4B3}">
    <sortState xmlns:xlrd2="http://schemas.microsoft.com/office/spreadsheetml/2017/richdata2" ref="D3:V20">
      <sortCondition descending="1" ref="L2"/>
    </sortState>
  </autoFilter>
  <mergeCells count="2">
    <mergeCell ref="A3:A8"/>
    <mergeCell ref="A15:A20"/>
  </mergeCells>
  <pageMargins left="0.7" right="0.7" top="0.75" bottom="0.75" header="0.3" footer="0.3"/>
  <pageSetup paperSize="8" scale="56"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E87A7-D8A5-45D3-BC4C-5265CDCCDD8D}">
  <sheetPr>
    <pageSetUpPr fitToPage="1"/>
  </sheetPr>
  <dimension ref="A2:AE171"/>
  <sheetViews>
    <sheetView topLeftCell="A148" zoomScale="115" zoomScaleNormal="115" workbookViewId="0">
      <selection activeCell="X104" sqref="X104"/>
    </sheetView>
  </sheetViews>
  <sheetFormatPr defaultRowHeight="14.5"/>
  <cols>
    <col min="1" max="1" width="4.453125" customWidth="1"/>
    <col min="2" max="2" width="21.6328125" customWidth="1"/>
    <col min="3" max="3" width="12.453125" customWidth="1"/>
    <col min="4" max="4" width="14.36328125" customWidth="1"/>
    <col min="5" max="5" width="12" customWidth="1"/>
    <col min="6" max="6" width="7.6328125" customWidth="1"/>
    <col min="7" max="7" width="14.36328125" bestFit="1" customWidth="1"/>
    <col min="8" max="8" width="4.90625" customWidth="1"/>
    <col min="9" max="9" width="3.54296875" customWidth="1"/>
    <col min="10" max="10" width="16.54296875" bestFit="1" customWidth="1"/>
    <col min="13" max="13" width="11" customWidth="1"/>
    <col min="15" max="15" width="15" customWidth="1"/>
    <col min="16" max="16" width="4.7265625" customWidth="1"/>
    <col min="17" max="17" width="16.54296875" bestFit="1" customWidth="1"/>
    <col min="19" max="19" width="13.7265625" bestFit="1" customWidth="1"/>
    <col min="20" max="20" width="10.6328125" customWidth="1"/>
    <col min="23" max="23" width="3.36328125" customWidth="1"/>
    <col min="24" max="24" width="16.54296875" bestFit="1" customWidth="1"/>
    <col min="27" max="27" width="12.1796875" customWidth="1"/>
    <col min="29" max="29" width="16.453125" customWidth="1"/>
  </cols>
  <sheetData>
    <row r="2" spans="1:31">
      <c r="B2" s="69" t="s">
        <v>751</v>
      </c>
      <c r="C2" s="69" t="s">
        <v>745</v>
      </c>
      <c r="D2" s="69" t="s">
        <v>746</v>
      </c>
      <c r="E2" s="69" t="s">
        <v>747</v>
      </c>
      <c r="F2" s="69" t="s">
        <v>748</v>
      </c>
      <c r="G2" s="69" t="s">
        <v>749</v>
      </c>
      <c r="J2" s="69" t="s">
        <v>744</v>
      </c>
      <c r="K2" s="69" t="s">
        <v>745</v>
      </c>
      <c r="L2" s="69" t="s">
        <v>746</v>
      </c>
      <c r="M2" s="69" t="s">
        <v>747</v>
      </c>
      <c r="N2" s="69" t="s">
        <v>748</v>
      </c>
      <c r="O2" s="69" t="s">
        <v>749</v>
      </c>
      <c r="Q2" s="69" t="s">
        <v>752</v>
      </c>
      <c r="R2" s="69" t="s">
        <v>745</v>
      </c>
      <c r="S2" s="69" t="s">
        <v>746</v>
      </c>
      <c r="T2" s="69" t="s">
        <v>747</v>
      </c>
      <c r="U2" s="69" t="s">
        <v>748</v>
      </c>
      <c r="V2" s="69" t="s">
        <v>749</v>
      </c>
      <c r="X2" s="69" t="s">
        <v>753</v>
      </c>
      <c r="Y2" s="69" t="s">
        <v>745</v>
      </c>
      <c r="Z2" s="69" t="s">
        <v>746</v>
      </c>
      <c r="AA2" s="69" t="s">
        <v>747</v>
      </c>
      <c r="AB2" s="69" t="s">
        <v>748</v>
      </c>
      <c r="AC2" s="69" t="s">
        <v>749</v>
      </c>
    </row>
    <row r="3" spans="1:31">
      <c r="A3">
        <v>1</v>
      </c>
      <c r="B3" s="57" t="s">
        <v>42</v>
      </c>
      <c r="C3" s="57" t="str" cm="1">
        <f t="array" ref="C3">_xlfn.IFS(D3&gt;=10,"fairly correct",D3&gt;15,"Correct",D3&lt;10,"No")</f>
        <v>No</v>
      </c>
      <c r="D3" s="57">
        <v>6</v>
      </c>
      <c r="E3" s="57">
        <v>8</v>
      </c>
      <c r="F3" s="57">
        <v>3</v>
      </c>
      <c r="G3" s="57">
        <v>1</v>
      </c>
      <c r="H3">
        <f>SUM(D3:G3)</f>
        <v>18</v>
      </c>
      <c r="I3">
        <v>1</v>
      </c>
      <c r="J3" s="57" t="s">
        <v>42</v>
      </c>
      <c r="K3" s="57" t="str" cm="1">
        <f t="array" ref="K3">_xlfn.IFS(L3&gt;10,"fairly correct",L3&gt;15,"Correct",L3&lt;10,"No")</f>
        <v>No</v>
      </c>
      <c r="L3" s="57">
        <v>7</v>
      </c>
      <c r="M3" s="57">
        <v>10</v>
      </c>
      <c r="N3" s="57">
        <v>1</v>
      </c>
      <c r="O3" s="57">
        <v>0</v>
      </c>
      <c r="Q3" s="57" t="s">
        <v>42</v>
      </c>
      <c r="R3" s="57" t="str" cm="1">
        <f t="array" ref="R3">_xlfn.IFS(S3&gt;=10,"fairly correct",S3&gt;15,"Correct",S3&lt;10,"No")</f>
        <v>No</v>
      </c>
      <c r="S3" s="57">
        <v>6</v>
      </c>
      <c r="T3" s="57">
        <v>10</v>
      </c>
      <c r="U3" s="57">
        <v>2</v>
      </c>
      <c r="V3" s="57">
        <v>0</v>
      </c>
      <c r="W3">
        <v>1</v>
      </c>
      <c r="X3" s="57" t="s">
        <v>42</v>
      </c>
      <c r="Y3" s="57" t="str" cm="1">
        <f t="array" ref="Y3">_xlfn.IFS(Z3&gt;=10,"fairly correct",Z3&gt;15,"Correct",Z3&lt;10,"No")</f>
        <v>No</v>
      </c>
      <c r="Z3" s="57">
        <v>9</v>
      </c>
      <c r="AA3" s="57">
        <v>7</v>
      </c>
      <c r="AB3" s="57">
        <v>2</v>
      </c>
      <c r="AC3" s="57">
        <v>0</v>
      </c>
      <c r="AD3">
        <f>SUM(Z3:AC3)</f>
        <v>18</v>
      </c>
    </row>
    <row r="4" spans="1:31">
      <c r="A4">
        <v>2</v>
      </c>
      <c r="B4" s="57" t="s">
        <v>750</v>
      </c>
      <c r="C4" s="57" t="str" cm="1">
        <f t="array" ref="C4">_xlfn.IFS(D4&gt;=10,"fairly correct",D4&gt;15,"Correct",D4&lt;10,"No")</f>
        <v>No</v>
      </c>
      <c r="D4" s="57">
        <v>5</v>
      </c>
      <c r="E4" s="57">
        <v>10</v>
      </c>
      <c r="F4" s="57">
        <v>3</v>
      </c>
      <c r="G4" s="57">
        <v>0</v>
      </c>
      <c r="H4">
        <f t="shared" ref="H4:H6" si="0">SUM(D4:G4)</f>
        <v>18</v>
      </c>
      <c r="I4">
        <v>2</v>
      </c>
      <c r="J4" s="57" t="s">
        <v>750</v>
      </c>
      <c r="K4" s="57" t="str" cm="1">
        <f t="array" ref="K4">_xlfn.IFS(L4&gt;10,"fairly correct",L4&gt;15,"Correct",L4&lt;10,"No")</f>
        <v>No</v>
      </c>
      <c r="L4" s="57">
        <v>9</v>
      </c>
      <c r="M4" s="57">
        <v>7</v>
      </c>
      <c r="N4" s="57">
        <v>2</v>
      </c>
      <c r="O4" s="57">
        <v>0</v>
      </c>
      <c r="Q4" s="57" t="s">
        <v>750</v>
      </c>
      <c r="R4" s="57" t="str" cm="1">
        <f t="array" ref="R4">_xlfn.IFS(S4&gt;=10,"fairly correct",S4&gt;15,"Correct",S4&lt;10,"No")</f>
        <v>No</v>
      </c>
      <c r="S4" s="57">
        <v>8</v>
      </c>
      <c r="T4" s="57">
        <v>8</v>
      </c>
      <c r="U4" s="57">
        <v>2</v>
      </c>
      <c r="V4" s="57">
        <v>0</v>
      </c>
      <c r="W4">
        <v>2</v>
      </c>
      <c r="X4" s="57" t="s">
        <v>750</v>
      </c>
      <c r="Y4" s="57" t="str" cm="1">
        <f t="array" ref="Y4">_xlfn.IFS(Z4&gt;=10,"fairly correct",Z4&gt;15,"Correct",Z4&lt;10,"No")</f>
        <v>No</v>
      </c>
      <c r="Z4" s="57">
        <v>8</v>
      </c>
      <c r="AA4" s="57">
        <v>8</v>
      </c>
      <c r="AB4" s="57">
        <v>2</v>
      </c>
      <c r="AC4" s="57">
        <v>0</v>
      </c>
      <c r="AD4">
        <f t="shared" ref="AD4:AD6" si="1">SUM(Z4:AC4)</f>
        <v>18</v>
      </c>
    </row>
    <row r="5" spans="1:31">
      <c r="A5">
        <v>3</v>
      </c>
      <c r="B5" s="57" t="s">
        <v>44</v>
      </c>
      <c r="C5" s="57" t="str" cm="1">
        <f t="array" ref="C5">_xlfn.IFS(D5&gt;=10,"fairly correct",D5&gt;15,"Correct",D5&lt;10,"No")</f>
        <v>No</v>
      </c>
      <c r="D5" s="57">
        <v>5</v>
      </c>
      <c r="E5" s="57">
        <v>10</v>
      </c>
      <c r="F5" s="57">
        <v>3</v>
      </c>
      <c r="G5" s="57">
        <v>0</v>
      </c>
      <c r="H5">
        <f t="shared" si="0"/>
        <v>18</v>
      </c>
      <c r="I5">
        <v>3</v>
      </c>
      <c r="J5" s="57" t="s">
        <v>44</v>
      </c>
      <c r="K5" s="57" t="str" cm="1">
        <f t="array" ref="K5">_xlfn.IFS(L5&gt;10,"fairly correct",L5&gt;15,"Correct",L5&lt;10,"No")</f>
        <v>No</v>
      </c>
      <c r="L5" s="57">
        <v>9</v>
      </c>
      <c r="M5" s="57">
        <v>7</v>
      </c>
      <c r="N5" s="57">
        <v>2</v>
      </c>
      <c r="O5" s="57">
        <v>0</v>
      </c>
      <c r="Q5" s="57" t="s">
        <v>44</v>
      </c>
      <c r="R5" s="57" t="str" cm="1">
        <f t="array" ref="R5">_xlfn.IFS(S5&gt;=10,"fairly correct",S5&gt;15,"Correct",S5&lt;10,"No")</f>
        <v>No</v>
      </c>
      <c r="S5" s="57">
        <v>8</v>
      </c>
      <c r="T5" s="57">
        <v>8</v>
      </c>
      <c r="U5" s="57">
        <v>2</v>
      </c>
      <c r="V5" s="57">
        <v>0</v>
      </c>
      <c r="W5">
        <v>3</v>
      </c>
      <c r="X5" s="57" t="s">
        <v>44</v>
      </c>
      <c r="Y5" s="57" t="str" cm="1">
        <f t="array" ref="Y5">_xlfn.IFS(Z5&gt;=10,"fairly correct",Z5&gt;15,"Correct",Z5&lt;10,"No")</f>
        <v>No</v>
      </c>
      <c r="Z5" s="57">
        <v>8</v>
      </c>
      <c r="AA5" s="57">
        <v>8</v>
      </c>
      <c r="AB5" s="57">
        <v>2</v>
      </c>
      <c r="AC5" s="57">
        <v>0</v>
      </c>
      <c r="AD5">
        <f t="shared" si="1"/>
        <v>18</v>
      </c>
    </row>
    <row r="6" spans="1:31">
      <c r="A6">
        <v>4</v>
      </c>
      <c r="B6" s="57" t="s">
        <v>804</v>
      </c>
      <c r="C6" s="57" t="str" cm="1">
        <f t="array" ref="C6">_xlfn.IFS(D6&gt;=10,"fairly correct",D6&gt;15,"Correct",D6&lt;10,"No")</f>
        <v>No</v>
      </c>
      <c r="D6" s="57">
        <v>5</v>
      </c>
      <c r="E6" s="57">
        <v>10</v>
      </c>
      <c r="F6" s="57">
        <v>3</v>
      </c>
      <c r="G6" s="57">
        <v>0</v>
      </c>
      <c r="H6">
        <f t="shared" si="0"/>
        <v>18</v>
      </c>
      <c r="I6">
        <v>4</v>
      </c>
      <c r="J6" s="57" t="s">
        <v>804</v>
      </c>
      <c r="K6" s="57" t="str" cm="1">
        <f t="array" ref="K6">_xlfn.IFS(L6&gt;10,"fairly correct",L6&gt;15,"Correct",L6&lt;10,"No")</f>
        <v>No</v>
      </c>
      <c r="L6" s="57">
        <v>9</v>
      </c>
      <c r="M6" s="57">
        <v>7</v>
      </c>
      <c r="N6" s="57">
        <v>2</v>
      </c>
      <c r="O6" s="57">
        <v>0</v>
      </c>
      <c r="Q6" s="57" t="s">
        <v>804</v>
      </c>
      <c r="R6" s="57" t="str" cm="1">
        <f t="array" ref="R6">_xlfn.IFS(S6&gt;=10,"fairly correct",S6&gt;15,"Correct",S6&lt;10,"No")</f>
        <v>No</v>
      </c>
      <c r="S6" s="57">
        <v>8</v>
      </c>
      <c r="T6" s="57">
        <v>8</v>
      </c>
      <c r="U6" s="57">
        <v>2</v>
      </c>
      <c r="V6" s="57">
        <v>0</v>
      </c>
      <c r="W6">
        <v>4</v>
      </c>
      <c r="X6" s="57" t="s">
        <v>804</v>
      </c>
      <c r="Y6" s="57" t="str" cm="1">
        <f t="array" ref="Y6">_xlfn.IFS(Z6&gt;=10,"fairly correct",Z6&gt;15,"Correct",Z6&lt;10,"No")</f>
        <v>No</v>
      </c>
      <c r="Z6" s="57">
        <v>8</v>
      </c>
      <c r="AA6" s="57">
        <v>8</v>
      </c>
      <c r="AB6" s="57">
        <v>2</v>
      </c>
      <c r="AC6" s="57">
        <v>0</v>
      </c>
      <c r="AD6">
        <f t="shared" si="1"/>
        <v>18</v>
      </c>
    </row>
    <row r="7" spans="1:31">
      <c r="A7">
        <v>5</v>
      </c>
      <c r="B7" s="74" t="s">
        <v>72</v>
      </c>
      <c r="C7" s="74" t="str" cm="1">
        <f t="array" ref="C7">_xlfn.IFS(D7&gt;=10,"fairly correct",D7&gt;15,"Correct",D7&lt;10,"No")</f>
        <v>No</v>
      </c>
      <c r="D7" s="74">
        <v>5</v>
      </c>
      <c r="E7" s="74">
        <v>10</v>
      </c>
      <c r="F7" s="74">
        <v>3</v>
      </c>
      <c r="G7" s="74">
        <v>0</v>
      </c>
      <c r="I7">
        <v>5</v>
      </c>
      <c r="J7" s="74" t="s">
        <v>72</v>
      </c>
      <c r="K7" s="74" t="str" cm="1">
        <f t="array" ref="K7">_xlfn.IFS(L7&gt;10,"fairly correct",L7&gt;15,"Correct",L7&lt;10,"No")</f>
        <v>No</v>
      </c>
      <c r="L7" s="74">
        <v>9</v>
      </c>
      <c r="M7" s="74">
        <v>7</v>
      </c>
      <c r="N7" s="74">
        <v>2</v>
      </c>
      <c r="O7" s="74">
        <v>0</v>
      </c>
      <c r="Q7" s="74" t="s">
        <v>72</v>
      </c>
      <c r="R7" s="74" t="str" cm="1">
        <f t="array" ref="R7">_xlfn.IFS(S7&gt;=10,"fairly correct",S7&gt;15,"Correct",S7&lt;10,"No")</f>
        <v>No</v>
      </c>
      <c r="S7" s="74">
        <v>7</v>
      </c>
      <c r="T7" s="74">
        <v>8</v>
      </c>
      <c r="U7" s="74">
        <v>3</v>
      </c>
      <c r="V7" s="74">
        <v>0</v>
      </c>
      <c r="W7">
        <v>5</v>
      </c>
      <c r="X7" s="74" t="s">
        <v>72</v>
      </c>
      <c r="Y7" s="74" t="str" cm="1">
        <f t="array" ref="Y7">_xlfn.IFS(Z7&gt;=10,"fairly correct",Z7&gt;15,"Correct",Z7&lt;10,"No")</f>
        <v>No</v>
      </c>
      <c r="Z7" s="74">
        <v>8</v>
      </c>
      <c r="AA7" s="74">
        <v>8</v>
      </c>
      <c r="AB7" s="74">
        <v>2</v>
      </c>
      <c r="AC7" s="74">
        <v>0</v>
      </c>
      <c r="AD7">
        <f>SUM(Z7:AC7)</f>
        <v>18</v>
      </c>
    </row>
    <row r="8" spans="1:31">
      <c r="A8">
        <v>6</v>
      </c>
      <c r="B8" s="57" t="s">
        <v>61</v>
      </c>
      <c r="C8" s="57" t="str" cm="1">
        <f t="array" ref="C8">_xlfn.IFS(D8&gt;=10,"fairly correct",D8&gt;15,"Correct",D8&lt;10,"No")</f>
        <v>No</v>
      </c>
      <c r="D8" s="57">
        <v>5</v>
      </c>
      <c r="E8" s="57">
        <v>10</v>
      </c>
      <c r="F8" s="57">
        <v>2</v>
      </c>
      <c r="G8" s="57">
        <v>1</v>
      </c>
      <c r="H8">
        <f>SUM(D8:G8)</f>
        <v>18</v>
      </c>
      <c r="I8">
        <v>6</v>
      </c>
      <c r="J8" s="57" t="s">
        <v>61</v>
      </c>
      <c r="K8" s="57" t="str" cm="1">
        <f t="array" ref="K8">_xlfn.IFS(L8&gt;10,"fairly correct",L8&gt;15,"Correct",L8&lt;10,"No")</f>
        <v>No</v>
      </c>
      <c r="L8" s="57">
        <v>9</v>
      </c>
      <c r="M8" s="57">
        <v>7</v>
      </c>
      <c r="N8" s="57">
        <v>2</v>
      </c>
      <c r="O8" s="57">
        <v>0</v>
      </c>
      <c r="P8" s="253" t="s">
        <v>754</v>
      </c>
      <c r="Q8" s="114" t="s">
        <v>61</v>
      </c>
      <c r="R8" s="114" t="str" cm="1">
        <f t="array" ref="R8">_xlfn.IFS(S8&gt;=10,"fairly correct",S8&gt;15,"Correct",S8&lt;10,"No")</f>
        <v>No</v>
      </c>
      <c r="S8" s="114">
        <v>5</v>
      </c>
      <c r="T8" s="114">
        <v>11</v>
      </c>
      <c r="U8" s="114">
        <v>2</v>
      </c>
      <c r="V8" s="114">
        <v>0</v>
      </c>
      <c r="W8">
        <v>6</v>
      </c>
      <c r="X8" s="57" t="s">
        <v>61</v>
      </c>
      <c r="Y8" s="57" t="str" cm="1">
        <f t="array" ref="Y8">_xlfn.IFS(Z8&gt;=10,"fairly correct",Z8&gt;15,"Correct",Z8&lt;10,"No")</f>
        <v>No</v>
      </c>
      <c r="Z8" s="57">
        <v>8</v>
      </c>
      <c r="AA8" s="57">
        <v>7</v>
      </c>
      <c r="AB8" s="57">
        <v>3</v>
      </c>
      <c r="AC8" s="57">
        <v>0</v>
      </c>
      <c r="AD8">
        <f t="shared" ref="AD8:AD17" si="2">SUM(Z8:AC8)</f>
        <v>18</v>
      </c>
    </row>
    <row r="9" spans="1:31">
      <c r="A9">
        <v>7</v>
      </c>
      <c r="B9" s="57" t="s">
        <v>57</v>
      </c>
      <c r="C9" s="57" t="str" cm="1">
        <f t="array" ref="C9">_xlfn.IFS(D9&gt;=10,"fairly correct",D9&gt;15,"Correct",D9&lt;10,"No")</f>
        <v>No</v>
      </c>
      <c r="D9" s="57">
        <v>5</v>
      </c>
      <c r="E9" s="57">
        <v>10</v>
      </c>
      <c r="F9" s="57">
        <v>3</v>
      </c>
      <c r="G9" s="57">
        <v>0</v>
      </c>
      <c r="H9">
        <f t="shared" ref="H9:H17" si="3">SUM(D9:G9)</f>
        <v>18</v>
      </c>
      <c r="I9">
        <v>7</v>
      </c>
      <c r="J9" s="57" t="s">
        <v>57</v>
      </c>
      <c r="K9" s="57" t="str" cm="1">
        <f t="array" ref="K9">_xlfn.IFS(L9&gt;10,"fairly correct",L9&gt;15,"Correct",L9&lt;10,"No")</f>
        <v>No</v>
      </c>
      <c r="L9" s="57">
        <v>9</v>
      </c>
      <c r="M9" s="57">
        <v>7</v>
      </c>
      <c r="N9" s="57">
        <v>2</v>
      </c>
      <c r="O9" s="57">
        <v>0</v>
      </c>
      <c r="Q9" s="57" t="s">
        <v>57</v>
      </c>
      <c r="R9" s="57" t="str" cm="1">
        <f t="array" ref="R9">_xlfn.IFS(S9&gt;=10,"fairly correct",S9&gt;15,"Correct",S9&lt;10,"No")</f>
        <v>No</v>
      </c>
      <c r="S9" s="57">
        <v>7</v>
      </c>
      <c r="T9" s="57">
        <v>9</v>
      </c>
      <c r="U9" s="57">
        <v>2</v>
      </c>
      <c r="V9" s="57">
        <v>0</v>
      </c>
      <c r="W9">
        <v>7</v>
      </c>
      <c r="X9" s="57" t="s">
        <v>57</v>
      </c>
      <c r="Y9" s="57" t="str" cm="1">
        <f t="array" ref="Y9">_xlfn.IFS(Z9&gt;=10,"fairly correct",Z9&gt;15,"Correct",Z9&lt;10,"No")</f>
        <v>No</v>
      </c>
      <c r="Z9" s="57">
        <v>9</v>
      </c>
      <c r="AA9" s="57">
        <v>7</v>
      </c>
      <c r="AB9" s="57">
        <v>2</v>
      </c>
      <c r="AC9" s="57">
        <v>0</v>
      </c>
      <c r="AD9">
        <f t="shared" si="2"/>
        <v>18</v>
      </c>
    </row>
    <row r="10" spans="1:31">
      <c r="A10">
        <v>8</v>
      </c>
      <c r="B10" s="57" t="s">
        <v>56</v>
      </c>
      <c r="C10" s="57" t="str" cm="1">
        <f t="array" ref="C10">_xlfn.IFS(D10&gt;=10,"fairly correct",D10&gt;15,"Correct",D10&lt;10,"No")</f>
        <v>No</v>
      </c>
      <c r="D10" s="57">
        <v>5</v>
      </c>
      <c r="E10" s="57">
        <v>10</v>
      </c>
      <c r="F10" s="57">
        <v>3</v>
      </c>
      <c r="G10" s="57">
        <v>0</v>
      </c>
      <c r="H10">
        <f t="shared" si="3"/>
        <v>18</v>
      </c>
      <c r="I10">
        <v>8</v>
      </c>
      <c r="J10" s="57" t="s">
        <v>56</v>
      </c>
      <c r="K10" s="57" t="str" cm="1">
        <f t="array" ref="K10">_xlfn.IFS(L10&gt;10,"fairly correct",L10&gt;15,"Correct",L10&lt;10,"No")</f>
        <v>No</v>
      </c>
      <c r="L10" s="57">
        <v>9</v>
      </c>
      <c r="M10" s="57">
        <v>7</v>
      </c>
      <c r="N10" s="57">
        <v>2</v>
      </c>
      <c r="O10" s="57">
        <v>0</v>
      </c>
      <c r="Q10" s="57" t="s">
        <v>56</v>
      </c>
      <c r="R10" s="57" t="str" cm="1">
        <f t="array" ref="R10">_xlfn.IFS(S10&gt;=10,"fairly correct",S10&gt;15,"Correct",S10&lt;10,"No")</f>
        <v>No</v>
      </c>
      <c r="S10" s="57">
        <v>7</v>
      </c>
      <c r="T10" s="57">
        <v>9</v>
      </c>
      <c r="U10" s="57">
        <v>2</v>
      </c>
      <c r="V10" s="57">
        <v>0</v>
      </c>
      <c r="W10">
        <v>8</v>
      </c>
      <c r="X10" s="114" t="s">
        <v>56</v>
      </c>
      <c r="Y10" s="114" t="str" cm="1">
        <f t="array" ref="Y10">_xlfn.IFS(Z10&gt;=10,"fairly correct",Z10&gt;15,"Correct",Z10&lt;10,"No")</f>
        <v>No</v>
      </c>
      <c r="Z10" s="114">
        <v>8</v>
      </c>
      <c r="AA10" s="114">
        <v>8</v>
      </c>
      <c r="AB10" s="114">
        <v>2</v>
      </c>
      <c r="AC10" s="114">
        <v>0</v>
      </c>
      <c r="AD10">
        <f t="shared" si="2"/>
        <v>18</v>
      </c>
    </row>
    <row r="11" spans="1:31">
      <c r="A11">
        <v>9</v>
      </c>
      <c r="B11" s="57" t="s">
        <v>67</v>
      </c>
      <c r="C11" s="57" t="str" cm="1">
        <f t="array" ref="C11">_xlfn.IFS(D11&gt;=10,"fairly correct",D11&gt;15,"Correct",D11&lt;10,"No")</f>
        <v>No</v>
      </c>
      <c r="D11" s="57">
        <v>5</v>
      </c>
      <c r="E11" s="57">
        <v>10</v>
      </c>
      <c r="F11" s="57">
        <v>3</v>
      </c>
      <c r="G11" s="57">
        <v>0</v>
      </c>
      <c r="H11">
        <f t="shared" si="3"/>
        <v>18</v>
      </c>
      <c r="I11">
        <v>9</v>
      </c>
      <c r="J11" s="57" t="s">
        <v>67</v>
      </c>
      <c r="K11" s="57" t="str" cm="1">
        <f t="array" ref="K11">_xlfn.IFS(L11&gt;10,"fairly correct",L11&gt;15,"Correct",L11&lt;10,"No")</f>
        <v>No</v>
      </c>
      <c r="L11" s="57">
        <v>9</v>
      </c>
      <c r="M11" s="57">
        <v>7</v>
      </c>
      <c r="N11" s="57">
        <v>2</v>
      </c>
      <c r="O11" s="57">
        <v>0</v>
      </c>
      <c r="Q11" s="57" t="s">
        <v>67</v>
      </c>
      <c r="R11" s="57" t="str" cm="1">
        <f t="array" ref="R11">_xlfn.IFS(S11&gt;=10,"fairly correct",S11&gt;15,"Correct",S11&lt;10,"No")</f>
        <v>No</v>
      </c>
      <c r="S11" s="57">
        <v>7</v>
      </c>
      <c r="T11" s="57">
        <v>9</v>
      </c>
      <c r="U11" s="57">
        <v>2</v>
      </c>
      <c r="V11" s="57">
        <v>0</v>
      </c>
      <c r="W11">
        <v>9</v>
      </c>
      <c r="X11" s="114" t="s">
        <v>67</v>
      </c>
      <c r="Y11" s="114" t="str" cm="1">
        <f t="array" ref="Y11">_xlfn.IFS(Z11&gt;=10,"fairly correct",Z11&gt;15,"Correct",Z11&lt;10,"No")</f>
        <v>No</v>
      </c>
      <c r="Z11" s="114">
        <v>8</v>
      </c>
      <c r="AA11" s="114">
        <v>8</v>
      </c>
      <c r="AB11" s="114">
        <v>2</v>
      </c>
      <c r="AC11" s="114">
        <v>0</v>
      </c>
      <c r="AD11">
        <f t="shared" si="2"/>
        <v>18</v>
      </c>
    </row>
    <row r="12" spans="1:31">
      <c r="A12">
        <v>10</v>
      </c>
      <c r="B12" s="57" t="s">
        <v>58</v>
      </c>
      <c r="C12" s="57" t="str" cm="1">
        <f t="array" ref="C12">_xlfn.IFS(D12&gt;=10,"fairly correct",D12&gt;15,"Correct",D12&lt;10,"No")</f>
        <v>No</v>
      </c>
      <c r="D12" s="57">
        <v>5</v>
      </c>
      <c r="E12" s="57">
        <v>10</v>
      </c>
      <c r="F12" s="57">
        <v>3</v>
      </c>
      <c r="G12" s="57">
        <v>0</v>
      </c>
      <c r="H12">
        <f t="shared" si="3"/>
        <v>18</v>
      </c>
      <c r="I12">
        <v>10</v>
      </c>
      <c r="J12" s="57" t="s">
        <v>58</v>
      </c>
      <c r="K12" s="57" t="str" cm="1">
        <f t="array" ref="K12">_xlfn.IFS(L12&gt;10,"fairly correct",L12&gt;15,"Correct",L12&lt;10,"No")</f>
        <v>No</v>
      </c>
      <c r="L12" s="57">
        <v>9</v>
      </c>
      <c r="M12" s="57">
        <v>7</v>
      </c>
      <c r="N12" s="57">
        <v>2</v>
      </c>
      <c r="O12" s="57">
        <v>0</v>
      </c>
      <c r="Q12" s="114" t="s">
        <v>58</v>
      </c>
      <c r="R12" s="114" t="str" cm="1">
        <f t="array" ref="R12">_xlfn.IFS(S12&gt;=10,"fairly correct",S12&gt;15,"Correct",S12&lt;10,"No")</f>
        <v>No</v>
      </c>
      <c r="S12" s="114">
        <v>5</v>
      </c>
      <c r="T12" s="114">
        <v>11</v>
      </c>
      <c r="U12" s="114">
        <v>2</v>
      </c>
      <c r="V12" s="114">
        <v>0</v>
      </c>
      <c r="W12">
        <v>10</v>
      </c>
      <c r="X12" s="57" t="s">
        <v>58</v>
      </c>
      <c r="Y12" s="57" t="str" cm="1">
        <f t="array" ref="Y12">_xlfn.IFS(Z12&gt;=10,"fairly correct",Z12&gt;15,"Correct",Z12&lt;10,"No")</f>
        <v>No</v>
      </c>
      <c r="Z12" s="57">
        <v>9</v>
      </c>
      <c r="AA12" s="57">
        <v>7</v>
      </c>
      <c r="AB12" s="57">
        <v>2</v>
      </c>
      <c r="AC12" s="57">
        <v>0</v>
      </c>
      <c r="AD12">
        <f t="shared" si="2"/>
        <v>18</v>
      </c>
    </row>
    <row r="13" spans="1:31" s="12" customFormat="1">
      <c r="A13" s="12">
        <v>11</v>
      </c>
      <c r="B13" s="294" t="s">
        <v>59</v>
      </c>
      <c r="C13" s="294" t="str" cm="1">
        <f t="array" ref="C13">_xlfn.IFS(D13&gt;=10,"fairly correct",D13&gt;15,"Correct",D13&lt;10,"No")</f>
        <v>No</v>
      </c>
      <c r="D13" s="294">
        <v>5</v>
      </c>
      <c r="E13" s="294">
        <v>10</v>
      </c>
      <c r="F13" s="294">
        <v>3</v>
      </c>
      <c r="G13" s="294">
        <v>0</v>
      </c>
      <c r="H13" s="4">
        <f t="shared" si="3"/>
        <v>18</v>
      </c>
      <c r="I13" s="4">
        <v>11</v>
      </c>
      <c r="J13" s="294" t="s">
        <v>59</v>
      </c>
      <c r="K13" s="294" t="str" cm="1">
        <f t="array" ref="K13">_xlfn.IFS(L13&gt;10,"fairly correct",L13&gt;15,"Correct",L13&lt;10,"No")</f>
        <v>No</v>
      </c>
      <c r="L13" s="294">
        <v>9</v>
      </c>
      <c r="M13" s="294">
        <v>7</v>
      </c>
      <c r="N13" s="294">
        <v>2</v>
      </c>
      <c r="O13" s="294">
        <v>0</v>
      </c>
      <c r="P13" s="4"/>
      <c r="Q13" s="294" t="s">
        <v>59</v>
      </c>
      <c r="R13" s="294" t="str" cm="1">
        <f t="array" ref="R13">_xlfn.IFS(S13&gt;=10,"fairly correct",S13&gt;15,"Correct",S13&lt;10,"No")</f>
        <v>No</v>
      </c>
      <c r="S13" s="294">
        <v>7</v>
      </c>
      <c r="T13" s="294">
        <v>9</v>
      </c>
      <c r="U13" s="294">
        <v>2</v>
      </c>
      <c r="V13" s="294">
        <v>0</v>
      </c>
      <c r="W13" s="4">
        <v>11</v>
      </c>
      <c r="X13" s="294" t="s">
        <v>59</v>
      </c>
      <c r="Y13" s="294" t="str" cm="1">
        <f t="array" ref="Y13">_xlfn.IFS(Z13&gt;=10,"fairly correct",Z13&gt;15,"Correct",Z13&lt;10,"No")</f>
        <v>No</v>
      </c>
      <c r="Z13" s="294">
        <v>9</v>
      </c>
      <c r="AA13" s="294">
        <v>7</v>
      </c>
      <c r="AB13" s="294">
        <v>2</v>
      </c>
      <c r="AC13" s="294">
        <v>0</v>
      </c>
      <c r="AD13" s="4">
        <f t="shared" si="2"/>
        <v>18</v>
      </c>
      <c r="AE13"/>
    </row>
    <row r="14" spans="1:31">
      <c r="A14">
        <v>12</v>
      </c>
      <c r="B14" s="57" t="s">
        <v>60</v>
      </c>
      <c r="C14" s="57" t="str" cm="1">
        <f t="array" ref="C14">_xlfn.IFS(D14&gt;=10,"fairly correct",D14&gt;15,"Correct",D14&lt;10,"No")</f>
        <v>No</v>
      </c>
      <c r="D14" s="57">
        <v>5</v>
      </c>
      <c r="E14" s="57">
        <v>10</v>
      </c>
      <c r="F14" s="57">
        <v>3</v>
      </c>
      <c r="G14" s="57">
        <v>0</v>
      </c>
      <c r="H14">
        <f t="shared" si="3"/>
        <v>18</v>
      </c>
      <c r="I14">
        <v>12</v>
      </c>
      <c r="J14" s="57" t="s">
        <v>60</v>
      </c>
      <c r="K14" s="57" t="str" cm="1">
        <f t="array" ref="K14">_xlfn.IFS(L14&gt;10,"fairly correct",L14&gt;15,"Correct",L14&lt;10,"No")</f>
        <v>No</v>
      </c>
      <c r="L14" s="57">
        <v>9</v>
      </c>
      <c r="M14" s="57">
        <v>7</v>
      </c>
      <c r="N14" s="57">
        <v>2</v>
      </c>
      <c r="O14" s="57">
        <v>0</v>
      </c>
      <c r="Q14" s="57" t="s">
        <v>60</v>
      </c>
      <c r="R14" s="57" t="str" cm="1">
        <f t="array" ref="R14">_xlfn.IFS(S14&gt;=10,"fairly correct",S14&gt;15,"Correct",S14&lt;10,"No")</f>
        <v>No</v>
      </c>
      <c r="S14" s="57">
        <v>7</v>
      </c>
      <c r="T14" s="57">
        <v>9</v>
      </c>
      <c r="U14" s="57">
        <v>2</v>
      </c>
      <c r="V14" s="57">
        <v>0</v>
      </c>
      <c r="W14">
        <v>12</v>
      </c>
      <c r="X14" s="114" t="s">
        <v>60</v>
      </c>
      <c r="Y14" s="114" t="str" cm="1">
        <f t="array" ref="Y14">_xlfn.IFS(Z14&gt;=10,"fairly correct",Z14&gt;15,"Correct",Z14&lt;10,"No")</f>
        <v>No</v>
      </c>
      <c r="Z14" s="114">
        <v>8</v>
      </c>
      <c r="AA14" s="114">
        <v>8</v>
      </c>
      <c r="AB14" s="114">
        <v>2</v>
      </c>
      <c r="AC14" s="114">
        <v>0</v>
      </c>
      <c r="AD14">
        <f t="shared" si="2"/>
        <v>18</v>
      </c>
    </row>
    <row r="15" spans="1:31">
      <c r="A15">
        <v>13</v>
      </c>
      <c r="B15" s="57" t="s">
        <v>68</v>
      </c>
      <c r="C15" s="57" t="str" cm="1">
        <f t="array" ref="C15">_xlfn.IFS(D15&gt;=10,"fairly correct",D15&gt;15,"Correct",D15&lt;10,"No")</f>
        <v>No</v>
      </c>
      <c r="D15" s="57">
        <v>5</v>
      </c>
      <c r="E15" s="57">
        <v>10</v>
      </c>
      <c r="F15" s="57">
        <v>3</v>
      </c>
      <c r="G15" s="57">
        <v>0</v>
      </c>
      <c r="H15">
        <f t="shared" si="3"/>
        <v>18</v>
      </c>
      <c r="I15">
        <v>13</v>
      </c>
      <c r="J15" s="57" t="s">
        <v>68</v>
      </c>
      <c r="K15" s="57" t="str" cm="1">
        <f t="array" ref="K15">_xlfn.IFS(L15&gt;10,"fairly correct",L15&gt;15,"Correct",L15&lt;10,"No")</f>
        <v>No</v>
      </c>
      <c r="L15" s="57">
        <v>9</v>
      </c>
      <c r="M15" s="57">
        <v>7</v>
      </c>
      <c r="N15" s="57">
        <v>2</v>
      </c>
      <c r="O15" s="57">
        <v>0</v>
      </c>
      <c r="Q15" s="57" t="s">
        <v>68</v>
      </c>
      <c r="R15" s="57" t="str" cm="1">
        <f t="array" ref="R15">_xlfn.IFS(S15&gt;=10,"fairly correct",S15&gt;15,"Correct",S15&lt;10,"No")</f>
        <v>No</v>
      </c>
      <c r="S15" s="57">
        <v>7</v>
      </c>
      <c r="T15" s="57">
        <v>9</v>
      </c>
      <c r="U15" s="57">
        <v>2</v>
      </c>
      <c r="V15" s="57">
        <v>0</v>
      </c>
      <c r="W15">
        <v>13</v>
      </c>
      <c r="X15" s="57" t="s">
        <v>68</v>
      </c>
      <c r="Y15" s="57" t="str" cm="1">
        <f t="array" ref="Y15">_xlfn.IFS(Z15&gt;=10,"fairly correct",Z15&gt;15,"Correct",Z15&lt;10,"No")</f>
        <v>No</v>
      </c>
      <c r="Z15" s="57">
        <v>9</v>
      </c>
      <c r="AA15" s="57">
        <v>7</v>
      </c>
      <c r="AB15" s="57">
        <v>2</v>
      </c>
      <c r="AC15" s="57">
        <v>0</v>
      </c>
      <c r="AD15">
        <f t="shared" si="2"/>
        <v>18</v>
      </c>
    </row>
    <row r="16" spans="1:31">
      <c r="A16">
        <v>14</v>
      </c>
      <c r="B16" s="57" t="s">
        <v>69</v>
      </c>
      <c r="C16" s="57" t="str" cm="1">
        <f t="array" ref="C16">_xlfn.IFS(D16&gt;=10,"fairly correct",D16&gt;15,"Correct",D16&lt;10,"No")</f>
        <v>No</v>
      </c>
      <c r="D16" s="57">
        <v>5</v>
      </c>
      <c r="E16" s="57">
        <v>10</v>
      </c>
      <c r="F16" s="57">
        <v>3</v>
      </c>
      <c r="G16" s="57">
        <v>0</v>
      </c>
      <c r="H16">
        <f t="shared" si="3"/>
        <v>18</v>
      </c>
      <c r="I16">
        <v>14</v>
      </c>
      <c r="J16" s="57" t="s">
        <v>69</v>
      </c>
      <c r="K16" s="57" t="str" cm="1">
        <f t="array" ref="K16">_xlfn.IFS(L16&gt;10,"fairly correct",L16&gt;15,"Correct",L16&lt;10,"No")</f>
        <v>No</v>
      </c>
      <c r="L16" s="57">
        <v>9</v>
      </c>
      <c r="M16" s="57">
        <v>7</v>
      </c>
      <c r="N16" s="57">
        <v>2</v>
      </c>
      <c r="O16" s="57">
        <v>0</v>
      </c>
      <c r="Q16" s="57" t="s">
        <v>69</v>
      </c>
      <c r="R16" s="57" t="str" cm="1">
        <f t="array" ref="R16">_xlfn.IFS(S16&gt;=10,"fairly correct",S16&gt;15,"Correct",S16&lt;10,"No")</f>
        <v>No</v>
      </c>
      <c r="S16" s="57">
        <v>7</v>
      </c>
      <c r="T16" s="57">
        <v>9</v>
      </c>
      <c r="U16" s="57">
        <v>2</v>
      </c>
      <c r="V16" s="57">
        <v>0</v>
      </c>
      <c r="W16">
        <v>14</v>
      </c>
      <c r="X16" s="57" t="s">
        <v>69</v>
      </c>
      <c r="Y16" s="57" t="str" cm="1">
        <f t="array" ref="Y16">_xlfn.IFS(Z16&gt;=10,"fairly correct",Z16&gt;15,"Correct",Z16&lt;10,"No")</f>
        <v>No</v>
      </c>
      <c r="Z16" s="57">
        <v>9</v>
      </c>
      <c r="AA16" s="57">
        <v>7</v>
      </c>
      <c r="AB16" s="57">
        <v>2</v>
      </c>
      <c r="AC16" s="57">
        <v>0</v>
      </c>
      <c r="AD16">
        <f t="shared" si="2"/>
        <v>18</v>
      </c>
    </row>
    <row r="17" spans="1:30">
      <c r="A17">
        <v>15</v>
      </c>
      <c r="B17" s="57" t="s">
        <v>70</v>
      </c>
      <c r="C17" s="57" t="str" cm="1">
        <f t="array" ref="C17">_xlfn.IFS(D17&gt;=10,"fairly correct",D17&gt;15,"Correct",D17&lt;10,"No")</f>
        <v>No</v>
      </c>
      <c r="D17" s="57">
        <v>5</v>
      </c>
      <c r="E17" s="57">
        <v>10</v>
      </c>
      <c r="F17" s="57">
        <v>3</v>
      </c>
      <c r="G17" s="57">
        <v>0</v>
      </c>
      <c r="H17">
        <f t="shared" si="3"/>
        <v>18</v>
      </c>
      <c r="I17">
        <v>15</v>
      </c>
      <c r="J17" s="57" t="s">
        <v>70</v>
      </c>
      <c r="K17" s="57" t="str" cm="1">
        <f t="array" ref="K17">_xlfn.IFS(L17&gt;10,"fairly correct",L17&gt;15,"Correct",L17&lt;10,"No")</f>
        <v>No</v>
      </c>
      <c r="L17" s="57">
        <v>9</v>
      </c>
      <c r="M17" s="57">
        <v>7</v>
      </c>
      <c r="N17" s="57">
        <v>2</v>
      </c>
      <c r="O17" s="57">
        <v>0</v>
      </c>
      <c r="Q17" s="57" t="s">
        <v>70</v>
      </c>
      <c r="R17" s="57" t="str" cm="1">
        <f t="array" ref="R17">_xlfn.IFS(S17&gt;=10,"fairly correct",S17&gt;15,"Correct",S17&lt;10,"No")</f>
        <v>No</v>
      </c>
      <c r="S17" s="57">
        <v>7</v>
      </c>
      <c r="T17" s="57">
        <v>9</v>
      </c>
      <c r="U17" s="57">
        <v>2</v>
      </c>
      <c r="V17" s="57">
        <v>0</v>
      </c>
      <c r="W17">
        <v>15</v>
      </c>
      <c r="X17" s="57" t="s">
        <v>70</v>
      </c>
      <c r="Y17" s="57" t="str" cm="1">
        <f t="array" ref="Y17">_xlfn.IFS(Z17&gt;=10,"fairly correct",Z17&gt;15,"Correct",Z17&lt;10,"No")</f>
        <v>No</v>
      </c>
      <c r="Z17" s="57">
        <v>9</v>
      </c>
      <c r="AA17" s="57">
        <v>7</v>
      </c>
      <c r="AB17" s="57">
        <v>2</v>
      </c>
      <c r="AC17" s="57">
        <v>0</v>
      </c>
      <c r="AD17">
        <f t="shared" si="2"/>
        <v>18</v>
      </c>
    </row>
    <row r="18" spans="1:30" ht="14.5" customHeight="1">
      <c r="B18" s="310" t="s">
        <v>786</v>
      </c>
      <c r="C18" s="310"/>
      <c r="D18" s="310"/>
      <c r="E18" s="310"/>
      <c r="F18" s="310"/>
      <c r="G18" s="310"/>
      <c r="J18" s="310" t="s">
        <v>787</v>
      </c>
      <c r="K18" s="310"/>
      <c r="L18" s="310"/>
      <c r="M18" s="310"/>
      <c r="N18" s="310"/>
      <c r="O18" s="310"/>
      <c r="Q18" s="312" t="s">
        <v>788</v>
      </c>
      <c r="R18" s="312"/>
      <c r="S18" s="312"/>
      <c r="T18" s="312"/>
      <c r="U18" s="312"/>
      <c r="V18" s="312"/>
      <c r="X18" s="312" t="s">
        <v>789</v>
      </c>
      <c r="Y18" s="312"/>
      <c r="Z18" s="312"/>
      <c r="AA18" s="312"/>
      <c r="AB18" s="312"/>
      <c r="AC18" s="312"/>
    </row>
    <row r="19" spans="1:30">
      <c r="B19" s="311"/>
      <c r="C19" s="311"/>
      <c r="D19" s="311"/>
      <c r="E19" s="311"/>
      <c r="F19" s="311"/>
      <c r="G19" s="311"/>
      <c r="J19" s="311"/>
      <c r="K19" s="311"/>
      <c r="L19" s="311"/>
      <c r="M19" s="311"/>
      <c r="N19" s="311"/>
      <c r="O19" s="311"/>
      <c r="Q19" s="313"/>
      <c r="R19" s="313"/>
      <c r="S19" s="313"/>
      <c r="T19" s="313"/>
      <c r="U19" s="313"/>
      <c r="V19" s="313"/>
      <c r="X19" s="313"/>
      <c r="Y19" s="313"/>
      <c r="Z19" s="313"/>
      <c r="AA19" s="313"/>
      <c r="AB19" s="313"/>
      <c r="AC19" s="313"/>
    </row>
    <row r="20" spans="1:30">
      <c r="B20" s="311"/>
      <c r="C20" s="311"/>
      <c r="D20" s="311"/>
      <c r="E20" s="311"/>
      <c r="F20" s="311"/>
      <c r="G20" s="311"/>
      <c r="J20" s="311"/>
      <c r="K20" s="311"/>
      <c r="L20" s="311"/>
      <c r="M20" s="311"/>
      <c r="N20" s="311"/>
      <c r="O20" s="311"/>
      <c r="Q20" s="313"/>
      <c r="R20" s="313"/>
      <c r="S20" s="313"/>
      <c r="T20" s="313"/>
      <c r="U20" s="313"/>
      <c r="V20" s="313"/>
      <c r="X20" s="313"/>
      <c r="Y20" s="313"/>
      <c r="Z20" s="313"/>
      <c r="AA20" s="313"/>
      <c r="AB20" s="313"/>
      <c r="AC20" s="313"/>
    </row>
    <row r="21" spans="1:30">
      <c r="B21" s="311"/>
      <c r="C21" s="311"/>
      <c r="D21" s="311"/>
      <c r="E21" s="311"/>
      <c r="F21" s="311"/>
      <c r="G21" s="311"/>
      <c r="J21" s="311"/>
      <c r="K21" s="311"/>
      <c r="L21" s="311"/>
      <c r="M21" s="311"/>
      <c r="N21" s="311"/>
      <c r="O21" s="311"/>
      <c r="Q21" s="313"/>
      <c r="R21" s="313"/>
      <c r="S21" s="313"/>
      <c r="T21" s="313"/>
      <c r="U21" s="313"/>
      <c r="V21" s="313"/>
      <c r="X21" s="313"/>
      <c r="Y21" s="313"/>
      <c r="Z21" s="313"/>
      <c r="AA21" s="313"/>
      <c r="AB21" s="313"/>
      <c r="AC21" s="313"/>
    </row>
    <row r="22" spans="1:30">
      <c r="B22" s="311"/>
      <c r="C22" s="311"/>
      <c r="D22" s="311"/>
      <c r="E22" s="311"/>
      <c r="F22" s="311"/>
      <c r="G22" s="311"/>
      <c r="J22" s="311"/>
      <c r="K22" s="311"/>
      <c r="L22" s="311"/>
      <c r="M22" s="311"/>
      <c r="N22" s="311"/>
      <c r="O22" s="311"/>
      <c r="Q22" s="313"/>
      <c r="R22" s="313"/>
      <c r="S22" s="313"/>
      <c r="T22" s="313"/>
      <c r="U22" s="313"/>
      <c r="V22" s="313"/>
      <c r="X22" s="313"/>
      <c r="Y22" s="313"/>
      <c r="Z22" s="313"/>
      <c r="AA22" s="313"/>
      <c r="AB22" s="313"/>
      <c r="AC22" s="313"/>
    </row>
    <row r="23" spans="1:30">
      <c r="B23" s="311"/>
      <c r="C23" s="311"/>
      <c r="D23" s="311"/>
      <c r="E23" s="311"/>
      <c r="F23" s="311"/>
      <c r="G23" s="311"/>
      <c r="J23" s="311"/>
      <c r="K23" s="311"/>
      <c r="L23" s="311"/>
      <c r="M23" s="311"/>
      <c r="N23" s="311"/>
      <c r="O23" s="311"/>
      <c r="Q23" s="313"/>
      <c r="R23" s="313"/>
      <c r="S23" s="313"/>
      <c r="T23" s="313"/>
      <c r="U23" s="313"/>
      <c r="V23" s="313"/>
      <c r="X23" s="313"/>
      <c r="Y23" s="313"/>
      <c r="Z23" s="313"/>
      <c r="AA23" s="313"/>
      <c r="AB23" s="313"/>
      <c r="AC23" s="313"/>
    </row>
    <row r="24" spans="1:30">
      <c r="B24" s="311"/>
      <c r="C24" s="311"/>
      <c r="D24" s="311"/>
      <c r="E24" s="311"/>
      <c r="F24" s="311"/>
      <c r="G24" s="311"/>
      <c r="J24" s="311"/>
      <c r="K24" s="311"/>
      <c r="L24" s="311"/>
      <c r="M24" s="311"/>
      <c r="N24" s="311"/>
      <c r="O24" s="311"/>
      <c r="Q24" s="313"/>
      <c r="R24" s="313"/>
      <c r="S24" s="313"/>
      <c r="T24" s="313"/>
      <c r="U24" s="313"/>
      <c r="V24" s="313"/>
      <c r="X24" s="313"/>
      <c r="Y24" s="313"/>
      <c r="Z24" s="313"/>
      <c r="AA24" s="313"/>
      <c r="AB24" s="313"/>
      <c r="AC24" s="313"/>
    </row>
    <row r="25" spans="1:30">
      <c r="B25" s="311"/>
      <c r="C25" s="311"/>
      <c r="D25" s="311"/>
      <c r="E25" s="311"/>
      <c r="F25" s="311"/>
      <c r="G25" s="311"/>
      <c r="J25" s="311"/>
      <c r="K25" s="311"/>
      <c r="L25" s="311"/>
      <c r="M25" s="311"/>
      <c r="N25" s="311"/>
      <c r="O25" s="311"/>
      <c r="Q25" s="313"/>
      <c r="R25" s="313"/>
      <c r="S25" s="313"/>
      <c r="T25" s="313"/>
      <c r="U25" s="313"/>
      <c r="V25" s="313"/>
      <c r="X25" s="313"/>
      <c r="Y25" s="313"/>
      <c r="Z25" s="313"/>
      <c r="AA25" s="313"/>
      <c r="AB25" s="313"/>
      <c r="AC25" s="313"/>
    </row>
    <row r="26" spans="1:30">
      <c r="B26" s="311"/>
      <c r="C26" s="311"/>
      <c r="D26" s="311"/>
      <c r="E26" s="311"/>
      <c r="F26" s="311"/>
      <c r="G26" s="311"/>
      <c r="J26" s="311"/>
      <c r="K26" s="311"/>
      <c r="L26" s="311"/>
      <c r="M26" s="311"/>
      <c r="N26" s="311"/>
      <c r="O26" s="311"/>
      <c r="Q26" s="313"/>
      <c r="R26" s="313"/>
      <c r="S26" s="313"/>
      <c r="T26" s="313"/>
      <c r="U26" s="313"/>
      <c r="V26" s="313"/>
      <c r="X26" s="313"/>
      <c r="Y26" s="313"/>
      <c r="Z26" s="313"/>
      <c r="AA26" s="313"/>
      <c r="AB26" s="313"/>
      <c r="AC26" s="313"/>
    </row>
    <row r="27" spans="1:30">
      <c r="B27" s="311"/>
      <c r="C27" s="311"/>
      <c r="D27" s="311"/>
      <c r="E27" s="311"/>
      <c r="F27" s="311"/>
      <c r="G27" s="311"/>
      <c r="J27" s="311"/>
      <c r="K27" s="311"/>
      <c r="L27" s="311"/>
      <c r="M27" s="311"/>
      <c r="N27" s="311"/>
      <c r="O27" s="311"/>
      <c r="Q27" s="313"/>
      <c r="R27" s="313"/>
      <c r="S27" s="313"/>
      <c r="T27" s="313"/>
      <c r="U27" s="313"/>
      <c r="V27" s="313"/>
      <c r="X27" s="313"/>
      <c r="Y27" s="313"/>
      <c r="Z27" s="313"/>
      <c r="AA27" s="313"/>
      <c r="AB27" s="313"/>
      <c r="AC27" s="313"/>
    </row>
    <row r="28" spans="1:30">
      <c r="B28" s="311"/>
      <c r="C28" s="311"/>
      <c r="D28" s="311"/>
      <c r="E28" s="311"/>
      <c r="F28" s="311"/>
      <c r="G28" s="311"/>
      <c r="J28" s="311"/>
      <c r="K28" s="311"/>
      <c r="L28" s="311"/>
      <c r="M28" s="311"/>
      <c r="N28" s="311"/>
      <c r="O28" s="311"/>
      <c r="Q28" s="313"/>
      <c r="R28" s="313"/>
      <c r="S28" s="313"/>
      <c r="T28" s="313"/>
      <c r="U28" s="313"/>
      <c r="V28" s="313"/>
      <c r="X28" s="313"/>
      <c r="Y28" s="313"/>
      <c r="Z28" s="313"/>
      <c r="AA28" s="313"/>
      <c r="AB28" s="313"/>
      <c r="AC28" s="313"/>
    </row>
    <row r="29" spans="1:30">
      <c r="Q29" s="313"/>
      <c r="R29" s="313"/>
      <c r="S29" s="313"/>
      <c r="T29" s="313"/>
      <c r="U29" s="313"/>
      <c r="V29" s="313"/>
    </row>
    <row r="30" spans="1:30">
      <c r="Q30" s="313"/>
      <c r="R30" s="313"/>
      <c r="S30" s="313"/>
      <c r="T30" s="313"/>
      <c r="U30" s="313"/>
      <c r="V30" s="313"/>
    </row>
    <row r="31" spans="1:30">
      <c r="Q31" s="313"/>
      <c r="R31" s="313"/>
      <c r="S31" s="313"/>
      <c r="T31" s="313"/>
      <c r="U31" s="313"/>
      <c r="V31" s="313"/>
    </row>
    <row r="32" spans="1:30">
      <c r="Q32" s="313"/>
      <c r="R32" s="313"/>
      <c r="S32" s="313"/>
      <c r="T32" s="313"/>
      <c r="U32" s="313"/>
      <c r="V32" s="313"/>
    </row>
    <row r="33" spans="2:22" ht="58">
      <c r="B33" s="295" t="s">
        <v>495</v>
      </c>
      <c r="C33" s="296" t="s">
        <v>796</v>
      </c>
      <c r="D33" s="296" t="s">
        <v>790</v>
      </c>
      <c r="E33" s="296" t="s">
        <v>797</v>
      </c>
      <c r="F33" s="296" t="s">
        <v>791</v>
      </c>
      <c r="G33" s="296" t="s">
        <v>798</v>
      </c>
      <c r="H33" s="15"/>
      <c r="I33" s="15"/>
      <c r="J33" s="15" t="s">
        <v>495</v>
      </c>
      <c r="K33" s="15" t="s">
        <v>797</v>
      </c>
      <c r="L33" s="15" t="s">
        <v>799</v>
      </c>
      <c r="M33" s="15" t="s">
        <v>800</v>
      </c>
      <c r="N33" s="15" t="s">
        <v>801</v>
      </c>
      <c r="O33" s="15"/>
      <c r="Q33" s="313"/>
      <c r="R33" s="313"/>
      <c r="S33" s="313"/>
      <c r="T33" s="313"/>
      <c r="U33" s="313"/>
      <c r="V33" s="313"/>
    </row>
    <row r="34" spans="2:22">
      <c r="B34" s="295" t="s">
        <v>792</v>
      </c>
      <c r="C34" s="295">
        <f>D3</f>
        <v>6</v>
      </c>
      <c r="D34" s="295">
        <f>SUM(D3:E3)</f>
        <v>14</v>
      </c>
      <c r="E34" s="295">
        <f>D7</f>
        <v>5</v>
      </c>
      <c r="F34" s="295">
        <f>SUM(D7:E7)</f>
        <v>15</v>
      </c>
      <c r="G34" s="295"/>
      <c r="J34" t="s">
        <v>792</v>
      </c>
      <c r="K34">
        <v>5</v>
      </c>
      <c r="L34">
        <v>15</v>
      </c>
      <c r="M34">
        <f>D13</f>
        <v>5</v>
      </c>
      <c r="N34">
        <f>SUM(D13:E13)</f>
        <v>15</v>
      </c>
      <c r="Q34" s="313"/>
      <c r="R34" s="313"/>
      <c r="S34" s="313"/>
      <c r="T34" s="313"/>
      <c r="U34" s="313"/>
      <c r="V34" s="313"/>
    </row>
    <row r="35" spans="2:22">
      <c r="B35" s="295" t="s">
        <v>793</v>
      </c>
      <c r="C35" s="295">
        <f>L3</f>
        <v>7</v>
      </c>
      <c r="D35" s="295">
        <f>SUM(L3:M3)</f>
        <v>17</v>
      </c>
      <c r="E35" s="295">
        <f>L7</f>
        <v>9</v>
      </c>
      <c r="F35" s="295">
        <f>SUM(L7:M7)</f>
        <v>16</v>
      </c>
      <c r="G35" s="295"/>
      <c r="J35" t="s">
        <v>793</v>
      </c>
      <c r="K35">
        <v>9</v>
      </c>
      <c r="L35">
        <v>16</v>
      </c>
      <c r="M35">
        <v>9</v>
      </c>
      <c r="N35">
        <f>SUM(L13:M13)</f>
        <v>16</v>
      </c>
    </row>
    <row r="36" spans="2:22">
      <c r="B36" s="295" t="s">
        <v>794</v>
      </c>
      <c r="C36" s="295">
        <f>S3</f>
        <v>6</v>
      </c>
      <c r="D36" s="295">
        <f>SUM(S3:T3)</f>
        <v>16</v>
      </c>
      <c r="E36" s="295">
        <f>S7</f>
        <v>7</v>
      </c>
      <c r="F36" s="295">
        <f>SUM(S7:T7)</f>
        <v>15</v>
      </c>
      <c r="G36" s="295"/>
      <c r="J36" t="s">
        <v>794</v>
      </c>
      <c r="K36">
        <v>7</v>
      </c>
      <c r="L36">
        <v>15</v>
      </c>
      <c r="M36">
        <f>S13</f>
        <v>7</v>
      </c>
      <c r="N36">
        <f>S13+T13</f>
        <v>16</v>
      </c>
    </row>
    <row r="37" spans="2:22">
      <c r="B37" s="295" t="s">
        <v>795</v>
      </c>
      <c r="C37" s="295">
        <f>Z3</f>
        <v>9</v>
      </c>
      <c r="D37" s="295">
        <f>SUM(Z3:AA3)</f>
        <v>16</v>
      </c>
      <c r="E37" s="295">
        <f>Z7</f>
        <v>8</v>
      </c>
      <c r="F37" s="295">
        <f>SUM(Z7:AA7)</f>
        <v>16</v>
      </c>
      <c r="G37" s="295"/>
      <c r="J37" t="s">
        <v>795</v>
      </c>
      <c r="K37">
        <v>8</v>
      </c>
      <c r="L37">
        <v>16</v>
      </c>
      <c r="M37">
        <f>Z13</f>
        <v>9</v>
      </c>
      <c r="N37">
        <f>9+7</f>
        <v>16</v>
      </c>
    </row>
    <row r="83" spans="2:5">
      <c r="B83" t="s">
        <v>751</v>
      </c>
      <c r="C83" t="s">
        <v>746</v>
      </c>
      <c r="D83" t="s">
        <v>802</v>
      </c>
      <c r="E83" t="s">
        <v>803</v>
      </c>
    </row>
    <row r="84" spans="2:5">
      <c r="B84" t="s">
        <v>42</v>
      </c>
      <c r="C84">
        <v>6</v>
      </c>
      <c r="D84">
        <f>E3</f>
        <v>8</v>
      </c>
      <c r="E84">
        <f>SUM(F3:G3)</f>
        <v>4</v>
      </c>
    </row>
    <row r="85" spans="2:5">
      <c r="B85" t="s">
        <v>750</v>
      </c>
      <c r="C85">
        <v>5</v>
      </c>
      <c r="D85">
        <f t="shared" ref="D85:D98" si="4">E4</f>
        <v>10</v>
      </c>
      <c r="E85">
        <f t="shared" ref="E85:E98" si="5">SUM(F4:G4)</f>
        <v>3</v>
      </c>
    </row>
    <row r="86" spans="2:5">
      <c r="B86" t="s">
        <v>44</v>
      </c>
      <c r="C86">
        <v>5</v>
      </c>
      <c r="D86">
        <f t="shared" si="4"/>
        <v>10</v>
      </c>
      <c r="E86">
        <f t="shared" si="5"/>
        <v>3</v>
      </c>
    </row>
    <row r="87" spans="2:5">
      <c r="B87" t="s">
        <v>804</v>
      </c>
      <c r="C87">
        <v>5</v>
      </c>
      <c r="D87">
        <f t="shared" si="4"/>
        <v>10</v>
      </c>
      <c r="E87">
        <f t="shared" si="5"/>
        <v>3</v>
      </c>
    </row>
    <row r="88" spans="2:5">
      <c r="B88" t="s">
        <v>72</v>
      </c>
      <c r="C88">
        <v>5</v>
      </c>
      <c r="D88">
        <f t="shared" si="4"/>
        <v>10</v>
      </c>
      <c r="E88">
        <f t="shared" si="5"/>
        <v>3</v>
      </c>
    </row>
    <row r="89" spans="2:5">
      <c r="B89" t="s">
        <v>61</v>
      </c>
      <c r="C89">
        <v>5</v>
      </c>
      <c r="D89">
        <f t="shared" si="4"/>
        <v>10</v>
      </c>
      <c r="E89">
        <f t="shared" si="5"/>
        <v>3</v>
      </c>
    </row>
    <row r="90" spans="2:5">
      <c r="B90" t="s">
        <v>57</v>
      </c>
      <c r="C90">
        <v>5</v>
      </c>
      <c r="D90">
        <f t="shared" si="4"/>
        <v>10</v>
      </c>
      <c r="E90">
        <f t="shared" si="5"/>
        <v>3</v>
      </c>
    </row>
    <row r="91" spans="2:5">
      <c r="B91" t="s">
        <v>56</v>
      </c>
      <c r="C91">
        <v>5</v>
      </c>
      <c r="D91">
        <f t="shared" si="4"/>
        <v>10</v>
      </c>
      <c r="E91">
        <f t="shared" si="5"/>
        <v>3</v>
      </c>
    </row>
    <row r="92" spans="2:5">
      <c r="B92" t="s">
        <v>67</v>
      </c>
      <c r="C92">
        <v>5</v>
      </c>
      <c r="D92">
        <f t="shared" si="4"/>
        <v>10</v>
      </c>
      <c r="E92">
        <f t="shared" si="5"/>
        <v>3</v>
      </c>
    </row>
    <row r="93" spans="2:5">
      <c r="B93" t="s">
        <v>58</v>
      </c>
      <c r="C93">
        <v>5</v>
      </c>
      <c r="D93">
        <f t="shared" si="4"/>
        <v>10</v>
      </c>
      <c r="E93">
        <f t="shared" si="5"/>
        <v>3</v>
      </c>
    </row>
    <row r="94" spans="2:5">
      <c r="B94" t="s">
        <v>59</v>
      </c>
      <c r="C94">
        <v>5</v>
      </c>
      <c r="D94">
        <f t="shared" si="4"/>
        <v>10</v>
      </c>
      <c r="E94">
        <f t="shared" si="5"/>
        <v>3</v>
      </c>
    </row>
    <row r="95" spans="2:5">
      <c r="B95" t="s">
        <v>60</v>
      </c>
      <c r="C95">
        <v>5</v>
      </c>
      <c r="D95">
        <f t="shared" si="4"/>
        <v>10</v>
      </c>
      <c r="E95">
        <f t="shared" si="5"/>
        <v>3</v>
      </c>
    </row>
    <row r="96" spans="2:5">
      <c r="B96" t="s">
        <v>68</v>
      </c>
      <c r="C96">
        <v>5</v>
      </c>
      <c r="D96">
        <f t="shared" si="4"/>
        <v>10</v>
      </c>
      <c r="E96">
        <f t="shared" si="5"/>
        <v>3</v>
      </c>
    </row>
    <row r="97" spans="2:7">
      <c r="B97" t="s">
        <v>69</v>
      </c>
      <c r="C97">
        <v>5</v>
      </c>
      <c r="D97">
        <f t="shared" si="4"/>
        <v>10</v>
      </c>
      <c r="E97">
        <f t="shared" si="5"/>
        <v>3</v>
      </c>
    </row>
    <row r="98" spans="2:7">
      <c r="B98" t="s">
        <v>70</v>
      </c>
      <c r="C98">
        <v>5</v>
      </c>
      <c r="D98">
        <f t="shared" si="4"/>
        <v>10</v>
      </c>
      <c r="E98">
        <f t="shared" si="5"/>
        <v>3</v>
      </c>
    </row>
    <row r="105" spans="2:7">
      <c r="F105" s="318"/>
      <c r="G105" s="318"/>
    </row>
    <row r="106" spans="2:7">
      <c r="B106" s="69" t="s">
        <v>744</v>
      </c>
      <c r="C106" s="69" t="s">
        <v>746</v>
      </c>
      <c r="D106" s="57" t="s">
        <v>802</v>
      </c>
      <c r="E106" s="317" t="s">
        <v>803</v>
      </c>
      <c r="F106" s="319"/>
      <c r="G106" s="319"/>
    </row>
    <row r="107" spans="2:7">
      <c r="B107" s="57" t="s">
        <v>42</v>
      </c>
      <c r="C107" s="57">
        <f>L3</f>
        <v>7</v>
      </c>
      <c r="D107" s="57">
        <f>M3</f>
        <v>10</v>
      </c>
      <c r="E107" s="317">
        <f>SUM(N3:O3)</f>
        <v>1</v>
      </c>
      <c r="F107" s="318"/>
      <c r="G107" s="318"/>
    </row>
    <row r="108" spans="2:7">
      <c r="B108" s="57" t="s">
        <v>750</v>
      </c>
      <c r="C108" s="57">
        <f t="shared" ref="C108:D108" si="6">L4</f>
        <v>9</v>
      </c>
      <c r="D108" s="57">
        <f t="shared" si="6"/>
        <v>7</v>
      </c>
      <c r="E108" s="317">
        <f t="shared" ref="E108:E121" si="7">SUM(N4:O4)</f>
        <v>2</v>
      </c>
      <c r="F108" s="318"/>
      <c r="G108" s="318"/>
    </row>
    <row r="109" spans="2:7">
      <c r="B109" s="57" t="s">
        <v>44</v>
      </c>
      <c r="C109" s="57">
        <f t="shared" ref="C109:D109" si="8">L5</f>
        <v>9</v>
      </c>
      <c r="D109" s="57">
        <f t="shared" si="8"/>
        <v>7</v>
      </c>
      <c r="E109" s="317">
        <f t="shared" si="7"/>
        <v>2</v>
      </c>
      <c r="F109" s="318"/>
      <c r="G109" s="318"/>
    </row>
    <row r="110" spans="2:7">
      <c r="B110" s="57" t="s">
        <v>804</v>
      </c>
      <c r="C110" s="57">
        <f t="shared" ref="C110:D110" si="9">L6</f>
        <v>9</v>
      </c>
      <c r="D110" s="57">
        <f t="shared" si="9"/>
        <v>7</v>
      </c>
      <c r="E110" s="317">
        <f t="shared" si="7"/>
        <v>2</v>
      </c>
      <c r="F110" s="318"/>
      <c r="G110" s="318"/>
    </row>
    <row r="111" spans="2:7">
      <c r="B111" s="74" t="s">
        <v>72</v>
      </c>
      <c r="C111" s="57">
        <f t="shared" ref="C111:D111" si="10">L7</f>
        <v>9</v>
      </c>
      <c r="D111" s="57">
        <f t="shared" si="10"/>
        <v>7</v>
      </c>
      <c r="E111" s="317">
        <f t="shared" si="7"/>
        <v>2</v>
      </c>
      <c r="F111" s="318"/>
      <c r="G111" s="318"/>
    </row>
    <row r="112" spans="2:7">
      <c r="B112" s="57" t="s">
        <v>61</v>
      </c>
      <c r="C112" s="57">
        <f t="shared" ref="C112:D112" si="11">L8</f>
        <v>9</v>
      </c>
      <c r="D112" s="57">
        <f t="shared" si="11"/>
        <v>7</v>
      </c>
      <c r="E112" s="317">
        <f t="shared" si="7"/>
        <v>2</v>
      </c>
      <c r="F112" s="318"/>
      <c r="G112" s="318"/>
    </row>
    <row r="113" spans="2:7">
      <c r="B113" s="57" t="s">
        <v>57</v>
      </c>
      <c r="C113" s="57">
        <f t="shared" ref="C113:D113" si="12">L9</f>
        <v>9</v>
      </c>
      <c r="D113" s="57">
        <f t="shared" si="12"/>
        <v>7</v>
      </c>
      <c r="E113" s="317">
        <f t="shared" si="7"/>
        <v>2</v>
      </c>
      <c r="F113" s="318"/>
      <c r="G113" s="318"/>
    </row>
    <row r="114" spans="2:7">
      <c r="B114" s="57" t="s">
        <v>56</v>
      </c>
      <c r="C114" s="57">
        <f t="shared" ref="C114:D114" si="13">L10</f>
        <v>9</v>
      </c>
      <c r="D114" s="57">
        <f t="shared" si="13"/>
        <v>7</v>
      </c>
      <c r="E114" s="317">
        <f t="shared" si="7"/>
        <v>2</v>
      </c>
      <c r="F114" s="318"/>
      <c r="G114" s="318"/>
    </row>
    <row r="115" spans="2:7">
      <c r="B115" s="57" t="s">
        <v>67</v>
      </c>
      <c r="C115" s="57">
        <f t="shared" ref="C115:D115" si="14">L11</f>
        <v>9</v>
      </c>
      <c r="D115" s="57">
        <f t="shared" si="14"/>
        <v>7</v>
      </c>
      <c r="E115" s="317">
        <f t="shared" si="7"/>
        <v>2</v>
      </c>
      <c r="F115" s="318"/>
      <c r="G115" s="318"/>
    </row>
    <row r="116" spans="2:7">
      <c r="B116" s="57" t="s">
        <v>58</v>
      </c>
      <c r="C116" s="57">
        <f t="shared" ref="C116:D116" si="15">L12</f>
        <v>9</v>
      </c>
      <c r="D116" s="57">
        <f t="shared" si="15"/>
        <v>7</v>
      </c>
      <c r="E116" s="317">
        <f t="shared" si="7"/>
        <v>2</v>
      </c>
      <c r="F116" s="318"/>
      <c r="G116" s="318"/>
    </row>
    <row r="117" spans="2:7">
      <c r="B117" s="271" t="s">
        <v>59</v>
      </c>
      <c r="C117" s="57">
        <f t="shared" ref="C117:D117" si="16">L13</f>
        <v>9</v>
      </c>
      <c r="D117" s="57">
        <f t="shared" si="16"/>
        <v>7</v>
      </c>
      <c r="E117" s="317">
        <f t="shared" si="7"/>
        <v>2</v>
      </c>
      <c r="F117" s="318"/>
      <c r="G117" s="318"/>
    </row>
    <row r="118" spans="2:7">
      <c r="B118" s="57" t="s">
        <v>60</v>
      </c>
      <c r="C118" s="57">
        <f t="shared" ref="C118:D118" si="17">L14</f>
        <v>9</v>
      </c>
      <c r="D118" s="57">
        <f t="shared" si="17"/>
        <v>7</v>
      </c>
      <c r="E118" s="317">
        <f t="shared" si="7"/>
        <v>2</v>
      </c>
      <c r="F118" s="318"/>
      <c r="G118" s="318"/>
    </row>
    <row r="119" spans="2:7">
      <c r="B119" s="57" t="s">
        <v>68</v>
      </c>
      <c r="C119" s="57">
        <f t="shared" ref="C119:D119" si="18">L15</f>
        <v>9</v>
      </c>
      <c r="D119" s="57">
        <f t="shared" si="18"/>
        <v>7</v>
      </c>
      <c r="E119" s="317">
        <f t="shared" si="7"/>
        <v>2</v>
      </c>
      <c r="F119" s="318"/>
      <c r="G119" s="318"/>
    </row>
    <row r="120" spans="2:7">
      <c r="B120" s="57" t="s">
        <v>69</v>
      </c>
      <c r="C120" s="57">
        <f t="shared" ref="C120:D120" si="19">L16</f>
        <v>9</v>
      </c>
      <c r="D120" s="57">
        <f t="shared" si="19"/>
        <v>7</v>
      </c>
      <c r="E120" s="317">
        <f t="shared" si="7"/>
        <v>2</v>
      </c>
      <c r="F120" s="318"/>
      <c r="G120" s="318"/>
    </row>
    <row r="121" spans="2:7">
      <c r="B121" s="57" t="s">
        <v>70</v>
      </c>
      <c r="C121" s="57">
        <f t="shared" ref="C121:D121" si="20">L17</f>
        <v>9</v>
      </c>
      <c r="D121" s="57">
        <f t="shared" si="20"/>
        <v>7</v>
      </c>
      <c r="E121" s="317">
        <f t="shared" si="7"/>
        <v>2</v>
      </c>
      <c r="F121" s="318"/>
      <c r="G121" s="318"/>
    </row>
    <row r="122" spans="2:7">
      <c r="F122" s="318"/>
      <c r="G122" s="318"/>
    </row>
    <row r="123" spans="2:7">
      <c r="F123" s="318"/>
      <c r="G123" s="318"/>
    </row>
    <row r="124" spans="2:7">
      <c r="F124" s="318"/>
      <c r="G124" s="318"/>
    </row>
    <row r="125" spans="2:7">
      <c r="F125" s="318"/>
      <c r="G125" s="318"/>
    </row>
    <row r="126" spans="2:7">
      <c r="F126" s="318"/>
      <c r="G126" s="318"/>
    </row>
    <row r="127" spans="2:7">
      <c r="F127" s="318"/>
      <c r="G127" s="318"/>
    </row>
    <row r="128" spans="2:7">
      <c r="F128" s="318"/>
      <c r="G128" s="318"/>
    </row>
    <row r="129" spans="2:7">
      <c r="F129" s="318"/>
      <c r="G129" s="318"/>
    </row>
    <row r="130" spans="2:7">
      <c r="F130" s="318"/>
      <c r="G130" s="318"/>
    </row>
    <row r="131" spans="2:7">
      <c r="F131" s="318"/>
      <c r="G131" s="318"/>
    </row>
    <row r="132" spans="2:7">
      <c r="F132" s="318"/>
      <c r="G132" s="318"/>
    </row>
    <row r="133" spans="2:7">
      <c r="B133" t="s">
        <v>752</v>
      </c>
      <c r="C133" s="69" t="s">
        <v>746</v>
      </c>
      <c r="D133" s="57" t="s">
        <v>802</v>
      </c>
      <c r="E133" s="317" t="s">
        <v>803</v>
      </c>
      <c r="F133" s="318"/>
      <c r="G133" s="318"/>
    </row>
    <row r="134" spans="2:7">
      <c r="B134" t="s">
        <v>42</v>
      </c>
      <c r="C134">
        <f>S3</f>
        <v>6</v>
      </c>
      <c r="D134">
        <f>T3</f>
        <v>10</v>
      </c>
      <c r="E134">
        <f>SUM(U3:V3)</f>
        <v>2</v>
      </c>
      <c r="F134" s="318"/>
      <c r="G134" s="318"/>
    </row>
    <row r="135" spans="2:7">
      <c r="B135" t="s">
        <v>750</v>
      </c>
      <c r="C135">
        <f t="shared" ref="C135:D135" si="21">S4</f>
        <v>8</v>
      </c>
      <c r="D135">
        <f t="shared" si="21"/>
        <v>8</v>
      </c>
      <c r="E135">
        <f t="shared" ref="E135:E148" si="22">SUM(U4:V4)</f>
        <v>2</v>
      </c>
      <c r="F135" s="318"/>
      <c r="G135" s="318"/>
    </row>
    <row r="136" spans="2:7">
      <c r="B136" t="s">
        <v>44</v>
      </c>
      <c r="C136">
        <f t="shared" ref="C136:D136" si="23">S5</f>
        <v>8</v>
      </c>
      <c r="D136">
        <f t="shared" si="23"/>
        <v>8</v>
      </c>
      <c r="E136">
        <f t="shared" si="22"/>
        <v>2</v>
      </c>
      <c r="F136" s="318"/>
      <c r="G136" s="318"/>
    </row>
    <row r="137" spans="2:7">
      <c r="B137" t="s">
        <v>804</v>
      </c>
      <c r="C137">
        <f t="shared" ref="C137:D137" si="24">S6</f>
        <v>8</v>
      </c>
      <c r="D137">
        <f t="shared" si="24"/>
        <v>8</v>
      </c>
      <c r="E137">
        <f t="shared" si="22"/>
        <v>2</v>
      </c>
      <c r="F137" s="318"/>
      <c r="G137" s="318"/>
    </row>
    <row r="138" spans="2:7">
      <c r="B138" t="s">
        <v>72</v>
      </c>
      <c r="C138">
        <f t="shared" ref="C138:D138" si="25">S7</f>
        <v>7</v>
      </c>
      <c r="D138">
        <f t="shared" si="25"/>
        <v>8</v>
      </c>
      <c r="E138">
        <f t="shared" si="22"/>
        <v>3</v>
      </c>
      <c r="F138" s="318"/>
      <c r="G138" s="318"/>
    </row>
    <row r="139" spans="2:7">
      <c r="B139" t="s">
        <v>61</v>
      </c>
      <c r="C139">
        <f t="shared" ref="C139:D139" si="26">S8</f>
        <v>5</v>
      </c>
      <c r="D139">
        <f t="shared" si="26"/>
        <v>11</v>
      </c>
      <c r="E139">
        <f t="shared" si="22"/>
        <v>2</v>
      </c>
      <c r="F139" s="318"/>
      <c r="G139" s="318"/>
    </row>
    <row r="140" spans="2:7">
      <c r="B140" t="s">
        <v>57</v>
      </c>
      <c r="C140">
        <f t="shared" ref="C140:D140" si="27">S9</f>
        <v>7</v>
      </c>
      <c r="D140">
        <f t="shared" si="27"/>
        <v>9</v>
      </c>
      <c r="E140">
        <f t="shared" si="22"/>
        <v>2</v>
      </c>
      <c r="F140" s="318"/>
      <c r="G140" s="318"/>
    </row>
    <row r="141" spans="2:7">
      <c r="B141" t="s">
        <v>56</v>
      </c>
      <c r="C141">
        <f t="shared" ref="C141:D141" si="28">S10</f>
        <v>7</v>
      </c>
      <c r="D141">
        <f t="shared" si="28"/>
        <v>9</v>
      </c>
      <c r="E141">
        <f t="shared" si="22"/>
        <v>2</v>
      </c>
      <c r="F141" s="318"/>
      <c r="G141" s="318"/>
    </row>
    <row r="142" spans="2:7">
      <c r="B142" t="s">
        <v>67</v>
      </c>
      <c r="C142">
        <f t="shared" ref="C142:D142" si="29">S11</f>
        <v>7</v>
      </c>
      <c r="D142">
        <f t="shared" si="29"/>
        <v>9</v>
      </c>
      <c r="E142">
        <f t="shared" si="22"/>
        <v>2</v>
      </c>
      <c r="F142" s="318"/>
      <c r="G142" s="318"/>
    </row>
    <row r="143" spans="2:7">
      <c r="B143" t="s">
        <v>58</v>
      </c>
      <c r="C143">
        <f t="shared" ref="C143:D143" si="30">S12</f>
        <v>5</v>
      </c>
      <c r="D143">
        <f t="shared" si="30"/>
        <v>11</v>
      </c>
      <c r="E143">
        <f t="shared" si="22"/>
        <v>2</v>
      </c>
      <c r="F143" s="318"/>
      <c r="G143" s="318"/>
    </row>
    <row r="144" spans="2:7">
      <c r="B144" t="s">
        <v>59</v>
      </c>
      <c r="C144">
        <f t="shared" ref="C144:D144" si="31">S13</f>
        <v>7</v>
      </c>
      <c r="D144">
        <f t="shared" si="31"/>
        <v>9</v>
      </c>
      <c r="E144">
        <f t="shared" si="22"/>
        <v>2</v>
      </c>
      <c r="F144" s="318"/>
      <c r="G144" s="318"/>
    </row>
    <row r="145" spans="2:7">
      <c r="B145" t="s">
        <v>60</v>
      </c>
      <c r="C145">
        <f t="shared" ref="C145:D145" si="32">S14</f>
        <v>7</v>
      </c>
      <c r="D145">
        <f t="shared" si="32"/>
        <v>9</v>
      </c>
      <c r="E145">
        <f t="shared" si="22"/>
        <v>2</v>
      </c>
      <c r="F145" s="318"/>
      <c r="G145" s="318"/>
    </row>
    <row r="146" spans="2:7">
      <c r="B146" t="s">
        <v>68</v>
      </c>
      <c r="C146">
        <f t="shared" ref="C146:D146" si="33">S15</f>
        <v>7</v>
      </c>
      <c r="D146">
        <f t="shared" si="33"/>
        <v>9</v>
      </c>
      <c r="E146">
        <f t="shared" si="22"/>
        <v>2</v>
      </c>
      <c r="F146" s="318"/>
      <c r="G146" s="318"/>
    </row>
    <row r="147" spans="2:7">
      <c r="B147" t="s">
        <v>69</v>
      </c>
      <c r="C147">
        <f t="shared" ref="C147:D147" si="34">S16</f>
        <v>7</v>
      </c>
      <c r="D147">
        <f t="shared" si="34"/>
        <v>9</v>
      </c>
      <c r="E147">
        <f t="shared" si="22"/>
        <v>2</v>
      </c>
      <c r="F147" s="318"/>
      <c r="G147" s="318"/>
    </row>
    <row r="148" spans="2:7">
      <c r="B148" t="s">
        <v>70</v>
      </c>
      <c r="C148">
        <f t="shared" ref="C148:D148" si="35">S17</f>
        <v>7</v>
      </c>
      <c r="D148">
        <f t="shared" si="35"/>
        <v>9</v>
      </c>
      <c r="E148">
        <f t="shared" si="22"/>
        <v>2</v>
      </c>
      <c r="F148" s="318"/>
      <c r="G148" s="318"/>
    </row>
    <row r="149" spans="2:7">
      <c r="F149" s="318"/>
      <c r="G149" s="318"/>
    </row>
    <row r="150" spans="2:7">
      <c r="F150" s="318"/>
      <c r="G150" s="318"/>
    </row>
    <row r="151" spans="2:7">
      <c r="F151" s="318"/>
      <c r="G151" s="318"/>
    </row>
    <row r="152" spans="2:7">
      <c r="F152" s="318"/>
      <c r="G152" s="318"/>
    </row>
    <row r="153" spans="2:7">
      <c r="F153" s="318"/>
      <c r="G153" s="318"/>
    </row>
    <row r="154" spans="2:7">
      <c r="F154" s="318"/>
      <c r="G154" s="318"/>
    </row>
    <row r="155" spans="2:7">
      <c r="B155" s="69" t="s">
        <v>753</v>
      </c>
      <c r="C155" s="69" t="s">
        <v>746</v>
      </c>
      <c r="D155" s="57" t="s">
        <v>802</v>
      </c>
      <c r="E155" s="317" t="s">
        <v>803</v>
      </c>
      <c r="F155" s="319"/>
      <c r="G155" s="319"/>
    </row>
    <row r="156" spans="2:7">
      <c r="B156" s="57" t="s">
        <v>42</v>
      </c>
      <c r="C156" s="57">
        <f>Z3</f>
        <v>9</v>
      </c>
      <c r="D156" s="57">
        <f>AA3</f>
        <v>7</v>
      </c>
      <c r="E156">
        <f>SUM(AB3:AC3)</f>
        <v>2</v>
      </c>
      <c r="F156" s="318"/>
      <c r="G156" s="318"/>
    </row>
    <row r="157" spans="2:7">
      <c r="B157" s="57" t="s">
        <v>750</v>
      </c>
      <c r="C157" s="57">
        <f t="shared" ref="C157:D157" si="36">Z4</f>
        <v>8</v>
      </c>
      <c r="D157" s="57">
        <f t="shared" si="36"/>
        <v>8</v>
      </c>
      <c r="E157">
        <f t="shared" ref="E157:E170" si="37">SUM(AB4:AC4)</f>
        <v>2</v>
      </c>
      <c r="F157" s="318"/>
      <c r="G157" s="318"/>
    </row>
    <row r="158" spans="2:7">
      <c r="B158" s="57" t="s">
        <v>44</v>
      </c>
      <c r="C158" s="57">
        <f t="shared" ref="C158:D158" si="38">Z5</f>
        <v>8</v>
      </c>
      <c r="D158" s="57">
        <f t="shared" si="38"/>
        <v>8</v>
      </c>
      <c r="E158">
        <f t="shared" si="37"/>
        <v>2</v>
      </c>
      <c r="F158" s="318"/>
      <c r="G158" s="318"/>
    </row>
    <row r="159" spans="2:7">
      <c r="B159" s="57" t="s">
        <v>804</v>
      </c>
      <c r="C159" s="57">
        <f t="shared" ref="C159:D159" si="39">Z6</f>
        <v>8</v>
      </c>
      <c r="D159" s="57">
        <f t="shared" si="39"/>
        <v>8</v>
      </c>
      <c r="E159">
        <f t="shared" si="37"/>
        <v>2</v>
      </c>
      <c r="F159" s="318"/>
      <c r="G159" s="318"/>
    </row>
    <row r="160" spans="2:7">
      <c r="B160" s="74" t="s">
        <v>72</v>
      </c>
      <c r="C160" s="57">
        <f t="shared" ref="C160:D160" si="40">Z7</f>
        <v>8</v>
      </c>
      <c r="D160" s="57">
        <f t="shared" si="40"/>
        <v>8</v>
      </c>
      <c r="E160">
        <f t="shared" si="37"/>
        <v>2</v>
      </c>
      <c r="F160" s="318"/>
      <c r="G160" s="318"/>
    </row>
    <row r="161" spans="2:7">
      <c r="B161" s="57" t="s">
        <v>61</v>
      </c>
      <c r="C161" s="57">
        <f t="shared" ref="C161:D161" si="41">Z8</f>
        <v>8</v>
      </c>
      <c r="D161" s="57">
        <f t="shared" si="41"/>
        <v>7</v>
      </c>
      <c r="E161">
        <f t="shared" si="37"/>
        <v>3</v>
      </c>
      <c r="F161" s="318"/>
      <c r="G161" s="318"/>
    </row>
    <row r="162" spans="2:7">
      <c r="B162" s="57" t="s">
        <v>57</v>
      </c>
      <c r="C162" s="57">
        <f t="shared" ref="C162:D162" si="42">Z9</f>
        <v>9</v>
      </c>
      <c r="D162" s="57">
        <f t="shared" si="42"/>
        <v>7</v>
      </c>
      <c r="E162">
        <f t="shared" si="37"/>
        <v>2</v>
      </c>
      <c r="F162" s="318"/>
      <c r="G162" s="318"/>
    </row>
    <row r="163" spans="2:7">
      <c r="B163" s="57" t="s">
        <v>56</v>
      </c>
      <c r="C163" s="57">
        <f t="shared" ref="C163:D163" si="43">Z10</f>
        <v>8</v>
      </c>
      <c r="D163" s="57">
        <f t="shared" si="43"/>
        <v>8</v>
      </c>
      <c r="E163">
        <f t="shared" si="37"/>
        <v>2</v>
      </c>
      <c r="F163" s="318"/>
      <c r="G163" s="318"/>
    </row>
    <row r="164" spans="2:7">
      <c r="B164" s="57" t="s">
        <v>67</v>
      </c>
      <c r="C164" s="57">
        <f t="shared" ref="C164:D164" si="44">Z11</f>
        <v>8</v>
      </c>
      <c r="D164" s="57">
        <f t="shared" si="44"/>
        <v>8</v>
      </c>
      <c r="E164">
        <f t="shared" si="37"/>
        <v>2</v>
      </c>
      <c r="F164" s="318"/>
      <c r="G164" s="318"/>
    </row>
    <row r="165" spans="2:7">
      <c r="B165" s="57" t="s">
        <v>58</v>
      </c>
      <c r="C165" s="57">
        <f t="shared" ref="C165:D165" si="45">Z12</f>
        <v>9</v>
      </c>
      <c r="D165" s="57">
        <f t="shared" si="45"/>
        <v>7</v>
      </c>
      <c r="E165">
        <f t="shared" si="37"/>
        <v>2</v>
      </c>
      <c r="F165" s="318"/>
      <c r="G165" s="318"/>
    </row>
    <row r="166" spans="2:7">
      <c r="B166" s="271" t="s">
        <v>59</v>
      </c>
      <c r="C166" s="57">
        <f t="shared" ref="C166:D166" si="46">Z13</f>
        <v>9</v>
      </c>
      <c r="D166" s="57">
        <f t="shared" si="46"/>
        <v>7</v>
      </c>
      <c r="E166">
        <f t="shared" si="37"/>
        <v>2</v>
      </c>
      <c r="F166" s="318"/>
      <c r="G166" s="318"/>
    </row>
    <row r="167" spans="2:7">
      <c r="B167" s="57" t="s">
        <v>60</v>
      </c>
      <c r="C167" s="57">
        <f t="shared" ref="C167:D167" si="47">Z14</f>
        <v>8</v>
      </c>
      <c r="D167" s="57">
        <f t="shared" si="47"/>
        <v>8</v>
      </c>
      <c r="E167">
        <f t="shared" si="37"/>
        <v>2</v>
      </c>
      <c r="F167" s="318"/>
      <c r="G167" s="318"/>
    </row>
    <row r="168" spans="2:7">
      <c r="B168" s="57" t="s">
        <v>68</v>
      </c>
      <c r="C168" s="57">
        <f t="shared" ref="C168:D168" si="48">Z15</f>
        <v>9</v>
      </c>
      <c r="D168" s="57">
        <f t="shared" si="48"/>
        <v>7</v>
      </c>
      <c r="E168">
        <f t="shared" si="37"/>
        <v>2</v>
      </c>
      <c r="F168" s="318"/>
      <c r="G168" s="318"/>
    </row>
    <row r="169" spans="2:7">
      <c r="B169" s="57" t="s">
        <v>69</v>
      </c>
      <c r="C169" s="57">
        <f t="shared" ref="C169:D169" si="49">Z16</f>
        <v>9</v>
      </c>
      <c r="D169" s="57">
        <f t="shared" si="49"/>
        <v>7</v>
      </c>
      <c r="E169">
        <f t="shared" si="37"/>
        <v>2</v>
      </c>
      <c r="F169" s="318"/>
      <c r="G169" s="318"/>
    </row>
    <row r="170" spans="2:7">
      <c r="B170" s="57" t="s">
        <v>70</v>
      </c>
      <c r="C170" s="57">
        <f t="shared" ref="C170:D170" si="50">Z17</f>
        <v>9</v>
      </c>
      <c r="D170" s="57">
        <f t="shared" si="50"/>
        <v>7</v>
      </c>
      <c r="E170">
        <f t="shared" si="37"/>
        <v>2</v>
      </c>
      <c r="F170" s="318"/>
      <c r="G170" s="318"/>
    </row>
    <row r="171" spans="2:7">
      <c r="F171" s="318"/>
      <c r="G171" s="318"/>
    </row>
  </sheetData>
  <mergeCells count="4">
    <mergeCell ref="B18:G28"/>
    <mergeCell ref="J18:O28"/>
    <mergeCell ref="X18:AC28"/>
    <mergeCell ref="Q18:V34"/>
  </mergeCells>
  <pageMargins left="0.7" right="0.7" top="0.75" bottom="0.75" header="0.3" footer="0.3"/>
  <pageSetup paperSize="8" scale="3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06B67-EC46-4157-A08F-FC55756C3367}">
  <sheetPr>
    <pageSetUpPr fitToPage="1"/>
  </sheetPr>
  <dimension ref="A1:O190"/>
  <sheetViews>
    <sheetView topLeftCell="A11" workbookViewId="0">
      <selection activeCell="J1" sqref="J1:J1048576"/>
    </sheetView>
  </sheetViews>
  <sheetFormatPr defaultRowHeight="14.5"/>
  <cols>
    <col min="2" max="2" width="17.26953125" bestFit="1" customWidth="1"/>
    <col min="3" max="3" width="27" bestFit="1" customWidth="1"/>
    <col min="4" max="5" width="27" customWidth="1"/>
    <col min="6" max="6" width="11.453125" customWidth="1"/>
    <col min="8" max="8" width="13.90625" customWidth="1"/>
    <col min="9" max="10" width="8.7265625" style="55"/>
  </cols>
  <sheetData>
    <row r="1" spans="1:11">
      <c r="A1" s="2" t="s">
        <v>495</v>
      </c>
      <c r="B1" s="2" t="s">
        <v>494</v>
      </c>
      <c r="C1" s="2" t="s">
        <v>493</v>
      </c>
      <c r="D1" s="2" t="s">
        <v>18</v>
      </c>
      <c r="E1" s="2" t="s">
        <v>19</v>
      </c>
      <c r="F1" s="2" t="s">
        <v>492</v>
      </c>
      <c r="G1" s="2" t="s">
        <v>491</v>
      </c>
      <c r="H1" s="2" t="s">
        <v>490</v>
      </c>
      <c r="I1" s="72" t="s">
        <v>489</v>
      </c>
      <c r="J1" s="72" t="s">
        <v>488</v>
      </c>
      <c r="K1" s="2" t="s">
        <v>487</v>
      </c>
    </row>
    <row r="2" spans="1:11">
      <c r="A2">
        <v>1</v>
      </c>
      <c r="B2" t="s">
        <v>486</v>
      </c>
      <c r="C2" t="s">
        <v>485</v>
      </c>
      <c r="D2" t="s">
        <v>10</v>
      </c>
      <c r="E2" t="s">
        <v>3</v>
      </c>
      <c r="F2">
        <v>46</v>
      </c>
      <c r="G2" t="s">
        <v>484</v>
      </c>
      <c r="H2">
        <v>116</v>
      </c>
      <c r="I2" s="55">
        <f t="shared" ref="I2:I10" si="0">F2/H2</f>
        <v>0.39655172413793105</v>
      </c>
      <c r="J2" s="55">
        <f t="shared" ref="J2:J10" si="1">H2/F2</f>
        <v>2.5217391304347827</v>
      </c>
      <c r="K2" t="s">
        <v>459</v>
      </c>
    </row>
    <row r="3" spans="1:11">
      <c r="A3">
        <v>1</v>
      </c>
      <c r="B3" t="s">
        <v>483</v>
      </c>
      <c r="C3" t="s">
        <v>482</v>
      </c>
      <c r="D3" t="s">
        <v>15</v>
      </c>
      <c r="E3" t="s">
        <v>0</v>
      </c>
      <c r="F3">
        <v>99</v>
      </c>
      <c r="G3" t="s">
        <v>481</v>
      </c>
      <c r="H3">
        <v>67</v>
      </c>
      <c r="I3" s="55">
        <f t="shared" si="0"/>
        <v>1.4776119402985075</v>
      </c>
      <c r="J3" s="55">
        <f t="shared" si="1"/>
        <v>0.6767676767676768</v>
      </c>
      <c r="K3" t="s">
        <v>459</v>
      </c>
    </row>
    <row r="4" spans="1:11">
      <c r="A4">
        <v>1</v>
      </c>
      <c r="B4" t="s">
        <v>480</v>
      </c>
      <c r="C4" t="s">
        <v>479</v>
      </c>
      <c r="D4" t="s">
        <v>11</v>
      </c>
      <c r="E4" t="s">
        <v>7</v>
      </c>
      <c r="F4">
        <v>87</v>
      </c>
      <c r="G4" t="s">
        <v>478</v>
      </c>
      <c r="H4">
        <v>69</v>
      </c>
      <c r="I4" s="55">
        <f t="shared" si="0"/>
        <v>1.2608695652173914</v>
      </c>
      <c r="J4" s="55">
        <f t="shared" si="1"/>
        <v>0.7931034482758621</v>
      </c>
      <c r="K4" t="s">
        <v>459</v>
      </c>
    </row>
    <row r="5" spans="1:11">
      <c r="A5">
        <v>1</v>
      </c>
      <c r="B5" t="s">
        <v>477</v>
      </c>
      <c r="C5" t="s">
        <v>476</v>
      </c>
      <c r="D5" t="s">
        <v>12</v>
      </c>
      <c r="E5" t="s">
        <v>4</v>
      </c>
      <c r="F5">
        <v>87</v>
      </c>
      <c r="G5" t="s">
        <v>475</v>
      </c>
      <c r="H5">
        <v>120</v>
      </c>
      <c r="I5" s="55">
        <f t="shared" si="0"/>
        <v>0.72499999999999998</v>
      </c>
      <c r="J5" s="55">
        <f t="shared" si="1"/>
        <v>1.3793103448275863</v>
      </c>
      <c r="K5" t="s">
        <v>459</v>
      </c>
    </row>
    <row r="6" spans="1:11">
      <c r="A6">
        <v>1</v>
      </c>
      <c r="B6" t="s">
        <v>474</v>
      </c>
      <c r="C6" t="s">
        <v>473</v>
      </c>
      <c r="D6" t="s">
        <v>2</v>
      </c>
      <c r="E6" t="s">
        <v>9</v>
      </c>
      <c r="F6">
        <v>119</v>
      </c>
      <c r="G6" t="s">
        <v>472</v>
      </c>
      <c r="H6">
        <v>81</v>
      </c>
      <c r="I6" s="55">
        <f t="shared" si="0"/>
        <v>1.4691358024691359</v>
      </c>
      <c r="J6" s="55">
        <f t="shared" si="1"/>
        <v>0.68067226890756305</v>
      </c>
      <c r="K6" t="s">
        <v>85</v>
      </c>
    </row>
    <row r="7" spans="1:11">
      <c r="A7">
        <v>1</v>
      </c>
      <c r="B7" t="s">
        <v>471</v>
      </c>
      <c r="C7" t="s">
        <v>470</v>
      </c>
      <c r="D7" t="s">
        <v>5</v>
      </c>
      <c r="E7" t="s">
        <v>6</v>
      </c>
      <c r="F7">
        <v>60</v>
      </c>
      <c r="G7" t="s">
        <v>469</v>
      </c>
      <c r="H7">
        <v>99</v>
      </c>
      <c r="I7" s="55">
        <f t="shared" si="0"/>
        <v>0.60606060606060608</v>
      </c>
      <c r="J7" s="55">
        <f t="shared" si="1"/>
        <v>1.65</v>
      </c>
      <c r="K7" t="s">
        <v>459</v>
      </c>
    </row>
    <row r="8" spans="1:11">
      <c r="A8">
        <v>1</v>
      </c>
      <c r="B8" t="s">
        <v>468</v>
      </c>
      <c r="C8" t="s">
        <v>467</v>
      </c>
      <c r="D8" t="s">
        <v>1</v>
      </c>
      <c r="E8" t="s">
        <v>14</v>
      </c>
      <c r="F8">
        <v>139</v>
      </c>
      <c r="G8" t="s">
        <v>466</v>
      </c>
      <c r="H8">
        <v>91</v>
      </c>
      <c r="I8" s="55">
        <f t="shared" si="0"/>
        <v>1.5274725274725274</v>
      </c>
      <c r="J8" s="55">
        <f t="shared" si="1"/>
        <v>0.65467625899280579</v>
      </c>
      <c r="K8" t="s">
        <v>85</v>
      </c>
    </row>
    <row r="9" spans="1:11">
      <c r="A9">
        <v>1</v>
      </c>
      <c r="B9" t="s">
        <v>465</v>
      </c>
      <c r="C9" t="s">
        <v>464</v>
      </c>
      <c r="D9" t="s">
        <v>17</v>
      </c>
      <c r="E9" t="s">
        <v>16</v>
      </c>
      <c r="F9">
        <v>68</v>
      </c>
      <c r="G9" t="s">
        <v>463</v>
      </c>
      <c r="H9">
        <v>51</v>
      </c>
      <c r="I9" s="55">
        <f t="shared" si="0"/>
        <v>1.3333333333333333</v>
      </c>
      <c r="J9" s="55">
        <f t="shared" si="1"/>
        <v>0.75</v>
      </c>
      <c r="K9" t="s">
        <v>459</v>
      </c>
    </row>
    <row r="10" spans="1:11">
      <c r="A10">
        <v>1</v>
      </c>
      <c r="B10" t="s">
        <v>462</v>
      </c>
      <c r="C10" t="s">
        <v>461</v>
      </c>
      <c r="D10" t="s">
        <v>8</v>
      </c>
      <c r="E10" t="s">
        <v>13</v>
      </c>
      <c r="F10">
        <v>134</v>
      </c>
      <c r="G10" t="s">
        <v>460</v>
      </c>
      <c r="H10">
        <v>69</v>
      </c>
      <c r="I10" s="55">
        <f t="shared" si="0"/>
        <v>1.9420289855072463</v>
      </c>
      <c r="J10" s="55">
        <f t="shared" si="1"/>
        <v>0.5149253731343284</v>
      </c>
      <c r="K10" t="s">
        <v>459</v>
      </c>
    </row>
    <row r="11" spans="1:11" ht="29" customHeight="1">
      <c r="A11">
        <v>2</v>
      </c>
      <c r="B11" t="s">
        <v>458</v>
      </c>
      <c r="C11" t="s">
        <v>457</v>
      </c>
      <c r="D11" t="s">
        <v>7</v>
      </c>
      <c r="E11" t="s">
        <v>12</v>
      </c>
      <c r="F11">
        <v>98</v>
      </c>
      <c r="G11" t="s">
        <v>456</v>
      </c>
      <c r="H11">
        <v>86</v>
      </c>
      <c r="I11" s="55">
        <v>1.1395348837209303</v>
      </c>
      <c r="J11" s="55">
        <v>0.87755102040816324</v>
      </c>
    </row>
    <row r="12" spans="1:11" ht="29" customHeight="1">
      <c r="A12">
        <v>2</v>
      </c>
      <c r="B12" t="s">
        <v>455</v>
      </c>
      <c r="C12" t="s">
        <v>454</v>
      </c>
      <c r="D12" t="s">
        <v>6</v>
      </c>
      <c r="E12" t="s">
        <v>1</v>
      </c>
      <c r="F12">
        <v>86</v>
      </c>
      <c r="G12" t="s">
        <v>453</v>
      </c>
      <c r="H12">
        <v>90</v>
      </c>
      <c r="I12" s="55">
        <v>0.9555555555555556</v>
      </c>
      <c r="J12" s="55">
        <v>1.0465116279069768</v>
      </c>
    </row>
    <row r="13" spans="1:11">
      <c r="A13">
        <v>2</v>
      </c>
      <c r="B13" t="s">
        <v>452</v>
      </c>
      <c r="C13" t="s">
        <v>451</v>
      </c>
      <c r="D13" t="s">
        <v>17</v>
      </c>
      <c r="E13" t="s">
        <v>15</v>
      </c>
      <c r="F13">
        <v>95</v>
      </c>
      <c r="G13" t="s">
        <v>450</v>
      </c>
      <c r="H13">
        <v>88</v>
      </c>
      <c r="I13" s="55">
        <v>1.0795454545454546</v>
      </c>
      <c r="J13" s="55">
        <v>0.9263157894736842</v>
      </c>
    </row>
    <row r="14" spans="1:11">
      <c r="A14">
        <v>2</v>
      </c>
      <c r="B14" t="s">
        <v>449</v>
      </c>
      <c r="C14" t="s">
        <v>448</v>
      </c>
      <c r="D14" t="s">
        <v>4</v>
      </c>
      <c r="E14" t="s">
        <v>9</v>
      </c>
      <c r="F14">
        <v>127</v>
      </c>
      <c r="G14" t="s">
        <v>447</v>
      </c>
      <c r="H14">
        <v>73</v>
      </c>
      <c r="I14" s="55">
        <v>1.7397260273972603</v>
      </c>
      <c r="J14" s="55">
        <v>0.57480314960629919</v>
      </c>
    </row>
    <row r="15" spans="1:11">
      <c r="A15">
        <v>2</v>
      </c>
      <c r="B15" t="s">
        <v>446</v>
      </c>
      <c r="C15" t="s">
        <v>445</v>
      </c>
      <c r="D15" t="s">
        <v>3</v>
      </c>
      <c r="E15" t="s">
        <v>11</v>
      </c>
      <c r="F15">
        <v>87</v>
      </c>
      <c r="G15" t="s">
        <v>444</v>
      </c>
      <c r="H15">
        <v>39</v>
      </c>
      <c r="I15" s="55">
        <v>2.2307692307692308</v>
      </c>
      <c r="J15" s="55">
        <v>0.44827586206896552</v>
      </c>
    </row>
    <row r="16" spans="1:11">
      <c r="A16">
        <v>2</v>
      </c>
      <c r="B16" t="s">
        <v>443</v>
      </c>
      <c r="C16" t="s">
        <v>442</v>
      </c>
      <c r="D16" t="s">
        <v>0</v>
      </c>
      <c r="E16" t="s">
        <v>10</v>
      </c>
      <c r="F16">
        <v>69</v>
      </c>
      <c r="G16" t="s">
        <v>441</v>
      </c>
      <c r="H16">
        <v>89</v>
      </c>
      <c r="I16" s="55">
        <v>0.7752808988764045</v>
      </c>
      <c r="J16" s="55">
        <v>1.2898550724637681</v>
      </c>
      <c r="K16" t="s">
        <v>121</v>
      </c>
    </row>
    <row r="17" spans="1:11">
      <c r="A17">
        <v>2</v>
      </c>
      <c r="B17" t="s">
        <v>440</v>
      </c>
      <c r="C17" t="s">
        <v>439</v>
      </c>
      <c r="D17" t="s">
        <v>14</v>
      </c>
      <c r="E17" t="s">
        <v>2</v>
      </c>
      <c r="F17">
        <v>68</v>
      </c>
      <c r="G17" t="s">
        <v>438</v>
      </c>
      <c r="H17">
        <v>93</v>
      </c>
      <c r="I17" s="55">
        <v>0.73118279569892475</v>
      </c>
      <c r="J17" s="55">
        <v>1.3676470588235294</v>
      </c>
    </row>
    <row r="18" spans="1:11">
      <c r="A18">
        <v>2</v>
      </c>
      <c r="B18" t="s">
        <v>437</v>
      </c>
      <c r="C18" t="s">
        <v>436</v>
      </c>
      <c r="D18" t="s">
        <v>16</v>
      </c>
      <c r="E18" t="s">
        <v>8</v>
      </c>
      <c r="F18">
        <v>30</v>
      </c>
      <c r="G18" t="s">
        <v>435</v>
      </c>
      <c r="H18">
        <v>123</v>
      </c>
      <c r="I18" s="55">
        <v>0.24390243902439024</v>
      </c>
      <c r="J18" s="55">
        <v>4.0999999999999996</v>
      </c>
    </row>
    <row r="19" spans="1:11">
      <c r="A19">
        <v>2</v>
      </c>
      <c r="B19" t="s">
        <v>434</v>
      </c>
      <c r="C19" t="s">
        <v>433</v>
      </c>
      <c r="D19" t="s">
        <v>13</v>
      </c>
      <c r="E19" t="s">
        <v>5</v>
      </c>
      <c r="F19">
        <v>54</v>
      </c>
      <c r="G19" t="s">
        <v>432</v>
      </c>
      <c r="H19">
        <v>83</v>
      </c>
      <c r="I19" s="55">
        <v>0.6506024096385542</v>
      </c>
      <c r="J19" s="55">
        <v>1.537037037037037</v>
      </c>
    </row>
    <row r="20" spans="1:11">
      <c r="A20">
        <v>3</v>
      </c>
      <c r="B20" t="s">
        <v>431</v>
      </c>
      <c r="C20" t="s">
        <v>430</v>
      </c>
      <c r="D20" t="s">
        <v>1</v>
      </c>
      <c r="E20" t="s">
        <v>3</v>
      </c>
      <c r="F20">
        <v>137</v>
      </c>
      <c r="G20" t="s">
        <v>429</v>
      </c>
      <c r="H20">
        <v>79</v>
      </c>
      <c r="I20" s="55">
        <v>1.7341772151898733</v>
      </c>
      <c r="J20" s="55">
        <v>0.57664233576642332</v>
      </c>
      <c r="K20" t="s">
        <v>85</v>
      </c>
    </row>
    <row r="21" spans="1:11">
      <c r="A21">
        <v>3</v>
      </c>
      <c r="B21" t="s">
        <v>428</v>
      </c>
      <c r="C21" t="s">
        <v>427</v>
      </c>
      <c r="D21" t="s">
        <v>9</v>
      </c>
      <c r="E21" t="s">
        <v>0</v>
      </c>
      <c r="F21">
        <v>71</v>
      </c>
      <c r="G21" t="s">
        <v>426</v>
      </c>
      <c r="H21">
        <v>134</v>
      </c>
      <c r="I21" s="55">
        <v>0.52985074626865669</v>
      </c>
      <c r="J21" s="55">
        <v>1.8873239436619718</v>
      </c>
    </row>
    <row r="22" spans="1:11">
      <c r="A22">
        <v>3</v>
      </c>
      <c r="B22" t="s">
        <v>425</v>
      </c>
      <c r="C22" t="s">
        <v>424</v>
      </c>
      <c r="D22" t="s">
        <v>13</v>
      </c>
      <c r="E22" t="s">
        <v>7</v>
      </c>
      <c r="F22">
        <v>100</v>
      </c>
      <c r="G22" t="s">
        <v>423</v>
      </c>
      <c r="H22">
        <v>98</v>
      </c>
      <c r="I22" s="55">
        <v>1.0204081632653061</v>
      </c>
      <c r="J22" s="55">
        <v>0.98</v>
      </c>
    </row>
    <row r="23" spans="1:11">
      <c r="A23">
        <v>3</v>
      </c>
      <c r="B23" t="s">
        <v>422</v>
      </c>
      <c r="C23" t="s">
        <v>421</v>
      </c>
      <c r="D23" t="s">
        <v>11</v>
      </c>
      <c r="E23" t="s">
        <v>14</v>
      </c>
      <c r="F23">
        <v>114</v>
      </c>
      <c r="G23" t="s">
        <v>420</v>
      </c>
      <c r="H23">
        <v>61</v>
      </c>
      <c r="I23" s="55">
        <v>1.8688524590163935</v>
      </c>
      <c r="J23" s="55">
        <v>0.53508771929824561</v>
      </c>
    </row>
    <row r="24" spans="1:11">
      <c r="A24">
        <v>3</v>
      </c>
      <c r="B24" t="s">
        <v>419</v>
      </c>
      <c r="C24" t="s">
        <v>418</v>
      </c>
      <c r="D24" t="s">
        <v>8</v>
      </c>
      <c r="E24" t="s">
        <v>17</v>
      </c>
      <c r="F24">
        <v>83</v>
      </c>
      <c r="G24" t="s">
        <v>417</v>
      </c>
      <c r="H24">
        <v>58</v>
      </c>
      <c r="I24" s="55">
        <v>1.4310344827586208</v>
      </c>
      <c r="J24" s="55">
        <v>0.6987951807228916</v>
      </c>
    </row>
    <row r="25" spans="1:11">
      <c r="A25">
        <v>3</v>
      </c>
      <c r="B25" t="s">
        <v>416</v>
      </c>
      <c r="C25" t="s">
        <v>415</v>
      </c>
      <c r="D25" t="s">
        <v>10</v>
      </c>
      <c r="E25" t="s">
        <v>2</v>
      </c>
      <c r="F25">
        <v>76</v>
      </c>
      <c r="G25" t="s">
        <v>414</v>
      </c>
      <c r="H25">
        <v>87</v>
      </c>
      <c r="I25" s="55">
        <v>0.87356321839080464</v>
      </c>
      <c r="J25" s="55">
        <v>1.1447368421052631</v>
      </c>
    </row>
    <row r="26" spans="1:11">
      <c r="A26">
        <v>3</v>
      </c>
      <c r="B26" t="s">
        <v>413</v>
      </c>
      <c r="C26" t="s">
        <v>412</v>
      </c>
      <c r="D26" t="s">
        <v>15</v>
      </c>
      <c r="E26" t="s">
        <v>16</v>
      </c>
      <c r="F26">
        <v>79</v>
      </c>
      <c r="G26" t="s">
        <v>411</v>
      </c>
      <c r="H26">
        <v>47</v>
      </c>
      <c r="I26" s="55">
        <v>1.6808510638297873</v>
      </c>
      <c r="J26" s="55">
        <v>0.59493670886075944</v>
      </c>
    </row>
    <row r="27" spans="1:11">
      <c r="A27">
        <v>3</v>
      </c>
      <c r="B27" t="s">
        <v>410</v>
      </c>
      <c r="C27" t="s">
        <v>409</v>
      </c>
      <c r="D27" t="s">
        <v>5</v>
      </c>
      <c r="E27" t="s">
        <v>4</v>
      </c>
      <c r="F27">
        <v>97</v>
      </c>
      <c r="G27" t="s">
        <v>408</v>
      </c>
      <c r="H27">
        <v>90</v>
      </c>
      <c r="I27" s="55">
        <v>1.0777777777777777</v>
      </c>
      <c r="J27" s="55">
        <v>0.92783505154639179</v>
      </c>
    </row>
    <row r="28" spans="1:11">
      <c r="A28">
        <v>3</v>
      </c>
      <c r="B28" t="s">
        <v>407</v>
      </c>
      <c r="C28" t="s">
        <v>406</v>
      </c>
      <c r="D28" t="s">
        <v>6</v>
      </c>
      <c r="E28" t="s">
        <v>12</v>
      </c>
      <c r="F28">
        <v>138</v>
      </c>
      <c r="G28" t="s">
        <v>405</v>
      </c>
      <c r="H28">
        <v>57</v>
      </c>
      <c r="I28" s="55">
        <v>2.4210526315789473</v>
      </c>
      <c r="J28" s="55">
        <v>0.41304347826086957</v>
      </c>
    </row>
    <row r="29" spans="1:11">
      <c r="A29">
        <v>4</v>
      </c>
      <c r="B29" t="s">
        <v>404</v>
      </c>
      <c r="C29" t="s">
        <v>403</v>
      </c>
      <c r="D29" t="s">
        <v>7</v>
      </c>
      <c r="E29" t="s">
        <v>10</v>
      </c>
      <c r="F29">
        <v>72</v>
      </c>
      <c r="G29" t="s">
        <v>402</v>
      </c>
      <c r="H29">
        <v>110</v>
      </c>
      <c r="I29" s="55">
        <v>0.65454545454545454</v>
      </c>
      <c r="J29" s="55">
        <v>1.5277777777777777</v>
      </c>
    </row>
    <row r="30" spans="1:11">
      <c r="A30">
        <v>4</v>
      </c>
      <c r="B30" t="s">
        <v>401</v>
      </c>
      <c r="C30" t="s">
        <v>400</v>
      </c>
      <c r="D30" t="s">
        <v>4</v>
      </c>
      <c r="E30" t="s">
        <v>14</v>
      </c>
      <c r="F30">
        <v>159</v>
      </c>
      <c r="G30" t="s">
        <v>399</v>
      </c>
      <c r="H30">
        <v>46</v>
      </c>
      <c r="I30" s="55">
        <v>3.4565217391304346</v>
      </c>
      <c r="J30" s="55">
        <v>0.28930817610062892</v>
      </c>
    </row>
    <row r="31" spans="1:11">
      <c r="A31">
        <v>4</v>
      </c>
      <c r="B31" t="s">
        <v>398</v>
      </c>
      <c r="C31" t="s">
        <v>397</v>
      </c>
      <c r="D31" t="s">
        <v>12</v>
      </c>
      <c r="E31" t="s">
        <v>16</v>
      </c>
      <c r="F31">
        <v>58</v>
      </c>
      <c r="G31" t="s">
        <v>396</v>
      </c>
      <c r="H31">
        <v>81</v>
      </c>
      <c r="I31" s="55">
        <v>0.71604938271604934</v>
      </c>
      <c r="J31" s="55">
        <v>1.396551724137931</v>
      </c>
    </row>
    <row r="32" spans="1:11">
      <c r="A32">
        <v>4</v>
      </c>
      <c r="B32" t="s">
        <v>395</v>
      </c>
      <c r="C32" t="s">
        <v>394</v>
      </c>
      <c r="D32" t="s">
        <v>15</v>
      </c>
      <c r="E32" t="s">
        <v>13</v>
      </c>
      <c r="F32">
        <v>83</v>
      </c>
      <c r="G32" t="s">
        <v>393</v>
      </c>
      <c r="H32">
        <v>110</v>
      </c>
      <c r="I32" s="55">
        <v>0.75454545454545452</v>
      </c>
      <c r="J32" s="55">
        <v>1.3253012048192772</v>
      </c>
    </row>
    <row r="33" spans="1:11">
      <c r="A33">
        <v>4</v>
      </c>
      <c r="B33" t="s">
        <v>390</v>
      </c>
      <c r="C33" t="s">
        <v>392</v>
      </c>
      <c r="D33" t="s">
        <v>2</v>
      </c>
      <c r="E33" t="s">
        <v>8</v>
      </c>
      <c r="F33">
        <v>107</v>
      </c>
      <c r="G33" t="s">
        <v>391</v>
      </c>
      <c r="H33">
        <v>32</v>
      </c>
      <c r="I33" s="55">
        <v>3.34375</v>
      </c>
      <c r="J33" s="55">
        <v>0.29906542056074764</v>
      </c>
      <c r="K33" t="s">
        <v>85</v>
      </c>
    </row>
    <row r="34" spans="1:11">
      <c r="A34">
        <v>4</v>
      </c>
      <c r="B34" t="s">
        <v>390</v>
      </c>
      <c r="C34" t="s">
        <v>389</v>
      </c>
      <c r="D34" t="s">
        <v>11</v>
      </c>
      <c r="E34" t="s">
        <v>1</v>
      </c>
      <c r="F34">
        <v>49</v>
      </c>
      <c r="G34" t="s">
        <v>388</v>
      </c>
      <c r="H34">
        <v>148</v>
      </c>
      <c r="I34" s="55">
        <v>0.33108108108108109</v>
      </c>
      <c r="J34" s="55">
        <v>3.0204081632653059</v>
      </c>
    </row>
    <row r="35" spans="1:11">
      <c r="A35">
        <v>4</v>
      </c>
      <c r="B35" t="s">
        <v>387</v>
      </c>
      <c r="C35" t="s">
        <v>386</v>
      </c>
      <c r="D35" t="s">
        <v>0</v>
      </c>
      <c r="E35" t="s">
        <v>5</v>
      </c>
      <c r="F35">
        <v>48</v>
      </c>
      <c r="G35" t="s">
        <v>385</v>
      </c>
      <c r="H35">
        <v>91</v>
      </c>
      <c r="I35" s="55">
        <v>0.52747252747252749</v>
      </c>
      <c r="J35" s="55">
        <v>1.8958333333333333</v>
      </c>
      <c r="K35" t="s">
        <v>121</v>
      </c>
    </row>
    <row r="36" spans="1:11">
      <c r="A36">
        <v>4</v>
      </c>
      <c r="B36" t="s">
        <v>384</v>
      </c>
      <c r="C36" t="s">
        <v>383</v>
      </c>
      <c r="D36" t="s">
        <v>3</v>
      </c>
      <c r="E36" t="s">
        <v>6</v>
      </c>
      <c r="F36">
        <v>113</v>
      </c>
      <c r="G36" t="s">
        <v>382</v>
      </c>
      <c r="H36">
        <v>60</v>
      </c>
      <c r="I36" s="55">
        <v>1.8833333333333333</v>
      </c>
      <c r="J36" s="55">
        <v>0.53097345132743368</v>
      </c>
    </row>
    <row r="37" spans="1:11">
      <c r="A37">
        <v>4</v>
      </c>
      <c r="B37" t="s">
        <v>381</v>
      </c>
      <c r="C37" t="s">
        <v>380</v>
      </c>
      <c r="D37" t="s">
        <v>17</v>
      </c>
      <c r="E37" t="s">
        <v>9</v>
      </c>
      <c r="F37">
        <v>50</v>
      </c>
      <c r="G37" t="s">
        <v>379</v>
      </c>
      <c r="H37">
        <v>136</v>
      </c>
      <c r="I37" s="55">
        <v>0.36764705882352944</v>
      </c>
      <c r="J37" s="55">
        <v>2.72</v>
      </c>
    </row>
    <row r="38" spans="1:11">
      <c r="A38">
        <v>5</v>
      </c>
      <c r="B38" t="s">
        <v>378</v>
      </c>
      <c r="C38" t="s">
        <v>377</v>
      </c>
      <c r="D38" t="s">
        <v>14</v>
      </c>
      <c r="E38" t="s">
        <v>7</v>
      </c>
      <c r="F38">
        <v>63</v>
      </c>
      <c r="G38" t="s">
        <v>376</v>
      </c>
      <c r="H38">
        <v>106</v>
      </c>
      <c r="I38" s="55">
        <v>0.59433962264150941</v>
      </c>
      <c r="J38" s="55">
        <v>1.6825396825396826</v>
      </c>
    </row>
    <row r="39" spans="1:11">
      <c r="A39">
        <v>5</v>
      </c>
      <c r="B39" t="s">
        <v>375</v>
      </c>
      <c r="C39" t="s">
        <v>374</v>
      </c>
      <c r="D39" t="s">
        <v>10</v>
      </c>
      <c r="E39" t="s">
        <v>5</v>
      </c>
      <c r="F39">
        <v>93</v>
      </c>
      <c r="G39" t="s">
        <v>373</v>
      </c>
      <c r="H39">
        <v>58</v>
      </c>
      <c r="I39" s="55">
        <v>1.603448275862069</v>
      </c>
      <c r="J39" s="55">
        <v>0.62365591397849462</v>
      </c>
    </row>
    <row r="40" spans="1:11">
      <c r="A40">
        <v>5</v>
      </c>
      <c r="B40" t="s">
        <v>372</v>
      </c>
      <c r="C40" t="s">
        <v>371</v>
      </c>
      <c r="D40" t="s">
        <v>0</v>
      </c>
      <c r="E40" t="s">
        <v>3</v>
      </c>
      <c r="F40">
        <v>92</v>
      </c>
      <c r="G40" t="s">
        <v>370</v>
      </c>
      <c r="H40">
        <v>75</v>
      </c>
      <c r="I40" s="55">
        <v>1.2266666666666666</v>
      </c>
      <c r="J40" s="55">
        <v>0.81521739130434778</v>
      </c>
      <c r="K40" t="s">
        <v>121</v>
      </c>
    </row>
    <row r="41" spans="1:11">
      <c r="A41">
        <v>5</v>
      </c>
      <c r="B41" t="s">
        <v>369</v>
      </c>
      <c r="C41" t="s">
        <v>368</v>
      </c>
      <c r="D41" t="s">
        <v>8</v>
      </c>
      <c r="E41" t="s">
        <v>4</v>
      </c>
      <c r="F41">
        <v>56</v>
      </c>
      <c r="G41" t="s">
        <v>367</v>
      </c>
      <c r="H41">
        <v>70</v>
      </c>
      <c r="I41" s="55">
        <v>0.8</v>
      </c>
      <c r="J41" s="55">
        <v>1.25</v>
      </c>
    </row>
    <row r="42" spans="1:11">
      <c r="A42">
        <v>5</v>
      </c>
      <c r="B42" t="s">
        <v>366</v>
      </c>
      <c r="C42" t="s">
        <v>365</v>
      </c>
      <c r="D42" t="s">
        <v>6</v>
      </c>
      <c r="E42" t="s">
        <v>17</v>
      </c>
      <c r="F42">
        <v>65</v>
      </c>
      <c r="G42" t="s">
        <v>364</v>
      </c>
      <c r="H42">
        <v>81</v>
      </c>
      <c r="I42" s="55">
        <v>0.80246913580246915</v>
      </c>
      <c r="J42" s="55">
        <v>1.2461538461538462</v>
      </c>
    </row>
    <row r="43" spans="1:11">
      <c r="A43">
        <v>5</v>
      </c>
      <c r="B43" t="s">
        <v>363</v>
      </c>
      <c r="C43" t="s">
        <v>362</v>
      </c>
      <c r="D43" t="s">
        <v>9</v>
      </c>
      <c r="E43" t="s">
        <v>15</v>
      </c>
      <c r="F43">
        <v>137</v>
      </c>
      <c r="G43" t="s">
        <v>361</v>
      </c>
      <c r="H43">
        <v>72</v>
      </c>
      <c r="I43" s="55">
        <v>1.9027777777777777</v>
      </c>
      <c r="J43" s="55">
        <v>0.52554744525547448</v>
      </c>
    </row>
    <row r="44" spans="1:11">
      <c r="A44">
        <v>5</v>
      </c>
      <c r="B44" t="s">
        <v>360</v>
      </c>
      <c r="C44" t="s">
        <v>359</v>
      </c>
      <c r="D44" t="s">
        <v>16</v>
      </c>
      <c r="E44" t="s">
        <v>11</v>
      </c>
      <c r="F44">
        <v>78</v>
      </c>
      <c r="G44" t="s">
        <v>358</v>
      </c>
      <c r="H44">
        <v>86</v>
      </c>
      <c r="I44" s="55">
        <v>0.90697674418604646</v>
      </c>
      <c r="J44" s="55">
        <v>1.1025641025641026</v>
      </c>
    </row>
    <row r="45" spans="1:11">
      <c r="A45">
        <v>5</v>
      </c>
      <c r="B45" t="s">
        <v>357</v>
      </c>
      <c r="C45" t="s">
        <v>356</v>
      </c>
      <c r="D45" t="s">
        <v>13</v>
      </c>
      <c r="E45" t="s">
        <v>12</v>
      </c>
      <c r="F45">
        <v>91</v>
      </c>
      <c r="G45" t="s">
        <v>355</v>
      </c>
      <c r="H45">
        <v>119</v>
      </c>
      <c r="I45" s="55">
        <v>0.76470588235294112</v>
      </c>
      <c r="J45" s="55">
        <v>1.3076923076923077</v>
      </c>
    </row>
    <row r="46" spans="1:11">
      <c r="A46">
        <v>5</v>
      </c>
      <c r="B46" t="s">
        <v>354</v>
      </c>
      <c r="C46" t="s">
        <v>353</v>
      </c>
      <c r="D46" t="s">
        <v>2</v>
      </c>
      <c r="E46" t="s">
        <v>1</v>
      </c>
      <c r="F46">
        <v>106</v>
      </c>
      <c r="G46" t="s">
        <v>352</v>
      </c>
      <c r="H46">
        <v>87</v>
      </c>
      <c r="I46" s="55">
        <v>1.2183908045977012</v>
      </c>
      <c r="J46" s="55">
        <v>0.82075471698113212</v>
      </c>
      <c r="K46" t="s">
        <v>85</v>
      </c>
    </row>
    <row r="47" spans="1:11">
      <c r="A47">
        <v>6</v>
      </c>
      <c r="B47" t="s">
        <v>351</v>
      </c>
      <c r="C47" t="s">
        <v>350</v>
      </c>
      <c r="D47" t="s">
        <v>10</v>
      </c>
      <c r="E47" t="s">
        <v>6</v>
      </c>
      <c r="F47">
        <v>83</v>
      </c>
      <c r="G47" t="s">
        <v>349</v>
      </c>
      <c r="H47">
        <v>60</v>
      </c>
      <c r="I47" s="55">
        <v>1.3833333333333333</v>
      </c>
      <c r="J47" s="55">
        <v>0.72289156626506024</v>
      </c>
    </row>
    <row r="48" spans="1:11">
      <c r="A48">
        <v>6</v>
      </c>
      <c r="B48" t="s">
        <v>348</v>
      </c>
      <c r="C48" t="s">
        <v>347</v>
      </c>
      <c r="D48" t="s">
        <v>3</v>
      </c>
      <c r="E48" t="s">
        <v>5</v>
      </c>
      <c r="F48">
        <v>61</v>
      </c>
      <c r="G48" t="s">
        <v>346</v>
      </c>
      <c r="H48">
        <v>74</v>
      </c>
      <c r="I48" s="55">
        <v>0.82432432432432434</v>
      </c>
      <c r="J48" s="55">
        <v>1.2131147540983607</v>
      </c>
    </row>
    <row r="49" spans="1:11">
      <c r="A49">
        <v>6</v>
      </c>
      <c r="B49" t="s">
        <v>345</v>
      </c>
      <c r="C49" t="s">
        <v>344</v>
      </c>
      <c r="D49" t="s">
        <v>17</v>
      </c>
      <c r="E49" t="s">
        <v>14</v>
      </c>
      <c r="F49">
        <v>79</v>
      </c>
      <c r="G49" t="s">
        <v>343</v>
      </c>
      <c r="H49">
        <v>82</v>
      </c>
      <c r="I49" s="55">
        <v>0.96341463414634143</v>
      </c>
      <c r="J49" s="55">
        <v>1.0379746835443038</v>
      </c>
    </row>
    <row r="50" spans="1:11">
      <c r="A50">
        <v>6</v>
      </c>
      <c r="B50" t="s">
        <v>342</v>
      </c>
      <c r="C50" t="s">
        <v>341</v>
      </c>
      <c r="D50" t="s">
        <v>11</v>
      </c>
      <c r="E50" t="s">
        <v>15</v>
      </c>
      <c r="F50">
        <v>134</v>
      </c>
      <c r="G50" t="s">
        <v>340</v>
      </c>
      <c r="H50">
        <v>94</v>
      </c>
      <c r="I50" s="55">
        <v>1.425531914893617</v>
      </c>
      <c r="J50" s="55">
        <v>0.70149253731343286</v>
      </c>
    </row>
    <row r="51" spans="1:11">
      <c r="A51">
        <v>6</v>
      </c>
      <c r="B51" t="s">
        <v>339</v>
      </c>
      <c r="C51" t="s">
        <v>338</v>
      </c>
      <c r="D51" t="s">
        <v>12</v>
      </c>
      <c r="E51" t="s">
        <v>8</v>
      </c>
      <c r="F51">
        <v>92</v>
      </c>
      <c r="G51" t="s">
        <v>337</v>
      </c>
      <c r="H51">
        <v>89</v>
      </c>
      <c r="I51" s="55">
        <v>1.0337078651685394</v>
      </c>
      <c r="J51" s="55">
        <v>0.96739130434782605</v>
      </c>
    </row>
    <row r="52" spans="1:11">
      <c r="A52">
        <v>6</v>
      </c>
      <c r="B52" t="s">
        <v>336</v>
      </c>
      <c r="C52" t="s">
        <v>335</v>
      </c>
      <c r="D52" t="s">
        <v>16</v>
      </c>
      <c r="E52" t="s">
        <v>0</v>
      </c>
      <c r="F52">
        <v>38</v>
      </c>
      <c r="G52" t="s">
        <v>334</v>
      </c>
      <c r="H52">
        <v>69</v>
      </c>
      <c r="I52" s="55">
        <v>0.55072463768115942</v>
      </c>
      <c r="J52" s="55">
        <v>1.8157894736842106</v>
      </c>
    </row>
    <row r="53" spans="1:11">
      <c r="A53">
        <v>6</v>
      </c>
      <c r="B53" t="s">
        <v>333</v>
      </c>
      <c r="C53" t="s">
        <v>332</v>
      </c>
      <c r="D53" t="s">
        <v>13</v>
      </c>
      <c r="E53" t="s">
        <v>9</v>
      </c>
      <c r="F53">
        <v>83</v>
      </c>
      <c r="G53" t="s">
        <v>331</v>
      </c>
      <c r="H53">
        <v>92</v>
      </c>
      <c r="I53" s="55">
        <v>0.90217391304347827</v>
      </c>
      <c r="J53" s="55">
        <v>1.1084337349397591</v>
      </c>
    </row>
    <row r="54" spans="1:11">
      <c r="A54">
        <v>6</v>
      </c>
      <c r="B54" t="s">
        <v>330</v>
      </c>
      <c r="C54" t="s">
        <v>329</v>
      </c>
      <c r="D54" t="s">
        <v>7</v>
      </c>
      <c r="E54" t="s">
        <v>1</v>
      </c>
      <c r="F54">
        <v>52</v>
      </c>
      <c r="G54" t="s">
        <v>328</v>
      </c>
      <c r="H54">
        <v>118</v>
      </c>
      <c r="I54" s="55">
        <v>0.44067796610169491</v>
      </c>
      <c r="J54" s="55">
        <v>2.2692307692307692</v>
      </c>
    </row>
    <row r="55" spans="1:11">
      <c r="A55">
        <v>6</v>
      </c>
      <c r="B55" t="s">
        <v>327</v>
      </c>
      <c r="C55" t="s">
        <v>326</v>
      </c>
      <c r="D55" t="s">
        <v>4</v>
      </c>
      <c r="E55" t="s">
        <v>2</v>
      </c>
      <c r="F55">
        <v>107</v>
      </c>
      <c r="G55" t="s">
        <v>325</v>
      </c>
      <c r="H55">
        <v>67</v>
      </c>
      <c r="I55" s="55">
        <v>1.5970149253731343</v>
      </c>
      <c r="J55" s="55">
        <v>0.62616822429906538</v>
      </c>
    </row>
    <row r="56" spans="1:11">
      <c r="A56">
        <v>7</v>
      </c>
      <c r="B56" t="s">
        <v>324</v>
      </c>
      <c r="C56" t="s">
        <v>323</v>
      </c>
      <c r="D56" t="s">
        <v>12</v>
      </c>
      <c r="E56" t="s">
        <v>10</v>
      </c>
      <c r="F56">
        <v>70</v>
      </c>
      <c r="G56" t="s">
        <v>322</v>
      </c>
      <c r="H56">
        <v>104</v>
      </c>
      <c r="I56" s="55">
        <v>0.67307692307692313</v>
      </c>
      <c r="J56" s="55">
        <v>1.4857142857142858</v>
      </c>
    </row>
    <row r="57" spans="1:11">
      <c r="A57">
        <v>7</v>
      </c>
      <c r="B57" t="s">
        <v>321</v>
      </c>
      <c r="C57" t="s">
        <v>320</v>
      </c>
      <c r="D57" t="s">
        <v>1</v>
      </c>
      <c r="E57" t="s">
        <v>17</v>
      </c>
      <c r="F57">
        <v>175</v>
      </c>
      <c r="G57" t="s">
        <v>319</v>
      </c>
      <c r="H57">
        <v>30</v>
      </c>
      <c r="I57" s="55">
        <v>5.833333333333333</v>
      </c>
      <c r="J57" s="55">
        <v>0.17142857142857143</v>
      </c>
      <c r="K57" t="s">
        <v>85</v>
      </c>
    </row>
    <row r="58" spans="1:11">
      <c r="A58">
        <v>7</v>
      </c>
      <c r="B58" t="s">
        <v>318</v>
      </c>
      <c r="C58" t="s">
        <v>317</v>
      </c>
      <c r="D58" t="s">
        <v>15</v>
      </c>
      <c r="E58" t="s">
        <v>4</v>
      </c>
      <c r="F58">
        <v>97</v>
      </c>
      <c r="G58" t="s">
        <v>316</v>
      </c>
      <c r="H58">
        <v>132</v>
      </c>
      <c r="I58" s="55">
        <v>0.73484848484848486</v>
      </c>
      <c r="J58" s="55">
        <v>1.3608247422680413</v>
      </c>
    </row>
    <row r="59" spans="1:11">
      <c r="A59">
        <v>7</v>
      </c>
      <c r="B59" t="s">
        <v>315</v>
      </c>
      <c r="C59" t="s">
        <v>314</v>
      </c>
      <c r="D59" t="s">
        <v>9</v>
      </c>
      <c r="E59" t="s">
        <v>16</v>
      </c>
      <c r="F59">
        <v>67</v>
      </c>
      <c r="G59" t="s">
        <v>313</v>
      </c>
      <c r="H59">
        <v>70</v>
      </c>
      <c r="I59" s="55">
        <v>0.95714285714285718</v>
      </c>
      <c r="J59" s="55">
        <v>1.044776119402985</v>
      </c>
    </row>
    <row r="60" spans="1:11">
      <c r="A60">
        <v>7</v>
      </c>
      <c r="B60" t="s">
        <v>310</v>
      </c>
      <c r="C60" t="s">
        <v>312</v>
      </c>
      <c r="D60" t="s">
        <v>6</v>
      </c>
      <c r="E60" t="s">
        <v>13</v>
      </c>
      <c r="F60">
        <v>73</v>
      </c>
      <c r="G60" t="s">
        <v>311</v>
      </c>
      <c r="H60">
        <v>65</v>
      </c>
      <c r="I60" s="55">
        <v>1.1230769230769231</v>
      </c>
      <c r="J60" s="55">
        <v>0.8904109589041096</v>
      </c>
    </row>
    <row r="61" spans="1:11">
      <c r="A61">
        <v>7</v>
      </c>
      <c r="B61" t="s">
        <v>310</v>
      </c>
      <c r="C61" t="s">
        <v>309</v>
      </c>
      <c r="D61" t="s">
        <v>14</v>
      </c>
      <c r="E61" t="s">
        <v>0</v>
      </c>
      <c r="F61">
        <v>44</v>
      </c>
      <c r="G61" t="s">
        <v>308</v>
      </c>
      <c r="H61">
        <v>123</v>
      </c>
      <c r="I61" s="55">
        <v>0.35772357723577236</v>
      </c>
      <c r="J61" s="55">
        <v>2.7954545454545454</v>
      </c>
    </row>
    <row r="62" spans="1:11">
      <c r="A62">
        <v>7</v>
      </c>
      <c r="B62" t="s">
        <v>307</v>
      </c>
      <c r="C62" t="s">
        <v>306</v>
      </c>
      <c r="D62" t="s">
        <v>5</v>
      </c>
      <c r="E62" t="s">
        <v>11</v>
      </c>
      <c r="F62">
        <v>77</v>
      </c>
      <c r="G62" t="s">
        <v>305</v>
      </c>
      <c r="H62">
        <v>120</v>
      </c>
      <c r="I62" s="55">
        <v>0.64166666666666672</v>
      </c>
      <c r="J62" s="55">
        <v>1.5584415584415585</v>
      </c>
    </row>
    <row r="63" spans="1:11">
      <c r="A63">
        <v>7</v>
      </c>
      <c r="B63" t="s">
        <v>304</v>
      </c>
      <c r="C63" t="s">
        <v>303</v>
      </c>
      <c r="D63" t="s">
        <v>8</v>
      </c>
      <c r="E63" t="s">
        <v>3</v>
      </c>
      <c r="F63">
        <v>54</v>
      </c>
      <c r="G63" t="s">
        <v>302</v>
      </c>
      <c r="H63">
        <v>73</v>
      </c>
      <c r="I63" s="55">
        <v>0.73972602739726023</v>
      </c>
      <c r="J63" s="55">
        <v>1.3518518518518519</v>
      </c>
    </row>
    <row r="64" spans="1:11">
      <c r="A64">
        <v>7</v>
      </c>
      <c r="B64" t="s">
        <v>301</v>
      </c>
      <c r="C64" t="s">
        <v>300</v>
      </c>
      <c r="D64" t="s">
        <v>2</v>
      </c>
      <c r="E64" t="s">
        <v>7</v>
      </c>
      <c r="F64">
        <v>81</v>
      </c>
      <c r="G64" t="s">
        <v>246</v>
      </c>
      <c r="H64">
        <v>76</v>
      </c>
      <c r="I64" s="55">
        <v>1.0657894736842106</v>
      </c>
      <c r="J64" s="55">
        <v>0.93827160493827155</v>
      </c>
      <c r="K64" t="s">
        <v>85</v>
      </c>
    </row>
    <row r="65" spans="1:11">
      <c r="A65">
        <v>8</v>
      </c>
      <c r="B65" t="s">
        <v>299</v>
      </c>
      <c r="C65" t="s">
        <v>298</v>
      </c>
      <c r="D65" t="s">
        <v>0</v>
      </c>
      <c r="E65" t="s">
        <v>1</v>
      </c>
      <c r="F65">
        <v>107</v>
      </c>
      <c r="G65" t="s">
        <v>297</v>
      </c>
      <c r="H65">
        <v>88</v>
      </c>
      <c r="I65" s="55">
        <v>1.2159090909090908</v>
      </c>
      <c r="J65" s="55">
        <v>0.82242990654205606</v>
      </c>
      <c r="K65" t="s">
        <v>121</v>
      </c>
    </row>
    <row r="66" spans="1:11">
      <c r="A66">
        <v>8</v>
      </c>
      <c r="B66" t="s">
        <v>296</v>
      </c>
      <c r="C66" t="s">
        <v>295</v>
      </c>
      <c r="D66" t="s">
        <v>4</v>
      </c>
      <c r="E66" t="s">
        <v>3</v>
      </c>
      <c r="F66">
        <v>94</v>
      </c>
      <c r="G66" t="s">
        <v>294</v>
      </c>
      <c r="H66">
        <v>76</v>
      </c>
      <c r="I66" s="55">
        <v>1.236842105263158</v>
      </c>
      <c r="J66" s="55">
        <v>0.80851063829787229</v>
      </c>
    </row>
    <row r="67" spans="1:11">
      <c r="A67">
        <v>8</v>
      </c>
      <c r="B67" t="s">
        <v>293</v>
      </c>
      <c r="C67" t="s">
        <v>292</v>
      </c>
      <c r="D67" t="s">
        <v>14</v>
      </c>
      <c r="E67" t="s">
        <v>6</v>
      </c>
      <c r="F67">
        <v>57</v>
      </c>
      <c r="G67" t="s">
        <v>291</v>
      </c>
      <c r="H67">
        <v>65</v>
      </c>
      <c r="I67" s="55">
        <v>0.87692307692307692</v>
      </c>
      <c r="J67" s="55">
        <v>1.1403508771929824</v>
      </c>
    </row>
    <row r="68" spans="1:11">
      <c r="A68">
        <v>8</v>
      </c>
      <c r="B68" t="s">
        <v>290</v>
      </c>
      <c r="C68" t="s">
        <v>289</v>
      </c>
      <c r="D68" t="s">
        <v>16</v>
      </c>
      <c r="E68" t="s">
        <v>13</v>
      </c>
      <c r="F68">
        <v>83</v>
      </c>
      <c r="G68" t="s">
        <v>288</v>
      </c>
      <c r="H68">
        <v>99</v>
      </c>
      <c r="I68" s="55">
        <v>0.83838383838383834</v>
      </c>
      <c r="J68" s="55">
        <v>1.1927710843373494</v>
      </c>
    </row>
    <row r="69" spans="1:11">
      <c r="A69">
        <v>8</v>
      </c>
      <c r="B69" t="s">
        <v>287</v>
      </c>
      <c r="C69" t="s">
        <v>286</v>
      </c>
      <c r="D69" t="s">
        <v>8</v>
      </c>
      <c r="E69" t="s">
        <v>15</v>
      </c>
      <c r="F69">
        <v>188</v>
      </c>
      <c r="G69" t="s">
        <v>285</v>
      </c>
      <c r="H69">
        <v>77</v>
      </c>
      <c r="I69" s="55">
        <v>2.4415584415584415</v>
      </c>
      <c r="J69" s="55">
        <v>0.40957446808510639</v>
      </c>
    </row>
    <row r="70" spans="1:11">
      <c r="A70">
        <v>8</v>
      </c>
      <c r="B70" t="s">
        <v>284</v>
      </c>
      <c r="C70" t="s">
        <v>283</v>
      </c>
      <c r="D70" t="s">
        <v>17</v>
      </c>
      <c r="E70" t="s">
        <v>12</v>
      </c>
      <c r="F70">
        <v>69</v>
      </c>
      <c r="G70" t="s">
        <v>282</v>
      </c>
      <c r="H70">
        <v>101</v>
      </c>
      <c r="I70" s="55">
        <v>0.68316831683168322</v>
      </c>
      <c r="J70" s="55">
        <v>1.463768115942029</v>
      </c>
    </row>
    <row r="71" spans="1:11">
      <c r="A71">
        <v>9</v>
      </c>
      <c r="B71" t="s">
        <v>281</v>
      </c>
      <c r="C71" t="s">
        <v>280</v>
      </c>
      <c r="D71" t="s">
        <v>9</v>
      </c>
      <c r="E71" t="s">
        <v>10</v>
      </c>
      <c r="F71">
        <v>76</v>
      </c>
      <c r="G71" t="s">
        <v>279</v>
      </c>
      <c r="H71">
        <v>55</v>
      </c>
      <c r="I71" s="55">
        <v>1.3818181818181818</v>
      </c>
      <c r="J71" s="55">
        <v>0.72368421052631582</v>
      </c>
    </row>
    <row r="72" spans="1:11">
      <c r="A72">
        <v>9</v>
      </c>
      <c r="B72" t="s">
        <v>278</v>
      </c>
      <c r="C72" t="s">
        <v>277</v>
      </c>
      <c r="D72" t="s">
        <v>6</v>
      </c>
      <c r="E72" t="s">
        <v>0</v>
      </c>
      <c r="F72">
        <v>64</v>
      </c>
      <c r="G72" t="s">
        <v>276</v>
      </c>
      <c r="H72">
        <v>114</v>
      </c>
      <c r="I72" s="55">
        <v>0.56140350877192979</v>
      </c>
      <c r="J72" s="55">
        <v>1.78125</v>
      </c>
    </row>
    <row r="73" spans="1:11">
      <c r="A73">
        <v>9</v>
      </c>
      <c r="B73" t="s">
        <v>275</v>
      </c>
      <c r="C73" t="s">
        <v>274</v>
      </c>
      <c r="D73" t="s">
        <v>7</v>
      </c>
      <c r="E73" t="s">
        <v>16</v>
      </c>
      <c r="F73">
        <v>74</v>
      </c>
      <c r="G73" t="s">
        <v>273</v>
      </c>
      <c r="H73">
        <v>91</v>
      </c>
      <c r="I73" s="55">
        <v>0.81318681318681318</v>
      </c>
      <c r="J73" s="55">
        <v>1.2297297297297298</v>
      </c>
    </row>
    <row r="74" spans="1:11">
      <c r="A74">
        <v>9</v>
      </c>
      <c r="B74" t="s">
        <v>272</v>
      </c>
      <c r="C74" t="s">
        <v>271</v>
      </c>
      <c r="D74" t="s">
        <v>5</v>
      </c>
      <c r="E74" t="s">
        <v>14</v>
      </c>
      <c r="F74">
        <v>125</v>
      </c>
      <c r="G74" t="s">
        <v>270</v>
      </c>
      <c r="H74">
        <v>38</v>
      </c>
      <c r="I74" s="55">
        <v>3.2894736842105261</v>
      </c>
      <c r="J74" s="55">
        <v>0.30399999999999999</v>
      </c>
    </row>
    <row r="75" spans="1:11">
      <c r="A75">
        <v>9</v>
      </c>
      <c r="B75" t="s">
        <v>269</v>
      </c>
      <c r="C75" t="s">
        <v>268</v>
      </c>
      <c r="D75" t="s">
        <v>3</v>
      </c>
      <c r="E75" t="s">
        <v>2</v>
      </c>
      <c r="F75">
        <v>96</v>
      </c>
      <c r="G75" t="s">
        <v>267</v>
      </c>
      <c r="H75">
        <v>64</v>
      </c>
      <c r="I75" s="55">
        <v>1.5</v>
      </c>
      <c r="J75" s="55">
        <v>0.66666666666666663</v>
      </c>
    </row>
    <row r="76" spans="1:11">
      <c r="A76">
        <v>9</v>
      </c>
      <c r="B76" t="s">
        <v>266</v>
      </c>
      <c r="C76" t="s">
        <v>265</v>
      </c>
      <c r="D76" t="s">
        <v>17</v>
      </c>
      <c r="E76" t="s">
        <v>11</v>
      </c>
      <c r="F76">
        <v>87</v>
      </c>
      <c r="G76" t="s">
        <v>264</v>
      </c>
      <c r="H76">
        <v>125</v>
      </c>
      <c r="I76" s="55">
        <v>0.69599999999999995</v>
      </c>
      <c r="J76" s="55">
        <v>1.4367816091954022</v>
      </c>
    </row>
    <row r="77" spans="1:11">
      <c r="A77">
        <v>10</v>
      </c>
      <c r="B77" t="s">
        <v>263</v>
      </c>
      <c r="C77" t="s">
        <v>262</v>
      </c>
      <c r="D77" t="s">
        <v>2</v>
      </c>
      <c r="E77" t="s">
        <v>5</v>
      </c>
      <c r="F77">
        <v>111</v>
      </c>
      <c r="G77" t="s">
        <v>261</v>
      </c>
      <c r="H77">
        <v>91</v>
      </c>
      <c r="I77" s="55">
        <v>1.2197802197802199</v>
      </c>
      <c r="J77" s="55">
        <v>0.81981981981981977</v>
      </c>
      <c r="K77" t="s">
        <v>85</v>
      </c>
    </row>
    <row r="78" spans="1:11">
      <c r="A78">
        <v>10</v>
      </c>
      <c r="B78" t="s">
        <v>260</v>
      </c>
      <c r="C78" t="s">
        <v>259</v>
      </c>
      <c r="D78" t="s">
        <v>15</v>
      </c>
      <c r="E78" t="s">
        <v>7</v>
      </c>
      <c r="F78">
        <v>41</v>
      </c>
      <c r="G78" t="s">
        <v>258</v>
      </c>
      <c r="H78">
        <v>154</v>
      </c>
      <c r="I78" s="55">
        <v>0.26623376623376621</v>
      </c>
      <c r="J78" s="55">
        <v>3.7560975609756095</v>
      </c>
    </row>
    <row r="79" spans="1:11">
      <c r="A79">
        <v>10</v>
      </c>
      <c r="B79" t="s">
        <v>257</v>
      </c>
      <c r="C79" t="s">
        <v>256</v>
      </c>
      <c r="D79" t="s">
        <v>10</v>
      </c>
      <c r="E79" t="s">
        <v>8</v>
      </c>
      <c r="F79">
        <v>109</v>
      </c>
      <c r="G79" t="s">
        <v>255</v>
      </c>
      <c r="H79">
        <v>101</v>
      </c>
      <c r="I79" s="55">
        <v>1.0792079207920793</v>
      </c>
      <c r="J79" s="55">
        <v>0.92660550458715596</v>
      </c>
    </row>
    <row r="80" spans="1:11">
      <c r="A80">
        <v>10</v>
      </c>
      <c r="B80" t="s">
        <v>254</v>
      </c>
      <c r="C80" t="s">
        <v>253</v>
      </c>
      <c r="D80" t="s">
        <v>4</v>
      </c>
      <c r="E80" t="s">
        <v>1</v>
      </c>
      <c r="F80">
        <v>100</v>
      </c>
      <c r="G80" t="s">
        <v>252</v>
      </c>
      <c r="H80">
        <v>86</v>
      </c>
      <c r="I80" s="55">
        <v>1.1627906976744187</v>
      </c>
      <c r="J80" s="55">
        <v>0.86</v>
      </c>
    </row>
    <row r="81" spans="1:11">
      <c r="A81">
        <v>10</v>
      </c>
      <c r="B81" t="s">
        <v>251</v>
      </c>
      <c r="C81" t="s">
        <v>250</v>
      </c>
      <c r="D81" t="s">
        <v>11</v>
      </c>
      <c r="E81" t="s">
        <v>13</v>
      </c>
      <c r="F81">
        <v>119</v>
      </c>
      <c r="G81" t="s">
        <v>249</v>
      </c>
      <c r="H81">
        <v>74</v>
      </c>
      <c r="I81" s="55">
        <v>1.6081081081081081</v>
      </c>
      <c r="J81" s="55">
        <v>0.62184873949579833</v>
      </c>
    </row>
    <row r="82" spans="1:11">
      <c r="A82">
        <v>10</v>
      </c>
      <c r="B82" t="s">
        <v>248</v>
      </c>
      <c r="C82" t="s">
        <v>247</v>
      </c>
      <c r="D82" t="s">
        <v>12</v>
      </c>
      <c r="E82" t="s">
        <v>9</v>
      </c>
      <c r="F82">
        <v>81</v>
      </c>
      <c r="G82" t="s">
        <v>246</v>
      </c>
      <c r="H82">
        <v>76</v>
      </c>
      <c r="I82" s="55">
        <v>1.0657894736842106</v>
      </c>
      <c r="J82" s="55">
        <v>0.93827160493827155</v>
      </c>
    </row>
    <row r="83" spans="1:11">
      <c r="A83" s="2">
        <v>11</v>
      </c>
      <c r="B83" s="2" t="s">
        <v>245</v>
      </c>
      <c r="C83" s="2" t="s">
        <v>244</v>
      </c>
      <c r="D83" t="s">
        <v>0</v>
      </c>
      <c r="E83" t="s">
        <v>2</v>
      </c>
      <c r="F83">
        <v>148</v>
      </c>
      <c r="G83" t="s">
        <v>243</v>
      </c>
      <c r="H83">
        <v>38</v>
      </c>
      <c r="I83" s="55">
        <v>3.8947368421052633</v>
      </c>
      <c r="J83" s="55">
        <v>0.25675675675675674</v>
      </c>
      <c r="K83" t="s">
        <v>121</v>
      </c>
    </row>
    <row r="84" spans="1:11">
      <c r="A84" s="2">
        <v>11</v>
      </c>
      <c r="B84" s="2" t="s">
        <v>242</v>
      </c>
      <c r="C84" s="2" t="s">
        <v>241</v>
      </c>
      <c r="D84" t="s">
        <v>17</v>
      </c>
      <c r="E84" t="s">
        <v>10</v>
      </c>
      <c r="F84">
        <v>54</v>
      </c>
      <c r="G84" t="s">
        <v>240</v>
      </c>
      <c r="H84">
        <v>140</v>
      </c>
      <c r="I84" s="55">
        <v>0.38571428571428573</v>
      </c>
      <c r="J84" s="55">
        <v>2.5925925925925926</v>
      </c>
    </row>
    <row r="85" spans="1:11">
      <c r="A85" s="2">
        <v>11</v>
      </c>
      <c r="B85" s="2" t="s">
        <v>239</v>
      </c>
      <c r="C85" s="2" t="s">
        <v>238</v>
      </c>
      <c r="D85" t="s">
        <v>16</v>
      </c>
      <c r="E85" t="s">
        <v>4</v>
      </c>
      <c r="F85">
        <v>75</v>
      </c>
      <c r="G85" t="s">
        <v>237</v>
      </c>
      <c r="H85">
        <v>95</v>
      </c>
      <c r="I85" s="55">
        <v>0.78947368421052633</v>
      </c>
      <c r="J85" s="55">
        <v>1.2666666666666666</v>
      </c>
    </row>
    <row r="86" spans="1:11">
      <c r="A86" s="2">
        <v>11</v>
      </c>
      <c r="B86" s="2" t="s">
        <v>236</v>
      </c>
      <c r="C86" s="2" t="s">
        <v>235</v>
      </c>
      <c r="D86" t="s">
        <v>14</v>
      </c>
      <c r="E86" t="s">
        <v>12</v>
      </c>
      <c r="F86">
        <v>98</v>
      </c>
      <c r="G86" t="s">
        <v>234</v>
      </c>
      <c r="H86">
        <v>91</v>
      </c>
      <c r="I86" s="55">
        <v>1.0769230769230769</v>
      </c>
      <c r="J86" s="55">
        <v>0.9285714285714286</v>
      </c>
    </row>
    <row r="87" spans="1:11">
      <c r="A87" s="2">
        <v>11</v>
      </c>
      <c r="B87" s="2" t="s">
        <v>233</v>
      </c>
      <c r="C87" s="2" t="s">
        <v>232</v>
      </c>
      <c r="D87" t="s">
        <v>6</v>
      </c>
      <c r="E87" t="s">
        <v>7</v>
      </c>
      <c r="F87">
        <v>104</v>
      </c>
      <c r="G87" t="s">
        <v>231</v>
      </c>
      <c r="H87">
        <v>54</v>
      </c>
      <c r="I87" s="55">
        <v>1.9259259259259258</v>
      </c>
      <c r="J87" s="55">
        <v>0.51923076923076927</v>
      </c>
    </row>
    <row r="88" spans="1:11">
      <c r="A88" s="2">
        <v>11</v>
      </c>
      <c r="B88" s="2" t="s">
        <v>230</v>
      </c>
      <c r="C88" s="2" t="s">
        <v>229</v>
      </c>
      <c r="D88" t="s">
        <v>9</v>
      </c>
      <c r="E88" t="s">
        <v>11</v>
      </c>
      <c r="F88">
        <v>109</v>
      </c>
      <c r="G88" t="s">
        <v>228</v>
      </c>
      <c r="H88">
        <v>77</v>
      </c>
      <c r="I88" s="55">
        <v>1.4155844155844155</v>
      </c>
      <c r="J88" s="55">
        <v>0.70642201834862384</v>
      </c>
    </row>
    <row r="89" spans="1:11">
      <c r="A89" s="2">
        <v>11</v>
      </c>
      <c r="B89" s="2" t="s">
        <v>227</v>
      </c>
      <c r="C89" s="2" t="s">
        <v>226</v>
      </c>
      <c r="D89" t="s">
        <v>13</v>
      </c>
      <c r="E89" t="s">
        <v>3</v>
      </c>
      <c r="F89">
        <v>51</v>
      </c>
      <c r="G89" t="s">
        <v>225</v>
      </c>
      <c r="H89">
        <v>89</v>
      </c>
      <c r="I89" s="55">
        <v>0.5730337078651685</v>
      </c>
      <c r="J89" s="55">
        <v>1.7450980392156863</v>
      </c>
    </row>
    <row r="90" spans="1:11">
      <c r="A90" s="2">
        <v>11</v>
      </c>
      <c r="B90" s="2" t="s">
        <v>224</v>
      </c>
      <c r="C90" s="2" t="s">
        <v>223</v>
      </c>
      <c r="D90" t="s">
        <v>1</v>
      </c>
      <c r="E90" t="s">
        <v>15</v>
      </c>
      <c r="F90">
        <v>94</v>
      </c>
      <c r="G90" t="s">
        <v>222</v>
      </c>
      <c r="H90">
        <v>87</v>
      </c>
      <c r="I90" s="55">
        <v>1.0804597701149425</v>
      </c>
      <c r="J90" s="55">
        <v>0.92553191489361697</v>
      </c>
      <c r="K90" t="s">
        <v>85</v>
      </c>
    </row>
    <row r="91" spans="1:11">
      <c r="A91" s="2">
        <v>11</v>
      </c>
      <c r="B91" s="2" t="s">
        <v>221</v>
      </c>
      <c r="C91" s="2" t="s">
        <v>220</v>
      </c>
      <c r="D91" t="s">
        <v>8</v>
      </c>
      <c r="E91" t="s">
        <v>5</v>
      </c>
      <c r="F91">
        <v>44</v>
      </c>
      <c r="G91" t="s">
        <v>219</v>
      </c>
      <c r="H91">
        <v>82</v>
      </c>
      <c r="I91" s="55">
        <v>0.53658536585365857</v>
      </c>
      <c r="J91" s="55">
        <v>1.8636363636363635</v>
      </c>
    </row>
    <row r="92" spans="1:11">
      <c r="A92" s="3">
        <v>12</v>
      </c>
      <c r="B92" s="3" t="s">
        <v>218</v>
      </c>
      <c r="C92" s="3" t="s">
        <v>217</v>
      </c>
      <c r="D92" t="s">
        <v>2</v>
      </c>
      <c r="E92" t="s">
        <v>12</v>
      </c>
      <c r="F92">
        <v>107</v>
      </c>
      <c r="G92" t="s">
        <v>216</v>
      </c>
      <c r="H92">
        <v>102</v>
      </c>
      <c r="I92" s="55">
        <v>1.0490196078431373</v>
      </c>
      <c r="J92" s="55">
        <v>0.95327102803738317</v>
      </c>
      <c r="K92" t="s">
        <v>85</v>
      </c>
    </row>
    <row r="93" spans="1:11">
      <c r="A93" s="3">
        <v>12</v>
      </c>
      <c r="B93" s="3" t="s">
        <v>215</v>
      </c>
      <c r="C93" s="3" t="s">
        <v>214</v>
      </c>
      <c r="D93" t="s">
        <v>1</v>
      </c>
      <c r="E93" t="s">
        <v>8</v>
      </c>
      <c r="F93">
        <v>123</v>
      </c>
      <c r="G93" t="s">
        <v>213</v>
      </c>
      <c r="H93">
        <v>79</v>
      </c>
      <c r="I93" s="55">
        <v>1.5569620253164558</v>
      </c>
      <c r="J93" s="55">
        <v>0.64227642276422769</v>
      </c>
      <c r="K93" t="s">
        <v>85</v>
      </c>
    </row>
    <row r="94" spans="1:11">
      <c r="A94" s="3">
        <v>12</v>
      </c>
      <c r="B94" s="3" t="s">
        <v>212</v>
      </c>
      <c r="C94" s="3" t="s">
        <v>211</v>
      </c>
      <c r="D94" t="s">
        <v>4</v>
      </c>
      <c r="E94" t="s">
        <v>17</v>
      </c>
      <c r="F94">
        <v>129</v>
      </c>
      <c r="G94" t="s">
        <v>210</v>
      </c>
      <c r="H94">
        <v>59</v>
      </c>
      <c r="I94" s="55">
        <v>2.1864406779661016</v>
      </c>
      <c r="J94" s="55">
        <v>0.4573643410852713</v>
      </c>
    </row>
    <row r="95" spans="1:11">
      <c r="A95" s="3">
        <v>12</v>
      </c>
      <c r="B95" s="3" t="s">
        <v>207</v>
      </c>
      <c r="C95" s="3" t="s">
        <v>209</v>
      </c>
      <c r="D95" t="s">
        <v>13</v>
      </c>
      <c r="E95" t="s">
        <v>14</v>
      </c>
      <c r="F95">
        <v>87</v>
      </c>
      <c r="G95" t="s">
        <v>208</v>
      </c>
      <c r="H95">
        <v>95</v>
      </c>
      <c r="I95" s="55">
        <v>0.91578947368421049</v>
      </c>
      <c r="J95" s="55">
        <v>1.0919540229885059</v>
      </c>
    </row>
    <row r="96" spans="1:11">
      <c r="A96" s="3">
        <v>12</v>
      </c>
      <c r="B96" s="3" t="s">
        <v>207</v>
      </c>
      <c r="C96" s="3" t="s">
        <v>206</v>
      </c>
      <c r="D96" t="s">
        <v>15</v>
      </c>
      <c r="E96" t="s">
        <v>6</v>
      </c>
      <c r="F96">
        <v>66</v>
      </c>
      <c r="G96" t="s">
        <v>205</v>
      </c>
      <c r="H96">
        <v>81</v>
      </c>
      <c r="I96" s="55">
        <v>0.81481481481481477</v>
      </c>
      <c r="J96" s="55">
        <v>1.2272727272727273</v>
      </c>
    </row>
    <row r="97" spans="1:15">
      <c r="A97" s="3">
        <v>12</v>
      </c>
      <c r="B97" s="3" t="s">
        <v>204</v>
      </c>
      <c r="C97" s="3" t="s">
        <v>203</v>
      </c>
      <c r="D97" t="s">
        <v>3</v>
      </c>
      <c r="E97" t="s">
        <v>9</v>
      </c>
      <c r="F97">
        <v>90</v>
      </c>
      <c r="G97" t="s">
        <v>202</v>
      </c>
      <c r="H97">
        <v>50</v>
      </c>
      <c r="I97" s="55">
        <v>1.8</v>
      </c>
      <c r="J97" s="55">
        <v>0.55555555555555558</v>
      </c>
    </row>
    <row r="98" spans="1:15">
      <c r="A98" s="3">
        <v>12</v>
      </c>
      <c r="B98" s="3" t="s">
        <v>201</v>
      </c>
      <c r="C98" s="3" t="s">
        <v>200</v>
      </c>
      <c r="D98" t="s">
        <v>11</v>
      </c>
      <c r="E98" t="s">
        <v>0</v>
      </c>
      <c r="F98">
        <v>74</v>
      </c>
      <c r="G98" t="s">
        <v>199</v>
      </c>
      <c r="H98">
        <v>109</v>
      </c>
      <c r="I98" s="55">
        <v>0.67889908256880738</v>
      </c>
      <c r="J98" s="55">
        <v>1.472972972972973</v>
      </c>
    </row>
    <row r="99" spans="1:15">
      <c r="A99" s="3">
        <v>12</v>
      </c>
      <c r="B99" s="3" t="s">
        <v>198</v>
      </c>
      <c r="C99" s="3" t="s">
        <v>197</v>
      </c>
      <c r="D99" t="s">
        <v>5</v>
      </c>
      <c r="E99" t="s">
        <v>7</v>
      </c>
      <c r="F99">
        <v>116</v>
      </c>
      <c r="G99" t="s">
        <v>196</v>
      </c>
      <c r="H99">
        <v>88</v>
      </c>
      <c r="I99" s="55">
        <v>1.3181818181818181</v>
      </c>
      <c r="J99" s="55">
        <v>0.75862068965517238</v>
      </c>
    </row>
    <row r="100" spans="1:15">
      <c r="A100" s="3">
        <v>12</v>
      </c>
      <c r="B100" s="3" t="s">
        <v>195</v>
      </c>
      <c r="C100" s="3" t="s">
        <v>194</v>
      </c>
      <c r="D100" t="s">
        <v>16</v>
      </c>
      <c r="E100" t="s">
        <v>10</v>
      </c>
      <c r="F100">
        <v>28</v>
      </c>
      <c r="G100" t="s">
        <v>193</v>
      </c>
      <c r="H100">
        <v>61</v>
      </c>
      <c r="I100" s="55">
        <v>0.45901639344262296</v>
      </c>
      <c r="J100" s="55">
        <v>2.1785714285714284</v>
      </c>
    </row>
    <row r="101" spans="1:15">
      <c r="A101" s="2">
        <v>13</v>
      </c>
      <c r="B101" s="2" t="s">
        <v>192</v>
      </c>
      <c r="C101" s="2" t="s">
        <v>191</v>
      </c>
      <c r="D101" t="s">
        <v>12</v>
      </c>
      <c r="E101" t="s">
        <v>1</v>
      </c>
      <c r="F101">
        <v>90</v>
      </c>
      <c r="G101" t="s">
        <v>190</v>
      </c>
      <c r="H101">
        <v>118</v>
      </c>
      <c r="I101" s="55">
        <v>0.76271186440677963</v>
      </c>
      <c r="J101" s="55">
        <v>1.3111111111111111</v>
      </c>
    </row>
    <row r="102" spans="1:15">
      <c r="A102" s="2">
        <v>13</v>
      </c>
      <c r="B102" s="2" t="s">
        <v>189</v>
      </c>
      <c r="C102" s="2" t="s">
        <v>188</v>
      </c>
      <c r="D102" t="s">
        <v>7</v>
      </c>
      <c r="E102" t="s">
        <v>3</v>
      </c>
      <c r="F102">
        <v>85</v>
      </c>
      <c r="G102" t="s">
        <v>187</v>
      </c>
      <c r="H102">
        <v>105</v>
      </c>
      <c r="I102" s="55">
        <v>0.80952380952380953</v>
      </c>
      <c r="J102" s="55">
        <v>1.2352941176470589</v>
      </c>
    </row>
    <row r="103" spans="1:15">
      <c r="A103" s="2">
        <v>13</v>
      </c>
      <c r="B103" s="2" t="s">
        <v>186</v>
      </c>
      <c r="C103" s="2" t="s">
        <v>185</v>
      </c>
      <c r="D103" t="s">
        <v>0</v>
      </c>
      <c r="E103" t="s">
        <v>4</v>
      </c>
      <c r="F103">
        <v>98</v>
      </c>
      <c r="G103" t="s">
        <v>184</v>
      </c>
      <c r="H103">
        <v>94</v>
      </c>
      <c r="I103" s="55">
        <v>1.0425531914893618</v>
      </c>
      <c r="J103" s="55">
        <v>0.95918367346938771</v>
      </c>
      <c r="K103" t="s">
        <v>121</v>
      </c>
    </row>
    <row r="104" spans="1:15">
      <c r="A104" s="2">
        <v>13</v>
      </c>
      <c r="B104" s="2" t="s">
        <v>183</v>
      </c>
      <c r="C104" s="2" t="s">
        <v>182</v>
      </c>
      <c r="D104" t="s">
        <v>8</v>
      </c>
      <c r="E104" t="s">
        <v>11</v>
      </c>
      <c r="F104">
        <v>103</v>
      </c>
      <c r="G104" t="s">
        <v>181</v>
      </c>
      <c r="H104">
        <v>100</v>
      </c>
      <c r="I104" s="55">
        <v>1.03</v>
      </c>
      <c r="J104" s="55">
        <v>0.970873786407767</v>
      </c>
    </row>
    <row r="105" spans="1:15">
      <c r="A105" s="2">
        <v>13</v>
      </c>
      <c r="B105" s="2" t="s">
        <v>180</v>
      </c>
      <c r="C105" s="2" t="s">
        <v>179</v>
      </c>
      <c r="D105" t="s">
        <v>9</v>
      </c>
      <c r="E105" t="s">
        <v>5</v>
      </c>
      <c r="F105">
        <v>109</v>
      </c>
      <c r="G105" t="s">
        <v>178</v>
      </c>
      <c r="H105">
        <v>73</v>
      </c>
      <c r="I105" s="55">
        <v>1.4931506849315068</v>
      </c>
      <c r="J105" s="55">
        <v>0.66972477064220182</v>
      </c>
    </row>
    <row r="106" spans="1:15">
      <c r="A106" s="2">
        <v>13</v>
      </c>
      <c r="B106" s="2" t="s">
        <v>177</v>
      </c>
      <c r="C106" s="2" t="s">
        <v>176</v>
      </c>
      <c r="D106" t="s">
        <v>14</v>
      </c>
      <c r="E106" t="s">
        <v>15</v>
      </c>
      <c r="F106">
        <v>80</v>
      </c>
      <c r="G106" t="s">
        <v>175</v>
      </c>
      <c r="H106">
        <v>125</v>
      </c>
      <c r="I106" s="55">
        <v>0.64</v>
      </c>
      <c r="J106" s="55">
        <v>1.5625</v>
      </c>
    </row>
    <row r="107" spans="1:15">
      <c r="A107" s="2">
        <v>13</v>
      </c>
      <c r="B107" s="2" t="s">
        <v>174</v>
      </c>
      <c r="C107" s="2" t="s">
        <v>173</v>
      </c>
      <c r="D107" t="s">
        <v>2</v>
      </c>
      <c r="E107" t="s">
        <v>17</v>
      </c>
      <c r="F107">
        <v>133</v>
      </c>
      <c r="G107" t="s">
        <v>172</v>
      </c>
      <c r="H107">
        <v>37</v>
      </c>
      <c r="I107" s="55">
        <v>3.5945945945945947</v>
      </c>
      <c r="J107" s="55">
        <v>0.2781954887218045</v>
      </c>
      <c r="K107" t="s">
        <v>85</v>
      </c>
    </row>
    <row r="108" spans="1:15">
      <c r="A108" s="2">
        <v>13</v>
      </c>
      <c r="B108" s="2" t="s">
        <v>171</v>
      </c>
      <c r="C108" s="2" t="s">
        <v>170</v>
      </c>
      <c r="D108" t="s">
        <v>10</v>
      </c>
      <c r="E108" t="s">
        <v>13</v>
      </c>
      <c r="F108">
        <v>98</v>
      </c>
      <c r="G108" t="s">
        <v>169</v>
      </c>
      <c r="H108">
        <v>106</v>
      </c>
      <c r="I108" s="55">
        <v>0.92452830188679247</v>
      </c>
      <c r="J108" s="55">
        <v>1.0816326530612246</v>
      </c>
    </row>
    <row r="109" spans="1:15">
      <c r="A109" s="2">
        <v>13</v>
      </c>
      <c r="B109" s="2" t="s">
        <v>168</v>
      </c>
      <c r="C109" s="2" t="s">
        <v>167</v>
      </c>
      <c r="D109" t="s">
        <v>6</v>
      </c>
      <c r="E109" t="s">
        <v>16</v>
      </c>
      <c r="F109">
        <v>77</v>
      </c>
      <c r="G109" t="s">
        <v>166</v>
      </c>
      <c r="H109">
        <v>78</v>
      </c>
      <c r="I109" s="55">
        <v>0.98717948717948723</v>
      </c>
      <c r="J109" s="55">
        <v>1.0129870129870129</v>
      </c>
    </row>
    <row r="110" spans="1:15">
      <c r="A110">
        <v>14</v>
      </c>
      <c r="B110" t="s">
        <v>165</v>
      </c>
      <c r="C110" t="s">
        <v>164</v>
      </c>
      <c r="D110" t="str">
        <f t="shared" ref="D110:D141" si="2">LEFT(C110,FIND("v",C110)-1)</f>
        <v xml:space="preserve">Richmond </v>
      </c>
      <c r="E110" s="92" t="s">
        <v>535</v>
      </c>
      <c r="F110" t="str">
        <f>VLOOKUP(D110,'Name short to full'!$A$1:$B$19,2,FALSE)</f>
        <v>Richmond Tigers</v>
      </c>
      <c r="G110" t="str">
        <f>VLOOKUP(E110, 'Name short to full'!$C$2:$D$19, 2, FALSE)</f>
        <v>Sydney Swans</v>
      </c>
      <c r="H110" s="93" t="str">
        <f t="shared" ref="H110:H141" si="3">LEFT(I110, FIND("-", I110) - 1)</f>
        <v>51</v>
      </c>
      <c r="I110" t="s">
        <v>163</v>
      </c>
      <c r="J110" s="92" t="str">
        <f t="shared" ref="J110:J141" si="4">RIGHT(I110,LEN(I110)-FIND("-",I110))</f>
        <v>62</v>
      </c>
      <c r="K110" s="53">
        <f t="shared" ref="K110:K141" si="5">H110/J110</f>
        <v>0.82258064516129037</v>
      </c>
      <c r="L110" s="53">
        <f t="shared" ref="L110:L141" si="6">J110/H110</f>
        <v>1.2156862745098038</v>
      </c>
      <c r="O110" t="str">
        <f t="shared" ref="O110:O173" si="7">IF(COUNTIFS(F:F, F110, G:G, G110) + COUNTIFS(G:G, F110, F:F, G110) &gt; 1, "Played Twice", "")</f>
        <v/>
      </c>
    </row>
    <row r="111" spans="1:15">
      <c r="A111">
        <v>14</v>
      </c>
      <c r="B111" t="s">
        <v>162</v>
      </c>
      <c r="C111" t="s">
        <v>161</v>
      </c>
      <c r="D111" t="str">
        <f t="shared" si="2"/>
        <v xml:space="preserve">Port Adelaide </v>
      </c>
      <c r="E111" s="92" t="s">
        <v>572</v>
      </c>
      <c r="F111" t="str">
        <f>VLOOKUP(D111,'Name short to full'!$A$1:$B$19,2,FALSE)</f>
        <v>Port Adelaide Power</v>
      </c>
      <c r="G111" t="str">
        <f>VLOOKUP(E111, 'Name short to full'!$C$2:$D$19, 2, FALSE)</f>
        <v>Western Bulldogs</v>
      </c>
      <c r="H111" s="93" t="str">
        <f t="shared" si="3"/>
        <v>128</v>
      </c>
      <c r="I111" t="s">
        <v>160</v>
      </c>
      <c r="J111" s="92" t="str">
        <f t="shared" si="4"/>
        <v>56</v>
      </c>
      <c r="K111" s="53">
        <f t="shared" si="5"/>
        <v>2.2857142857142856</v>
      </c>
      <c r="L111" s="53">
        <f t="shared" si="6"/>
        <v>0.4375</v>
      </c>
      <c r="O111" t="str">
        <f t="shared" si="7"/>
        <v/>
      </c>
    </row>
    <row r="112" spans="1:15">
      <c r="A112">
        <v>14</v>
      </c>
      <c r="B112" t="s">
        <v>159</v>
      </c>
      <c r="C112" t="s">
        <v>158</v>
      </c>
      <c r="D112" t="str">
        <f t="shared" si="2"/>
        <v xml:space="preserve">Hawthorn </v>
      </c>
      <c r="E112" s="92" t="s">
        <v>550</v>
      </c>
      <c r="F112" t="str">
        <f>VLOOKUP(D112,'Name short to full'!$A$1:$B$19,2,FALSE)</f>
        <v>Hawthorn Hawks</v>
      </c>
      <c r="G112" t="str">
        <f>VLOOKUP(E112, 'Name short to full'!$C$2:$D$19, 2, FALSE)</f>
        <v>Collingwood Magpies</v>
      </c>
      <c r="H112" s="93" t="str">
        <f t="shared" si="3"/>
        <v>115</v>
      </c>
      <c r="I112" t="s">
        <v>157</v>
      </c>
      <c r="J112" s="92" t="str">
        <f t="shared" si="4"/>
        <v>86</v>
      </c>
      <c r="K112" s="53">
        <f t="shared" si="5"/>
        <v>1.3372093023255813</v>
      </c>
      <c r="L112" s="53">
        <f t="shared" si="6"/>
        <v>0.74782608695652175</v>
      </c>
      <c r="N112" s="53">
        <f>(K112+L191)/2</f>
        <v>0.66860465116279066</v>
      </c>
      <c r="O112" t="str">
        <f t="shared" si="7"/>
        <v/>
      </c>
    </row>
    <row r="113" spans="1:15">
      <c r="A113">
        <v>14</v>
      </c>
      <c r="B113" t="s">
        <v>156</v>
      </c>
      <c r="C113" t="s">
        <v>155</v>
      </c>
      <c r="D113" t="str">
        <f t="shared" si="2"/>
        <v xml:space="preserve">Gold Coast </v>
      </c>
      <c r="E113" s="92" t="s">
        <v>543</v>
      </c>
      <c r="F113" t="str">
        <f>VLOOKUP(D113,'Name short to full'!$A$1:$B$19,2,FALSE)</f>
        <v>Gold Coast Suns</v>
      </c>
      <c r="G113" t="str">
        <f>VLOOKUP(E113, 'Name short to full'!$C$2:$D$19, 2, FALSE)</f>
        <v>Geelong Cats</v>
      </c>
      <c r="H113" s="93" t="str">
        <f t="shared" si="3"/>
        <v>118</v>
      </c>
      <c r="I113" t="s">
        <v>154</v>
      </c>
      <c r="J113" s="92" t="str">
        <f t="shared" si="4"/>
        <v>78</v>
      </c>
      <c r="K113" s="53">
        <f t="shared" si="5"/>
        <v>1.5128205128205128</v>
      </c>
      <c r="L113" s="53">
        <f t="shared" si="6"/>
        <v>0.66101694915254239</v>
      </c>
      <c r="O113" t="str">
        <f t="shared" si="7"/>
        <v/>
      </c>
    </row>
    <row r="114" spans="1:15">
      <c r="A114">
        <v>14</v>
      </c>
      <c r="B114" t="s">
        <v>153</v>
      </c>
      <c r="C114" t="s">
        <v>152</v>
      </c>
      <c r="D114" t="str">
        <f t="shared" si="2"/>
        <v xml:space="preserve">Fremantle </v>
      </c>
      <c r="E114" s="92" t="s">
        <v>513</v>
      </c>
      <c r="F114" t="str">
        <f>VLOOKUP(D114,'Name short to full'!$A$1:$B$19,2,FALSE)</f>
        <v>Fremantle Dockers</v>
      </c>
      <c r="G114" t="str">
        <f>VLOOKUP(E114, 'Name short to full'!$C$2:$D$19, 2, FALSE)</f>
        <v>Brisbane Lions</v>
      </c>
      <c r="H114" s="93" t="str">
        <f t="shared" si="3"/>
        <v>105</v>
      </c>
      <c r="I114" t="s">
        <v>151</v>
      </c>
      <c r="J114" s="92" t="str">
        <f t="shared" si="4"/>
        <v>22</v>
      </c>
      <c r="K114" s="53">
        <f t="shared" si="5"/>
        <v>4.7727272727272725</v>
      </c>
      <c r="L114" s="53">
        <f t="shared" si="6"/>
        <v>0.20952380952380953</v>
      </c>
      <c r="O114" t="str">
        <f t="shared" si="7"/>
        <v>Played Twice</v>
      </c>
    </row>
    <row r="115" spans="1:15">
      <c r="A115">
        <v>14</v>
      </c>
      <c r="B115" t="s">
        <v>150</v>
      </c>
      <c r="C115" t="s">
        <v>149</v>
      </c>
      <c r="D115" t="str">
        <f t="shared" si="2"/>
        <v xml:space="preserve">Essendon </v>
      </c>
      <c r="E115" s="92" t="s">
        <v>558</v>
      </c>
      <c r="F115" t="str">
        <f>VLOOKUP(D115,'Name short to full'!$A$1:$B$19,2,FALSE)</f>
        <v>Essendon Bombers</v>
      </c>
      <c r="G115" t="str">
        <f>VLOOKUP(E115, 'Name short to full'!$C$2:$D$19, 2, FALSE)</f>
        <v>Adelaide Crows</v>
      </c>
      <c r="H115" s="93" t="str">
        <f t="shared" si="3"/>
        <v>101</v>
      </c>
      <c r="I115" t="s">
        <v>148</v>
      </c>
      <c r="J115" s="92" t="str">
        <f t="shared" si="4"/>
        <v>92</v>
      </c>
      <c r="K115" s="53">
        <f t="shared" si="5"/>
        <v>1.0978260869565217</v>
      </c>
      <c r="L115" s="53">
        <f t="shared" si="6"/>
        <v>0.91089108910891092</v>
      </c>
      <c r="O115" t="str">
        <f t="shared" si="7"/>
        <v/>
      </c>
    </row>
    <row r="116" spans="1:15">
      <c r="A116">
        <v>14</v>
      </c>
      <c r="B116" t="s">
        <v>147</v>
      </c>
      <c r="C116" t="s">
        <v>146</v>
      </c>
      <c r="D116" t="str">
        <f t="shared" si="2"/>
        <v xml:space="preserve">GWS </v>
      </c>
      <c r="E116" s="92" t="s">
        <v>562</v>
      </c>
      <c r="F116" t="str">
        <f>VLOOKUP(D116,'Name short to full'!$A$1:$B$19,2,FALSE)</f>
        <v>GWS Giants</v>
      </c>
      <c r="G116" t="str">
        <f>VLOOKUP(E116, 'Name short to full'!$C$2:$D$19, 2, FALSE)</f>
        <v>Carlton Blues</v>
      </c>
      <c r="H116" s="93" t="str">
        <f t="shared" si="3"/>
        <v>100</v>
      </c>
      <c r="I116" t="s">
        <v>145</v>
      </c>
      <c r="J116" s="92" t="str">
        <f t="shared" si="4"/>
        <v>92</v>
      </c>
      <c r="K116" s="53">
        <f t="shared" si="5"/>
        <v>1.0869565217391304</v>
      </c>
      <c r="L116" s="53">
        <f t="shared" si="6"/>
        <v>0.92</v>
      </c>
      <c r="O116" t="str">
        <f t="shared" si="7"/>
        <v/>
      </c>
    </row>
    <row r="117" spans="1:15">
      <c r="A117">
        <v>14</v>
      </c>
      <c r="B117" t="s">
        <v>144</v>
      </c>
      <c r="C117" t="s">
        <v>143</v>
      </c>
      <c r="D117" t="str">
        <f t="shared" si="2"/>
        <v xml:space="preserve">St Kilda </v>
      </c>
      <c r="E117" s="92" t="s">
        <v>505</v>
      </c>
      <c r="F117" t="str">
        <f>VLOOKUP(D117,'Name short to full'!$A$1:$B$19,2,FALSE)</f>
        <v>St Kilda Saints</v>
      </c>
      <c r="G117" t="str">
        <f>VLOOKUP(E117, 'Name short to full'!$C$2:$D$19, 2, FALSE)</f>
        <v>West Coast Eagles</v>
      </c>
      <c r="H117" s="93" t="str">
        <f t="shared" si="3"/>
        <v>70</v>
      </c>
      <c r="I117" t="s">
        <v>142</v>
      </c>
      <c r="J117" s="92" t="str">
        <f t="shared" si="4"/>
        <v>103</v>
      </c>
      <c r="K117" s="53">
        <f t="shared" si="5"/>
        <v>0.67961165048543692</v>
      </c>
      <c r="L117" s="53">
        <f t="shared" si="6"/>
        <v>1.4714285714285715</v>
      </c>
      <c r="O117" t="str">
        <f t="shared" si="7"/>
        <v/>
      </c>
    </row>
    <row r="118" spans="1:15">
      <c r="A118">
        <v>14</v>
      </c>
      <c r="B118" t="s">
        <v>141</v>
      </c>
      <c r="C118" t="s">
        <v>140</v>
      </c>
      <c r="D118" t="str">
        <f t="shared" si="2"/>
        <v xml:space="preserve">Melbourne </v>
      </c>
      <c r="E118" s="92" t="s">
        <v>615</v>
      </c>
      <c r="F118" t="str">
        <f>VLOOKUP(D118,'Name short to full'!$A$1:$B$19,2,FALSE)</f>
        <v>Melbourne Demons</v>
      </c>
      <c r="G118" t="str">
        <f>VLOOKUP(E118, 'Name short to full'!$C$2:$D$19, 2, FALSE)</f>
        <v>North Melbourne Kangaroos</v>
      </c>
      <c r="H118" s="93" t="str">
        <f t="shared" si="3"/>
        <v>66</v>
      </c>
      <c r="I118" t="s">
        <v>139</v>
      </c>
      <c r="J118" s="92" t="str">
        <f t="shared" si="4"/>
        <v>107</v>
      </c>
      <c r="K118" s="53">
        <f t="shared" si="5"/>
        <v>0.61682242990654201</v>
      </c>
      <c r="L118" s="53">
        <f t="shared" si="6"/>
        <v>1.6212121212121211</v>
      </c>
      <c r="O118" t="str">
        <f t="shared" si="7"/>
        <v/>
      </c>
    </row>
    <row r="119" spans="1:15">
      <c r="A119" s="1">
        <v>15</v>
      </c>
      <c r="B119" s="1" t="s">
        <v>138</v>
      </c>
      <c r="C119" s="1" t="s">
        <v>137</v>
      </c>
      <c r="D119" t="str">
        <f t="shared" si="2"/>
        <v xml:space="preserve">Geelong </v>
      </c>
      <c r="E119" s="92" t="s">
        <v>520</v>
      </c>
      <c r="F119" t="str">
        <f>VLOOKUP(D119,'Name short to full'!$A$1:$B$19,2,FALSE)</f>
        <v>Geelong Cats</v>
      </c>
      <c r="G119" t="str">
        <f>VLOOKUP(E119, 'Name short to full'!$C$2:$D$19, 2, FALSE)</f>
        <v>Essendon Bombers</v>
      </c>
      <c r="H119" s="109" t="str">
        <f t="shared" si="3"/>
        <v>89</v>
      </c>
      <c r="I119" s="1" t="s">
        <v>136</v>
      </c>
      <c r="J119" s="108" t="str">
        <f t="shared" si="4"/>
        <v>80</v>
      </c>
      <c r="K119" s="53">
        <f t="shared" si="5"/>
        <v>1.1125</v>
      </c>
      <c r="L119" s="53">
        <f t="shared" si="6"/>
        <v>0.898876404494382</v>
      </c>
      <c r="O119" t="str">
        <f t="shared" si="7"/>
        <v/>
      </c>
    </row>
    <row r="120" spans="1:15">
      <c r="A120" s="1">
        <v>15</v>
      </c>
      <c r="B120" s="1" t="s">
        <v>135</v>
      </c>
      <c r="C120" s="1" t="s">
        <v>134</v>
      </c>
      <c r="D120" t="str">
        <f t="shared" si="2"/>
        <v xml:space="preserve">Hawthorn </v>
      </c>
      <c r="E120" s="92" t="s">
        <v>554</v>
      </c>
      <c r="F120" t="str">
        <f>VLOOKUP(D120,'Name short to full'!$A$1:$B$19,2,FALSE)</f>
        <v>Hawthorn Hawks</v>
      </c>
      <c r="G120" t="str">
        <f>VLOOKUP(E120, 'Name short to full'!$C$2:$D$19, 2, FALSE)</f>
        <v>Gold Coast Suns</v>
      </c>
      <c r="H120" s="109" t="str">
        <f t="shared" si="3"/>
        <v>116</v>
      </c>
      <c r="I120" s="1" t="s">
        <v>133</v>
      </c>
      <c r="J120" s="108" t="str">
        <f t="shared" si="4"/>
        <v>63</v>
      </c>
      <c r="K120" s="53">
        <f t="shared" si="5"/>
        <v>1.8412698412698412</v>
      </c>
      <c r="L120" s="53">
        <f t="shared" si="6"/>
        <v>0.5431034482758621</v>
      </c>
      <c r="O120" t="str">
        <f t="shared" si="7"/>
        <v/>
      </c>
    </row>
    <row r="121" spans="1:15">
      <c r="A121" s="1">
        <v>15</v>
      </c>
      <c r="B121" s="1" t="s">
        <v>132</v>
      </c>
      <c r="C121" s="1" t="s">
        <v>131</v>
      </c>
      <c r="D121" t="str">
        <f t="shared" si="2"/>
        <v xml:space="preserve">St Kilda </v>
      </c>
      <c r="E121" s="92" t="s">
        <v>516</v>
      </c>
      <c r="F121" t="str">
        <f>VLOOKUP(D121,'Name short to full'!$A$1:$B$19,2,FALSE)</f>
        <v>St Kilda Saints</v>
      </c>
      <c r="G121" t="str">
        <f>VLOOKUP(E121, 'Name short to full'!$C$2:$D$19, 2, FALSE)</f>
        <v>Richmond Tigers</v>
      </c>
      <c r="H121" s="109" t="str">
        <f t="shared" si="3"/>
        <v>73</v>
      </c>
      <c r="I121" s="1" t="s">
        <v>130</v>
      </c>
      <c r="J121" s="108" t="str">
        <f t="shared" si="4"/>
        <v>117</v>
      </c>
      <c r="K121" s="53">
        <f t="shared" si="5"/>
        <v>0.62393162393162394</v>
      </c>
      <c r="L121" s="53">
        <f t="shared" si="6"/>
        <v>1.6027397260273972</v>
      </c>
      <c r="O121" t="str">
        <f t="shared" si="7"/>
        <v>Played Twice</v>
      </c>
    </row>
    <row r="122" spans="1:15">
      <c r="A122" s="1">
        <v>15</v>
      </c>
      <c r="B122" s="1" t="s">
        <v>129</v>
      </c>
      <c r="C122" s="1" t="s">
        <v>128</v>
      </c>
      <c r="D122" t="str">
        <f t="shared" si="2"/>
        <v xml:space="preserve">Fremantle </v>
      </c>
      <c r="E122" s="92" t="s">
        <v>505</v>
      </c>
      <c r="F122" t="str">
        <f>VLOOKUP(D122,'Name short to full'!$A$1:$B$19,2,FALSE)</f>
        <v>Fremantle Dockers</v>
      </c>
      <c r="G122" t="str">
        <f>VLOOKUP(E122, 'Name short to full'!$C$2:$D$19, 2, FALSE)</f>
        <v>West Coast Eagles</v>
      </c>
      <c r="H122" s="109" t="str">
        <f t="shared" si="3"/>
        <v>88</v>
      </c>
      <c r="I122" s="1" t="s">
        <v>127</v>
      </c>
      <c r="J122" s="108" t="str">
        <f t="shared" si="4"/>
        <v>81</v>
      </c>
      <c r="K122" s="53">
        <f t="shared" si="5"/>
        <v>1.0864197530864197</v>
      </c>
      <c r="L122" s="53">
        <f t="shared" si="6"/>
        <v>0.92045454545454541</v>
      </c>
      <c r="O122" t="str">
        <f t="shared" si="7"/>
        <v/>
      </c>
    </row>
    <row r="123" spans="1:15">
      <c r="A123" s="1">
        <v>15</v>
      </c>
      <c r="B123" s="1" t="s">
        <v>124</v>
      </c>
      <c r="C123" s="1" t="s">
        <v>126</v>
      </c>
      <c r="D123" t="str">
        <f t="shared" si="2"/>
        <v xml:space="preserve">Brisbane </v>
      </c>
      <c r="E123" s="92" t="s">
        <v>615</v>
      </c>
      <c r="F123" t="str">
        <f>VLOOKUP(D123,'Name short to full'!$A$1:$B$19,2,FALSE)</f>
        <v>Brisbane Lions</v>
      </c>
      <c r="G123" t="str">
        <f>VLOOKUP(E123, 'Name short to full'!$C$2:$D$19, 2, FALSE)</f>
        <v>North Melbourne Kangaroos</v>
      </c>
      <c r="H123" s="109" t="str">
        <f t="shared" si="3"/>
        <v>70</v>
      </c>
      <c r="I123" s="1" t="s">
        <v>125</v>
      </c>
      <c r="J123" s="108" t="str">
        <f t="shared" si="4"/>
        <v>66</v>
      </c>
      <c r="K123" s="53">
        <f t="shared" si="5"/>
        <v>1.0606060606060606</v>
      </c>
      <c r="L123" s="53">
        <f t="shared" si="6"/>
        <v>0.94285714285714284</v>
      </c>
      <c r="O123" t="str">
        <f t="shared" si="7"/>
        <v/>
      </c>
    </row>
    <row r="124" spans="1:15">
      <c r="A124" s="1">
        <v>15</v>
      </c>
      <c r="B124" s="1" t="s">
        <v>124</v>
      </c>
      <c r="C124" s="1" t="s">
        <v>123</v>
      </c>
      <c r="D124" t="str">
        <f t="shared" si="2"/>
        <v xml:space="preserve">Sydney </v>
      </c>
      <c r="E124" s="92" t="s">
        <v>497</v>
      </c>
      <c r="F124" t="str">
        <f>VLOOKUP(D124,'Name short to full'!$A$1:$B$19,2,FALSE)</f>
        <v>Sydney Swans</v>
      </c>
      <c r="G124" t="str">
        <f>VLOOKUP(E124, 'Name short to full'!$C$2:$D$19, 2, FALSE)</f>
        <v>GWS Giants</v>
      </c>
      <c r="H124" s="109" t="str">
        <f t="shared" si="3"/>
        <v>106</v>
      </c>
      <c r="I124" s="1" t="s">
        <v>122</v>
      </c>
      <c r="J124" s="108" t="str">
        <f t="shared" si="4"/>
        <v>60</v>
      </c>
      <c r="K124" s="53">
        <f t="shared" si="5"/>
        <v>1.7666666666666666</v>
      </c>
      <c r="L124" s="53">
        <f t="shared" si="6"/>
        <v>0.56603773584905659</v>
      </c>
      <c r="O124" t="str">
        <f t="shared" si="7"/>
        <v/>
      </c>
    </row>
    <row r="125" spans="1:15">
      <c r="A125" s="1">
        <v>15</v>
      </c>
      <c r="B125" s="1" t="s">
        <v>120</v>
      </c>
      <c r="C125" s="1" t="s">
        <v>119</v>
      </c>
      <c r="D125" t="str">
        <f t="shared" si="2"/>
        <v xml:space="preserve">Western Bulldogs </v>
      </c>
      <c r="E125" s="92" t="s">
        <v>509</v>
      </c>
      <c r="F125" t="str">
        <f>VLOOKUP(D125,'Name short to full'!$A$1:$B$19,2,FALSE)</f>
        <v>Western Bulldogs</v>
      </c>
      <c r="G125" t="str">
        <f>VLOOKUP(E125, 'Name short to full'!$C$2:$D$19, 2, FALSE)</f>
        <v>Melbourne Demons</v>
      </c>
      <c r="H125" s="109" t="str">
        <f t="shared" si="3"/>
        <v>91</v>
      </c>
      <c r="I125" s="1" t="s">
        <v>118</v>
      </c>
      <c r="J125" s="108" t="str">
        <f t="shared" si="4"/>
        <v>85</v>
      </c>
      <c r="K125" s="53">
        <f t="shared" si="5"/>
        <v>1.0705882352941176</v>
      </c>
      <c r="L125" s="53">
        <f t="shared" si="6"/>
        <v>0.93406593406593408</v>
      </c>
      <c r="O125" t="str">
        <f t="shared" si="7"/>
        <v/>
      </c>
    </row>
    <row r="126" spans="1:15">
      <c r="A126" s="13">
        <v>15</v>
      </c>
      <c r="B126" s="13" t="s">
        <v>117</v>
      </c>
      <c r="C126" s="13" t="s">
        <v>116</v>
      </c>
      <c r="D126" s="13" t="str">
        <f t="shared" si="2"/>
        <v xml:space="preserve">Adelaide </v>
      </c>
      <c r="E126" s="244" t="s">
        <v>524</v>
      </c>
      <c r="F126" s="13" t="str">
        <f>VLOOKUP(D126,'Name short to full'!$A$1:$B$19,2,FALSE)</f>
        <v>Adelaide Crows</v>
      </c>
      <c r="G126" s="13" t="str">
        <f>VLOOKUP(E126, 'Name short to full'!$C$2:$D$19, 2, FALSE)</f>
        <v>Port Adelaide Power</v>
      </c>
      <c r="H126" s="245" t="str">
        <f t="shared" si="3"/>
        <v>99</v>
      </c>
      <c r="I126" s="1" t="s">
        <v>115</v>
      </c>
      <c r="J126" s="244" t="str">
        <f t="shared" si="4"/>
        <v>76</v>
      </c>
      <c r="K126" s="247">
        <f t="shared" si="5"/>
        <v>1.3026315789473684</v>
      </c>
      <c r="L126" s="247">
        <f t="shared" si="6"/>
        <v>0.76767676767676762</v>
      </c>
      <c r="M126" s="247">
        <f>L14+K126</f>
        <v>1.3026315789473684</v>
      </c>
      <c r="N126" s="247">
        <f>M126/2</f>
        <v>0.65131578947368418</v>
      </c>
      <c r="O126" t="str">
        <f t="shared" si="7"/>
        <v/>
      </c>
    </row>
    <row r="127" spans="1:15" s="13" customFormat="1">
      <c r="A127" s="13">
        <v>15</v>
      </c>
      <c r="B127" s="13" t="s">
        <v>114</v>
      </c>
      <c r="C127" s="13" t="s">
        <v>113</v>
      </c>
      <c r="D127" s="13" t="str">
        <f t="shared" si="2"/>
        <v xml:space="preserve">Collingwood </v>
      </c>
      <c r="E127" s="244" t="s">
        <v>562</v>
      </c>
      <c r="F127" s="13" t="str">
        <f>VLOOKUP(D127,'Name short to full'!$A$1:$B$19,2,FALSE)</f>
        <v>Collingwood Magpies</v>
      </c>
      <c r="G127" s="13" t="str">
        <f>VLOOKUP(E127, 'Name short to full'!$C$2:$D$19, 2, FALSE)</f>
        <v>Carlton Blues</v>
      </c>
      <c r="H127" s="245" t="str">
        <f t="shared" si="3"/>
        <v>91</v>
      </c>
      <c r="I127" s="1" t="s">
        <v>112</v>
      </c>
      <c r="J127" s="244" t="str">
        <f t="shared" si="4"/>
        <v>76</v>
      </c>
      <c r="K127" s="246">
        <f t="shared" si="5"/>
        <v>1.1973684210526316</v>
      </c>
      <c r="L127" s="246">
        <f t="shared" si="6"/>
        <v>0.8351648351648352</v>
      </c>
      <c r="N127" s="246">
        <f>(L56+K127) /2</f>
        <v>0.59868421052631582</v>
      </c>
      <c r="O127" t="str">
        <f t="shared" si="7"/>
        <v/>
      </c>
    </row>
    <row r="128" spans="1:15">
      <c r="A128" s="6">
        <v>16</v>
      </c>
      <c r="B128" s="6" t="s">
        <v>111</v>
      </c>
      <c r="C128" s="6" t="s">
        <v>110</v>
      </c>
      <c r="D128" t="str">
        <f t="shared" si="2"/>
        <v xml:space="preserve">North Melbourne </v>
      </c>
      <c r="E128" s="92" t="s">
        <v>528</v>
      </c>
      <c r="F128" t="str">
        <f>VLOOKUP(D128,'Name short to full'!$A$1:$B$19,2,FALSE)</f>
        <v>North Melbourne Kangaroos</v>
      </c>
      <c r="G128" t="str">
        <f>VLOOKUP(E128, 'Name short to full'!$C$2:$D$19, 2, FALSE)</f>
        <v>Hawthorn Hawks</v>
      </c>
      <c r="H128" s="107" t="str">
        <f t="shared" si="3"/>
        <v>108</v>
      </c>
      <c r="I128" s="6" t="s">
        <v>109</v>
      </c>
      <c r="J128" s="106" t="str">
        <f t="shared" si="4"/>
        <v>88</v>
      </c>
      <c r="K128" s="53">
        <f t="shared" si="5"/>
        <v>1.2272727272727273</v>
      </c>
      <c r="L128" s="53">
        <f t="shared" si="6"/>
        <v>0.81481481481481477</v>
      </c>
      <c r="O128" t="str">
        <f t="shared" si="7"/>
        <v/>
      </c>
    </row>
    <row r="129" spans="1:15" s="13" customFormat="1">
      <c r="A129" s="13">
        <v>16</v>
      </c>
      <c r="B129" s="13" t="s">
        <v>108</v>
      </c>
      <c r="C129" s="13" t="s">
        <v>107</v>
      </c>
      <c r="D129" s="13" t="str">
        <f t="shared" si="2"/>
        <v xml:space="preserve">Richmond </v>
      </c>
      <c r="E129" s="244" t="s">
        <v>513</v>
      </c>
      <c r="F129" s="13" t="str">
        <f>VLOOKUP(D129,'Name short to full'!$A$1:$B$19,2,FALSE)</f>
        <v>Richmond Tigers</v>
      </c>
      <c r="G129" s="13" t="str">
        <f>VLOOKUP(E129, 'Name short to full'!$C$2:$D$19, 2, FALSE)</f>
        <v>Brisbane Lions</v>
      </c>
      <c r="H129" s="245" t="str">
        <f t="shared" si="3"/>
        <v>79</v>
      </c>
      <c r="I129" s="6" t="s">
        <v>106</v>
      </c>
      <c r="J129" s="244" t="str">
        <f t="shared" si="4"/>
        <v>54</v>
      </c>
      <c r="K129" s="246">
        <f t="shared" si="5"/>
        <v>1.462962962962963</v>
      </c>
      <c r="L129" s="246">
        <f t="shared" si="6"/>
        <v>0.68354430379746833</v>
      </c>
      <c r="N129" s="246">
        <f>(L38+K129)/2</f>
        <v>0.73148148148148151</v>
      </c>
      <c r="O129" t="str">
        <f t="shared" si="7"/>
        <v/>
      </c>
    </row>
    <row r="130" spans="1:15">
      <c r="A130" s="6">
        <v>16</v>
      </c>
      <c r="B130" s="6" t="s">
        <v>105</v>
      </c>
      <c r="C130" s="6" t="s">
        <v>104</v>
      </c>
      <c r="D130" t="str">
        <f t="shared" si="2"/>
        <v xml:space="preserve">GWS </v>
      </c>
      <c r="E130" s="92" t="s">
        <v>558</v>
      </c>
      <c r="F130" t="str">
        <f>VLOOKUP(D130,'Name short to full'!$A$1:$B$19,2,FALSE)</f>
        <v>GWS Giants</v>
      </c>
      <c r="G130" t="str">
        <f>VLOOKUP(E130, 'Name short to full'!$C$2:$D$19, 2, FALSE)</f>
        <v>Adelaide Crows</v>
      </c>
      <c r="H130" s="107" t="str">
        <f t="shared" si="3"/>
        <v>72</v>
      </c>
      <c r="I130" s="6" t="s">
        <v>103</v>
      </c>
      <c r="J130" s="106" t="str">
        <f t="shared" si="4"/>
        <v>140</v>
      </c>
      <c r="K130" s="53">
        <f t="shared" si="5"/>
        <v>0.51428571428571423</v>
      </c>
      <c r="L130" s="53">
        <f t="shared" si="6"/>
        <v>1.9444444444444444</v>
      </c>
      <c r="O130" t="str">
        <f t="shared" si="7"/>
        <v/>
      </c>
    </row>
    <row r="131" spans="1:15">
      <c r="A131" s="6">
        <v>16</v>
      </c>
      <c r="B131" s="6" t="s">
        <v>102</v>
      </c>
      <c r="C131" s="6" t="s">
        <v>101</v>
      </c>
      <c r="D131" t="str">
        <f t="shared" si="2"/>
        <v xml:space="preserve">Gold Coast </v>
      </c>
      <c r="E131" s="92" t="s">
        <v>550</v>
      </c>
      <c r="F131" t="str">
        <f>VLOOKUP(D131,'Name short to full'!$A$1:$B$19,2,FALSE)</f>
        <v>Gold Coast Suns</v>
      </c>
      <c r="G131" t="str">
        <f>VLOOKUP(E131, 'Name short to full'!$C$2:$D$19, 2, FALSE)</f>
        <v>Collingwood Magpies</v>
      </c>
      <c r="H131" s="107" t="str">
        <f t="shared" si="3"/>
        <v>80</v>
      </c>
      <c r="I131" s="6" t="s">
        <v>100</v>
      </c>
      <c r="J131" s="106" t="str">
        <f t="shared" si="4"/>
        <v>75</v>
      </c>
      <c r="K131" s="53">
        <f t="shared" si="5"/>
        <v>1.0666666666666667</v>
      </c>
      <c r="L131" s="53">
        <f t="shared" si="6"/>
        <v>0.9375</v>
      </c>
      <c r="O131" t="str">
        <f t="shared" si="7"/>
        <v/>
      </c>
    </row>
    <row r="132" spans="1:15">
      <c r="A132" s="6">
        <v>16</v>
      </c>
      <c r="B132" s="6" t="s">
        <v>97</v>
      </c>
      <c r="C132" s="6" t="s">
        <v>99</v>
      </c>
      <c r="D132" t="str">
        <f t="shared" si="2"/>
        <v xml:space="preserve">Melbourne </v>
      </c>
      <c r="E132" s="92" t="s">
        <v>539</v>
      </c>
      <c r="F132" t="str">
        <f>VLOOKUP(D132,'Name short to full'!$A$1:$B$19,2,FALSE)</f>
        <v>Melbourne Demons</v>
      </c>
      <c r="G132" t="str">
        <f>VLOOKUP(E132, 'Name short to full'!$C$2:$D$19, 2, FALSE)</f>
        <v>Fremantle Dockers</v>
      </c>
      <c r="H132" s="107" t="str">
        <f t="shared" si="3"/>
        <v>34</v>
      </c>
      <c r="I132" s="6" t="s">
        <v>98</v>
      </c>
      <c r="J132" s="106" t="str">
        <f t="shared" si="4"/>
        <v>97</v>
      </c>
      <c r="K132" s="53">
        <f t="shared" si="5"/>
        <v>0.35051546391752575</v>
      </c>
      <c r="L132" s="53">
        <f t="shared" si="6"/>
        <v>2.8529411764705883</v>
      </c>
      <c r="O132" t="str">
        <f t="shared" si="7"/>
        <v/>
      </c>
    </row>
    <row r="133" spans="1:15">
      <c r="A133" s="6">
        <v>16</v>
      </c>
      <c r="B133" s="6" t="s">
        <v>97</v>
      </c>
      <c r="C133" s="6" t="s">
        <v>96</v>
      </c>
      <c r="D133" t="str">
        <f t="shared" si="2"/>
        <v xml:space="preserve">Port Adelaide </v>
      </c>
      <c r="E133" s="92" t="s">
        <v>520</v>
      </c>
      <c r="F133" t="str">
        <f>VLOOKUP(D133,'Name short to full'!$A$1:$B$19,2,FALSE)</f>
        <v>Port Adelaide Power</v>
      </c>
      <c r="G133" t="str">
        <f>VLOOKUP(E133, 'Name short to full'!$C$2:$D$19, 2, FALSE)</f>
        <v>Essendon Bombers</v>
      </c>
      <c r="H133" s="107" t="str">
        <f t="shared" si="3"/>
        <v>60</v>
      </c>
      <c r="I133" s="6" t="s">
        <v>95</v>
      </c>
      <c r="J133" s="106" t="str">
        <f t="shared" si="4"/>
        <v>62</v>
      </c>
      <c r="K133" s="53">
        <f t="shared" si="5"/>
        <v>0.967741935483871</v>
      </c>
      <c r="L133" s="53">
        <f t="shared" si="6"/>
        <v>1.0333333333333334</v>
      </c>
      <c r="O133" t="str">
        <f t="shared" si="7"/>
        <v/>
      </c>
    </row>
    <row r="134" spans="1:15" s="13" customFormat="1">
      <c r="A134" s="13">
        <v>16</v>
      </c>
      <c r="B134" s="13" t="s">
        <v>94</v>
      </c>
      <c r="C134" s="13" t="s">
        <v>93</v>
      </c>
      <c r="D134" s="13" t="str">
        <f t="shared" si="2"/>
        <v xml:space="preserve">Carlton </v>
      </c>
      <c r="E134" s="244" t="s">
        <v>501</v>
      </c>
      <c r="F134" s="13" t="str">
        <f>VLOOKUP(D134,'Name short to full'!$A$1:$B$19,2,FALSE)</f>
        <v>Carlton Blues</v>
      </c>
      <c r="G134" s="13" t="str">
        <f>VLOOKUP(E134, 'Name short to full'!$C$2:$D$19, 2, FALSE)</f>
        <v>St Kilda Saints</v>
      </c>
      <c r="H134" s="245" t="str">
        <f t="shared" si="3"/>
        <v>151</v>
      </c>
      <c r="I134" s="6" t="s">
        <v>92</v>
      </c>
      <c r="J134" s="244" t="str">
        <f t="shared" si="4"/>
        <v>66</v>
      </c>
      <c r="K134" s="246">
        <f t="shared" si="5"/>
        <v>2.2878787878787881</v>
      </c>
      <c r="L134" s="246">
        <f t="shared" si="6"/>
        <v>0.4370860927152318</v>
      </c>
      <c r="N134" s="246">
        <f>(K134+L70)/2</f>
        <v>1.143939393939394</v>
      </c>
      <c r="O134" t="str">
        <f t="shared" si="7"/>
        <v/>
      </c>
    </row>
    <row r="135" spans="1:15">
      <c r="A135" s="6">
        <v>16</v>
      </c>
      <c r="B135" s="6" t="s">
        <v>91</v>
      </c>
      <c r="C135" s="6" t="s">
        <v>90</v>
      </c>
      <c r="D135" t="str">
        <f t="shared" si="2"/>
        <v xml:space="preserve">West Coast </v>
      </c>
      <c r="E135" s="92" t="s">
        <v>535</v>
      </c>
      <c r="F135" t="str">
        <f>VLOOKUP(D135,'Name short to full'!$A$1:$B$19,2,FALSE)</f>
        <v>West Coast Eagles</v>
      </c>
      <c r="G135" t="str">
        <f>VLOOKUP(E135, 'Name short to full'!$C$2:$D$19, 2, FALSE)</f>
        <v>Sydney Swans</v>
      </c>
      <c r="H135" s="107" t="str">
        <f t="shared" si="3"/>
        <v>51</v>
      </c>
      <c r="I135" s="6" t="s">
        <v>89</v>
      </c>
      <c r="J135" s="106" t="str">
        <f t="shared" si="4"/>
        <v>79</v>
      </c>
      <c r="K135" s="53">
        <f t="shared" si="5"/>
        <v>0.64556962025316456</v>
      </c>
      <c r="L135" s="53">
        <f t="shared" si="6"/>
        <v>1.5490196078431373</v>
      </c>
      <c r="O135" t="str">
        <f t="shared" si="7"/>
        <v/>
      </c>
    </row>
    <row r="136" spans="1:15">
      <c r="A136" s="6">
        <v>16</v>
      </c>
      <c r="B136" s="6" t="s">
        <v>88</v>
      </c>
      <c r="C136" s="6" t="s">
        <v>87</v>
      </c>
      <c r="D136" t="str">
        <f t="shared" si="2"/>
        <v xml:space="preserve">Geelong </v>
      </c>
      <c r="E136" s="92" t="s">
        <v>572</v>
      </c>
      <c r="F136" t="str">
        <f>VLOOKUP(D136,'Name short to full'!$A$1:$B$19,2,FALSE)</f>
        <v>Geelong Cats</v>
      </c>
      <c r="G136" t="str">
        <f>VLOOKUP(E136, 'Name short to full'!$C$2:$D$19, 2, FALSE)</f>
        <v>Western Bulldogs</v>
      </c>
      <c r="H136" s="107" t="str">
        <f t="shared" si="3"/>
        <v>69</v>
      </c>
      <c r="I136" s="6" t="s">
        <v>86</v>
      </c>
      <c r="J136" s="106" t="str">
        <f t="shared" si="4"/>
        <v>56</v>
      </c>
      <c r="K136" s="53">
        <f t="shared" si="5"/>
        <v>1.2321428571428572</v>
      </c>
      <c r="L136" s="53">
        <f t="shared" si="6"/>
        <v>0.81159420289855078</v>
      </c>
      <c r="O136" t="str">
        <f t="shared" si="7"/>
        <v/>
      </c>
    </row>
    <row r="137" spans="1:15">
      <c r="A137" s="104">
        <v>17</v>
      </c>
      <c r="B137" s="104" t="s">
        <v>699</v>
      </c>
      <c r="C137" s="104" t="s">
        <v>698</v>
      </c>
      <c r="D137" t="str">
        <f t="shared" si="2"/>
        <v xml:space="preserve">Adelaide </v>
      </c>
      <c r="E137" s="92" t="s">
        <v>528</v>
      </c>
      <c r="F137" t="str">
        <f>VLOOKUP(D137,'Name short to full'!$A$1:$B$19,2,FALSE)</f>
        <v>Adelaide Crows</v>
      </c>
      <c r="G137" t="str">
        <f>VLOOKUP(E137, 'Name short to full'!$C$2:$D$19, 2, FALSE)</f>
        <v>Hawthorn Hawks</v>
      </c>
      <c r="H137" s="105" t="str">
        <f t="shared" si="3"/>
        <v>92</v>
      </c>
      <c r="I137" s="104" t="s">
        <v>697</v>
      </c>
      <c r="J137" s="103" t="str">
        <f t="shared" si="4"/>
        <v>104</v>
      </c>
      <c r="K137" s="53">
        <f t="shared" si="5"/>
        <v>0.88461538461538458</v>
      </c>
      <c r="L137" s="53">
        <f t="shared" si="6"/>
        <v>1.1304347826086956</v>
      </c>
      <c r="O137" t="str">
        <f t="shared" si="7"/>
        <v/>
      </c>
    </row>
    <row r="138" spans="1:15">
      <c r="A138" s="104">
        <v>17</v>
      </c>
      <c r="B138" s="104" t="s">
        <v>696</v>
      </c>
      <c r="C138" s="104" t="s">
        <v>695</v>
      </c>
      <c r="D138" t="str">
        <f t="shared" si="2"/>
        <v xml:space="preserve">Melbourne </v>
      </c>
      <c r="E138" s="92" t="s">
        <v>543</v>
      </c>
      <c r="F138" t="str">
        <f>VLOOKUP(D138,'Name short to full'!$A$1:$B$19,2,FALSE)</f>
        <v>Melbourne Demons</v>
      </c>
      <c r="G138" t="str">
        <f>VLOOKUP(E138, 'Name short to full'!$C$2:$D$19, 2, FALSE)</f>
        <v>Geelong Cats</v>
      </c>
      <c r="H138" s="105" t="str">
        <f t="shared" si="3"/>
        <v>36</v>
      </c>
      <c r="I138" s="104" t="s">
        <v>694</v>
      </c>
      <c r="J138" s="103" t="str">
        <f t="shared" si="4"/>
        <v>102</v>
      </c>
      <c r="K138" s="53">
        <f t="shared" si="5"/>
        <v>0.35294117647058826</v>
      </c>
      <c r="L138" s="53">
        <f t="shared" si="6"/>
        <v>2.8333333333333335</v>
      </c>
      <c r="O138" t="str">
        <f t="shared" si="7"/>
        <v/>
      </c>
    </row>
    <row r="139" spans="1:15">
      <c r="A139" s="104">
        <v>17</v>
      </c>
      <c r="B139" s="104" t="s">
        <v>693</v>
      </c>
      <c r="C139" s="104" t="s">
        <v>692</v>
      </c>
      <c r="D139" t="str">
        <f t="shared" si="2"/>
        <v xml:space="preserve">North Melbourne </v>
      </c>
      <c r="E139" s="92" t="s">
        <v>501</v>
      </c>
      <c r="F139" t="str">
        <f>VLOOKUP(D139,'Name short to full'!$A$1:$B$19,2,FALSE)</f>
        <v>North Melbourne Kangaroos</v>
      </c>
      <c r="G139" t="str">
        <f>VLOOKUP(E139, 'Name short to full'!$C$2:$D$19, 2, FALSE)</f>
        <v>St Kilda Saints</v>
      </c>
      <c r="H139" s="105" t="str">
        <f t="shared" si="3"/>
        <v>92</v>
      </c>
      <c r="I139" s="104" t="s">
        <v>691</v>
      </c>
      <c r="J139" s="103" t="str">
        <f t="shared" si="4"/>
        <v>33</v>
      </c>
      <c r="K139" s="53">
        <f t="shared" si="5"/>
        <v>2.7878787878787881</v>
      </c>
      <c r="L139" s="53">
        <f t="shared" si="6"/>
        <v>0.35869565217391303</v>
      </c>
      <c r="O139" t="str">
        <f t="shared" si="7"/>
        <v/>
      </c>
    </row>
    <row r="140" spans="1:15">
      <c r="A140" s="104">
        <v>17</v>
      </c>
      <c r="B140" s="104" t="s">
        <v>690</v>
      </c>
      <c r="C140" s="104" t="s">
        <v>689</v>
      </c>
      <c r="D140" t="str">
        <f t="shared" si="2"/>
        <v xml:space="preserve">Western Bulldogs </v>
      </c>
      <c r="E140" s="92" t="s">
        <v>554</v>
      </c>
      <c r="F140" t="str">
        <f>VLOOKUP(D140,'Name short to full'!$A$1:$B$19,2,FALSE)</f>
        <v>Western Bulldogs</v>
      </c>
      <c r="G140" t="str">
        <f>VLOOKUP(E140, 'Name short to full'!$C$2:$D$19, 2, FALSE)</f>
        <v>Gold Coast Suns</v>
      </c>
      <c r="H140" s="105" t="str">
        <f t="shared" si="3"/>
        <v>94</v>
      </c>
      <c r="I140" s="104" t="s">
        <v>688</v>
      </c>
      <c r="J140" s="103" t="str">
        <f t="shared" si="4"/>
        <v>66</v>
      </c>
      <c r="K140" s="53">
        <f t="shared" si="5"/>
        <v>1.4242424242424243</v>
      </c>
      <c r="L140" s="53">
        <f t="shared" si="6"/>
        <v>0.7021276595744681</v>
      </c>
      <c r="O140" t="str">
        <f t="shared" si="7"/>
        <v/>
      </c>
    </row>
    <row r="141" spans="1:15">
      <c r="A141" s="104">
        <v>17</v>
      </c>
      <c r="B141" s="104" t="s">
        <v>685</v>
      </c>
      <c r="C141" s="104" t="s">
        <v>687</v>
      </c>
      <c r="D141" t="str">
        <f t="shared" si="2"/>
        <v xml:space="preserve">Brisbane </v>
      </c>
      <c r="E141" s="92" t="s">
        <v>505</v>
      </c>
      <c r="F141" t="str">
        <f>VLOOKUP(D141,'Name short to full'!$A$1:$B$19,2,FALSE)</f>
        <v>Brisbane Lions</v>
      </c>
      <c r="G141" t="str">
        <f>VLOOKUP(E141, 'Name short to full'!$C$2:$D$19, 2, FALSE)</f>
        <v>West Coast Eagles</v>
      </c>
      <c r="H141" s="105" t="str">
        <f t="shared" si="3"/>
        <v>64</v>
      </c>
      <c r="I141" s="104" t="s">
        <v>686</v>
      </c>
      <c r="J141" s="103" t="str">
        <f t="shared" si="4"/>
        <v>76</v>
      </c>
      <c r="K141" s="53">
        <f t="shared" si="5"/>
        <v>0.84210526315789469</v>
      </c>
      <c r="L141" s="53">
        <f t="shared" si="6"/>
        <v>1.1875</v>
      </c>
      <c r="O141" t="str">
        <f t="shared" si="7"/>
        <v/>
      </c>
    </row>
    <row r="142" spans="1:15">
      <c r="A142" s="104">
        <v>17</v>
      </c>
      <c r="B142" s="104" t="s">
        <v>685</v>
      </c>
      <c r="C142" s="104" t="s">
        <v>684</v>
      </c>
      <c r="D142" t="str">
        <f t="shared" ref="D142:D173" si="8">LEFT(C142,FIND("v",C142)-1)</f>
        <v xml:space="preserve">Sydney </v>
      </c>
      <c r="E142" s="92" t="s">
        <v>562</v>
      </c>
      <c r="F142" t="str">
        <f>VLOOKUP(D142,'Name short to full'!$A$1:$B$19,2,FALSE)</f>
        <v>Sydney Swans</v>
      </c>
      <c r="G142" t="str">
        <f>VLOOKUP(E142, 'Name short to full'!$C$2:$D$19, 2, FALSE)</f>
        <v>Carlton Blues</v>
      </c>
      <c r="H142" s="105" t="str">
        <f t="shared" ref="H142:H173" si="9">LEFT(I142, FIND("-", I142) - 1)</f>
        <v>122</v>
      </c>
      <c r="I142" s="104" t="s">
        <v>683</v>
      </c>
      <c r="J142" s="103" t="str">
        <f t="shared" ref="J142:J173" si="10">RIGHT(I142,LEN(I142)-FIND("-",I142))</f>
        <v>51</v>
      </c>
      <c r="K142" s="53">
        <f t="shared" ref="K142:K173" si="11">H142/J142</f>
        <v>2.392156862745098</v>
      </c>
      <c r="L142" s="53">
        <f t="shared" ref="L142:L173" si="12">J142/H142</f>
        <v>0.41803278688524592</v>
      </c>
      <c r="O142" t="str">
        <f t="shared" si="7"/>
        <v/>
      </c>
    </row>
    <row r="143" spans="1:15">
      <c r="A143" s="104">
        <v>17</v>
      </c>
      <c r="B143" s="104" t="s">
        <v>682</v>
      </c>
      <c r="C143" s="104" t="s">
        <v>681</v>
      </c>
      <c r="D143" t="str">
        <f t="shared" si="8"/>
        <v xml:space="preserve">Richmond </v>
      </c>
      <c r="E143" s="92" t="s">
        <v>524</v>
      </c>
      <c r="F143" t="str">
        <f>VLOOKUP(D143,'Name short to full'!$A$1:$B$19,2,FALSE)</f>
        <v>Richmond Tigers</v>
      </c>
      <c r="G143" t="str">
        <f>VLOOKUP(E143, 'Name short to full'!$C$2:$D$19, 2, FALSE)</f>
        <v>Port Adelaide Power</v>
      </c>
      <c r="H143" s="105" t="str">
        <f t="shared" si="9"/>
        <v>126</v>
      </c>
      <c r="I143" s="104" t="s">
        <v>680</v>
      </c>
      <c r="J143" s="103" t="str">
        <f t="shared" si="10"/>
        <v>106</v>
      </c>
      <c r="K143" s="53">
        <f t="shared" si="11"/>
        <v>1.1886792452830188</v>
      </c>
      <c r="L143" s="53">
        <f t="shared" si="12"/>
        <v>0.84126984126984128</v>
      </c>
      <c r="O143" t="str">
        <f t="shared" si="7"/>
        <v/>
      </c>
    </row>
    <row r="144" spans="1:15">
      <c r="A144" s="104">
        <v>17</v>
      </c>
      <c r="B144" s="104" t="s">
        <v>679</v>
      </c>
      <c r="C144" s="104" t="s">
        <v>678</v>
      </c>
      <c r="D144" t="str">
        <f t="shared" si="8"/>
        <v xml:space="preserve">Fremantle </v>
      </c>
      <c r="E144" s="92" t="s">
        <v>497</v>
      </c>
      <c r="F144" t="str">
        <f>VLOOKUP(D144,'Name short to full'!$A$1:$B$19,2,FALSE)</f>
        <v>Fremantle Dockers</v>
      </c>
      <c r="G144" t="str">
        <f>VLOOKUP(E144, 'Name short to full'!$C$2:$D$19, 2, FALSE)</f>
        <v>GWS Giants</v>
      </c>
      <c r="H144" s="105" t="str">
        <f t="shared" si="9"/>
        <v>136</v>
      </c>
      <c r="I144" s="104" t="s">
        <v>677</v>
      </c>
      <c r="J144" s="103" t="str">
        <f t="shared" si="10"/>
        <v>60</v>
      </c>
      <c r="K144" s="53">
        <f t="shared" si="11"/>
        <v>2.2666666666666666</v>
      </c>
      <c r="L144" s="53">
        <f t="shared" si="12"/>
        <v>0.44117647058823528</v>
      </c>
      <c r="O144" t="str">
        <f t="shared" si="7"/>
        <v/>
      </c>
    </row>
    <row r="145" spans="1:15" s="13" customFormat="1">
      <c r="A145" s="13">
        <v>17</v>
      </c>
      <c r="B145" s="13" t="s">
        <v>676</v>
      </c>
      <c r="C145" s="13" t="s">
        <v>675</v>
      </c>
      <c r="D145" s="13" t="str">
        <f t="shared" si="8"/>
        <v xml:space="preserve">Essendon </v>
      </c>
      <c r="E145" s="244" t="s">
        <v>550</v>
      </c>
      <c r="F145" s="13" t="str">
        <f>VLOOKUP(D145,'Name short to full'!$A$1:$B$19,2,FALSE)</f>
        <v>Essendon Bombers</v>
      </c>
      <c r="G145" s="13" t="str">
        <f>VLOOKUP(E145, 'Name short to full'!$C$2:$D$19, 2, FALSE)</f>
        <v>Collingwood Magpies</v>
      </c>
      <c r="H145" s="245" t="str">
        <f t="shared" si="9"/>
        <v>103</v>
      </c>
      <c r="I145" s="104" t="s">
        <v>674</v>
      </c>
      <c r="J145" s="244" t="str">
        <f t="shared" si="10"/>
        <v>39</v>
      </c>
      <c r="K145" s="246">
        <f t="shared" si="11"/>
        <v>2.641025641025641</v>
      </c>
      <c r="L145" s="246">
        <f t="shared" si="12"/>
        <v>0.37864077669902912</v>
      </c>
      <c r="N145" s="246">
        <f>(L47+K145)/2</f>
        <v>1.3205128205128205</v>
      </c>
      <c r="O145" t="str">
        <f t="shared" si="7"/>
        <v/>
      </c>
    </row>
    <row r="146" spans="1:15">
      <c r="A146" s="101">
        <v>18</v>
      </c>
      <c r="B146" s="101" t="s">
        <v>673</v>
      </c>
      <c r="C146" s="101" t="s">
        <v>672</v>
      </c>
      <c r="D146" t="str">
        <f t="shared" si="8"/>
        <v xml:space="preserve">Carlton </v>
      </c>
      <c r="E146" s="92" t="s">
        <v>615</v>
      </c>
      <c r="F146" t="str">
        <f>VLOOKUP(D146,'Name short to full'!$A$1:$B$19,2,FALSE)</f>
        <v>Carlton Blues</v>
      </c>
      <c r="G146" t="str">
        <f>VLOOKUP(E146, 'Name short to full'!$C$2:$D$19, 2, FALSE)</f>
        <v>North Melbourne Kangaroos</v>
      </c>
      <c r="H146" s="102" t="str">
        <f t="shared" si="9"/>
        <v>109</v>
      </c>
      <c r="I146" s="101" t="s">
        <v>671</v>
      </c>
      <c r="J146" s="100" t="str">
        <f t="shared" si="10"/>
        <v>86</v>
      </c>
      <c r="K146" s="53">
        <f t="shared" si="11"/>
        <v>1.2674418604651163</v>
      </c>
      <c r="L146" s="53">
        <f t="shared" si="12"/>
        <v>0.78899082568807344</v>
      </c>
      <c r="O146" t="str">
        <f t="shared" si="7"/>
        <v/>
      </c>
    </row>
    <row r="147" spans="1:15">
      <c r="A147" s="101">
        <v>18</v>
      </c>
      <c r="B147" s="101" t="s">
        <v>670</v>
      </c>
      <c r="C147" s="101" t="s">
        <v>669</v>
      </c>
      <c r="D147" t="str">
        <f t="shared" si="8"/>
        <v xml:space="preserve">St Kilda </v>
      </c>
      <c r="E147" s="92" t="s">
        <v>539</v>
      </c>
      <c r="F147" t="str">
        <f>VLOOKUP(D147,'Name short to full'!$A$1:$B$19,2,FALSE)</f>
        <v>St Kilda Saints</v>
      </c>
      <c r="G147" t="str">
        <f>VLOOKUP(E147, 'Name short to full'!$C$2:$D$19, 2, FALSE)</f>
        <v>Fremantle Dockers</v>
      </c>
      <c r="H147" s="102" t="str">
        <f t="shared" si="9"/>
        <v>118</v>
      </c>
      <c r="I147" s="101" t="s">
        <v>668</v>
      </c>
      <c r="J147" s="100" t="str">
        <f t="shared" si="10"/>
        <v>60</v>
      </c>
      <c r="K147" s="53">
        <f t="shared" si="11"/>
        <v>1.9666666666666666</v>
      </c>
      <c r="L147" s="53">
        <f t="shared" si="12"/>
        <v>0.50847457627118642</v>
      </c>
      <c r="O147" t="str">
        <f t="shared" si="7"/>
        <v/>
      </c>
    </row>
    <row r="148" spans="1:15">
      <c r="A148" s="101">
        <v>18</v>
      </c>
      <c r="B148" s="101" t="s">
        <v>667</v>
      </c>
      <c r="C148" s="101" t="s">
        <v>666</v>
      </c>
      <c r="D148" t="str">
        <f t="shared" si="8"/>
        <v xml:space="preserve">GWS </v>
      </c>
      <c r="E148" s="92" t="s">
        <v>543</v>
      </c>
      <c r="F148" t="str">
        <f>VLOOKUP(D148,'Name short to full'!$A$1:$B$19,2,FALSE)</f>
        <v>GWS Giants</v>
      </c>
      <c r="G148" t="str">
        <f>VLOOKUP(E148, 'Name short to full'!$C$2:$D$19, 2, FALSE)</f>
        <v>Geelong Cats</v>
      </c>
      <c r="H148" s="102" t="str">
        <f t="shared" si="9"/>
        <v>87</v>
      </c>
      <c r="I148" s="101" t="s">
        <v>665</v>
      </c>
      <c r="J148" s="100" t="str">
        <f t="shared" si="10"/>
        <v>94</v>
      </c>
      <c r="K148" s="53">
        <f t="shared" si="11"/>
        <v>0.92553191489361697</v>
      </c>
      <c r="L148" s="53">
        <f t="shared" si="12"/>
        <v>1.0804597701149425</v>
      </c>
      <c r="O148" t="str">
        <f t="shared" si="7"/>
        <v/>
      </c>
    </row>
    <row r="149" spans="1:15">
      <c r="A149" s="101">
        <v>18</v>
      </c>
      <c r="B149" s="101" t="s">
        <v>664</v>
      </c>
      <c r="C149" s="101" t="s">
        <v>663</v>
      </c>
      <c r="D149" t="str">
        <f t="shared" si="8"/>
        <v xml:space="preserve">Port Adelaide </v>
      </c>
      <c r="E149" s="92" t="s">
        <v>509</v>
      </c>
      <c r="F149" t="str">
        <f>VLOOKUP(D149,'Name short to full'!$A$1:$B$19,2,FALSE)</f>
        <v>Port Adelaide Power</v>
      </c>
      <c r="G149" t="str">
        <f>VLOOKUP(E149, 'Name short to full'!$C$2:$D$19, 2, FALSE)</f>
        <v>Melbourne Demons</v>
      </c>
      <c r="H149" s="102" t="str">
        <f t="shared" si="9"/>
        <v>72</v>
      </c>
      <c r="I149" s="101" t="s">
        <v>662</v>
      </c>
      <c r="J149" s="100" t="str">
        <f t="shared" si="10"/>
        <v>69</v>
      </c>
      <c r="K149" s="53">
        <f t="shared" si="11"/>
        <v>1.0434782608695652</v>
      </c>
      <c r="L149" s="53">
        <f t="shared" si="12"/>
        <v>0.95833333333333337</v>
      </c>
      <c r="O149" t="str">
        <f t="shared" si="7"/>
        <v/>
      </c>
    </row>
    <row r="150" spans="1:15">
      <c r="A150" s="101">
        <v>18</v>
      </c>
      <c r="B150" s="101" t="s">
        <v>661</v>
      </c>
      <c r="C150" s="101" t="s">
        <v>660</v>
      </c>
      <c r="D150" t="str">
        <f t="shared" si="8"/>
        <v xml:space="preserve">Western Bulldogs </v>
      </c>
      <c r="E150" s="92" t="s">
        <v>520</v>
      </c>
      <c r="F150" t="str">
        <f>VLOOKUP(D150,'Name short to full'!$A$1:$B$19,2,FALSE)</f>
        <v>Western Bulldogs</v>
      </c>
      <c r="G150" t="str">
        <f>VLOOKUP(E150, 'Name short to full'!$C$2:$D$19, 2, FALSE)</f>
        <v>Essendon Bombers</v>
      </c>
      <c r="H150" s="102" t="str">
        <f t="shared" si="9"/>
        <v>94</v>
      </c>
      <c r="I150" s="101" t="s">
        <v>659</v>
      </c>
      <c r="J150" s="100" t="str">
        <f t="shared" si="10"/>
        <v>101</v>
      </c>
      <c r="K150" s="53">
        <f t="shared" si="11"/>
        <v>0.93069306930693074</v>
      </c>
      <c r="L150" s="53">
        <f t="shared" si="12"/>
        <v>1.074468085106383</v>
      </c>
      <c r="O150" t="str">
        <f t="shared" si="7"/>
        <v/>
      </c>
    </row>
    <row r="151" spans="1:15">
      <c r="A151" s="101">
        <v>18</v>
      </c>
      <c r="B151" s="101" t="s">
        <v>658</v>
      </c>
      <c r="C151" s="101" t="s">
        <v>657</v>
      </c>
      <c r="D151" t="str">
        <f t="shared" si="8"/>
        <v xml:space="preserve">West Coast </v>
      </c>
      <c r="E151" s="92" t="s">
        <v>516</v>
      </c>
      <c r="F151" t="str">
        <f>VLOOKUP(D151,'Name short to full'!$A$1:$B$19,2,FALSE)</f>
        <v>West Coast Eagles</v>
      </c>
      <c r="G151" t="str">
        <f>VLOOKUP(E151, 'Name short to full'!$C$2:$D$19, 2, FALSE)</f>
        <v>Richmond Tigers</v>
      </c>
      <c r="H151" s="102" t="str">
        <f t="shared" si="9"/>
        <v>42</v>
      </c>
      <c r="I151" s="101" t="s">
        <v>656</v>
      </c>
      <c r="J151" s="100" t="str">
        <f t="shared" si="10"/>
        <v>59</v>
      </c>
      <c r="K151" s="53">
        <f t="shared" si="11"/>
        <v>0.71186440677966101</v>
      </c>
      <c r="L151" s="53">
        <f t="shared" si="12"/>
        <v>1.4047619047619047</v>
      </c>
      <c r="O151" t="str">
        <f t="shared" si="7"/>
        <v/>
      </c>
    </row>
    <row r="152" spans="1:15">
      <c r="A152" s="13">
        <v>18</v>
      </c>
      <c r="B152" s="13" t="s">
        <v>655</v>
      </c>
      <c r="C152" s="13" t="s">
        <v>654</v>
      </c>
      <c r="D152" s="13" t="str">
        <f t="shared" si="8"/>
        <v xml:space="preserve">Brisbane </v>
      </c>
      <c r="E152" s="244" t="s">
        <v>554</v>
      </c>
      <c r="F152" s="13" t="str">
        <f>VLOOKUP(D152,'Name short to full'!$A$1:$B$19,2,FALSE)</f>
        <v>Brisbane Lions</v>
      </c>
      <c r="G152" s="13" t="str">
        <f>VLOOKUP(E152, 'Name short to full'!$C$2:$D$19, 2, FALSE)</f>
        <v>Gold Coast Suns</v>
      </c>
      <c r="H152" s="245" t="str">
        <f t="shared" si="9"/>
        <v>110</v>
      </c>
      <c r="I152" s="101" t="s">
        <v>653</v>
      </c>
      <c r="J152" s="244" t="str">
        <f t="shared" si="10"/>
        <v>56</v>
      </c>
      <c r="K152" s="247">
        <f t="shared" si="11"/>
        <v>1.9642857142857142</v>
      </c>
      <c r="L152" s="247">
        <f t="shared" si="12"/>
        <v>0.50909090909090904</v>
      </c>
      <c r="M152" s="247"/>
      <c r="N152" s="247">
        <f>(K152+L23)/2</f>
        <v>0.9821428571428571</v>
      </c>
      <c r="O152" t="str">
        <f t="shared" si="7"/>
        <v/>
      </c>
    </row>
    <row r="153" spans="1:15">
      <c r="A153" s="101">
        <v>18</v>
      </c>
      <c r="B153" s="101" t="s">
        <v>652</v>
      </c>
      <c r="C153" s="101" t="s">
        <v>651</v>
      </c>
      <c r="D153" t="str">
        <f t="shared" si="8"/>
        <v xml:space="preserve">Hawthorn </v>
      </c>
      <c r="E153" s="92" t="s">
        <v>535</v>
      </c>
      <c r="F153" t="str">
        <f>VLOOKUP(D153,'Name short to full'!$A$1:$B$19,2,FALSE)</f>
        <v>Hawthorn Hawks</v>
      </c>
      <c r="G153" t="str">
        <f>VLOOKUP(E153, 'Name short to full'!$C$2:$D$19, 2, FALSE)</f>
        <v>Sydney Swans</v>
      </c>
      <c r="H153" s="102" t="str">
        <f t="shared" si="9"/>
        <v>104</v>
      </c>
      <c r="I153" s="101" t="s">
        <v>650</v>
      </c>
      <c r="J153" s="100" t="str">
        <f t="shared" si="10"/>
        <v>94</v>
      </c>
      <c r="K153" s="53">
        <f t="shared" si="11"/>
        <v>1.1063829787234043</v>
      </c>
      <c r="L153" s="53">
        <f t="shared" si="12"/>
        <v>0.90384615384615385</v>
      </c>
      <c r="O153" t="str">
        <f t="shared" si="7"/>
        <v/>
      </c>
    </row>
    <row r="154" spans="1:15" s="13" customFormat="1">
      <c r="A154" s="13">
        <v>18</v>
      </c>
      <c r="B154" s="13" t="s">
        <v>649</v>
      </c>
      <c r="C154" s="13" t="s">
        <v>648</v>
      </c>
      <c r="D154" s="13" t="str">
        <f t="shared" si="8"/>
        <v xml:space="preserve">Collingwood </v>
      </c>
      <c r="E154" s="244" t="s">
        <v>558</v>
      </c>
      <c r="F154" s="13" t="str">
        <f>VLOOKUP(D154,'Name short to full'!$A$1:$B$19,2,FALSE)</f>
        <v>Collingwood Magpies</v>
      </c>
      <c r="G154" s="13" t="str">
        <f>VLOOKUP(E154, 'Name short to full'!$C$2:$D$19, 2, FALSE)</f>
        <v>Adelaide Crows</v>
      </c>
      <c r="H154" s="245" t="str">
        <f t="shared" si="9"/>
        <v>82</v>
      </c>
      <c r="I154" s="101" t="s">
        <v>647</v>
      </c>
      <c r="J154" s="244" t="str">
        <f t="shared" si="10"/>
        <v>98</v>
      </c>
      <c r="K154" s="246">
        <f t="shared" si="11"/>
        <v>0.83673469387755106</v>
      </c>
      <c r="L154" s="246">
        <f t="shared" si="12"/>
        <v>1.1951219512195121</v>
      </c>
      <c r="N154" s="246">
        <f>(L71+K154)/2</f>
        <v>0.41836734693877553</v>
      </c>
      <c r="O154" t="str">
        <f t="shared" si="7"/>
        <v/>
      </c>
    </row>
    <row r="155" spans="1:15">
      <c r="A155">
        <v>19</v>
      </c>
      <c r="B155" t="s">
        <v>646</v>
      </c>
      <c r="C155" t="s">
        <v>645</v>
      </c>
      <c r="D155" t="str">
        <f t="shared" si="8"/>
        <v xml:space="preserve">Fremantle </v>
      </c>
      <c r="E155" s="92" t="s">
        <v>562</v>
      </c>
      <c r="F155" t="str">
        <f>VLOOKUP(D155,'Name short to full'!$A$1:$B$19,2,FALSE)</f>
        <v>Fremantle Dockers</v>
      </c>
      <c r="G155" t="str">
        <f>VLOOKUP(E155, 'Name short to full'!$C$2:$D$19, 2, FALSE)</f>
        <v>Carlton Blues</v>
      </c>
      <c r="H155" s="93" t="str">
        <f t="shared" si="9"/>
        <v>83</v>
      </c>
      <c r="I155" t="s">
        <v>644</v>
      </c>
      <c r="J155" s="92" t="str">
        <f t="shared" si="10"/>
        <v>78</v>
      </c>
      <c r="K155" s="53">
        <f t="shared" si="11"/>
        <v>1.0641025641025641</v>
      </c>
      <c r="L155" s="53">
        <f t="shared" si="12"/>
        <v>0.93975903614457834</v>
      </c>
      <c r="O155" t="str">
        <f t="shared" si="7"/>
        <v/>
      </c>
    </row>
    <row r="156" spans="1:15">
      <c r="A156">
        <v>19</v>
      </c>
      <c r="B156" t="s">
        <v>643</v>
      </c>
      <c r="C156" t="s">
        <v>642</v>
      </c>
      <c r="D156" t="str">
        <f t="shared" si="8"/>
        <v xml:space="preserve">Sydney </v>
      </c>
      <c r="E156" s="92" t="s">
        <v>520</v>
      </c>
      <c r="F156" t="str">
        <f>VLOOKUP(D156,'Name short to full'!$A$1:$B$19,2,FALSE)</f>
        <v>Sydney Swans</v>
      </c>
      <c r="G156" t="str">
        <f>VLOOKUP(E156, 'Name short to full'!$C$2:$D$19, 2, FALSE)</f>
        <v>Essendon Bombers</v>
      </c>
      <c r="H156" s="93" t="str">
        <f t="shared" si="9"/>
        <v>79</v>
      </c>
      <c r="I156" t="s">
        <v>641</v>
      </c>
      <c r="J156" s="92" t="str">
        <f t="shared" si="10"/>
        <v>57</v>
      </c>
      <c r="K156" s="53">
        <f t="shared" si="11"/>
        <v>1.3859649122807018</v>
      </c>
      <c r="L156" s="53">
        <f t="shared" si="12"/>
        <v>0.72151898734177211</v>
      </c>
      <c r="O156" t="str">
        <f t="shared" si="7"/>
        <v/>
      </c>
    </row>
    <row r="157" spans="1:15">
      <c r="A157">
        <v>19</v>
      </c>
      <c r="B157" t="s">
        <v>640</v>
      </c>
      <c r="C157" t="s">
        <v>639</v>
      </c>
      <c r="D157" t="str">
        <f t="shared" si="8"/>
        <v xml:space="preserve">Adelaide </v>
      </c>
      <c r="E157" s="92" t="s">
        <v>505</v>
      </c>
      <c r="F157" t="str">
        <f>VLOOKUP(D157,'Name short to full'!$A$1:$B$19,2,FALSE)</f>
        <v>Adelaide Crows</v>
      </c>
      <c r="G157" t="str">
        <f>VLOOKUP(E157, 'Name short to full'!$C$2:$D$19, 2, FALSE)</f>
        <v>West Coast Eagles</v>
      </c>
      <c r="H157" s="93" t="str">
        <f t="shared" si="9"/>
        <v>105</v>
      </c>
      <c r="I157" t="s">
        <v>638</v>
      </c>
      <c r="J157" s="92" t="str">
        <f t="shared" si="10"/>
        <v>136</v>
      </c>
      <c r="K157" s="53">
        <f t="shared" si="11"/>
        <v>0.7720588235294118</v>
      </c>
      <c r="L157" s="53">
        <f t="shared" si="12"/>
        <v>1.2952380952380953</v>
      </c>
      <c r="O157" t="str">
        <f t="shared" si="7"/>
        <v/>
      </c>
    </row>
    <row r="158" spans="1:15">
      <c r="A158">
        <v>19</v>
      </c>
      <c r="B158" t="s">
        <v>637</v>
      </c>
      <c r="C158" t="s">
        <v>636</v>
      </c>
      <c r="D158" t="str">
        <f t="shared" si="8"/>
        <v xml:space="preserve">Richmond </v>
      </c>
      <c r="E158" s="92" t="s">
        <v>497</v>
      </c>
      <c r="F158" t="str">
        <f>VLOOKUP(D158,'Name short to full'!$A$1:$B$19,2,FALSE)</f>
        <v>Richmond Tigers</v>
      </c>
      <c r="G158" t="str">
        <f>VLOOKUP(E158, 'Name short to full'!$C$2:$D$19, 2, FALSE)</f>
        <v>GWS Giants</v>
      </c>
      <c r="H158" s="93" t="str">
        <f t="shared" si="9"/>
        <v>89</v>
      </c>
      <c r="I158" t="s">
        <v>635</v>
      </c>
      <c r="J158" s="92" t="str">
        <f t="shared" si="10"/>
        <v>62</v>
      </c>
      <c r="K158" s="53">
        <f t="shared" si="11"/>
        <v>1.435483870967742</v>
      </c>
      <c r="L158" s="53">
        <f t="shared" si="12"/>
        <v>0.6966292134831461</v>
      </c>
      <c r="O158" t="str">
        <f t="shared" si="7"/>
        <v/>
      </c>
    </row>
    <row r="159" spans="1:15">
      <c r="A159">
        <v>19</v>
      </c>
      <c r="B159" t="s">
        <v>632</v>
      </c>
      <c r="C159" t="s">
        <v>634</v>
      </c>
      <c r="D159" t="str">
        <f t="shared" si="8"/>
        <v xml:space="preserve">North Melbourne </v>
      </c>
      <c r="E159" s="92" t="s">
        <v>543</v>
      </c>
      <c r="F159" t="str">
        <f>VLOOKUP(D159,'Name short to full'!$A$1:$B$19,2,FALSE)</f>
        <v>North Melbourne Kangaroos</v>
      </c>
      <c r="G159" t="str">
        <f>VLOOKUP(E159, 'Name short to full'!$C$2:$D$19, 2, FALSE)</f>
        <v>Geelong Cats</v>
      </c>
      <c r="H159" s="93" t="str">
        <f t="shared" si="9"/>
        <v>79</v>
      </c>
      <c r="I159" t="s">
        <v>633</v>
      </c>
      <c r="J159" s="92" t="str">
        <f t="shared" si="10"/>
        <v>111</v>
      </c>
      <c r="K159" s="53">
        <f t="shared" si="11"/>
        <v>0.71171171171171166</v>
      </c>
      <c r="L159" s="53">
        <f t="shared" si="12"/>
        <v>1.4050632911392404</v>
      </c>
      <c r="O159" t="str">
        <f t="shared" si="7"/>
        <v/>
      </c>
    </row>
    <row r="160" spans="1:15">
      <c r="A160">
        <v>19</v>
      </c>
      <c r="B160" t="s">
        <v>632</v>
      </c>
      <c r="C160" t="s">
        <v>631</v>
      </c>
      <c r="D160" t="str">
        <f t="shared" si="8"/>
        <v xml:space="preserve">Gold Coast </v>
      </c>
      <c r="E160" s="92" t="s">
        <v>501</v>
      </c>
      <c r="F160" t="str">
        <f>VLOOKUP(D160,'Name short to full'!$A$1:$B$19,2,FALSE)</f>
        <v>Gold Coast Suns</v>
      </c>
      <c r="G160" t="str">
        <f>VLOOKUP(E160, 'Name short to full'!$C$2:$D$19, 2, FALSE)</f>
        <v>St Kilda Saints</v>
      </c>
      <c r="H160" s="93" t="str">
        <f t="shared" si="9"/>
        <v>117</v>
      </c>
      <c r="I160" t="s">
        <v>630</v>
      </c>
      <c r="J160" s="92" t="str">
        <f t="shared" si="10"/>
        <v>64</v>
      </c>
      <c r="K160" s="53">
        <f t="shared" si="11"/>
        <v>1.828125</v>
      </c>
      <c r="L160" s="53">
        <f t="shared" si="12"/>
        <v>0.54700854700854706</v>
      </c>
      <c r="O160" t="str">
        <f t="shared" si="7"/>
        <v/>
      </c>
    </row>
    <row r="161" spans="1:15">
      <c r="A161">
        <v>19</v>
      </c>
      <c r="B161" t="s">
        <v>629</v>
      </c>
      <c r="C161" t="s">
        <v>628</v>
      </c>
      <c r="D161" t="str">
        <f t="shared" si="8"/>
        <v xml:space="preserve">Melbourne </v>
      </c>
      <c r="E161" s="92" t="s">
        <v>513</v>
      </c>
      <c r="F161" t="str">
        <f>VLOOKUP(D161,'Name short to full'!$A$1:$B$19,2,FALSE)</f>
        <v>Melbourne Demons</v>
      </c>
      <c r="G161" t="str">
        <f>VLOOKUP(E161, 'Name short to full'!$C$2:$D$19, 2, FALSE)</f>
        <v>Brisbane Lions</v>
      </c>
      <c r="H161" s="93" t="str">
        <f t="shared" si="9"/>
        <v>51</v>
      </c>
      <c r="I161" t="s">
        <v>627</v>
      </c>
      <c r="J161" s="92" t="str">
        <f t="shared" si="10"/>
        <v>74</v>
      </c>
      <c r="K161" s="53">
        <f t="shared" si="11"/>
        <v>0.68918918918918914</v>
      </c>
      <c r="L161" s="53">
        <f t="shared" si="12"/>
        <v>1.4509803921568627</v>
      </c>
      <c r="O161" t="str">
        <f t="shared" si="7"/>
        <v/>
      </c>
    </row>
    <row r="162" spans="1:15">
      <c r="A162">
        <v>19</v>
      </c>
      <c r="B162" t="s">
        <v>626</v>
      </c>
      <c r="C162" t="s">
        <v>625</v>
      </c>
      <c r="D162" t="str">
        <f t="shared" si="8"/>
        <v xml:space="preserve">Hawthorn </v>
      </c>
      <c r="E162" s="92" t="s">
        <v>572</v>
      </c>
      <c r="F162" t="str">
        <f>VLOOKUP(D162,'Name short to full'!$A$1:$B$19,2,FALSE)</f>
        <v>Hawthorn Hawks</v>
      </c>
      <c r="G162" t="str">
        <f>VLOOKUP(E162, 'Name short to full'!$C$2:$D$19, 2, FALSE)</f>
        <v>Western Bulldogs</v>
      </c>
      <c r="H162" s="93" t="str">
        <f t="shared" si="9"/>
        <v>107</v>
      </c>
      <c r="I162" t="s">
        <v>624</v>
      </c>
      <c r="J162" s="92" t="str">
        <f t="shared" si="10"/>
        <v>45</v>
      </c>
      <c r="K162" s="53">
        <f t="shared" si="11"/>
        <v>2.3777777777777778</v>
      </c>
      <c r="L162" s="53">
        <f t="shared" si="12"/>
        <v>0.42056074766355139</v>
      </c>
      <c r="O162" t="str">
        <f t="shared" si="7"/>
        <v/>
      </c>
    </row>
    <row r="163" spans="1:15">
      <c r="A163">
        <v>19</v>
      </c>
      <c r="B163" t="s">
        <v>623</v>
      </c>
      <c r="C163" t="s">
        <v>622</v>
      </c>
      <c r="D163" t="str">
        <f t="shared" si="8"/>
        <v xml:space="preserve">Collingwood </v>
      </c>
      <c r="E163" s="92" t="s">
        <v>524</v>
      </c>
      <c r="F163" t="str">
        <f>VLOOKUP(D163,'Name short to full'!$A$1:$B$19,2,FALSE)</f>
        <v>Collingwood Magpies</v>
      </c>
      <c r="G163" t="str">
        <f>VLOOKUP(E163, 'Name short to full'!$C$2:$D$19, 2, FALSE)</f>
        <v>Port Adelaide Power</v>
      </c>
      <c r="H163" s="93" t="str">
        <f t="shared" si="9"/>
        <v>76</v>
      </c>
      <c r="I163" t="s">
        <v>621</v>
      </c>
      <c r="J163" s="92" t="str">
        <f t="shared" si="10"/>
        <v>70</v>
      </c>
      <c r="K163" s="53">
        <f t="shared" si="11"/>
        <v>1.0857142857142856</v>
      </c>
      <c r="L163" s="53">
        <f t="shared" si="12"/>
        <v>0.92105263157894735</v>
      </c>
      <c r="O163" t="str">
        <f t="shared" si="7"/>
        <v/>
      </c>
    </row>
    <row r="164" spans="1:15">
      <c r="A164" s="13">
        <v>20</v>
      </c>
      <c r="B164" s="13" t="s">
        <v>620</v>
      </c>
      <c r="C164" s="13" t="s">
        <v>619</v>
      </c>
      <c r="D164" s="13" t="str">
        <f t="shared" si="8"/>
        <v xml:space="preserve">Richmond </v>
      </c>
      <c r="E164" s="244" t="s">
        <v>520</v>
      </c>
      <c r="F164" s="13" t="str">
        <f>VLOOKUP(D164,'Name short to full'!$A$1:$B$19,2,FALSE)</f>
        <v>Richmond Tigers</v>
      </c>
      <c r="G164" s="13" t="str">
        <f>VLOOKUP(E164, 'Name short to full'!$C$2:$D$19, 2, FALSE)</f>
        <v>Essendon Bombers</v>
      </c>
      <c r="H164" s="245" t="str">
        <f t="shared" si="9"/>
        <v>95</v>
      </c>
      <c r="I164" s="2" t="s">
        <v>618</v>
      </c>
      <c r="J164" s="244" t="str">
        <f t="shared" si="10"/>
        <v>77</v>
      </c>
      <c r="K164" s="246">
        <f t="shared" si="11"/>
        <v>1.2337662337662338</v>
      </c>
      <c r="L164" s="246">
        <f t="shared" si="12"/>
        <v>0.81052631578947365</v>
      </c>
      <c r="M164" s="13"/>
      <c r="N164" s="246">
        <f>(K164+L87)/2</f>
        <v>0.61688311688311692</v>
      </c>
      <c r="O164" t="str">
        <f t="shared" si="7"/>
        <v/>
      </c>
    </row>
    <row r="165" spans="1:15">
      <c r="A165" s="2">
        <v>20</v>
      </c>
      <c r="B165" s="2" t="s">
        <v>617</v>
      </c>
      <c r="C165" s="2" t="s">
        <v>616</v>
      </c>
      <c r="D165" t="str">
        <f t="shared" si="8"/>
        <v xml:space="preserve">GWS </v>
      </c>
      <c r="E165" s="92" t="s">
        <v>615</v>
      </c>
      <c r="F165" t="str">
        <f>VLOOKUP(D165,'Name short to full'!$A$1:$B$19,2,FALSE)</f>
        <v>GWS Giants</v>
      </c>
      <c r="G165" t="str">
        <f>VLOOKUP(E165, 'Name short to full'!$C$2:$D$19, 2, FALSE)</f>
        <v>North Melbourne Kangaroos</v>
      </c>
      <c r="H165" s="95" t="str">
        <f t="shared" si="9"/>
        <v>51</v>
      </c>
      <c r="I165" s="2" t="s">
        <v>614</v>
      </c>
      <c r="J165" s="94" t="str">
        <f t="shared" si="10"/>
        <v>126</v>
      </c>
      <c r="K165" s="53">
        <f t="shared" si="11"/>
        <v>0.40476190476190477</v>
      </c>
      <c r="L165" s="53">
        <f t="shared" si="12"/>
        <v>2.4705882352941178</v>
      </c>
      <c r="O165" t="str">
        <f t="shared" si="7"/>
        <v/>
      </c>
    </row>
    <row r="166" spans="1:15">
      <c r="A166" s="2">
        <v>20</v>
      </c>
      <c r="B166" s="2" t="s">
        <v>613</v>
      </c>
      <c r="C166" s="2" t="s">
        <v>612</v>
      </c>
      <c r="D166" t="str">
        <f t="shared" si="8"/>
        <v xml:space="preserve">Carlton </v>
      </c>
      <c r="E166" s="92" t="s">
        <v>554</v>
      </c>
      <c r="F166" t="str">
        <f>VLOOKUP(D166,'Name short to full'!$A$1:$B$19,2,FALSE)</f>
        <v>Carlton Blues</v>
      </c>
      <c r="G166" t="str">
        <f>VLOOKUP(E166, 'Name short to full'!$C$2:$D$19, 2, FALSE)</f>
        <v>Gold Coast Suns</v>
      </c>
      <c r="H166" s="95" t="str">
        <f t="shared" si="9"/>
        <v>97</v>
      </c>
      <c r="I166" s="2" t="s">
        <v>611</v>
      </c>
      <c r="J166" s="94" t="str">
        <f t="shared" si="10"/>
        <v>58</v>
      </c>
      <c r="K166" s="53">
        <f t="shared" si="11"/>
        <v>1.6724137931034482</v>
      </c>
      <c r="L166" s="53">
        <f t="shared" si="12"/>
        <v>0.59793814432989689</v>
      </c>
      <c r="O166" t="str">
        <f t="shared" si="7"/>
        <v/>
      </c>
    </row>
    <row r="167" spans="1:15">
      <c r="A167" s="2">
        <v>20</v>
      </c>
      <c r="B167" s="2" t="s">
        <v>610</v>
      </c>
      <c r="C167" s="2" t="s">
        <v>609</v>
      </c>
      <c r="D167" t="str">
        <f t="shared" si="8"/>
        <v xml:space="preserve">Hawthorn </v>
      </c>
      <c r="E167" s="92" t="s">
        <v>509</v>
      </c>
      <c r="F167" t="str">
        <f>VLOOKUP(D167,'Name short to full'!$A$1:$B$19,2,FALSE)</f>
        <v>Hawthorn Hawks</v>
      </c>
      <c r="G167" t="str">
        <f>VLOOKUP(E167, 'Name short to full'!$C$2:$D$19, 2, FALSE)</f>
        <v>Melbourne Demons</v>
      </c>
      <c r="H167" s="95" t="str">
        <f t="shared" si="9"/>
        <v>115</v>
      </c>
      <c r="I167" s="2" t="s">
        <v>608</v>
      </c>
      <c r="J167" s="94" t="str">
        <f t="shared" si="10"/>
        <v>65</v>
      </c>
      <c r="K167" s="53">
        <f t="shared" si="11"/>
        <v>1.7692307692307692</v>
      </c>
      <c r="L167" s="53">
        <f t="shared" si="12"/>
        <v>0.56521739130434778</v>
      </c>
      <c r="O167" t="str">
        <f t="shared" si="7"/>
        <v/>
      </c>
    </row>
    <row r="168" spans="1:15">
      <c r="A168" s="2">
        <v>20</v>
      </c>
      <c r="B168" s="2" t="s">
        <v>607</v>
      </c>
      <c r="C168" s="2" t="s">
        <v>606</v>
      </c>
      <c r="D168" t="str">
        <f t="shared" si="8"/>
        <v xml:space="preserve">Port Adelaide </v>
      </c>
      <c r="E168" s="92" t="s">
        <v>535</v>
      </c>
      <c r="F168" t="str">
        <f>VLOOKUP(D168,'Name short to full'!$A$1:$B$19,2,FALSE)</f>
        <v>Port Adelaide Power</v>
      </c>
      <c r="G168" t="str">
        <f>VLOOKUP(E168, 'Name short to full'!$C$2:$D$19, 2, FALSE)</f>
        <v>Sydney Swans</v>
      </c>
      <c r="H168" s="95" t="str">
        <f t="shared" si="9"/>
        <v>58</v>
      </c>
      <c r="I168" s="2" t="s">
        <v>605</v>
      </c>
      <c r="J168" s="94" t="str">
        <f t="shared" si="10"/>
        <v>84</v>
      </c>
      <c r="K168" s="53">
        <f t="shared" si="11"/>
        <v>0.69047619047619047</v>
      </c>
      <c r="L168" s="53">
        <f t="shared" si="12"/>
        <v>1.4482758620689655</v>
      </c>
      <c r="O168" t="str">
        <f t="shared" si="7"/>
        <v/>
      </c>
    </row>
    <row r="169" spans="1:15">
      <c r="A169" s="2">
        <v>20</v>
      </c>
      <c r="B169" s="2" t="s">
        <v>604</v>
      </c>
      <c r="C169" s="2" t="s">
        <v>603</v>
      </c>
      <c r="D169" t="str">
        <f t="shared" si="8"/>
        <v xml:space="preserve">Geelong </v>
      </c>
      <c r="E169" s="92" t="s">
        <v>539</v>
      </c>
      <c r="F169" t="str">
        <f>VLOOKUP(D169,'Name short to full'!$A$1:$B$19,2,FALSE)</f>
        <v>Geelong Cats</v>
      </c>
      <c r="G169" t="str">
        <f>VLOOKUP(E169, 'Name short to full'!$C$2:$D$19, 2, FALSE)</f>
        <v>Fremantle Dockers</v>
      </c>
      <c r="H169" s="95" t="str">
        <f t="shared" si="9"/>
        <v>81</v>
      </c>
      <c r="I169" s="2" t="s">
        <v>602</v>
      </c>
      <c r="J169" s="94" t="str">
        <f t="shared" si="10"/>
        <v>79</v>
      </c>
      <c r="K169" s="53">
        <f t="shared" si="11"/>
        <v>1.0253164556962024</v>
      </c>
      <c r="L169" s="53">
        <f t="shared" si="12"/>
        <v>0.97530864197530864</v>
      </c>
      <c r="N169" s="53">
        <f>(L75+K169)/2</f>
        <v>0.51265822784810122</v>
      </c>
      <c r="O169" t="str">
        <f t="shared" si="7"/>
        <v/>
      </c>
    </row>
    <row r="170" spans="1:15">
      <c r="A170" s="2">
        <v>20</v>
      </c>
      <c r="B170" s="2" t="s">
        <v>601</v>
      </c>
      <c r="C170" s="2" t="s">
        <v>600</v>
      </c>
      <c r="D170" t="str">
        <f t="shared" si="8"/>
        <v xml:space="preserve">Brisbane </v>
      </c>
      <c r="E170" s="92" t="s">
        <v>558</v>
      </c>
      <c r="F170" t="str">
        <f>VLOOKUP(D170,'Name short to full'!$A$1:$B$19,2,FALSE)</f>
        <v>Brisbane Lions</v>
      </c>
      <c r="G170" t="str">
        <f>VLOOKUP(E170, 'Name short to full'!$C$2:$D$19, 2, FALSE)</f>
        <v>Adelaide Crows</v>
      </c>
      <c r="H170" s="95" t="str">
        <f t="shared" si="9"/>
        <v>63</v>
      </c>
      <c r="I170" s="2" t="s">
        <v>599</v>
      </c>
      <c r="J170" s="94" t="str">
        <f t="shared" si="10"/>
        <v>168</v>
      </c>
      <c r="K170" s="53">
        <f t="shared" si="11"/>
        <v>0.375</v>
      </c>
      <c r="L170" s="53">
        <f t="shared" si="12"/>
        <v>2.6666666666666665</v>
      </c>
      <c r="O170" t="str">
        <f t="shared" si="7"/>
        <v/>
      </c>
    </row>
    <row r="171" spans="1:15">
      <c r="A171" s="2">
        <v>20</v>
      </c>
      <c r="B171" s="2" t="s">
        <v>598</v>
      </c>
      <c r="C171" s="2" t="s">
        <v>597</v>
      </c>
      <c r="D171" t="str">
        <f t="shared" si="8"/>
        <v xml:space="preserve">West Coast </v>
      </c>
      <c r="E171" s="92" t="s">
        <v>550</v>
      </c>
      <c r="F171" t="str">
        <f>VLOOKUP(D171,'Name short to full'!$A$1:$B$19,2,FALSE)</f>
        <v>West Coast Eagles</v>
      </c>
      <c r="G171" t="str">
        <f>VLOOKUP(E171, 'Name short to full'!$C$2:$D$19, 2, FALSE)</f>
        <v>Collingwood Magpies</v>
      </c>
      <c r="H171" s="95" t="str">
        <f t="shared" si="9"/>
        <v>126</v>
      </c>
      <c r="I171" s="2" t="s">
        <v>596</v>
      </c>
      <c r="J171" s="94" t="str">
        <f t="shared" si="10"/>
        <v>66</v>
      </c>
      <c r="K171" s="53">
        <f t="shared" si="11"/>
        <v>1.9090909090909092</v>
      </c>
      <c r="L171" s="53">
        <f t="shared" si="12"/>
        <v>0.52380952380952384</v>
      </c>
      <c r="O171" t="str">
        <f t="shared" si="7"/>
        <v/>
      </c>
    </row>
    <row r="172" spans="1:15">
      <c r="A172" s="2">
        <v>20</v>
      </c>
      <c r="B172" s="2" t="s">
        <v>595</v>
      </c>
      <c r="C172" s="2" t="s">
        <v>594</v>
      </c>
      <c r="D172" t="str">
        <f t="shared" si="8"/>
        <v xml:space="preserve">St Kilda </v>
      </c>
      <c r="E172" s="92" t="s">
        <v>572</v>
      </c>
      <c r="F172" t="str">
        <f>VLOOKUP(D172,'Name short to full'!$A$1:$B$19,2,FALSE)</f>
        <v>St Kilda Saints</v>
      </c>
      <c r="G172" t="str">
        <f>VLOOKUP(E172, 'Name short to full'!$C$2:$D$19, 2, FALSE)</f>
        <v>Western Bulldogs</v>
      </c>
      <c r="H172" s="95" t="str">
        <f t="shared" si="9"/>
        <v>99</v>
      </c>
      <c r="I172" s="2" t="s">
        <v>593</v>
      </c>
      <c r="J172" s="94" t="str">
        <f t="shared" si="10"/>
        <v>122</v>
      </c>
      <c r="K172" s="53">
        <f t="shared" si="11"/>
        <v>0.81147540983606559</v>
      </c>
      <c r="L172" s="53">
        <f t="shared" si="12"/>
        <v>1.2323232323232323</v>
      </c>
      <c r="O172" t="str">
        <f t="shared" si="7"/>
        <v/>
      </c>
    </row>
    <row r="173" spans="1:15" s="13" customFormat="1">
      <c r="A173" s="13">
        <v>21</v>
      </c>
      <c r="B173" s="13" t="s">
        <v>592</v>
      </c>
      <c r="C173" s="13" t="s">
        <v>591</v>
      </c>
      <c r="D173" s="13" t="str">
        <f t="shared" si="8"/>
        <v xml:space="preserve">Carlton </v>
      </c>
      <c r="E173" s="244" t="s">
        <v>543</v>
      </c>
      <c r="F173" s="13" t="str">
        <f>VLOOKUP(D173,'Name short to full'!$A$1:$B$19,2,FALSE)</f>
        <v>Carlton Blues</v>
      </c>
      <c r="G173" s="13" t="str">
        <f>VLOOKUP(E173, 'Name short to full'!$C$2:$D$19, 2, FALSE)</f>
        <v>Geelong Cats</v>
      </c>
      <c r="H173" s="245" t="str">
        <f t="shared" si="9"/>
        <v>76</v>
      </c>
      <c r="I173" s="12" t="s">
        <v>590</v>
      </c>
      <c r="J173" s="244" t="str">
        <f t="shared" si="10"/>
        <v>82</v>
      </c>
      <c r="K173" s="246">
        <f t="shared" si="11"/>
        <v>0.92682926829268297</v>
      </c>
      <c r="L173" s="246">
        <f t="shared" si="12"/>
        <v>1.0789473684210527</v>
      </c>
      <c r="N173" s="246">
        <f>(K173+L92)/2</f>
        <v>0.46341463414634149</v>
      </c>
      <c r="O173" t="str">
        <f t="shared" si="7"/>
        <v/>
      </c>
    </row>
    <row r="174" spans="1:15">
      <c r="A174" s="12">
        <v>21</v>
      </c>
      <c r="B174" s="12" t="s">
        <v>589</v>
      </c>
      <c r="C174" s="12" t="s">
        <v>588</v>
      </c>
      <c r="D174" t="str">
        <f t="shared" ref="D174:D190" si="13">LEFT(C174,FIND("v",C174)-1)</f>
        <v xml:space="preserve">Sydney </v>
      </c>
      <c r="E174" s="92" t="s">
        <v>501</v>
      </c>
      <c r="F174" t="str">
        <f>VLOOKUP(D174,'Name short to full'!$A$1:$B$19,2,FALSE)</f>
        <v>Sydney Swans</v>
      </c>
      <c r="G174" t="str">
        <f>VLOOKUP(E174, 'Name short to full'!$C$2:$D$19, 2, FALSE)</f>
        <v>St Kilda Saints</v>
      </c>
      <c r="H174" s="99" t="str">
        <f t="shared" ref="H174:H190" si="14">LEFT(I174, FIND("-", I174) - 1)</f>
        <v>127</v>
      </c>
      <c r="I174" s="12" t="s">
        <v>587</v>
      </c>
      <c r="J174" s="98" t="str">
        <f t="shared" ref="J174:J190" si="15">RIGHT(I174,LEN(I174)-FIND("-",I174))</f>
        <v>56</v>
      </c>
      <c r="K174" s="53">
        <f t="shared" ref="K174:K190" si="16">H174/J174</f>
        <v>2.2678571428571428</v>
      </c>
      <c r="L174" s="53">
        <f t="shared" ref="L174:L190" si="17">J174/H174</f>
        <v>0.44094488188976377</v>
      </c>
      <c r="O174" t="str">
        <f t="shared" ref="O174:O190" si="18">IF(COUNTIFS(F:F, F174, G:G, G174) + COUNTIFS(G:G, F174, F:F, G174) &gt; 1, "Played Twice", "")</f>
        <v/>
      </c>
    </row>
    <row r="175" spans="1:15">
      <c r="A175" s="12">
        <v>21</v>
      </c>
      <c r="B175" s="12" t="s">
        <v>586</v>
      </c>
      <c r="C175" s="12" t="s">
        <v>585</v>
      </c>
      <c r="D175" t="str">
        <f t="shared" si="13"/>
        <v xml:space="preserve">Gold Coast </v>
      </c>
      <c r="E175" s="92" t="s">
        <v>524</v>
      </c>
      <c r="F175" t="str">
        <f>VLOOKUP(D175,'Name short to full'!$A$1:$B$19,2,FALSE)</f>
        <v>Gold Coast Suns</v>
      </c>
      <c r="G175" t="str">
        <f>VLOOKUP(E175, 'Name short to full'!$C$2:$D$19, 2, FALSE)</f>
        <v>Port Adelaide Power</v>
      </c>
      <c r="H175" s="99" t="str">
        <f t="shared" si="14"/>
        <v>47</v>
      </c>
      <c r="I175" s="12" t="s">
        <v>584</v>
      </c>
      <c r="J175" s="98" t="str">
        <f t="shared" si="15"/>
        <v>56</v>
      </c>
      <c r="K175" s="53">
        <f t="shared" si="16"/>
        <v>0.8392857142857143</v>
      </c>
      <c r="L175" s="53">
        <f t="shared" si="17"/>
        <v>1.1914893617021276</v>
      </c>
      <c r="O175" t="str">
        <f t="shared" si="18"/>
        <v/>
      </c>
    </row>
    <row r="176" spans="1:15">
      <c r="A176" s="12">
        <v>21</v>
      </c>
      <c r="B176" s="12" t="s">
        <v>583</v>
      </c>
      <c r="C176" s="12" t="s">
        <v>582</v>
      </c>
      <c r="D176" t="str">
        <f t="shared" si="13"/>
        <v xml:space="preserve">Essendon </v>
      </c>
      <c r="E176" s="92" t="s">
        <v>505</v>
      </c>
      <c r="F176" t="str">
        <f>VLOOKUP(D176,'Name short to full'!$A$1:$B$19,2,FALSE)</f>
        <v>Essendon Bombers</v>
      </c>
      <c r="G176" t="str">
        <f>VLOOKUP(E176, 'Name short to full'!$C$2:$D$19, 2, FALSE)</f>
        <v>West Coast Eagles</v>
      </c>
      <c r="H176" s="99" t="str">
        <f t="shared" si="14"/>
        <v>77</v>
      </c>
      <c r="I176" s="12" t="s">
        <v>581</v>
      </c>
      <c r="J176" s="98" t="str">
        <f t="shared" si="15"/>
        <v>74</v>
      </c>
      <c r="K176" s="53">
        <f t="shared" si="16"/>
        <v>1.0405405405405406</v>
      </c>
      <c r="L176" s="53">
        <f t="shared" si="17"/>
        <v>0.96103896103896103</v>
      </c>
      <c r="O176" t="str">
        <f t="shared" si="18"/>
        <v/>
      </c>
    </row>
    <row r="177" spans="1:15">
      <c r="A177" s="12">
        <v>21</v>
      </c>
      <c r="B177" s="12" t="s">
        <v>580</v>
      </c>
      <c r="C177" s="12" t="s">
        <v>579</v>
      </c>
      <c r="D177" t="str">
        <f t="shared" si="13"/>
        <v xml:space="preserve">Adelaide </v>
      </c>
      <c r="E177" s="92" t="s">
        <v>516</v>
      </c>
      <c r="F177" t="str">
        <f>VLOOKUP(D177,'Name short to full'!$A$1:$B$19,2,FALSE)</f>
        <v>Adelaide Crows</v>
      </c>
      <c r="G177" t="str">
        <f>VLOOKUP(E177, 'Name short to full'!$C$2:$D$19, 2, FALSE)</f>
        <v>Richmond Tigers</v>
      </c>
      <c r="H177" s="99" t="str">
        <f t="shared" si="14"/>
        <v>69</v>
      </c>
      <c r="I177" s="12" t="s">
        <v>578</v>
      </c>
      <c r="J177" s="98" t="str">
        <f t="shared" si="15"/>
        <v>79</v>
      </c>
      <c r="K177" s="53">
        <f t="shared" si="16"/>
        <v>0.87341772151898733</v>
      </c>
      <c r="L177" s="53">
        <f t="shared" si="17"/>
        <v>1.144927536231884</v>
      </c>
      <c r="O177" t="str">
        <f t="shared" si="18"/>
        <v/>
      </c>
    </row>
    <row r="178" spans="1:15">
      <c r="A178" s="12">
        <v>21</v>
      </c>
      <c r="B178" s="12" t="s">
        <v>577</v>
      </c>
      <c r="C178" s="12" t="s">
        <v>576</v>
      </c>
      <c r="D178" t="str">
        <f t="shared" si="13"/>
        <v xml:space="preserve">Collingwood </v>
      </c>
      <c r="E178" s="92" t="s">
        <v>513</v>
      </c>
      <c r="F178" t="str">
        <f>VLOOKUP(D178,'Name short to full'!$A$1:$B$19,2,FALSE)</f>
        <v>Collingwood Magpies</v>
      </c>
      <c r="G178" t="str">
        <f>VLOOKUP(E178, 'Name short to full'!$C$2:$D$19, 2, FALSE)</f>
        <v>Brisbane Lions</v>
      </c>
      <c r="H178" s="99" t="str">
        <f t="shared" si="14"/>
        <v>56</v>
      </c>
      <c r="I178" s="12" t="s">
        <v>575</v>
      </c>
      <c r="J178" s="98" t="str">
        <f t="shared" si="15"/>
        <v>123</v>
      </c>
      <c r="K178" s="53">
        <f t="shared" si="16"/>
        <v>0.45528455284552843</v>
      </c>
      <c r="L178" s="53">
        <f t="shared" si="17"/>
        <v>2.1964285714285716</v>
      </c>
      <c r="O178" t="str">
        <f t="shared" si="18"/>
        <v/>
      </c>
    </row>
    <row r="179" spans="1:15">
      <c r="A179" s="12">
        <v>21</v>
      </c>
      <c r="B179" s="12" t="s">
        <v>574</v>
      </c>
      <c r="C179" s="12" t="s">
        <v>573</v>
      </c>
      <c r="D179" t="str">
        <f t="shared" si="13"/>
        <v xml:space="preserve">North Melbourne </v>
      </c>
      <c r="E179" s="92" t="s">
        <v>572</v>
      </c>
      <c r="F179" t="str">
        <f>VLOOKUP(D179,'Name short to full'!$A$1:$B$19,2,FALSE)</f>
        <v>North Melbourne Kangaroos</v>
      </c>
      <c r="G179" t="str">
        <f>VLOOKUP(E179, 'Name short to full'!$C$2:$D$19, 2, FALSE)</f>
        <v>Western Bulldogs</v>
      </c>
      <c r="H179" s="99" t="str">
        <f t="shared" si="14"/>
        <v>111</v>
      </c>
      <c r="I179" s="12" t="s">
        <v>571</v>
      </c>
      <c r="J179" s="98" t="str">
        <f t="shared" si="15"/>
        <v>61</v>
      </c>
      <c r="K179" s="53">
        <f t="shared" si="16"/>
        <v>1.819672131147541</v>
      </c>
      <c r="L179" s="53">
        <f t="shared" si="17"/>
        <v>0.5495495495495496</v>
      </c>
      <c r="O179" t="str">
        <f t="shared" si="18"/>
        <v/>
      </c>
    </row>
    <row r="180" spans="1:15">
      <c r="A180" s="12">
        <v>21</v>
      </c>
      <c r="B180" s="12" t="s">
        <v>570</v>
      </c>
      <c r="C180" s="12" t="s">
        <v>569</v>
      </c>
      <c r="D180" t="str">
        <f t="shared" si="13"/>
        <v xml:space="preserve">Fremantle </v>
      </c>
      <c r="E180" s="92" t="s">
        <v>528</v>
      </c>
      <c r="F180" t="str">
        <f>VLOOKUP(D180,'Name short to full'!$A$1:$B$19,2,FALSE)</f>
        <v>Fremantle Dockers</v>
      </c>
      <c r="G180" t="str">
        <f>VLOOKUP(E180, 'Name short to full'!$C$2:$D$19, 2, FALSE)</f>
        <v>Hawthorn Hawks</v>
      </c>
      <c r="H180" s="99" t="str">
        <f t="shared" si="14"/>
        <v>110</v>
      </c>
      <c r="I180" s="12" t="s">
        <v>568</v>
      </c>
      <c r="J180" s="98" t="str">
        <f t="shared" si="15"/>
        <v>91</v>
      </c>
      <c r="K180" s="53">
        <f t="shared" si="16"/>
        <v>1.2087912087912087</v>
      </c>
      <c r="L180" s="53">
        <f t="shared" si="17"/>
        <v>0.82727272727272727</v>
      </c>
      <c r="O180" t="str">
        <f t="shared" si="18"/>
        <v/>
      </c>
    </row>
    <row r="181" spans="1:15">
      <c r="A181" s="12">
        <v>21</v>
      </c>
      <c r="B181" s="12" t="s">
        <v>567</v>
      </c>
      <c r="C181" s="12" t="s">
        <v>566</v>
      </c>
      <c r="D181" t="str">
        <f t="shared" si="13"/>
        <v xml:space="preserve">Melbourne </v>
      </c>
      <c r="E181" s="92" t="s">
        <v>497</v>
      </c>
      <c r="F181" t="str">
        <f>VLOOKUP(D181,'Name short to full'!$A$1:$B$19,2,FALSE)</f>
        <v>Melbourne Demons</v>
      </c>
      <c r="G181" t="str">
        <f>VLOOKUP(E181, 'Name short to full'!$C$2:$D$19, 2, FALSE)</f>
        <v>GWS Giants</v>
      </c>
      <c r="H181" s="99" t="str">
        <f t="shared" si="14"/>
        <v>34</v>
      </c>
      <c r="I181" s="12" t="s">
        <v>565</v>
      </c>
      <c r="J181" s="98" t="str">
        <f t="shared" si="15"/>
        <v>98</v>
      </c>
      <c r="K181" s="53">
        <f t="shared" si="16"/>
        <v>0.34693877551020408</v>
      </c>
      <c r="L181" s="53">
        <f t="shared" si="17"/>
        <v>2.8823529411764706</v>
      </c>
      <c r="O181" t="str">
        <f t="shared" si="18"/>
        <v/>
      </c>
    </row>
    <row r="182" spans="1:15">
      <c r="A182" s="73">
        <v>22</v>
      </c>
      <c r="B182" s="73" t="s">
        <v>564</v>
      </c>
      <c r="C182" s="73" t="s">
        <v>563</v>
      </c>
      <c r="D182" t="str">
        <f t="shared" si="13"/>
        <v xml:space="preserve">Port Adelaide </v>
      </c>
      <c r="E182" s="92" t="s">
        <v>562</v>
      </c>
      <c r="F182" t="str">
        <f>VLOOKUP(D182,'Name short to full'!$A$1:$B$19,2,FALSE)</f>
        <v>Port Adelaide Power</v>
      </c>
      <c r="G182" t="str">
        <f>VLOOKUP(E182, 'Name short to full'!$C$2:$D$19, 2, FALSE)</f>
        <v>Carlton Blues</v>
      </c>
      <c r="H182" s="97" t="str">
        <f t="shared" si="14"/>
        <v>140</v>
      </c>
      <c r="I182" s="73" t="s">
        <v>561</v>
      </c>
      <c r="J182" s="96" t="str">
        <f t="shared" si="15"/>
        <v>37</v>
      </c>
      <c r="K182" s="53">
        <f t="shared" si="16"/>
        <v>3.7837837837837838</v>
      </c>
      <c r="L182" s="53">
        <f t="shared" si="17"/>
        <v>0.26428571428571429</v>
      </c>
      <c r="O182" t="str">
        <f t="shared" si="18"/>
        <v/>
      </c>
    </row>
    <row r="183" spans="1:15" s="13" customFormat="1">
      <c r="A183" s="13">
        <v>22</v>
      </c>
      <c r="B183" s="13" t="s">
        <v>560</v>
      </c>
      <c r="C183" s="13" t="s">
        <v>559</v>
      </c>
      <c r="D183" s="13" t="str">
        <f t="shared" si="13"/>
        <v xml:space="preserve">North Melbourne </v>
      </c>
      <c r="E183" s="244" t="s">
        <v>558</v>
      </c>
      <c r="F183" s="13" t="str">
        <f>VLOOKUP(D183,'Name short to full'!$A$1:$B$19,2,FALSE)</f>
        <v>North Melbourne Kangaroos</v>
      </c>
      <c r="G183" s="13" t="str">
        <f>VLOOKUP(E183, 'Name short to full'!$C$2:$D$19, 2, FALSE)</f>
        <v>Adelaide Crows</v>
      </c>
      <c r="H183" s="245" t="str">
        <f t="shared" si="14"/>
        <v>101</v>
      </c>
      <c r="I183" s="73" t="s">
        <v>557</v>
      </c>
      <c r="J183" s="244" t="str">
        <f t="shared" si="15"/>
        <v>94</v>
      </c>
      <c r="K183" s="246">
        <f t="shared" si="16"/>
        <v>1.074468085106383</v>
      </c>
      <c r="L183" s="246">
        <f t="shared" si="17"/>
        <v>0.93069306930693074</v>
      </c>
      <c r="N183" s="246">
        <f>(L105+K183)/2</f>
        <v>0.53723404255319152</v>
      </c>
      <c r="O183" t="str">
        <f t="shared" si="18"/>
        <v/>
      </c>
    </row>
    <row r="184" spans="1:15">
      <c r="A184" s="73">
        <v>22</v>
      </c>
      <c r="B184" s="73" t="s">
        <v>556</v>
      </c>
      <c r="C184" s="73" t="s">
        <v>555</v>
      </c>
      <c r="D184" t="str">
        <f t="shared" si="13"/>
        <v xml:space="preserve">Essendon </v>
      </c>
      <c r="E184" s="92" t="s">
        <v>554</v>
      </c>
      <c r="F184" t="str">
        <f>VLOOKUP(D184,'Name short to full'!$A$1:$B$19,2,FALSE)</f>
        <v>Essendon Bombers</v>
      </c>
      <c r="G184" t="str">
        <f>VLOOKUP(E184, 'Name short to full'!$C$2:$D$19, 2, FALSE)</f>
        <v>Gold Coast Suns</v>
      </c>
      <c r="H184" s="97" t="str">
        <f t="shared" si="14"/>
        <v>108</v>
      </c>
      <c r="I184" s="73" t="s">
        <v>553</v>
      </c>
      <c r="J184" s="96" t="str">
        <f t="shared" si="15"/>
        <v>89</v>
      </c>
      <c r="K184" s="53">
        <f t="shared" si="16"/>
        <v>1.2134831460674158</v>
      </c>
      <c r="L184" s="53">
        <f t="shared" si="17"/>
        <v>0.82407407407407407</v>
      </c>
      <c r="O184" t="str">
        <f t="shared" si="18"/>
        <v/>
      </c>
    </row>
    <row r="185" spans="1:15">
      <c r="A185" s="73">
        <v>22</v>
      </c>
      <c r="B185" s="73" t="s">
        <v>552</v>
      </c>
      <c r="C185" s="73" t="s">
        <v>551</v>
      </c>
      <c r="D185" t="str">
        <f t="shared" si="13"/>
        <v xml:space="preserve">GWS </v>
      </c>
      <c r="E185" s="92" t="s">
        <v>550</v>
      </c>
      <c r="F185" t="str">
        <f>VLOOKUP(D185,'Name short to full'!$A$1:$B$19,2,FALSE)</f>
        <v>GWS Giants</v>
      </c>
      <c r="G185" t="str">
        <f>VLOOKUP(E185, 'Name short to full'!$C$2:$D$19, 2, FALSE)</f>
        <v>Collingwood Magpies</v>
      </c>
      <c r="H185" s="97" t="str">
        <f t="shared" si="14"/>
        <v>67</v>
      </c>
      <c r="I185" s="73" t="s">
        <v>549</v>
      </c>
      <c r="J185" s="96" t="str">
        <f t="shared" si="15"/>
        <v>75</v>
      </c>
      <c r="K185" s="53">
        <f t="shared" si="16"/>
        <v>0.89333333333333331</v>
      </c>
      <c r="L185" s="53">
        <f t="shared" si="17"/>
        <v>1.1194029850746268</v>
      </c>
      <c r="O185" t="str">
        <f t="shared" si="18"/>
        <v/>
      </c>
    </row>
    <row r="186" spans="1:15">
      <c r="A186" s="73">
        <v>22</v>
      </c>
      <c r="B186" s="73" t="s">
        <v>548</v>
      </c>
      <c r="C186" s="73" t="s">
        <v>547</v>
      </c>
      <c r="D186" t="str">
        <f t="shared" si="13"/>
        <v xml:space="preserve">West Coast </v>
      </c>
      <c r="E186" s="92" t="s">
        <v>509</v>
      </c>
      <c r="F186" t="str">
        <f>VLOOKUP(D186,'Name short to full'!$A$1:$B$19,2,FALSE)</f>
        <v>West Coast Eagles</v>
      </c>
      <c r="G186" t="str">
        <f>VLOOKUP(E186, 'Name short to full'!$C$2:$D$19, 2, FALSE)</f>
        <v>Melbourne Demons</v>
      </c>
      <c r="H186" s="97" t="str">
        <f t="shared" si="14"/>
        <v>119</v>
      </c>
      <c r="I186" s="73" t="s">
        <v>546</v>
      </c>
      <c r="J186" s="96" t="str">
        <f t="shared" si="15"/>
        <v>53</v>
      </c>
      <c r="K186" s="53">
        <f t="shared" si="16"/>
        <v>2.2452830188679247</v>
      </c>
      <c r="L186" s="53">
        <f t="shared" si="17"/>
        <v>0.44537815126050423</v>
      </c>
      <c r="O186" t="str">
        <f t="shared" si="18"/>
        <v/>
      </c>
    </row>
    <row r="187" spans="1:15">
      <c r="A187" s="73">
        <v>22</v>
      </c>
      <c r="B187" s="73" t="s">
        <v>545</v>
      </c>
      <c r="C187" s="73" t="s">
        <v>544</v>
      </c>
      <c r="D187" t="str">
        <f t="shared" si="13"/>
        <v xml:space="preserve">Hawthorn </v>
      </c>
      <c r="E187" s="92" t="s">
        <v>543</v>
      </c>
      <c r="F187" t="str">
        <f>VLOOKUP(D187,'Name short to full'!$A$1:$B$19,2,FALSE)</f>
        <v>Hawthorn Hawks</v>
      </c>
      <c r="G187" t="str">
        <f>VLOOKUP(E187, 'Name short to full'!$C$2:$D$19, 2, FALSE)</f>
        <v>Geelong Cats</v>
      </c>
      <c r="H187" s="97" t="str">
        <f t="shared" si="14"/>
        <v>94</v>
      </c>
      <c r="I187" s="73" t="s">
        <v>542</v>
      </c>
      <c r="J187" s="96" t="str">
        <f t="shared" si="15"/>
        <v>71</v>
      </c>
      <c r="K187" s="53">
        <f t="shared" si="16"/>
        <v>1.323943661971831</v>
      </c>
      <c r="L187" s="53">
        <f t="shared" si="17"/>
        <v>0.75531914893617025</v>
      </c>
      <c r="O187" t="str">
        <f t="shared" si="18"/>
        <v/>
      </c>
    </row>
    <row r="188" spans="1:15">
      <c r="A188" s="73">
        <v>22</v>
      </c>
      <c r="B188" s="73" t="s">
        <v>541</v>
      </c>
      <c r="C188" s="73" t="s">
        <v>540</v>
      </c>
      <c r="D188" t="str">
        <f t="shared" si="13"/>
        <v xml:space="preserve">Brisbane </v>
      </c>
      <c r="E188" s="92" t="s">
        <v>539</v>
      </c>
      <c r="F188" t="str">
        <f>VLOOKUP(D188,'Name short to full'!$A$1:$B$19,2,FALSE)</f>
        <v>Brisbane Lions</v>
      </c>
      <c r="G188" t="str">
        <f>VLOOKUP(E188, 'Name short to full'!$C$2:$D$19, 2, FALSE)</f>
        <v>Fremantle Dockers</v>
      </c>
      <c r="H188" s="97" t="str">
        <f t="shared" si="14"/>
        <v>48</v>
      </c>
      <c r="I188" s="73" t="s">
        <v>538</v>
      </c>
      <c r="J188" s="96" t="str">
        <f t="shared" si="15"/>
        <v>106</v>
      </c>
      <c r="K188" s="53">
        <f t="shared" si="16"/>
        <v>0.45283018867924529</v>
      </c>
      <c r="L188" s="53">
        <f t="shared" si="17"/>
        <v>2.2083333333333335</v>
      </c>
      <c r="O188" t="str">
        <f t="shared" si="18"/>
        <v>Played Twice</v>
      </c>
    </row>
    <row r="189" spans="1:15">
      <c r="A189" s="73">
        <v>22</v>
      </c>
      <c r="B189" s="73" t="s">
        <v>537</v>
      </c>
      <c r="C189" s="73" t="s">
        <v>536</v>
      </c>
      <c r="D189" t="str">
        <f t="shared" si="13"/>
        <v xml:space="preserve">Western Bulldogs </v>
      </c>
      <c r="E189" s="92" t="s">
        <v>535</v>
      </c>
      <c r="F189" t="str">
        <f>VLOOKUP(D189,'Name short to full'!$A$1:$B$19,2,FALSE)</f>
        <v>Western Bulldogs</v>
      </c>
      <c r="G189" t="str">
        <f>VLOOKUP(E189, 'Name short to full'!$C$2:$D$19, 2, FALSE)</f>
        <v>Sydney Swans</v>
      </c>
      <c r="H189" s="97" t="str">
        <f t="shared" si="14"/>
        <v>67</v>
      </c>
      <c r="I189" s="73" t="s">
        <v>534</v>
      </c>
      <c r="J189" s="96" t="str">
        <f t="shared" si="15"/>
        <v>130</v>
      </c>
      <c r="K189" s="53">
        <f t="shared" si="16"/>
        <v>0.51538461538461533</v>
      </c>
      <c r="L189" s="53">
        <f t="shared" si="17"/>
        <v>1.9402985074626866</v>
      </c>
      <c r="O189" t="str">
        <f t="shared" si="18"/>
        <v/>
      </c>
    </row>
    <row r="190" spans="1:15">
      <c r="A190" s="73">
        <v>22</v>
      </c>
      <c r="B190" s="73" t="s">
        <v>533</v>
      </c>
      <c r="C190" s="73" t="s">
        <v>532</v>
      </c>
      <c r="D190" t="str">
        <f t="shared" si="13"/>
        <v xml:space="preserve">Richmond </v>
      </c>
      <c r="E190" s="92" t="s">
        <v>501</v>
      </c>
      <c r="F190" t="str">
        <f>VLOOKUP(D190,'Name short to full'!$A$1:$B$19,2,FALSE)</f>
        <v>Richmond Tigers</v>
      </c>
      <c r="G190" t="str">
        <f>VLOOKUP(E190, 'Name short to full'!$C$2:$D$19, 2, FALSE)</f>
        <v>St Kilda Saints</v>
      </c>
      <c r="H190" s="97" t="str">
        <f t="shared" si="14"/>
        <v>98</v>
      </c>
      <c r="I190" s="73" t="s">
        <v>531</v>
      </c>
      <c r="J190" s="96" t="str">
        <f t="shared" si="15"/>
        <v>72</v>
      </c>
      <c r="K190" s="53">
        <f t="shared" si="16"/>
        <v>1.3611111111111112</v>
      </c>
      <c r="L190" s="53">
        <f t="shared" si="17"/>
        <v>0.73469387755102045</v>
      </c>
      <c r="O190" t="str">
        <f t="shared" si="18"/>
        <v>Played Twice</v>
      </c>
    </row>
  </sheetData>
  <autoFilter ref="A1:K109" xr:uid="{6E7F9606-4B00-4119-A4AB-C4EAE2C2A537}"/>
  <pageMargins left="0.7" right="0.7" top="0.75" bottom="0.75" header="0.3" footer="0.3"/>
  <pageSetup scale="23"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3823-C08B-4ECF-B43B-B91D9669F48E}">
  <sheetPr>
    <tabColor theme="8"/>
  </sheetPr>
  <dimension ref="A1:BD385"/>
  <sheetViews>
    <sheetView topLeftCell="A23" zoomScale="70" zoomScaleNormal="70" workbookViewId="0">
      <selection activeCell="A19" sqref="A19"/>
    </sheetView>
  </sheetViews>
  <sheetFormatPr defaultRowHeight="23.5"/>
  <cols>
    <col min="2" max="2" width="16.54296875" style="11" bestFit="1" customWidth="1"/>
    <col min="3" max="3" width="26.54296875" customWidth="1"/>
    <col min="4" max="4" width="16.453125" style="9" customWidth="1"/>
    <col min="5" max="6" width="16.453125" customWidth="1"/>
    <col min="7" max="7" width="16.453125" style="8" customWidth="1"/>
    <col min="8" max="8" width="16.453125" style="3" customWidth="1"/>
    <col min="9" max="10" width="16.453125" customWidth="1"/>
    <col min="11" max="11" width="16.453125" style="2" customWidth="1"/>
    <col min="12" max="13" width="16.453125" customWidth="1"/>
    <col min="14" max="14" width="16.453125" style="5" customWidth="1"/>
    <col min="15" max="15" width="16.453125" style="1" customWidth="1"/>
    <col min="16" max="16" width="16.453125" style="4" customWidth="1"/>
    <col min="17" max="17" width="16.453125" style="13" customWidth="1"/>
    <col min="18" max="19" width="16.453125" customWidth="1"/>
    <col min="20" max="20" width="16.453125" style="14" customWidth="1"/>
    <col min="21" max="21" width="16.453125" customWidth="1"/>
  </cols>
  <sheetData>
    <row r="1" spans="2:23">
      <c r="B1" s="16"/>
      <c r="C1" s="17"/>
      <c r="D1" s="29">
        <v>1</v>
      </c>
      <c r="E1" s="126">
        <v>2</v>
      </c>
      <c r="F1" s="16">
        <v>3</v>
      </c>
      <c r="G1" s="30">
        <v>4</v>
      </c>
      <c r="H1" s="31">
        <v>5</v>
      </c>
      <c r="I1" s="128">
        <v>6</v>
      </c>
      <c r="J1" s="130">
        <v>7</v>
      </c>
      <c r="K1" s="32">
        <v>8</v>
      </c>
      <c r="L1" s="132">
        <v>9</v>
      </c>
      <c r="M1" s="134">
        <v>10</v>
      </c>
      <c r="N1" s="33">
        <v>11</v>
      </c>
      <c r="O1" s="34">
        <v>12</v>
      </c>
      <c r="P1" s="35">
        <v>13</v>
      </c>
      <c r="Q1" s="36">
        <v>14</v>
      </c>
      <c r="R1" s="38">
        <v>15</v>
      </c>
      <c r="S1" s="37">
        <v>16</v>
      </c>
      <c r="T1" s="75">
        <v>17</v>
      </c>
      <c r="U1" s="16">
        <v>18</v>
      </c>
    </row>
    <row r="2" spans="2:23" s="156" customFormat="1" ht="65.5" customHeight="1">
      <c r="B2" s="154"/>
      <c r="C2" s="155" t="str">
        <f>C29</f>
        <v>D(22)</v>
      </c>
      <c r="D2" s="137" t="s">
        <v>0</v>
      </c>
      <c r="E2" s="138" t="s">
        <v>1</v>
      </c>
      <c r="F2" s="139" t="s">
        <v>2</v>
      </c>
      <c r="G2" s="140" t="s">
        <v>3</v>
      </c>
      <c r="H2" s="141" t="s">
        <v>4</v>
      </c>
      <c r="I2" s="142" t="s">
        <v>5</v>
      </c>
      <c r="J2" s="143" t="s">
        <v>6</v>
      </c>
      <c r="K2" s="144" t="s">
        <v>7</v>
      </c>
      <c r="L2" s="145" t="s">
        <v>8</v>
      </c>
      <c r="M2" s="146" t="s">
        <v>9</v>
      </c>
      <c r="N2" s="147" t="s">
        <v>10</v>
      </c>
      <c r="O2" s="148" t="s">
        <v>11</v>
      </c>
      <c r="P2" s="149" t="s">
        <v>12</v>
      </c>
      <c r="Q2" s="150" t="s">
        <v>13</v>
      </c>
      <c r="R2" s="151" t="s">
        <v>14</v>
      </c>
      <c r="S2" s="152" t="s">
        <v>15</v>
      </c>
      <c r="T2" s="153" t="s">
        <v>16</v>
      </c>
      <c r="U2" s="139" t="s">
        <v>17</v>
      </c>
    </row>
    <row r="3" spans="2:23">
      <c r="B3" s="29">
        <v>1</v>
      </c>
      <c r="C3" s="40" t="s">
        <v>0</v>
      </c>
      <c r="D3" s="91" t="str">
        <f>IF(COUNTIFS('Data for play twice'!$F:$F,'D(m) matrix'!$C3, 'Data for play twice'!$G:$G, 'D(m) matrix'!D$2) + COUNTIFS('Data for play twice'!$F:$F,'D(m) matrix'!D$2, 'Data for play twice'!$G:$G, 'D(m) matrix'!$C3) &gt; 1, "Played Twice", "")</f>
        <v/>
      </c>
      <c r="E3" s="91" t="str">
        <f>IF(COUNTIFS('Data for play twice'!$F:$F,'D(m) matrix'!$C3, 'Data for play twice'!$G:$G, 'D(m) matrix'!E$2) + COUNTIFS('Data for play twice'!$F:$F,'D(m) matrix'!E$2, 'Data for play twice'!$G:$G, 'D(m) matrix'!$C3) &gt; 1, "Played Twice", "")</f>
        <v>Played Twice</v>
      </c>
      <c r="F3" s="91" t="str">
        <f>IF(COUNTIFS('Data for play twice'!$F:$F,'D(m) matrix'!$C3, 'Data for play twice'!$G:$G, 'D(m) matrix'!F$2) + COUNTIFS('Data for play twice'!$F:$F,'D(m) matrix'!F$2, 'Data for play twice'!$G:$G, 'D(m) matrix'!$C3) &gt; 1, "Played Twice", "")</f>
        <v/>
      </c>
      <c r="G3" s="91" t="str">
        <f>IF(COUNTIFS('Data for play twice'!$F:$F,'D(m) matrix'!$C3, 'Data for play twice'!$G:$G, 'D(m) matrix'!G$2) + COUNTIFS('Data for play twice'!$F:$F,'D(m) matrix'!G$2, 'Data for play twice'!$G:$G, 'D(m) matrix'!$C3) &gt; 1, "Played Twice", "")</f>
        <v/>
      </c>
      <c r="H3" s="91" t="str">
        <f>IF(COUNTIFS('Data for play twice'!$F:$F,'D(m) matrix'!$C3, 'Data for play twice'!$G:$G, 'D(m) matrix'!H$2) + COUNTIFS('Data for play twice'!$F:$F,'D(m) matrix'!H$2, 'Data for play twice'!$G:$G, 'D(m) matrix'!$C3) &gt; 1, "Played Twice", "")</f>
        <v>Played Twice</v>
      </c>
      <c r="I3" s="91" t="str">
        <f>IF(COUNTIFS('Data for play twice'!$F:$F,'D(m) matrix'!$C3, 'Data for play twice'!$G:$G, 'D(m) matrix'!I$2) + COUNTIFS('Data for play twice'!$F:$F,'D(m) matrix'!I$2, 'Data for play twice'!$G:$G, 'D(m) matrix'!$C3) &gt; 1, "Played Twice", "")</f>
        <v/>
      </c>
      <c r="J3" s="91" t="str">
        <f>IF(COUNTIFS('Data for play twice'!$F:$F,'D(m) matrix'!$C3, 'Data for play twice'!$G:$G, 'D(m) matrix'!J$2) + COUNTIFS('Data for play twice'!$F:$F,'D(m) matrix'!J$2, 'Data for play twice'!$G:$G, 'D(m) matrix'!$C3) &gt; 1, "Played Twice", "")</f>
        <v>Played Twice</v>
      </c>
      <c r="K3" s="91" t="str">
        <f>IF(COUNTIFS('Data for play twice'!$F:$F,'D(m) matrix'!$C3, 'Data for play twice'!$G:$G, 'D(m) matrix'!K$2) + COUNTIFS('Data for play twice'!$F:$F,'D(m) matrix'!K$2, 'Data for play twice'!$G:$G, 'D(m) matrix'!$C3) &gt; 1, "Played Twice", "")</f>
        <v/>
      </c>
      <c r="L3" s="91" t="str">
        <f>IF(COUNTIFS('Data for play twice'!$F:$F,'D(m) matrix'!$C3, 'Data for play twice'!$G:$G, 'D(m) matrix'!L$2) + COUNTIFS('Data for play twice'!$F:$F,'D(m) matrix'!L$2, 'Data for play twice'!$G:$G, 'D(m) matrix'!$C3) &gt; 1, "Played Twice", "")</f>
        <v/>
      </c>
      <c r="M3" s="91" t="str">
        <f>IF(COUNTIFS('Data for play twice'!$F:$F,'D(m) matrix'!$C3, 'Data for play twice'!$G:$G, 'D(m) matrix'!M$2) + COUNTIFS('Data for play twice'!$F:$F,'D(m) matrix'!M$2, 'Data for play twice'!$G:$G, 'D(m) matrix'!$C3) &gt; 1, "Played Twice", "")</f>
        <v/>
      </c>
      <c r="N3" s="91" t="str">
        <f>IF(COUNTIFS('Data for play twice'!$F:$F,'D(m) matrix'!$C3, 'Data for play twice'!$G:$G, 'D(m) matrix'!N$2) + COUNTIFS('Data for play twice'!$F:$F,'D(m) matrix'!N$2, 'Data for play twice'!$G:$G, 'D(m) matrix'!$C3) &gt; 1, "Played Twice", "")</f>
        <v/>
      </c>
      <c r="O3" s="91" t="str">
        <f>IF(COUNTIFS('Data for play twice'!$F:$F,'D(m) matrix'!$C3, 'Data for play twice'!$G:$G, 'D(m) matrix'!O$2) + COUNTIFS('Data for play twice'!$F:$F,'D(m) matrix'!O$2, 'Data for play twice'!$G:$G, 'D(m) matrix'!$C3) &gt; 1, "Played Twice", "")</f>
        <v/>
      </c>
      <c r="P3" s="91" t="str">
        <f>IF(COUNTIFS('Data for play twice'!$F:$F,'D(m) matrix'!$C3, 'Data for play twice'!$G:$G, 'D(m) matrix'!P$2) + COUNTIFS('Data for play twice'!$F:$F,'D(m) matrix'!P$2, 'Data for play twice'!$G:$G, 'D(m) matrix'!$C3) &gt; 1, "Played Twice", "")</f>
        <v/>
      </c>
      <c r="Q3" s="91" t="str">
        <f>IF(COUNTIFS('Data for play twice'!$F:$F,'D(m) matrix'!$C3, 'Data for play twice'!$G:$G, 'D(m) matrix'!Q$2) + COUNTIFS('Data for play twice'!$F:$F,'D(m) matrix'!Q$2, 'Data for play twice'!$G:$G, 'D(m) matrix'!$C3) &gt; 1, "Played Twice", "")</f>
        <v/>
      </c>
      <c r="R3" s="91" t="str">
        <f>IF(COUNTIFS('Data for play twice'!$F:$F,'D(m) matrix'!$C3, 'Data for play twice'!$G:$G, 'D(m) matrix'!R$2) + COUNTIFS('Data for play twice'!$F:$F,'D(m) matrix'!R$2, 'Data for play twice'!$G:$G, 'D(m) matrix'!$C3) &gt; 1, "Played Twice", "")</f>
        <v/>
      </c>
      <c r="S3" s="91" t="str">
        <f>IF(COUNTIFS('Data for play twice'!$F:$F,'D(m) matrix'!$C3, 'Data for play twice'!$G:$G, 'D(m) matrix'!S$2) + COUNTIFS('Data for play twice'!$F:$F,'D(m) matrix'!S$2, 'Data for play twice'!$G:$G, 'D(m) matrix'!$C3) &gt; 1, "Played Twice", "")</f>
        <v>Played Twice</v>
      </c>
      <c r="T3" s="91" t="str">
        <f>IF(COUNTIFS('Data for play twice'!$F:$F,'D(m) matrix'!$C3, 'Data for play twice'!$G:$G, 'D(m) matrix'!T$2) + COUNTIFS('Data for play twice'!$F:$F,'D(m) matrix'!T$2, 'Data for play twice'!$G:$G, 'D(m) matrix'!$C3) &gt; 1, "Played Twice", "")</f>
        <v/>
      </c>
      <c r="U3" s="91" t="str">
        <f>IF(COUNTIFS('Data for play twice'!$F:$F,'D(m) matrix'!$C3, 'Data for play twice'!$G:$G, 'D(m) matrix'!U$2) + COUNTIFS('Data for play twice'!$F:$F,'D(m) matrix'!U$2, 'Data for play twice'!$G:$G, 'D(m) matrix'!$C3) &gt; 1, "Played Twice", "")</f>
        <v/>
      </c>
      <c r="W3">
        <f>IF(C3='Data for D(m)'!$E$3,1,0)</f>
        <v>1</v>
      </c>
    </row>
    <row r="4" spans="2:23">
      <c r="B4" s="126">
        <v>2</v>
      </c>
      <c r="C4" s="127" t="s">
        <v>1</v>
      </c>
      <c r="D4" s="91" t="str">
        <f>IF(COUNTIFS('Data for play twice'!$F:$F,'D(m) matrix'!$C4, 'Data for play twice'!$G:$G, 'D(m) matrix'!D$2) + COUNTIFS('Data for play twice'!$F:$F,'D(m) matrix'!D$2, 'Data for play twice'!$G:$G, 'D(m) matrix'!$C4) &gt; 1, "Played Twice", "")</f>
        <v>Played Twice</v>
      </c>
      <c r="E4" s="91" t="str">
        <f>IF(COUNTIFS('Data for play twice'!$F:$F,'D(m) matrix'!$C4, 'Data for play twice'!$G:$G, 'D(m) matrix'!E$2) + COUNTIFS('Data for play twice'!$F:$F,'D(m) matrix'!E$2, 'Data for play twice'!$G:$G, 'D(m) matrix'!$C4) &gt; 1, "Played Twice", "")</f>
        <v/>
      </c>
      <c r="F4" s="91" t="str">
        <f>IF(COUNTIFS('Data for play twice'!$F:$F,'D(m) matrix'!$C4, 'Data for play twice'!$G:$G, 'D(m) matrix'!F$2) + COUNTIFS('Data for play twice'!$F:$F,'D(m) matrix'!F$2, 'Data for play twice'!$G:$G, 'D(m) matrix'!$C4) &gt; 1, "Played Twice", "")</f>
        <v>Played Twice</v>
      </c>
      <c r="G4" s="91" t="str">
        <f>IF(COUNTIFS('Data for play twice'!$F:$F,'D(m) matrix'!$C4, 'Data for play twice'!$G:$G, 'D(m) matrix'!G$2) + COUNTIFS('Data for play twice'!$F:$F,'D(m) matrix'!G$2, 'Data for play twice'!$G:$G, 'D(m) matrix'!$C4) &gt; 1, "Played Twice", "")</f>
        <v>Played Twice</v>
      </c>
      <c r="H4" s="91" t="str">
        <f>IF(COUNTIFS('Data for play twice'!$F:$F,'D(m) matrix'!$C4, 'Data for play twice'!$G:$G, 'D(m) matrix'!H$2) + COUNTIFS('Data for play twice'!$F:$F,'D(m) matrix'!H$2, 'Data for play twice'!$G:$G, 'D(m) matrix'!$C4) &gt; 1, "Played Twice", "")</f>
        <v/>
      </c>
      <c r="I4" s="91" t="str">
        <f>IF(COUNTIFS('Data for play twice'!$F:$F,'D(m) matrix'!$C4, 'Data for play twice'!$G:$G, 'D(m) matrix'!I$2) + COUNTIFS('Data for play twice'!$F:$F,'D(m) matrix'!I$2, 'Data for play twice'!$G:$G, 'D(m) matrix'!$C4) &gt; 1, "Played Twice", "")</f>
        <v/>
      </c>
      <c r="J4" s="91" t="str">
        <f>IF(COUNTIFS('Data for play twice'!$F:$F,'D(m) matrix'!$C4, 'Data for play twice'!$G:$G, 'D(m) matrix'!J$2) + COUNTIFS('Data for play twice'!$F:$F,'D(m) matrix'!J$2, 'Data for play twice'!$G:$G, 'D(m) matrix'!$C4) &gt; 1, "Played Twice", "")</f>
        <v/>
      </c>
      <c r="K4" s="91" t="str">
        <f>IF(COUNTIFS('Data for play twice'!$F:$F,'D(m) matrix'!$C4, 'Data for play twice'!$G:$G, 'D(m) matrix'!K$2) + COUNTIFS('Data for play twice'!$F:$F,'D(m) matrix'!K$2, 'Data for play twice'!$G:$G, 'D(m) matrix'!$C4) &gt; 1, "Played Twice", "")</f>
        <v/>
      </c>
      <c r="L4" s="91" t="str">
        <f>IF(COUNTIFS('Data for play twice'!$F:$F,'D(m) matrix'!$C4, 'Data for play twice'!$G:$G, 'D(m) matrix'!L$2) + COUNTIFS('Data for play twice'!$F:$F,'D(m) matrix'!L$2, 'Data for play twice'!$G:$G, 'D(m) matrix'!$C4) &gt; 1, "Played Twice", "")</f>
        <v/>
      </c>
      <c r="M4" s="91" t="str">
        <f>IF(COUNTIFS('Data for play twice'!$F:$F,'D(m) matrix'!$C4, 'Data for play twice'!$G:$G, 'D(m) matrix'!M$2) + COUNTIFS('Data for play twice'!$F:$F,'D(m) matrix'!M$2, 'Data for play twice'!$G:$G, 'D(m) matrix'!$C4) &gt; 1, "Played Twice", "")</f>
        <v/>
      </c>
      <c r="N4" s="91" t="str">
        <f>IF(COUNTIFS('Data for play twice'!$F:$F,'D(m) matrix'!$C4, 'Data for play twice'!$G:$G, 'D(m) matrix'!N$2) + COUNTIFS('Data for play twice'!$F:$F,'D(m) matrix'!N$2, 'Data for play twice'!$G:$G, 'D(m) matrix'!$C4) &gt; 1, "Played Twice", "")</f>
        <v/>
      </c>
      <c r="O4" s="91" t="str">
        <f>IF(COUNTIFS('Data for play twice'!$F:$F,'D(m) matrix'!$C4, 'Data for play twice'!$G:$G, 'D(m) matrix'!O$2) + COUNTIFS('Data for play twice'!$F:$F,'D(m) matrix'!O$2, 'Data for play twice'!$G:$G, 'D(m) matrix'!$C4) &gt; 1, "Played Twice", "")</f>
        <v>Played Twice</v>
      </c>
      <c r="P4" s="91" t="str">
        <f>IF(COUNTIFS('Data for play twice'!$F:$F,'D(m) matrix'!$C4, 'Data for play twice'!$G:$G, 'D(m) matrix'!P$2) + COUNTIFS('Data for play twice'!$F:$F,'D(m) matrix'!P$2, 'Data for play twice'!$G:$G, 'D(m) matrix'!$C4) &gt; 1, "Played Twice", "")</f>
        <v/>
      </c>
      <c r="Q4" s="91" t="str">
        <f>IF(COUNTIFS('Data for play twice'!$F:$F,'D(m) matrix'!$C4, 'Data for play twice'!$G:$G, 'D(m) matrix'!Q$2) + COUNTIFS('Data for play twice'!$F:$F,'D(m) matrix'!Q$2, 'Data for play twice'!$G:$G, 'D(m) matrix'!$C4) &gt; 1, "Played Twice", "")</f>
        <v/>
      </c>
      <c r="R4" s="91" t="str">
        <f>IF(COUNTIFS('Data for play twice'!$F:$F,'D(m) matrix'!$C4, 'Data for play twice'!$G:$G, 'D(m) matrix'!R$2) + COUNTIFS('Data for play twice'!$F:$F,'D(m) matrix'!R$2, 'Data for play twice'!$G:$G, 'D(m) matrix'!$C4) &gt; 1, "Played Twice", "")</f>
        <v/>
      </c>
      <c r="S4" s="91" t="str">
        <f>IF(COUNTIFS('Data for play twice'!$F:$F,'D(m) matrix'!$C4, 'Data for play twice'!$G:$G, 'D(m) matrix'!S$2) + COUNTIFS('Data for play twice'!$F:$F,'D(m) matrix'!S$2, 'Data for play twice'!$G:$G, 'D(m) matrix'!$C4) &gt; 1, "Played Twice", "")</f>
        <v/>
      </c>
      <c r="T4" s="91" t="str">
        <f>IF(COUNTIFS('Data for play twice'!$F:$F,'D(m) matrix'!$C4, 'Data for play twice'!$G:$G, 'D(m) matrix'!T$2) + COUNTIFS('Data for play twice'!$F:$F,'D(m) matrix'!T$2, 'Data for play twice'!$G:$G, 'D(m) matrix'!$C4) &gt; 1, "Played Twice", "")</f>
        <v/>
      </c>
      <c r="U4" s="91" t="str">
        <f>IF(COUNTIFS('Data for play twice'!$F:$F,'D(m) matrix'!$C4, 'Data for play twice'!$G:$G, 'D(m) matrix'!U$2) + COUNTIFS('Data for play twice'!$F:$F,'D(m) matrix'!U$2, 'Data for play twice'!$G:$G, 'D(m) matrix'!$C4) &gt; 1, "Played Twice", "")</f>
        <v/>
      </c>
    </row>
    <row r="5" spans="2:23">
      <c r="B5" s="16">
        <v>3</v>
      </c>
      <c r="C5" s="41" t="s">
        <v>2</v>
      </c>
      <c r="D5" s="91" t="str">
        <f>IF(COUNTIFS('Data for play twice'!$F:$F,'D(m) matrix'!$C5, 'Data for play twice'!$G:$G, 'D(m) matrix'!D$2) + COUNTIFS('Data for play twice'!$F:$F,'D(m) matrix'!D$2, 'Data for play twice'!$G:$G, 'D(m) matrix'!$C5) &gt; 1, "Played Twice", "")</f>
        <v/>
      </c>
      <c r="E5" s="91" t="str">
        <f>IF(COUNTIFS('Data for play twice'!$F:$F,'D(m) matrix'!$C5, 'Data for play twice'!$G:$G, 'D(m) matrix'!E$2) + COUNTIFS('Data for play twice'!$F:$F,'D(m) matrix'!E$2, 'Data for play twice'!$G:$G, 'D(m) matrix'!$C5) &gt; 1, "Played Twice", "")</f>
        <v>Played Twice</v>
      </c>
      <c r="F5" s="91" t="str">
        <f>IF(COUNTIFS('Data for play twice'!$F:$F,'D(m) matrix'!$C5, 'Data for play twice'!$G:$G, 'D(m) matrix'!F$2) + COUNTIFS('Data for play twice'!$F:$F,'D(m) matrix'!F$2, 'Data for play twice'!$G:$G, 'D(m) matrix'!$C5) &gt; 1, "Played Twice", "")</f>
        <v/>
      </c>
      <c r="G5" s="91" t="str">
        <f>IF(COUNTIFS('Data for play twice'!$F:$F,'D(m) matrix'!$C5, 'Data for play twice'!$G:$G, 'D(m) matrix'!G$2) + COUNTIFS('Data for play twice'!$F:$F,'D(m) matrix'!G$2, 'Data for play twice'!$G:$G, 'D(m) matrix'!$C5) &gt; 1, "Played Twice", "")</f>
        <v>Played Twice</v>
      </c>
      <c r="H5" s="91" t="str">
        <f>IF(COUNTIFS('Data for play twice'!$F:$F,'D(m) matrix'!$C5, 'Data for play twice'!$G:$G, 'D(m) matrix'!H$2) + COUNTIFS('Data for play twice'!$F:$F,'D(m) matrix'!H$2, 'Data for play twice'!$G:$G, 'D(m) matrix'!$C5) &gt; 1, "Played Twice", "")</f>
        <v/>
      </c>
      <c r="I5" s="91" t="str">
        <f>IF(COUNTIFS('Data for play twice'!$F:$F,'D(m) matrix'!$C5, 'Data for play twice'!$G:$G, 'D(m) matrix'!I$2) + COUNTIFS('Data for play twice'!$F:$F,'D(m) matrix'!I$2, 'Data for play twice'!$G:$G, 'D(m) matrix'!$C5) &gt; 1, "Played Twice", "")</f>
        <v>Played Twice</v>
      </c>
      <c r="J5" s="91" t="str">
        <f>IF(COUNTIFS('Data for play twice'!$F:$F,'D(m) matrix'!$C5, 'Data for play twice'!$G:$G, 'D(m) matrix'!J$2) + COUNTIFS('Data for play twice'!$F:$F,'D(m) matrix'!J$2, 'Data for play twice'!$G:$G, 'D(m) matrix'!$C5) &gt; 1, "Played Twice", "")</f>
        <v/>
      </c>
      <c r="K5" s="91" t="str">
        <f>IF(COUNTIFS('Data for play twice'!$F:$F,'D(m) matrix'!$C5, 'Data for play twice'!$G:$G, 'D(m) matrix'!K$2) + COUNTIFS('Data for play twice'!$F:$F,'D(m) matrix'!K$2, 'Data for play twice'!$G:$G, 'D(m) matrix'!$C5) &gt; 1, "Played Twice", "")</f>
        <v/>
      </c>
      <c r="L5" s="91" t="str">
        <f>IF(COUNTIFS('Data for play twice'!$F:$F,'D(m) matrix'!$C5, 'Data for play twice'!$G:$G, 'D(m) matrix'!L$2) + COUNTIFS('Data for play twice'!$F:$F,'D(m) matrix'!L$2, 'Data for play twice'!$G:$G, 'D(m) matrix'!$C5) &gt; 1, "Played Twice", "")</f>
        <v/>
      </c>
      <c r="M5" s="91" t="str">
        <f>IF(COUNTIFS('Data for play twice'!$F:$F,'D(m) matrix'!$C5, 'Data for play twice'!$G:$G, 'D(m) matrix'!M$2) + COUNTIFS('Data for play twice'!$F:$F,'D(m) matrix'!M$2, 'Data for play twice'!$G:$G, 'D(m) matrix'!$C5) &gt; 1, "Played Twice", "")</f>
        <v/>
      </c>
      <c r="N5" s="91" t="str">
        <f>IF(COUNTIFS('Data for play twice'!$F:$F,'D(m) matrix'!$C5, 'Data for play twice'!$G:$G, 'D(m) matrix'!N$2) + COUNTIFS('Data for play twice'!$F:$F,'D(m) matrix'!N$2, 'Data for play twice'!$G:$G, 'D(m) matrix'!$C5) &gt; 1, "Played Twice", "")</f>
        <v/>
      </c>
      <c r="O5" s="91" t="str">
        <f>IF(COUNTIFS('Data for play twice'!$F:$F,'D(m) matrix'!$C5, 'Data for play twice'!$G:$G, 'D(m) matrix'!O$2) + COUNTIFS('Data for play twice'!$F:$F,'D(m) matrix'!O$2, 'Data for play twice'!$G:$G, 'D(m) matrix'!$C5) &gt; 1, "Played Twice", "")</f>
        <v/>
      </c>
      <c r="P5" s="91" t="str">
        <f>IF(COUNTIFS('Data for play twice'!$F:$F,'D(m) matrix'!$C5, 'Data for play twice'!$G:$G, 'D(m) matrix'!P$2) + COUNTIFS('Data for play twice'!$F:$F,'D(m) matrix'!P$2, 'Data for play twice'!$G:$G, 'D(m) matrix'!$C5) &gt; 1, "Played Twice", "")</f>
        <v>Played Twice</v>
      </c>
      <c r="Q5" s="91" t="str">
        <f>IF(COUNTIFS('Data for play twice'!$F:$F,'D(m) matrix'!$C5, 'Data for play twice'!$G:$G, 'D(m) matrix'!Q$2) + COUNTIFS('Data for play twice'!$F:$F,'D(m) matrix'!Q$2, 'Data for play twice'!$G:$G, 'D(m) matrix'!$C5) &gt; 1, "Played Twice", "")</f>
        <v/>
      </c>
      <c r="R5" s="91" t="str">
        <f>IF(COUNTIFS('Data for play twice'!$F:$F,'D(m) matrix'!$C5, 'Data for play twice'!$G:$G, 'D(m) matrix'!R$2) + COUNTIFS('Data for play twice'!$F:$F,'D(m) matrix'!R$2, 'Data for play twice'!$G:$G, 'D(m) matrix'!$C5) &gt; 1, "Played Twice", "")</f>
        <v/>
      </c>
      <c r="S5" s="91" t="str">
        <f>IF(COUNTIFS('Data for play twice'!$F:$F,'D(m) matrix'!$C5, 'Data for play twice'!$G:$G, 'D(m) matrix'!S$2) + COUNTIFS('Data for play twice'!$F:$F,'D(m) matrix'!S$2, 'Data for play twice'!$G:$G, 'D(m) matrix'!$C5) &gt; 1, "Played Twice", "")</f>
        <v/>
      </c>
      <c r="T5" s="91" t="str">
        <f>IF(COUNTIFS('Data for play twice'!$F:$F,'D(m) matrix'!$C5, 'Data for play twice'!$G:$G, 'D(m) matrix'!T$2) + COUNTIFS('Data for play twice'!$F:$F,'D(m) matrix'!T$2, 'Data for play twice'!$G:$G, 'D(m) matrix'!$C5) &gt; 1, "Played Twice", "")</f>
        <v/>
      </c>
      <c r="U5" s="91" t="str">
        <f>IF(COUNTIFS('Data for play twice'!$F:$F,'D(m) matrix'!$C5, 'Data for play twice'!$G:$G, 'D(m) matrix'!U$2) + COUNTIFS('Data for play twice'!$F:$F,'D(m) matrix'!U$2, 'Data for play twice'!$G:$G, 'D(m) matrix'!$C5) &gt; 1, "Played Twice", "")</f>
        <v/>
      </c>
    </row>
    <row r="6" spans="2:23">
      <c r="B6" s="30">
        <v>4</v>
      </c>
      <c r="C6" s="42" t="s">
        <v>3</v>
      </c>
      <c r="D6" s="91" t="str">
        <f>IF(COUNTIFS('Data for play twice'!$F:$F,'D(m) matrix'!$C6, 'Data for play twice'!$G:$G, 'D(m) matrix'!D$2) + COUNTIFS('Data for play twice'!$F:$F,'D(m) matrix'!D$2, 'Data for play twice'!$G:$G, 'D(m) matrix'!$C6) &gt; 1, "Played Twice", "")</f>
        <v/>
      </c>
      <c r="E6" s="91" t="str">
        <f>IF(COUNTIFS('Data for play twice'!$F:$F,'D(m) matrix'!$C6, 'Data for play twice'!$G:$G, 'D(m) matrix'!E$2) + COUNTIFS('Data for play twice'!$F:$F,'D(m) matrix'!E$2, 'Data for play twice'!$G:$G, 'D(m) matrix'!$C6) &gt; 1, "Played Twice", "")</f>
        <v>Played Twice</v>
      </c>
      <c r="F6" s="91" t="str">
        <f>IF(COUNTIFS('Data for play twice'!$F:$F,'D(m) matrix'!$C6, 'Data for play twice'!$G:$G, 'D(m) matrix'!F$2) + COUNTIFS('Data for play twice'!$F:$F,'D(m) matrix'!F$2, 'Data for play twice'!$G:$G, 'D(m) matrix'!$C6) &gt; 1, "Played Twice", "")</f>
        <v>Played Twice</v>
      </c>
      <c r="G6" s="91" t="str">
        <f>IF(COUNTIFS('Data for play twice'!$F:$F,'D(m) matrix'!$C6, 'Data for play twice'!$G:$G, 'D(m) matrix'!G$2) + COUNTIFS('Data for play twice'!$F:$F,'D(m) matrix'!G$2, 'Data for play twice'!$G:$G, 'D(m) matrix'!$C6) &gt; 1, "Played Twice", "")</f>
        <v/>
      </c>
      <c r="H6" s="91" t="str">
        <f>IF(COUNTIFS('Data for play twice'!$F:$F,'D(m) matrix'!$C6, 'Data for play twice'!$G:$G, 'D(m) matrix'!H$2) + COUNTIFS('Data for play twice'!$F:$F,'D(m) matrix'!H$2, 'Data for play twice'!$G:$G, 'D(m) matrix'!$C6) &gt; 1, "Played Twice", "")</f>
        <v/>
      </c>
      <c r="I6" s="91" t="str">
        <f>IF(COUNTIFS('Data for play twice'!$F:$F,'D(m) matrix'!$C6, 'Data for play twice'!$G:$G, 'D(m) matrix'!I$2) + COUNTIFS('Data for play twice'!$F:$F,'D(m) matrix'!I$2, 'Data for play twice'!$G:$G, 'D(m) matrix'!$C6) &gt; 1, "Played Twice", "")</f>
        <v/>
      </c>
      <c r="J6" s="91" t="str">
        <f>IF(COUNTIFS('Data for play twice'!$F:$F,'D(m) matrix'!$C6, 'Data for play twice'!$G:$G, 'D(m) matrix'!J$2) + COUNTIFS('Data for play twice'!$F:$F,'D(m) matrix'!J$2, 'Data for play twice'!$G:$G, 'D(m) matrix'!$C6) &gt; 1, "Played Twice", "")</f>
        <v/>
      </c>
      <c r="K6" s="91" t="str">
        <f>IF(COUNTIFS('Data for play twice'!$F:$F,'D(m) matrix'!$C6, 'Data for play twice'!$G:$G, 'D(m) matrix'!K$2) + COUNTIFS('Data for play twice'!$F:$F,'D(m) matrix'!K$2, 'Data for play twice'!$G:$G, 'D(m) matrix'!$C6) &gt; 1, "Played Twice", "")</f>
        <v/>
      </c>
      <c r="L6" s="91" t="str">
        <f>IF(COUNTIFS('Data for play twice'!$F:$F,'D(m) matrix'!$C6, 'Data for play twice'!$G:$G, 'D(m) matrix'!L$2) + COUNTIFS('Data for play twice'!$F:$F,'D(m) matrix'!L$2, 'Data for play twice'!$G:$G, 'D(m) matrix'!$C6) &gt; 1, "Played Twice", "")</f>
        <v>Played Twice</v>
      </c>
      <c r="M6" s="91" t="str">
        <f>IF(COUNTIFS('Data for play twice'!$F:$F,'D(m) matrix'!$C6, 'Data for play twice'!$G:$G, 'D(m) matrix'!M$2) + COUNTIFS('Data for play twice'!$F:$F,'D(m) matrix'!M$2, 'Data for play twice'!$G:$G, 'D(m) matrix'!$C6) &gt; 1, "Played Twice", "")</f>
        <v/>
      </c>
      <c r="N6" s="91" t="str">
        <f>IF(COUNTIFS('Data for play twice'!$F:$F,'D(m) matrix'!$C6, 'Data for play twice'!$G:$G, 'D(m) matrix'!N$2) + COUNTIFS('Data for play twice'!$F:$F,'D(m) matrix'!N$2, 'Data for play twice'!$G:$G, 'D(m) matrix'!$C6) &gt; 1, "Played Twice", "")</f>
        <v/>
      </c>
      <c r="O6" s="91" t="str">
        <f>IF(COUNTIFS('Data for play twice'!$F:$F,'D(m) matrix'!$C6, 'Data for play twice'!$G:$G, 'D(m) matrix'!O$2) + COUNTIFS('Data for play twice'!$F:$F,'D(m) matrix'!O$2, 'Data for play twice'!$G:$G, 'D(m) matrix'!$C6) &gt; 1, "Played Twice", "")</f>
        <v/>
      </c>
      <c r="P6" s="91" t="str">
        <f>IF(COUNTIFS('Data for play twice'!$F:$F,'D(m) matrix'!$C6, 'Data for play twice'!$G:$G, 'D(m) matrix'!P$2) + COUNTIFS('Data for play twice'!$F:$F,'D(m) matrix'!P$2, 'Data for play twice'!$G:$G, 'D(m) matrix'!$C6) &gt; 1, "Played Twice", "")</f>
        <v/>
      </c>
      <c r="Q6" s="91" t="str">
        <f>IF(COUNTIFS('Data for play twice'!$F:$F,'D(m) matrix'!$C6, 'Data for play twice'!$G:$G, 'D(m) matrix'!Q$2) + COUNTIFS('Data for play twice'!$F:$F,'D(m) matrix'!Q$2, 'Data for play twice'!$G:$G, 'D(m) matrix'!$C6) &gt; 1, "Played Twice", "")</f>
        <v/>
      </c>
      <c r="R6" s="91" t="str">
        <f>IF(COUNTIFS('Data for play twice'!$F:$F,'D(m) matrix'!$C6, 'Data for play twice'!$G:$G, 'D(m) matrix'!R$2) + COUNTIFS('Data for play twice'!$F:$F,'D(m) matrix'!R$2, 'Data for play twice'!$G:$G, 'D(m) matrix'!$C6) &gt; 1, "Played Twice", "")</f>
        <v>Played Twice</v>
      </c>
      <c r="S6" s="91" t="str">
        <f>IF(COUNTIFS('Data for play twice'!$F:$F,'D(m) matrix'!$C6, 'Data for play twice'!$G:$G, 'D(m) matrix'!S$2) + COUNTIFS('Data for play twice'!$F:$F,'D(m) matrix'!S$2, 'Data for play twice'!$G:$G, 'D(m) matrix'!$C6) &gt; 1, "Played Twice", "")</f>
        <v/>
      </c>
      <c r="T6" s="91" t="str">
        <f>IF(COUNTIFS('Data for play twice'!$F:$F,'D(m) matrix'!$C6, 'Data for play twice'!$G:$G, 'D(m) matrix'!T$2) + COUNTIFS('Data for play twice'!$F:$F,'D(m) matrix'!T$2, 'Data for play twice'!$G:$G, 'D(m) matrix'!$C6) &gt; 1, "Played Twice", "")</f>
        <v/>
      </c>
      <c r="U6" s="91" t="str">
        <f>IF(COUNTIFS('Data for play twice'!$F:$F,'D(m) matrix'!$C6, 'Data for play twice'!$G:$G, 'D(m) matrix'!U$2) + COUNTIFS('Data for play twice'!$F:$F,'D(m) matrix'!U$2, 'Data for play twice'!$G:$G, 'D(m) matrix'!$C6) &gt; 1, "Played Twice", "")</f>
        <v/>
      </c>
    </row>
    <row r="7" spans="2:23">
      <c r="B7" s="31">
        <v>5</v>
      </c>
      <c r="C7" s="43" t="s">
        <v>4</v>
      </c>
      <c r="D7" s="91" t="str">
        <f>IF(COUNTIFS('Data for play twice'!$F:$F,'D(m) matrix'!$C7, 'Data for play twice'!$G:$G, 'D(m) matrix'!D$2) + COUNTIFS('Data for play twice'!$F:$F,'D(m) matrix'!D$2, 'Data for play twice'!$G:$G, 'D(m) matrix'!$C7) &gt; 1, "Played Twice", "")</f>
        <v>Played Twice</v>
      </c>
      <c r="E7" s="91" t="str">
        <f>IF(COUNTIFS('Data for play twice'!$F:$F,'D(m) matrix'!$C7, 'Data for play twice'!$G:$G, 'D(m) matrix'!E$2) + COUNTIFS('Data for play twice'!$F:$F,'D(m) matrix'!E$2, 'Data for play twice'!$G:$G, 'D(m) matrix'!$C7) &gt; 1, "Played Twice", "")</f>
        <v/>
      </c>
      <c r="F7" s="91" t="str">
        <f>IF(COUNTIFS('Data for play twice'!$F:$F,'D(m) matrix'!$C7, 'Data for play twice'!$G:$G, 'D(m) matrix'!F$2) + COUNTIFS('Data for play twice'!$F:$F,'D(m) matrix'!F$2, 'Data for play twice'!$G:$G, 'D(m) matrix'!$C7) &gt; 1, "Played Twice", "")</f>
        <v/>
      </c>
      <c r="G7" s="91" t="str">
        <f>IF(COUNTIFS('Data for play twice'!$F:$F,'D(m) matrix'!$C7, 'Data for play twice'!$G:$G, 'D(m) matrix'!G$2) + COUNTIFS('Data for play twice'!$F:$F,'D(m) matrix'!G$2, 'Data for play twice'!$G:$G, 'D(m) matrix'!$C7) &gt; 1, "Played Twice", "")</f>
        <v/>
      </c>
      <c r="H7" s="91" t="str">
        <f>IF(COUNTIFS('Data for play twice'!$F:$F,'D(m) matrix'!$C7, 'Data for play twice'!$G:$G, 'D(m) matrix'!H$2) + COUNTIFS('Data for play twice'!$F:$F,'D(m) matrix'!H$2, 'Data for play twice'!$G:$G, 'D(m) matrix'!$C7) &gt; 1, "Played Twice", "")</f>
        <v/>
      </c>
      <c r="I7" s="91" t="str">
        <f>IF(COUNTIFS('Data for play twice'!$F:$F,'D(m) matrix'!$C7, 'Data for play twice'!$G:$G, 'D(m) matrix'!I$2) + COUNTIFS('Data for play twice'!$F:$F,'D(m) matrix'!I$2, 'Data for play twice'!$G:$G, 'D(m) matrix'!$C7) &gt; 1, "Played Twice", "")</f>
        <v/>
      </c>
      <c r="J7" s="91" t="str">
        <f>IF(COUNTIFS('Data for play twice'!$F:$F,'D(m) matrix'!$C7, 'Data for play twice'!$G:$G, 'D(m) matrix'!J$2) + COUNTIFS('Data for play twice'!$F:$F,'D(m) matrix'!J$2, 'Data for play twice'!$G:$G, 'D(m) matrix'!$C7) &gt; 1, "Played Twice", "")</f>
        <v/>
      </c>
      <c r="K7" s="91" t="str">
        <f>IF(COUNTIFS('Data for play twice'!$F:$F,'D(m) matrix'!$C7, 'Data for play twice'!$G:$G, 'D(m) matrix'!K$2) + COUNTIFS('Data for play twice'!$F:$F,'D(m) matrix'!K$2, 'Data for play twice'!$G:$G, 'D(m) matrix'!$C7) &gt; 1, "Played Twice", "")</f>
        <v/>
      </c>
      <c r="L7" s="91" t="str">
        <f>IF(COUNTIFS('Data for play twice'!$F:$F,'D(m) matrix'!$C7, 'Data for play twice'!$G:$G, 'D(m) matrix'!L$2) + COUNTIFS('Data for play twice'!$F:$F,'D(m) matrix'!L$2, 'Data for play twice'!$G:$G, 'D(m) matrix'!$C7) &gt; 1, "Played Twice", "")</f>
        <v/>
      </c>
      <c r="M7" s="91" t="str">
        <f>IF(COUNTIFS('Data for play twice'!$F:$F,'D(m) matrix'!$C7, 'Data for play twice'!$G:$G, 'D(m) matrix'!M$2) + COUNTIFS('Data for play twice'!$F:$F,'D(m) matrix'!M$2, 'Data for play twice'!$G:$G, 'D(m) matrix'!$C7) &gt; 1, "Played Twice", "")</f>
        <v>Played Twice</v>
      </c>
      <c r="N7" s="91" t="str">
        <f>IF(COUNTIFS('Data for play twice'!$F:$F,'D(m) matrix'!$C7, 'Data for play twice'!$G:$G, 'D(m) matrix'!N$2) + COUNTIFS('Data for play twice'!$F:$F,'D(m) matrix'!N$2, 'Data for play twice'!$G:$G, 'D(m) matrix'!$C7) &gt; 1, "Played Twice", "")</f>
        <v/>
      </c>
      <c r="O7" s="91" t="str">
        <f>IF(COUNTIFS('Data for play twice'!$F:$F,'D(m) matrix'!$C7, 'Data for play twice'!$G:$G, 'D(m) matrix'!O$2) + COUNTIFS('Data for play twice'!$F:$F,'D(m) matrix'!O$2, 'Data for play twice'!$G:$G, 'D(m) matrix'!$C7) &gt; 1, "Played Twice", "")</f>
        <v/>
      </c>
      <c r="P7" s="91" t="str">
        <f>IF(COUNTIFS('Data for play twice'!$F:$F,'D(m) matrix'!$C7, 'Data for play twice'!$G:$G, 'D(m) matrix'!P$2) + COUNTIFS('Data for play twice'!$F:$F,'D(m) matrix'!P$2, 'Data for play twice'!$G:$G, 'D(m) matrix'!$C7) &gt; 1, "Played Twice", "")</f>
        <v>Played Twice</v>
      </c>
      <c r="Q7" s="91" t="str">
        <f>IF(COUNTIFS('Data for play twice'!$F:$F,'D(m) matrix'!$C7, 'Data for play twice'!$G:$G, 'D(m) matrix'!Q$2) + COUNTIFS('Data for play twice'!$F:$F,'D(m) matrix'!Q$2, 'Data for play twice'!$G:$G, 'D(m) matrix'!$C7) &gt; 1, "Played Twice", "")</f>
        <v/>
      </c>
      <c r="R7" s="91" t="str">
        <f>IF(COUNTIFS('Data for play twice'!$F:$F,'D(m) matrix'!$C7, 'Data for play twice'!$G:$G, 'D(m) matrix'!R$2) + COUNTIFS('Data for play twice'!$F:$F,'D(m) matrix'!R$2, 'Data for play twice'!$G:$G, 'D(m) matrix'!$C7) &gt; 1, "Played Twice", "")</f>
        <v/>
      </c>
      <c r="S7" s="91" t="str">
        <f>IF(COUNTIFS('Data for play twice'!$F:$F,'D(m) matrix'!$C7, 'Data for play twice'!$G:$G, 'D(m) matrix'!S$2) + COUNTIFS('Data for play twice'!$F:$F,'D(m) matrix'!S$2, 'Data for play twice'!$G:$G, 'D(m) matrix'!$C7) &gt; 1, "Played Twice", "")</f>
        <v/>
      </c>
      <c r="T7" s="91" t="str">
        <f>IF(COUNTIFS('Data for play twice'!$F:$F,'D(m) matrix'!$C7, 'Data for play twice'!$G:$G, 'D(m) matrix'!T$2) + COUNTIFS('Data for play twice'!$F:$F,'D(m) matrix'!T$2, 'Data for play twice'!$G:$G, 'D(m) matrix'!$C7) &gt; 1, "Played Twice", "")</f>
        <v>Played Twice</v>
      </c>
      <c r="U7" s="91" t="str">
        <f>IF(COUNTIFS('Data for play twice'!$F:$F,'D(m) matrix'!$C7, 'Data for play twice'!$G:$G, 'D(m) matrix'!U$2) + COUNTIFS('Data for play twice'!$F:$F,'D(m) matrix'!U$2, 'Data for play twice'!$G:$G, 'D(m) matrix'!$C7) &gt; 1, "Played Twice", "")</f>
        <v/>
      </c>
    </row>
    <row r="8" spans="2:23">
      <c r="B8" s="128">
        <v>6</v>
      </c>
      <c r="C8" s="129" t="s">
        <v>5</v>
      </c>
      <c r="D8" s="91" t="str">
        <f>IF(COUNTIFS('Data for play twice'!$F:$F,'D(m) matrix'!$C8, 'Data for play twice'!$G:$G, 'D(m) matrix'!D$2) + COUNTIFS('Data for play twice'!$F:$F,'D(m) matrix'!D$2, 'Data for play twice'!$G:$G, 'D(m) matrix'!$C8) &gt; 1, "Played Twice", "")</f>
        <v/>
      </c>
      <c r="E8" s="91" t="str">
        <f>IF(COUNTIFS('Data for play twice'!$F:$F,'D(m) matrix'!$C8, 'Data for play twice'!$G:$G, 'D(m) matrix'!E$2) + COUNTIFS('Data for play twice'!$F:$F,'D(m) matrix'!E$2, 'Data for play twice'!$G:$G, 'D(m) matrix'!$C8) &gt; 1, "Played Twice", "")</f>
        <v/>
      </c>
      <c r="F8" s="91" t="str">
        <f>IF(COUNTIFS('Data for play twice'!$F:$F,'D(m) matrix'!$C8, 'Data for play twice'!$G:$G, 'D(m) matrix'!F$2) + COUNTIFS('Data for play twice'!$F:$F,'D(m) matrix'!F$2, 'Data for play twice'!$G:$G, 'D(m) matrix'!$C8) &gt; 1, "Played Twice", "")</f>
        <v>Played Twice</v>
      </c>
      <c r="G8" s="91" t="str">
        <f>IF(COUNTIFS('Data for play twice'!$F:$F,'D(m) matrix'!$C8, 'Data for play twice'!$G:$G, 'D(m) matrix'!G$2) + COUNTIFS('Data for play twice'!$F:$F,'D(m) matrix'!G$2, 'Data for play twice'!$G:$G, 'D(m) matrix'!$C8) &gt; 1, "Played Twice", "")</f>
        <v/>
      </c>
      <c r="H8" s="91" t="str">
        <f>IF(COUNTIFS('Data for play twice'!$F:$F,'D(m) matrix'!$C8, 'Data for play twice'!$G:$G, 'D(m) matrix'!H$2) + COUNTIFS('Data for play twice'!$F:$F,'D(m) matrix'!H$2, 'Data for play twice'!$G:$G, 'D(m) matrix'!$C8) &gt; 1, "Played Twice", "")</f>
        <v/>
      </c>
      <c r="I8" s="91" t="str">
        <f>IF(COUNTIFS('Data for play twice'!$F:$F,'D(m) matrix'!$C8, 'Data for play twice'!$G:$G, 'D(m) matrix'!I$2) + COUNTIFS('Data for play twice'!$F:$F,'D(m) matrix'!I$2, 'Data for play twice'!$G:$G, 'D(m) matrix'!$C8) &gt; 1, "Played Twice", "")</f>
        <v/>
      </c>
      <c r="J8" s="91" t="str">
        <f>IF(COUNTIFS('Data for play twice'!$F:$F,'D(m) matrix'!$C8, 'Data for play twice'!$G:$G, 'D(m) matrix'!J$2) + COUNTIFS('Data for play twice'!$F:$F,'D(m) matrix'!J$2, 'Data for play twice'!$G:$G, 'D(m) matrix'!$C8) &gt; 1, "Played Twice", "")</f>
        <v/>
      </c>
      <c r="K8" s="91" t="str">
        <f>IF(COUNTIFS('Data for play twice'!$F:$F,'D(m) matrix'!$C8, 'Data for play twice'!$G:$G, 'D(m) matrix'!K$2) + COUNTIFS('Data for play twice'!$F:$F,'D(m) matrix'!K$2, 'Data for play twice'!$G:$G, 'D(m) matrix'!$C8) &gt; 1, "Played Twice", "")</f>
        <v/>
      </c>
      <c r="L8" s="91" t="str">
        <f>IF(COUNTIFS('Data for play twice'!$F:$F,'D(m) matrix'!$C8, 'Data for play twice'!$G:$G, 'D(m) matrix'!L$2) + COUNTIFS('Data for play twice'!$F:$F,'D(m) matrix'!L$2, 'Data for play twice'!$G:$G, 'D(m) matrix'!$C8) &gt; 1, "Played Twice", "")</f>
        <v/>
      </c>
      <c r="M8" s="91" t="str">
        <f>IF(COUNTIFS('Data for play twice'!$F:$F,'D(m) matrix'!$C8, 'Data for play twice'!$G:$G, 'D(m) matrix'!M$2) + COUNTIFS('Data for play twice'!$F:$F,'D(m) matrix'!M$2, 'Data for play twice'!$G:$G, 'D(m) matrix'!$C8) &gt; 1, "Played Twice", "")</f>
        <v>Played Twice</v>
      </c>
      <c r="N8" s="91" t="str">
        <f>IF(COUNTIFS('Data for play twice'!$F:$F,'D(m) matrix'!$C8, 'Data for play twice'!$G:$G, 'D(m) matrix'!N$2) + COUNTIFS('Data for play twice'!$F:$F,'D(m) matrix'!N$2, 'Data for play twice'!$G:$G, 'D(m) matrix'!$C8) &gt; 1, "Played Twice", "")</f>
        <v/>
      </c>
      <c r="O8" s="91" t="str">
        <f>IF(COUNTIFS('Data for play twice'!$F:$F,'D(m) matrix'!$C8, 'Data for play twice'!$G:$G, 'D(m) matrix'!O$2) + COUNTIFS('Data for play twice'!$F:$F,'D(m) matrix'!O$2, 'Data for play twice'!$G:$G, 'D(m) matrix'!$C8) &gt; 1, "Played Twice", "")</f>
        <v/>
      </c>
      <c r="P8" s="91" t="str">
        <f>IF(COUNTIFS('Data for play twice'!$F:$F,'D(m) matrix'!$C8, 'Data for play twice'!$G:$G, 'D(m) matrix'!P$2) + COUNTIFS('Data for play twice'!$F:$F,'D(m) matrix'!P$2, 'Data for play twice'!$G:$G, 'D(m) matrix'!$C8) &gt; 1, "Played Twice", "")</f>
        <v/>
      </c>
      <c r="Q8" s="91" t="str">
        <f>IF(COUNTIFS('Data for play twice'!$F:$F,'D(m) matrix'!$C8, 'Data for play twice'!$G:$G, 'D(m) matrix'!Q$2) + COUNTIFS('Data for play twice'!$F:$F,'D(m) matrix'!Q$2, 'Data for play twice'!$G:$G, 'D(m) matrix'!$C8) &gt; 1, "Played Twice", "")</f>
        <v>Played Twice</v>
      </c>
      <c r="R8" s="91" t="str">
        <f>IF(COUNTIFS('Data for play twice'!$F:$F,'D(m) matrix'!$C8, 'Data for play twice'!$G:$G, 'D(m) matrix'!R$2) + COUNTIFS('Data for play twice'!$F:$F,'D(m) matrix'!R$2, 'Data for play twice'!$G:$G, 'D(m) matrix'!$C8) &gt; 1, "Played Twice", "")</f>
        <v>Played Twice</v>
      </c>
      <c r="S8" s="91" t="str">
        <f>IF(COUNTIFS('Data for play twice'!$F:$F,'D(m) matrix'!$C8, 'Data for play twice'!$G:$G, 'D(m) matrix'!S$2) + COUNTIFS('Data for play twice'!$F:$F,'D(m) matrix'!S$2, 'Data for play twice'!$G:$G, 'D(m) matrix'!$C8) &gt; 1, "Played Twice", "")</f>
        <v/>
      </c>
      <c r="T8" s="91" t="str">
        <f>IF(COUNTIFS('Data for play twice'!$F:$F,'D(m) matrix'!$C8, 'Data for play twice'!$G:$G, 'D(m) matrix'!T$2) + COUNTIFS('Data for play twice'!$F:$F,'D(m) matrix'!T$2, 'Data for play twice'!$G:$G, 'D(m) matrix'!$C8) &gt; 1, "Played Twice", "")</f>
        <v/>
      </c>
      <c r="U8" s="91" t="str">
        <f>IF(COUNTIFS('Data for play twice'!$F:$F,'D(m) matrix'!$C8, 'Data for play twice'!$G:$G, 'D(m) matrix'!U$2) + COUNTIFS('Data for play twice'!$F:$F,'D(m) matrix'!U$2, 'Data for play twice'!$G:$G, 'D(m) matrix'!$C8) &gt; 1, "Played Twice", "")</f>
        <v/>
      </c>
    </row>
    <row r="9" spans="2:23">
      <c r="B9" s="130">
        <v>7</v>
      </c>
      <c r="C9" s="131" t="s">
        <v>6</v>
      </c>
      <c r="D9" s="91" t="str">
        <f>IF(COUNTIFS('Data for play twice'!$F:$F,'D(m) matrix'!$C9, 'Data for play twice'!$G:$G, 'D(m) matrix'!D$2) + COUNTIFS('Data for play twice'!$F:$F,'D(m) matrix'!D$2, 'Data for play twice'!$G:$G, 'D(m) matrix'!$C9) &gt; 1, "Played Twice", "")</f>
        <v>Played Twice</v>
      </c>
      <c r="E9" s="91" t="str">
        <f>IF(COUNTIFS('Data for play twice'!$F:$F,'D(m) matrix'!$C9, 'Data for play twice'!$G:$G, 'D(m) matrix'!E$2) + COUNTIFS('Data for play twice'!$F:$F,'D(m) matrix'!E$2, 'Data for play twice'!$G:$G, 'D(m) matrix'!$C9) &gt; 1, "Played Twice", "")</f>
        <v/>
      </c>
      <c r="F9" s="91" t="str">
        <f>IF(COUNTIFS('Data for play twice'!$F:$F,'D(m) matrix'!$C9, 'Data for play twice'!$G:$G, 'D(m) matrix'!F$2) + COUNTIFS('Data for play twice'!$F:$F,'D(m) matrix'!F$2, 'Data for play twice'!$G:$G, 'D(m) matrix'!$C9) &gt; 1, "Played Twice", "")</f>
        <v/>
      </c>
      <c r="G9" s="91" t="str">
        <f>IF(COUNTIFS('Data for play twice'!$F:$F,'D(m) matrix'!$C9, 'Data for play twice'!$G:$G, 'D(m) matrix'!G$2) + COUNTIFS('Data for play twice'!$F:$F,'D(m) matrix'!G$2, 'Data for play twice'!$G:$G, 'D(m) matrix'!$C9) &gt; 1, "Played Twice", "")</f>
        <v/>
      </c>
      <c r="H9" s="91" t="str">
        <f>IF(COUNTIFS('Data for play twice'!$F:$F,'D(m) matrix'!$C9, 'Data for play twice'!$G:$G, 'D(m) matrix'!H$2) + COUNTIFS('Data for play twice'!$F:$F,'D(m) matrix'!H$2, 'Data for play twice'!$G:$G, 'D(m) matrix'!$C9) &gt; 1, "Played Twice", "")</f>
        <v/>
      </c>
      <c r="I9" s="91" t="str">
        <f>IF(COUNTIFS('Data for play twice'!$F:$F,'D(m) matrix'!$C9, 'Data for play twice'!$G:$G, 'D(m) matrix'!I$2) + COUNTIFS('Data for play twice'!$F:$F,'D(m) matrix'!I$2, 'Data for play twice'!$G:$G, 'D(m) matrix'!$C9) &gt; 1, "Played Twice", "")</f>
        <v/>
      </c>
      <c r="J9" s="91" t="str">
        <f>IF(COUNTIFS('Data for play twice'!$F:$F,'D(m) matrix'!$C9, 'Data for play twice'!$G:$G, 'D(m) matrix'!J$2) + COUNTIFS('Data for play twice'!$F:$F,'D(m) matrix'!J$2, 'Data for play twice'!$G:$G, 'D(m) matrix'!$C9) &gt; 1, "Played Twice", "")</f>
        <v/>
      </c>
      <c r="K9" s="91" t="str">
        <f>IF(COUNTIFS('Data for play twice'!$F:$F,'D(m) matrix'!$C9, 'Data for play twice'!$G:$G, 'D(m) matrix'!K$2) + COUNTIFS('Data for play twice'!$F:$F,'D(m) matrix'!K$2, 'Data for play twice'!$G:$G, 'D(m) matrix'!$C9) &gt; 1, "Played Twice", "")</f>
        <v>Played Twice</v>
      </c>
      <c r="L9" s="91" t="str">
        <f>IF(COUNTIFS('Data for play twice'!$F:$F,'D(m) matrix'!$C9, 'Data for play twice'!$G:$G, 'D(m) matrix'!L$2) + COUNTIFS('Data for play twice'!$F:$F,'D(m) matrix'!L$2, 'Data for play twice'!$G:$G, 'D(m) matrix'!$C9) &gt; 1, "Played Twice", "")</f>
        <v/>
      </c>
      <c r="M9" s="91" t="str">
        <f>IF(COUNTIFS('Data for play twice'!$F:$F,'D(m) matrix'!$C9, 'Data for play twice'!$G:$G, 'D(m) matrix'!M$2) + COUNTIFS('Data for play twice'!$F:$F,'D(m) matrix'!M$2, 'Data for play twice'!$G:$G, 'D(m) matrix'!$C9) &gt; 1, "Played Twice", "")</f>
        <v/>
      </c>
      <c r="N9" s="91" t="str">
        <f>IF(COUNTIFS('Data for play twice'!$F:$F,'D(m) matrix'!$C9, 'Data for play twice'!$G:$G, 'D(m) matrix'!N$2) + COUNTIFS('Data for play twice'!$F:$F,'D(m) matrix'!N$2, 'Data for play twice'!$G:$G, 'D(m) matrix'!$C9) &gt; 1, "Played Twice", "")</f>
        <v>Played Twice</v>
      </c>
      <c r="O9" s="91" t="str">
        <f>IF(COUNTIFS('Data for play twice'!$F:$F,'D(m) matrix'!$C9, 'Data for play twice'!$G:$G, 'D(m) matrix'!O$2) + COUNTIFS('Data for play twice'!$F:$F,'D(m) matrix'!O$2, 'Data for play twice'!$G:$G, 'D(m) matrix'!$C9) &gt; 1, "Played Twice", "")</f>
        <v/>
      </c>
      <c r="P9" s="91" t="str">
        <f>IF(COUNTIFS('Data for play twice'!$F:$F,'D(m) matrix'!$C9, 'Data for play twice'!$G:$G, 'D(m) matrix'!P$2) + COUNTIFS('Data for play twice'!$F:$F,'D(m) matrix'!P$2, 'Data for play twice'!$G:$G, 'D(m) matrix'!$C9) &gt; 1, "Played Twice", "")</f>
        <v/>
      </c>
      <c r="Q9" s="91" t="str">
        <f>IF(COUNTIFS('Data for play twice'!$F:$F,'D(m) matrix'!$C9, 'Data for play twice'!$G:$G, 'D(m) matrix'!Q$2) + COUNTIFS('Data for play twice'!$F:$F,'D(m) matrix'!Q$2, 'Data for play twice'!$G:$G, 'D(m) matrix'!$C9) &gt; 1, "Played Twice", "")</f>
        <v>Played Twice</v>
      </c>
      <c r="R9" s="91" t="str">
        <f>IF(COUNTIFS('Data for play twice'!$F:$F,'D(m) matrix'!$C9, 'Data for play twice'!$G:$G, 'D(m) matrix'!R$2) + COUNTIFS('Data for play twice'!$F:$F,'D(m) matrix'!R$2, 'Data for play twice'!$G:$G, 'D(m) matrix'!$C9) &gt; 1, "Played Twice", "")</f>
        <v/>
      </c>
      <c r="S9" s="91" t="str">
        <f>IF(COUNTIFS('Data for play twice'!$F:$F,'D(m) matrix'!$C9, 'Data for play twice'!$G:$G, 'D(m) matrix'!S$2) + COUNTIFS('Data for play twice'!$F:$F,'D(m) matrix'!S$2, 'Data for play twice'!$G:$G, 'D(m) matrix'!$C9) &gt; 1, "Played Twice", "")</f>
        <v/>
      </c>
      <c r="T9" s="91" t="str">
        <f>IF(COUNTIFS('Data for play twice'!$F:$F,'D(m) matrix'!$C9, 'Data for play twice'!$G:$G, 'D(m) matrix'!T$2) + COUNTIFS('Data for play twice'!$F:$F,'D(m) matrix'!T$2, 'Data for play twice'!$G:$G, 'D(m) matrix'!$C9) &gt; 1, "Played Twice", "")</f>
        <v/>
      </c>
      <c r="U9" s="91" t="str">
        <f>IF(COUNTIFS('Data for play twice'!$F:$F,'D(m) matrix'!$C9, 'Data for play twice'!$G:$G, 'D(m) matrix'!U$2) + COUNTIFS('Data for play twice'!$F:$F,'D(m) matrix'!U$2, 'Data for play twice'!$G:$G, 'D(m) matrix'!$C9) &gt; 1, "Played Twice", "")</f>
        <v/>
      </c>
    </row>
    <row r="10" spans="2:23">
      <c r="B10" s="32">
        <v>8</v>
      </c>
      <c r="C10" s="44" t="s">
        <v>7</v>
      </c>
      <c r="D10" s="91" t="str">
        <f>IF(COUNTIFS('Data for play twice'!$F:$F,'D(m) matrix'!$C10, 'Data for play twice'!$G:$G, 'D(m) matrix'!D$2) + COUNTIFS('Data for play twice'!$F:$F,'D(m) matrix'!D$2, 'Data for play twice'!$G:$G, 'D(m) matrix'!$C10) &gt; 1, "Played Twice", "")</f>
        <v/>
      </c>
      <c r="E10" s="91" t="str">
        <f>IF(COUNTIFS('Data for play twice'!$F:$F,'D(m) matrix'!$C10, 'Data for play twice'!$G:$G, 'D(m) matrix'!E$2) + COUNTIFS('Data for play twice'!$F:$F,'D(m) matrix'!E$2, 'Data for play twice'!$G:$G, 'D(m) matrix'!$C10) &gt; 1, "Played Twice", "")</f>
        <v/>
      </c>
      <c r="F10" s="91" t="str">
        <f>IF(COUNTIFS('Data for play twice'!$F:$F,'D(m) matrix'!$C10, 'Data for play twice'!$G:$G, 'D(m) matrix'!F$2) + COUNTIFS('Data for play twice'!$F:$F,'D(m) matrix'!F$2, 'Data for play twice'!$G:$G, 'D(m) matrix'!$C10) &gt; 1, "Played Twice", "")</f>
        <v/>
      </c>
      <c r="G10" s="91" t="str">
        <f>IF(COUNTIFS('Data for play twice'!$F:$F,'D(m) matrix'!$C10, 'Data for play twice'!$G:$G, 'D(m) matrix'!G$2) + COUNTIFS('Data for play twice'!$F:$F,'D(m) matrix'!G$2, 'Data for play twice'!$G:$G, 'D(m) matrix'!$C10) &gt; 1, "Played Twice", "")</f>
        <v/>
      </c>
      <c r="H10" s="91" t="str">
        <f>IF(COUNTIFS('Data for play twice'!$F:$F,'D(m) matrix'!$C10, 'Data for play twice'!$G:$G, 'D(m) matrix'!H$2) + COUNTIFS('Data for play twice'!$F:$F,'D(m) matrix'!H$2, 'Data for play twice'!$G:$G, 'D(m) matrix'!$C10) &gt; 1, "Played Twice", "")</f>
        <v/>
      </c>
      <c r="I10" s="91" t="str">
        <f>IF(COUNTIFS('Data for play twice'!$F:$F,'D(m) matrix'!$C10, 'Data for play twice'!$G:$G, 'D(m) matrix'!I$2) + COUNTIFS('Data for play twice'!$F:$F,'D(m) matrix'!I$2, 'Data for play twice'!$G:$G, 'D(m) matrix'!$C10) &gt; 1, "Played Twice", "")</f>
        <v/>
      </c>
      <c r="J10" s="91" t="str">
        <f>IF(COUNTIFS('Data for play twice'!$F:$F,'D(m) matrix'!$C10, 'Data for play twice'!$G:$G, 'D(m) matrix'!J$2) + COUNTIFS('Data for play twice'!$F:$F,'D(m) matrix'!J$2, 'Data for play twice'!$G:$G, 'D(m) matrix'!$C10) &gt; 1, "Played Twice", "")</f>
        <v>Played Twice</v>
      </c>
      <c r="K10" s="91" t="str">
        <f>IF(COUNTIFS('Data for play twice'!$F:$F,'D(m) matrix'!$C10, 'Data for play twice'!$G:$G, 'D(m) matrix'!K$2) + COUNTIFS('Data for play twice'!$F:$F,'D(m) matrix'!K$2, 'Data for play twice'!$G:$G, 'D(m) matrix'!$C10) &gt; 1, "Played Twice", "")</f>
        <v/>
      </c>
      <c r="L10" s="91" t="str">
        <f>IF(COUNTIFS('Data for play twice'!$F:$F,'D(m) matrix'!$C10, 'Data for play twice'!$G:$G, 'D(m) matrix'!L$2) + COUNTIFS('Data for play twice'!$F:$F,'D(m) matrix'!L$2, 'Data for play twice'!$G:$G, 'D(m) matrix'!$C10) &gt; 1, "Played Twice", "")</f>
        <v/>
      </c>
      <c r="M10" s="91" t="str">
        <f>IF(COUNTIFS('Data for play twice'!$F:$F,'D(m) matrix'!$C10, 'Data for play twice'!$G:$G, 'D(m) matrix'!M$2) + COUNTIFS('Data for play twice'!$F:$F,'D(m) matrix'!M$2, 'Data for play twice'!$G:$G, 'D(m) matrix'!$C10) &gt; 1, "Played Twice", "")</f>
        <v/>
      </c>
      <c r="N10" s="91" t="str">
        <f>IF(COUNTIFS('Data for play twice'!$F:$F,'D(m) matrix'!$C10, 'Data for play twice'!$G:$G, 'D(m) matrix'!N$2) + COUNTIFS('Data for play twice'!$F:$F,'D(m) matrix'!N$2, 'Data for play twice'!$G:$G, 'D(m) matrix'!$C10) &gt; 1, "Played Twice", "")</f>
        <v/>
      </c>
      <c r="O10" s="91" t="str">
        <f>IF(COUNTIFS('Data for play twice'!$F:$F,'D(m) matrix'!$C10, 'Data for play twice'!$G:$G, 'D(m) matrix'!O$2) + COUNTIFS('Data for play twice'!$F:$F,'D(m) matrix'!O$2, 'Data for play twice'!$G:$G, 'D(m) matrix'!$C10) &gt; 1, "Played Twice", "")</f>
        <v/>
      </c>
      <c r="P10" s="91" t="str">
        <f>IF(COUNTIFS('Data for play twice'!$F:$F,'D(m) matrix'!$C10, 'Data for play twice'!$G:$G, 'D(m) matrix'!P$2) + COUNTIFS('Data for play twice'!$F:$F,'D(m) matrix'!P$2, 'Data for play twice'!$G:$G, 'D(m) matrix'!$C10) &gt; 1, "Played Twice", "")</f>
        <v/>
      </c>
      <c r="Q10" s="91" t="str">
        <f>IF(COUNTIFS('Data for play twice'!$F:$F,'D(m) matrix'!$C10, 'Data for play twice'!$G:$G, 'D(m) matrix'!Q$2) + COUNTIFS('Data for play twice'!$F:$F,'D(m) matrix'!Q$2, 'Data for play twice'!$G:$G, 'D(m) matrix'!$C10) &gt; 1, "Played Twice", "")</f>
        <v/>
      </c>
      <c r="R10" s="91" t="str">
        <f>IF(COUNTIFS('Data for play twice'!$F:$F,'D(m) matrix'!$C10, 'Data for play twice'!$G:$G, 'D(m) matrix'!R$2) + COUNTIFS('Data for play twice'!$F:$F,'D(m) matrix'!R$2, 'Data for play twice'!$G:$G, 'D(m) matrix'!$C10) &gt; 1, "Played Twice", "")</f>
        <v>Played Twice</v>
      </c>
      <c r="S10" s="91" t="str">
        <f>IF(COUNTIFS('Data for play twice'!$F:$F,'D(m) matrix'!$C10, 'Data for play twice'!$G:$G, 'D(m) matrix'!S$2) + COUNTIFS('Data for play twice'!$F:$F,'D(m) matrix'!S$2, 'Data for play twice'!$G:$G, 'D(m) matrix'!$C10) &gt; 1, "Played Twice", "")</f>
        <v>Played Twice</v>
      </c>
      <c r="T10" s="91" t="str">
        <f>IF(COUNTIFS('Data for play twice'!$F:$F,'D(m) matrix'!$C10, 'Data for play twice'!$G:$G, 'D(m) matrix'!T$2) + COUNTIFS('Data for play twice'!$F:$F,'D(m) matrix'!T$2, 'Data for play twice'!$G:$G, 'D(m) matrix'!$C10) &gt; 1, "Played Twice", "")</f>
        <v/>
      </c>
      <c r="U10" s="91" t="str">
        <f>IF(COUNTIFS('Data for play twice'!$F:$F,'D(m) matrix'!$C10, 'Data for play twice'!$G:$G, 'D(m) matrix'!U$2) + COUNTIFS('Data for play twice'!$F:$F,'D(m) matrix'!U$2, 'Data for play twice'!$G:$G, 'D(m) matrix'!$C10) &gt; 1, "Played Twice", "")</f>
        <v>Played Twice</v>
      </c>
    </row>
    <row r="11" spans="2:23">
      <c r="B11" s="132">
        <v>9</v>
      </c>
      <c r="C11" s="133" t="s">
        <v>8</v>
      </c>
      <c r="D11" s="91" t="str">
        <f>IF(COUNTIFS('Data for play twice'!$F:$F,'D(m) matrix'!$C11, 'Data for play twice'!$G:$G, 'D(m) matrix'!D$2) + COUNTIFS('Data for play twice'!$F:$F,'D(m) matrix'!D$2, 'Data for play twice'!$G:$G, 'D(m) matrix'!$C11) &gt; 1, "Played Twice", "")</f>
        <v/>
      </c>
      <c r="E11" s="91" t="str">
        <f>IF(COUNTIFS('Data for play twice'!$F:$F,'D(m) matrix'!$C11, 'Data for play twice'!$G:$G, 'D(m) matrix'!E$2) + COUNTIFS('Data for play twice'!$F:$F,'D(m) matrix'!E$2, 'Data for play twice'!$G:$G, 'D(m) matrix'!$C11) &gt; 1, "Played Twice", "")</f>
        <v/>
      </c>
      <c r="F11" s="91" t="str">
        <f>IF(COUNTIFS('Data for play twice'!$F:$F,'D(m) matrix'!$C11, 'Data for play twice'!$G:$G, 'D(m) matrix'!F$2) + COUNTIFS('Data for play twice'!$F:$F,'D(m) matrix'!F$2, 'Data for play twice'!$G:$G, 'D(m) matrix'!$C11) &gt; 1, "Played Twice", "")</f>
        <v/>
      </c>
      <c r="G11" s="91" t="str">
        <f>IF(COUNTIFS('Data for play twice'!$F:$F,'D(m) matrix'!$C11, 'Data for play twice'!$G:$G, 'D(m) matrix'!G$2) + COUNTIFS('Data for play twice'!$F:$F,'D(m) matrix'!G$2, 'Data for play twice'!$G:$G, 'D(m) matrix'!$C11) &gt; 1, "Played Twice", "")</f>
        <v>Played Twice</v>
      </c>
      <c r="H11" s="91" t="str">
        <f>IF(COUNTIFS('Data for play twice'!$F:$F,'D(m) matrix'!$C11, 'Data for play twice'!$G:$G, 'D(m) matrix'!H$2) + COUNTIFS('Data for play twice'!$F:$F,'D(m) matrix'!H$2, 'Data for play twice'!$G:$G, 'D(m) matrix'!$C11) &gt; 1, "Played Twice", "")</f>
        <v/>
      </c>
      <c r="I11" s="91" t="str">
        <f>IF(COUNTIFS('Data for play twice'!$F:$F,'D(m) matrix'!$C11, 'Data for play twice'!$G:$G, 'D(m) matrix'!I$2) + COUNTIFS('Data for play twice'!$F:$F,'D(m) matrix'!I$2, 'Data for play twice'!$G:$G, 'D(m) matrix'!$C11) &gt; 1, "Played Twice", "")</f>
        <v/>
      </c>
      <c r="J11" s="91" t="str">
        <f>IF(COUNTIFS('Data for play twice'!$F:$F,'D(m) matrix'!$C11, 'Data for play twice'!$G:$G, 'D(m) matrix'!J$2) + COUNTIFS('Data for play twice'!$F:$F,'D(m) matrix'!J$2, 'Data for play twice'!$G:$G, 'D(m) matrix'!$C11) &gt; 1, "Played Twice", "")</f>
        <v/>
      </c>
      <c r="K11" s="91" t="str">
        <f>IF(COUNTIFS('Data for play twice'!$F:$F,'D(m) matrix'!$C11, 'Data for play twice'!$G:$G, 'D(m) matrix'!K$2) + COUNTIFS('Data for play twice'!$F:$F,'D(m) matrix'!K$2, 'Data for play twice'!$G:$G, 'D(m) matrix'!$C11) &gt; 1, "Played Twice", "")</f>
        <v/>
      </c>
      <c r="L11" s="91" t="str">
        <f>IF(COUNTIFS('Data for play twice'!$F:$F,'D(m) matrix'!$C11, 'Data for play twice'!$G:$G, 'D(m) matrix'!L$2) + COUNTIFS('Data for play twice'!$F:$F,'D(m) matrix'!L$2, 'Data for play twice'!$G:$G, 'D(m) matrix'!$C11) &gt; 1, "Played Twice", "")</f>
        <v/>
      </c>
      <c r="M11" s="91" t="str">
        <f>IF(COUNTIFS('Data for play twice'!$F:$F,'D(m) matrix'!$C11, 'Data for play twice'!$G:$G, 'D(m) matrix'!M$2) + COUNTIFS('Data for play twice'!$F:$F,'D(m) matrix'!M$2, 'Data for play twice'!$G:$G, 'D(m) matrix'!$C11) &gt; 1, "Played Twice", "")</f>
        <v/>
      </c>
      <c r="N11" s="91" t="str">
        <f>IF(COUNTIFS('Data for play twice'!$F:$F,'D(m) matrix'!$C11, 'Data for play twice'!$G:$G, 'D(m) matrix'!N$2) + COUNTIFS('Data for play twice'!$F:$F,'D(m) matrix'!N$2, 'Data for play twice'!$G:$G, 'D(m) matrix'!$C11) &gt; 1, "Played Twice", "")</f>
        <v>Played Twice</v>
      </c>
      <c r="O11" s="91" t="str">
        <f>IF(COUNTIFS('Data for play twice'!$F:$F,'D(m) matrix'!$C11, 'Data for play twice'!$G:$G, 'D(m) matrix'!O$2) + COUNTIFS('Data for play twice'!$F:$F,'D(m) matrix'!O$2, 'Data for play twice'!$G:$G, 'D(m) matrix'!$C11) &gt; 1, "Played Twice", "")</f>
        <v/>
      </c>
      <c r="P11" s="91" t="str">
        <f>IF(COUNTIFS('Data for play twice'!$F:$F,'D(m) matrix'!$C11, 'Data for play twice'!$G:$G, 'D(m) matrix'!P$2) + COUNTIFS('Data for play twice'!$F:$F,'D(m) matrix'!P$2, 'Data for play twice'!$G:$G, 'D(m) matrix'!$C11) &gt; 1, "Played Twice", "")</f>
        <v/>
      </c>
      <c r="Q11" s="91" t="str">
        <f>IF(COUNTIFS('Data for play twice'!$F:$F,'D(m) matrix'!$C11, 'Data for play twice'!$G:$G, 'D(m) matrix'!Q$2) + COUNTIFS('Data for play twice'!$F:$F,'D(m) matrix'!Q$2, 'Data for play twice'!$G:$G, 'D(m) matrix'!$C11) &gt; 1, "Played Twice", "")</f>
        <v/>
      </c>
      <c r="R11" s="91" t="str">
        <f>IF(COUNTIFS('Data for play twice'!$F:$F,'D(m) matrix'!$C11, 'Data for play twice'!$G:$G, 'D(m) matrix'!R$2) + COUNTIFS('Data for play twice'!$F:$F,'D(m) matrix'!R$2, 'Data for play twice'!$G:$G, 'D(m) matrix'!$C11) &gt; 1, "Played Twice", "")</f>
        <v/>
      </c>
      <c r="S11" s="91" t="str">
        <f>IF(COUNTIFS('Data for play twice'!$F:$F,'D(m) matrix'!$C11, 'Data for play twice'!$G:$G, 'D(m) matrix'!S$2) + COUNTIFS('Data for play twice'!$F:$F,'D(m) matrix'!S$2, 'Data for play twice'!$G:$G, 'D(m) matrix'!$C11) &gt; 1, "Played Twice", "")</f>
        <v/>
      </c>
      <c r="T11" s="91" t="str">
        <f>IF(COUNTIFS('Data for play twice'!$F:$F,'D(m) matrix'!$C11, 'Data for play twice'!$G:$G, 'D(m) matrix'!T$2) + COUNTIFS('Data for play twice'!$F:$F,'D(m) matrix'!T$2, 'Data for play twice'!$G:$G, 'D(m) matrix'!$C11) &gt; 1, "Played Twice", "")</f>
        <v>Played Twice</v>
      </c>
      <c r="U11" s="91" t="str">
        <f>IF(COUNTIFS('Data for play twice'!$F:$F,'D(m) matrix'!$C11, 'Data for play twice'!$G:$G, 'D(m) matrix'!U$2) + COUNTIFS('Data for play twice'!$F:$F,'D(m) matrix'!U$2, 'Data for play twice'!$G:$G, 'D(m) matrix'!$C11) &gt; 1, "Played Twice", "")</f>
        <v>Played Twice</v>
      </c>
    </row>
    <row r="12" spans="2:23">
      <c r="B12" s="134">
        <v>10</v>
      </c>
      <c r="C12" s="135" t="s">
        <v>9</v>
      </c>
      <c r="D12" s="91" t="str">
        <f>IF(COUNTIFS('Data for play twice'!$F:$F,'D(m) matrix'!$C12, 'Data for play twice'!$G:$G, 'D(m) matrix'!D$2) + COUNTIFS('Data for play twice'!$F:$F,'D(m) matrix'!D$2, 'Data for play twice'!$G:$G, 'D(m) matrix'!$C12) &gt; 1, "Played Twice", "")</f>
        <v/>
      </c>
      <c r="E12" s="91" t="str">
        <f>IF(COUNTIFS('Data for play twice'!$F:$F,'D(m) matrix'!$C12, 'Data for play twice'!$G:$G, 'D(m) matrix'!E$2) + COUNTIFS('Data for play twice'!$F:$F,'D(m) matrix'!E$2, 'Data for play twice'!$G:$G, 'D(m) matrix'!$C12) &gt; 1, "Played Twice", "")</f>
        <v/>
      </c>
      <c r="F12" s="91" t="str">
        <f>IF(COUNTIFS('Data for play twice'!$F:$F,'D(m) matrix'!$C12, 'Data for play twice'!$G:$G, 'D(m) matrix'!F$2) + COUNTIFS('Data for play twice'!$F:$F,'D(m) matrix'!F$2, 'Data for play twice'!$G:$G, 'D(m) matrix'!$C12) &gt; 1, "Played Twice", "")</f>
        <v/>
      </c>
      <c r="G12" s="91" t="str">
        <f>IF(COUNTIFS('Data for play twice'!$F:$F,'D(m) matrix'!$C12, 'Data for play twice'!$G:$G, 'D(m) matrix'!G$2) + COUNTIFS('Data for play twice'!$F:$F,'D(m) matrix'!G$2, 'Data for play twice'!$G:$G, 'D(m) matrix'!$C12) &gt; 1, "Played Twice", "")</f>
        <v/>
      </c>
      <c r="H12" s="91" t="str">
        <f>IF(COUNTIFS('Data for play twice'!$F:$F,'D(m) matrix'!$C12, 'Data for play twice'!$G:$G, 'D(m) matrix'!H$2) + COUNTIFS('Data for play twice'!$F:$F,'D(m) matrix'!H$2, 'Data for play twice'!$G:$G, 'D(m) matrix'!$C12) &gt; 1, "Played Twice", "")</f>
        <v>Played Twice</v>
      </c>
      <c r="I12" s="91" t="str">
        <f>IF(COUNTIFS('Data for play twice'!$F:$F,'D(m) matrix'!$C12, 'Data for play twice'!$G:$G, 'D(m) matrix'!I$2) + COUNTIFS('Data for play twice'!$F:$F,'D(m) matrix'!I$2, 'Data for play twice'!$G:$G, 'D(m) matrix'!$C12) &gt; 1, "Played Twice", "")</f>
        <v>Played Twice</v>
      </c>
      <c r="J12" s="91" t="str">
        <f>IF(COUNTIFS('Data for play twice'!$F:$F,'D(m) matrix'!$C12, 'Data for play twice'!$G:$G, 'D(m) matrix'!J$2) + COUNTIFS('Data for play twice'!$F:$F,'D(m) matrix'!J$2, 'Data for play twice'!$G:$G, 'D(m) matrix'!$C12) &gt; 1, "Played Twice", "")</f>
        <v/>
      </c>
      <c r="K12" s="91" t="str">
        <f>IF(COUNTIFS('Data for play twice'!$F:$F,'D(m) matrix'!$C12, 'Data for play twice'!$G:$G, 'D(m) matrix'!K$2) + COUNTIFS('Data for play twice'!$F:$F,'D(m) matrix'!K$2, 'Data for play twice'!$G:$G, 'D(m) matrix'!$C12) &gt; 1, "Played Twice", "")</f>
        <v/>
      </c>
      <c r="L12" s="91" t="str">
        <f>IF(COUNTIFS('Data for play twice'!$F:$F,'D(m) matrix'!$C12, 'Data for play twice'!$G:$G, 'D(m) matrix'!L$2) + COUNTIFS('Data for play twice'!$F:$F,'D(m) matrix'!L$2, 'Data for play twice'!$G:$G, 'D(m) matrix'!$C12) &gt; 1, "Played Twice", "")</f>
        <v/>
      </c>
      <c r="M12" s="91" t="str">
        <f>IF(COUNTIFS('Data for play twice'!$F:$F,'D(m) matrix'!$C12, 'Data for play twice'!$G:$G, 'D(m) matrix'!M$2) + COUNTIFS('Data for play twice'!$F:$F,'D(m) matrix'!M$2, 'Data for play twice'!$G:$G, 'D(m) matrix'!$C12) &gt; 1, "Played Twice", "")</f>
        <v/>
      </c>
      <c r="N12" s="91" t="str">
        <f>IF(COUNTIFS('Data for play twice'!$F:$F,'D(m) matrix'!$C12, 'Data for play twice'!$G:$G, 'D(m) matrix'!N$2) + COUNTIFS('Data for play twice'!$F:$F,'D(m) matrix'!N$2, 'Data for play twice'!$G:$G, 'D(m) matrix'!$C12) &gt; 1, "Played Twice", "")</f>
        <v>Played Twice</v>
      </c>
      <c r="O12" s="91" t="str">
        <f>IF(COUNTIFS('Data for play twice'!$F:$F,'D(m) matrix'!$C12, 'Data for play twice'!$G:$G, 'D(m) matrix'!O$2) + COUNTIFS('Data for play twice'!$F:$F,'D(m) matrix'!O$2, 'Data for play twice'!$G:$G, 'D(m) matrix'!$C12) &gt; 1, "Played Twice", "")</f>
        <v/>
      </c>
      <c r="P12" s="91" t="str">
        <f>IF(COUNTIFS('Data for play twice'!$F:$F,'D(m) matrix'!$C12, 'Data for play twice'!$G:$G, 'D(m) matrix'!P$2) + COUNTIFS('Data for play twice'!$F:$F,'D(m) matrix'!P$2, 'Data for play twice'!$G:$G, 'D(m) matrix'!$C12) &gt; 1, "Played Twice", "")</f>
        <v/>
      </c>
      <c r="Q12" s="91" t="str">
        <f>IF(COUNTIFS('Data for play twice'!$F:$F,'D(m) matrix'!$C12, 'Data for play twice'!$G:$G, 'D(m) matrix'!Q$2) + COUNTIFS('Data for play twice'!$F:$F,'D(m) matrix'!Q$2, 'Data for play twice'!$G:$G, 'D(m) matrix'!$C12) &gt; 1, "Played Twice", "")</f>
        <v/>
      </c>
      <c r="R12" s="91" t="str">
        <f>IF(COUNTIFS('Data for play twice'!$F:$F,'D(m) matrix'!$C12, 'Data for play twice'!$G:$G, 'D(m) matrix'!R$2) + COUNTIFS('Data for play twice'!$F:$F,'D(m) matrix'!R$2, 'Data for play twice'!$G:$G, 'D(m) matrix'!$C12) &gt; 1, "Played Twice", "")</f>
        <v/>
      </c>
      <c r="S12" s="91" t="str">
        <f>IF(COUNTIFS('Data for play twice'!$F:$F,'D(m) matrix'!$C12, 'Data for play twice'!$G:$G, 'D(m) matrix'!S$2) + COUNTIFS('Data for play twice'!$F:$F,'D(m) matrix'!S$2, 'Data for play twice'!$G:$G, 'D(m) matrix'!$C12) &gt; 1, "Played Twice", "")</f>
        <v>Played Twice</v>
      </c>
      <c r="T12" s="91" t="str">
        <f>IF(COUNTIFS('Data for play twice'!$F:$F,'D(m) matrix'!$C12, 'Data for play twice'!$G:$G, 'D(m) matrix'!T$2) + COUNTIFS('Data for play twice'!$F:$F,'D(m) matrix'!T$2, 'Data for play twice'!$G:$G, 'D(m) matrix'!$C12) &gt; 1, "Played Twice", "")</f>
        <v/>
      </c>
      <c r="U12" s="91" t="str">
        <f>IF(COUNTIFS('Data for play twice'!$F:$F,'D(m) matrix'!$C12, 'Data for play twice'!$G:$G, 'D(m) matrix'!U$2) + COUNTIFS('Data for play twice'!$F:$F,'D(m) matrix'!U$2, 'Data for play twice'!$G:$G, 'D(m) matrix'!$C12) &gt; 1, "Played Twice", "")</f>
        <v/>
      </c>
    </row>
    <row r="13" spans="2:23">
      <c r="B13" s="33">
        <v>11</v>
      </c>
      <c r="C13" s="45" t="s">
        <v>10</v>
      </c>
      <c r="D13" s="91" t="str">
        <f>IF(COUNTIFS('Data for play twice'!$F:$F,'D(m) matrix'!$C13, 'Data for play twice'!$G:$G, 'D(m) matrix'!D$2) + COUNTIFS('Data for play twice'!$F:$F,'D(m) matrix'!D$2, 'Data for play twice'!$G:$G, 'D(m) matrix'!$C13) &gt; 1, "Played Twice", "")</f>
        <v/>
      </c>
      <c r="E13" s="91" t="str">
        <f>IF(COUNTIFS('Data for play twice'!$F:$F,'D(m) matrix'!$C13, 'Data for play twice'!$G:$G, 'D(m) matrix'!E$2) + COUNTIFS('Data for play twice'!$F:$F,'D(m) matrix'!E$2, 'Data for play twice'!$G:$G, 'D(m) matrix'!$C13) &gt; 1, "Played Twice", "")</f>
        <v/>
      </c>
      <c r="F13" s="91" t="str">
        <f>IF(COUNTIFS('Data for play twice'!$F:$F,'D(m) matrix'!$C13, 'Data for play twice'!$G:$G, 'D(m) matrix'!F$2) + COUNTIFS('Data for play twice'!$F:$F,'D(m) matrix'!F$2, 'Data for play twice'!$G:$G, 'D(m) matrix'!$C13) &gt; 1, "Played Twice", "")</f>
        <v/>
      </c>
      <c r="G13" s="91" t="str">
        <f>IF(COUNTIFS('Data for play twice'!$F:$F,'D(m) matrix'!$C13, 'Data for play twice'!$G:$G, 'D(m) matrix'!G$2) + COUNTIFS('Data for play twice'!$F:$F,'D(m) matrix'!G$2, 'Data for play twice'!$G:$G, 'D(m) matrix'!$C13) &gt; 1, "Played Twice", "")</f>
        <v/>
      </c>
      <c r="H13" s="91" t="str">
        <f>IF(COUNTIFS('Data for play twice'!$F:$F,'D(m) matrix'!$C13, 'Data for play twice'!$G:$G, 'D(m) matrix'!H$2) + COUNTIFS('Data for play twice'!$F:$F,'D(m) matrix'!H$2, 'Data for play twice'!$G:$G, 'D(m) matrix'!$C13) &gt; 1, "Played Twice", "")</f>
        <v/>
      </c>
      <c r="I13" s="91" t="str">
        <f>IF(COUNTIFS('Data for play twice'!$F:$F,'D(m) matrix'!$C13, 'Data for play twice'!$G:$G, 'D(m) matrix'!I$2) + COUNTIFS('Data for play twice'!$F:$F,'D(m) matrix'!I$2, 'Data for play twice'!$G:$G, 'D(m) matrix'!$C13) &gt; 1, "Played Twice", "")</f>
        <v/>
      </c>
      <c r="J13" s="91" t="str">
        <f>IF(COUNTIFS('Data for play twice'!$F:$F,'D(m) matrix'!$C13, 'Data for play twice'!$G:$G, 'D(m) matrix'!J$2) + COUNTIFS('Data for play twice'!$F:$F,'D(m) matrix'!J$2, 'Data for play twice'!$G:$G, 'D(m) matrix'!$C13) &gt; 1, "Played Twice", "")</f>
        <v>Played Twice</v>
      </c>
      <c r="K13" s="91" t="str">
        <f>IF(COUNTIFS('Data for play twice'!$F:$F,'D(m) matrix'!$C13, 'Data for play twice'!$G:$G, 'D(m) matrix'!K$2) + COUNTIFS('Data for play twice'!$F:$F,'D(m) matrix'!K$2, 'Data for play twice'!$G:$G, 'D(m) matrix'!$C13) &gt; 1, "Played Twice", "")</f>
        <v/>
      </c>
      <c r="L13" s="91" t="str">
        <f>IF(COUNTIFS('Data for play twice'!$F:$F,'D(m) matrix'!$C13, 'Data for play twice'!$G:$G, 'D(m) matrix'!L$2) + COUNTIFS('Data for play twice'!$F:$F,'D(m) matrix'!L$2, 'Data for play twice'!$G:$G, 'D(m) matrix'!$C13) &gt; 1, "Played Twice", "")</f>
        <v>Played Twice</v>
      </c>
      <c r="M13" s="91" t="str">
        <f>IF(COUNTIFS('Data for play twice'!$F:$F,'D(m) matrix'!$C13, 'Data for play twice'!$G:$G, 'D(m) matrix'!M$2) + COUNTIFS('Data for play twice'!$F:$F,'D(m) matrix'!M$2, 'Data for play twice'!$G:$G, 'D(m) matrix'!$C13) &gt; 1, "Played Twice", "")</f>
        <v>Played Twice</v>
      </c>
      <c r="N13" s="91" t="str">
        <f>IF(COUNTIFS('Data for play twice'!$F:$F,'D(m) matrix'!$C13, 'Data for play twice'!$G:$G, 'D(m) matrix'!N$2) + COUNTIFS('Data for play twice'!$F:$F,'D(m) matrix'!N$2, 'Data for play twice'!$G:$G, 'D(m) matrix'!$C13) &gt; 1, "Played Twice", "")</f>
        <v/>
      </c>
      <c r="O13" s="91" t="str">
        <f>IF(COUNTIFS('Data for play twice'!$F:$F,'D(m) matrix'!$C13, 'Data for play twice'!$G:$G, 'D(m) matrix'!O$2) + COUNTIFS('Data for play twice'!$F:$F,'D(m) matrix'!O$2, 'Data for play twice'!$G:$G, 'D(m) matrix'!$C13) &gt; 1, "Played Twice", "")</f>
        <v/>
      </c>
      <c r="P13" s="91" t="str">
        <f>IF(COUNTIFS('Data for play twice'!$F:$F,'D(m) matrix'!$C13, 'Data for play twice'!$G:$G, 'D(m) matrix'!P$2) + COUNTIFS('Data for play twice'!$F:$F,'D(m) matrix'!P$2, 'Data for play twice'!$G:$G, 'D(m) matrix'!$C13) &gt; 1, "Played Twice", "")</f>
        <v>Played Twice</v>
      </c>
      <c r="Q13" s="91" t="str">
        <f>IF(COUNTIFS('Data for play twice'!$F:$F,'D(m) matrix'!$C13, 'Data for play twice'!$G:$G, 'D(m) matrix'!Q$2) + COUNTIFS('Data for play twice'!$F:$F,'D(m) matrix'!Q$2, 'Data for play twice'!$G:$G, 'D(m) matrix'!$C13) &gt; 1, "Played Twice", "")</f>
        <v/>
      </c>
      <c r="R13" s="91" t="str">
        <f>IF(COUNTIFS('Data for play twice'!$F:$F,'D(m) matrix'!$C13, 'Data for play twice'!$G:$G, 'D(m) matrix'!R$2) + COUNTIFS('Data for play twice'!$F:$F,'D(m) matrix'!R$2, 'Data for play twice'!$G:$G, 'D(m) matrix'!$C13) &gt; 1, "Played Twice", "")</f>
        <v/>
      </c>
      <c r="S13" s="91" t="str">
        <f>IF(COUNTIFS('Data for play twice'!$F:$F,'D(m) matrix'!$C13, 'Data for play twice'!$G:$G, 'D(m) matrix'!S$2) + COUNTIFS('Data for play twice'!$F:$F,'D(m) matrix'!S$2, 'Data for play twice'!$G:$G, 'D(m) matrix'!$C13) &gt; 1, "Played Twice", "")</f>
        <v/>
      </c>
      <c r="T13" s="91" t="str">
        <f>IF(COUNTIFS('Data for play twice'!$F:$F,'D(m) matrix'!$C13, 'Data for play twice'!$G:$G, 'D(m) matrix'!T$2) + COUNTIFS('Data for play twice'!$F:$F,'D(m) matrix'!T$2, 'Data for play twice'!$G:$G, 'D(m) matrix'!$C13) &gt; 1, "Played Twice", "")</f>
        <v/>
      </c>
      <c r="U13" s="91" t="str">
        <f>IF(COUNTIFS('Data for play twice'!$F:$F,'D(m) matrix'!$C13, 'Data for play twice'!$G:$G, 'D(m) matrix'!U$2) + COUNTIFS('Data for play twice'!$F:$F,'D(m) matrix'!U$2, 'Data for play twice'!$G:$G, 'D(m) matrix'!$C13) &gt; 1, "Played Twice", "")</f>
        <v/>
      </c>
    </row>
    <row r="14" spans="2:23">
      <c r="B14" s="34">
        <v>12</v>
      </c>
      <c r="C14" s="46" t="s">
        <v>11</v>
      </c>
      <c r="D14" s="91" t="str">
        <f>IF(COUNTIFS('Data for play twice'!$F:$F,'D(m) matrix'!$C14, 'Data for play twice'!$G:$G, 'D(m) matrix'!D$2) + COUNTIFS('Data for play twice'!$F:$F,'D(m) matrix'!D$2, 'Data for play twice'!$G:$G, 'D(m) matrix'!$C14) &gt; 1, "Played Twice", "")</f>
        <v/>
      </c>
      <c r="E14" s="91" t="str">
        <f>IF(COUNTIFS('Data for play twice'!$F:$F,'D(m) matrix'!$C14, 'Data for play twice'!$G:$G, 'D(m) matrix'!E$2) + COUNTIFS('Data for play twice'!$F:$F,'D(m) matrix'!E$2, 'Data for play twice'!$G:$G, 'D(m) matrix'!$C14) &gt; 1, "Played Twice", "")</f>
        <v>Played Twice</v>
      </c>
      <c r="F14" s="91" t="str">
        <f>IF(COUNTIFS('Data for play twice'!$F:$F,'D(m) matrix'!$C14, 'Data for play twice'!$G:$G, 'D(m) matrix'!F$2) + COUNTIFS('Data for play twice'!$F:$F,'D(m) matrix'!F$2, 'Data for play twice'!$G:$G, 'D(m) matrix'!$C14) &gt; 1, "Played Twice", "")</f>
        <v/>
      </c>
      <c r="G14" s="91" t="str">
        <f>IF(COUNTIFS('Data for play twice'!$F:$F,'D(m) matrix'!$C14, 'Data for play twice'!$G:$G, 'D(m) matrix'!G$2) + COUNTIFS('Data for play twice'!$F:$F,'D(m) matrix'!G$2, 'Data for play twice'!$G:$G, 'D(m) matrix'!$C14) &gt; 1, "Played Twice", "")</f>
        <v/>
      </c>
      <c r="H14" s="91" t="str">
        <f>IF(COUNTIFS('Data for play twice'!$F:$F,'D(m) matrix'!$C14, 'Data for play twice'!$G:$G, 'D(m) matrix'!H$2) + COUNTIFS('Data for play twice'!$F:$F,'D(m) matrix'!H$2, 'Data for play twice'!$G:$G, 'D(m) matrix'!$C14) &gt; 1, "Played Twice", "")</f>
        <v/>
      </c>
      <c r="I14" s="91" t="str">
        <f>IF(COUNTIFS('Data for play twice'!$F:$F,'D(m) matrix'!$C14, 'Data for play twice'!$G:$G, 'D(m) matrix'!I$2) + COUNTIFS('Data for play twice'!$F:$F,'D(m) matrix'!I$2, 'Data for play twice'!$G:$G, 'D(m) matrix'!$C14) &gt; 1, "Played Twice", "")</f>
        <v/>
      </c>
      <c r="J14" s="91" t="str">
        <f>IF(COUNTIFS('Data for play twice'!$F:$F,'D(m) matrix'!$C14, 'Data for play twice'!$G:$G, 'D(m) matrix'!J$2) + COUNTIFS('Data for play twice'!$F:$F,'D(m) matrix'!J$2, 'Data for play twice'!$G:$G, 'D(m) matrix'!$C14) &gt; 1, "Played Twice", "")</f>
        <v/>
      </c>
      <c r="K14" s="91" t="str">
        <f>IF(COUNTIFS('Data for play twice'!$F:$F,'D(m) matrix'!$C14, 'Data for play twice'!$G:$G, 'D(m) matrix'!K$2) + COUNTIFS('Data for play twice'!$F:$F,'D(m) matrix'!K$2, 'Data for play twice'!$G:$G, 'D(m) matrix'!$C14) &gt; 1, "Played Twice", "")</f>
        <v/>
      </c>
      <c r="L14" s="91" t="str">
        <f>IF(COUNTIFS('Data for play twice'!$F:$F,'D(m) matrix'!$C14, 'Data for play twice'!$G:$G, 'D(m) matrix'!L$2) + COUNTIFS('Data for play twice'!$F:$F,'D(m) matrix'!L$2, 'Data for play twice'!$G:$G, 'D(m) matrix'!$C14) &gt; 1, "Played Twice", "")</f>
        <v/>
      </c>
      <c r="M14" s="91" t="str">
        <f>IF(COUNTIFS('Data for play twice'!$F:$F,'D(m) matrix'!$C14, 'Data for play twice'!$G:$G, 'D(m) matrix'!M$2) + COUNTIFS('Data for play twice'!$F:$F,'D(m) matrix'!M$2, 'Data for play twice'!$G:$G, 'D(m) matrix'!$C14) &gt; 1, "Played Twice", "")</f>
        <v/>
      </c>
      <c r="N14" s="91" t="str">
        <f>IF(COUNTIFS('Data for play twice'!$F:$F,'D(m) matrix'!$C14, 'Data for play twice'!$G:$G, 'D(m) matrix'!N$2) + COUNTIFS('Data for play twice'!$F:$F,'D(m) matrix'!N$2, 'Data for play twice'!$G:$G, 'D(m) matrix'!$C14) &gt; 1, "Played Twice", "")</f>
        <v/>
      </c>
      <c r="O14" s="91" t="str">
        <f>IF(COUNTIFS('Data for play twice'!$F:$F,'D(m) matrix'!$C14, 'Data for play twice'!$G:$G, 'D(m) matrix'!O$2) + COUNTIFS('Data for play twice'!$F:$F,'D(m) matrix'!O$2, 'Data for play twice'!$G:$G, 'D(m) matrix'!$C14) &gt; 1, "Played Twice", "")</f>
        <v/>
      </c>
      <c r="P14" s="91" t="str">
        <f>IF(COUNTIFS('Data for play twice'!$F:$F,'D(m) matrix'!$C14, 'Data for play twice'!$G:$G, 'D(m) matrix'!P$2) + COUNTIFS('Data for play twice'!$F:$F,'D(m) matrix'!P$2, 'Data for play twice'!$G:$G, 'D(m) matrix'!$C14) &gt; 1, "Played Twice", "")</f>
        <v/>
      </c>
      <c r="Q14" s="91" t="str">
        <f>IF(COUNTIFS('Data for play twice'!$F:$F,'D(m) matrix'!$C14, 'Data for play twice'!$G:$G, 'D(m) matrix'!Q$2) + COUNTIFS('Data for play twice'!$F:$F,'D(m) matrix'!Q$2, 'Data for play twice'!$G:$G, 'D(m) matrix'!$C14) &gt; 1, "Played Twice", "")</f>
        <v>Played Twice</v>
      </c>
      <c r="R14" s="91" t="str">
        <f>IF(COUNTIFS('Data for play twice'!$F:$F,'D(m) matrix'!$C14, 'Data for play twice'!$G:$G, 'D(m) matrix'!R$2) + COUNTIFS('Data for play twice'!$F:$F,'D(m) matrix'!R$2, 'Data for play twice'!$G:$G, 'D(m) matrix'!$C14) &gt; 1, "Played Twice", "")</f>
        <v>Played Twice</v>
      </c>
      <c r="S14" s="91" t="str">
        <f>IF(COUNTIFS('Data for play twice'!$F:$F,'D(m) matrix'!$C14, 'Data for play twice'!$G:$G, 'D(m) matrix'!S$2) + COUNTIFS('Data for play twice'!$F:$F,'D(m) matrix'!S$2, 'Data for play twice'!$G:$G, 'D(m) matrix'!$C14) &gt; 1, "Played Twice", "")</f>
        <v/>
      </c>
      <c r="T14" s="91" t="str">
        <f>IF(COUNTIFS('Data for play twice'!$F:$F,'D(m) matrix'!$C14, 'Data for play twice'!$G:$G, 'D(m) matrix'!T$2) + COUNTIFS('Data for play twice'!$F:$F,'D(m) matrix'!T$2, 'Data for play twice'!$G:$G, 'D(m) matrix'!$C14) &gt; 1, "Played Twice", "")</f>
        <v/>
      </c>
      <c r="U14" s="91" t="str">
        <f>IF(COUNTIFS('Data for play twice'!$F:$F,'D(m) matrix'!$C14, 'Data for play twice'!$G:$G, 'D(m) matrix'!U$2) + COUNTIFS('Data for play twice'!$F:$F,'D(m) matrix'!U$2, 'Data for play twice'!$G:$G, 'D(m) matrix'!$C14) &gt; 1, "Played Twice", "")</f>
        <v>Played Twice</v>
      </c>
    </row>
    <row r="15" spans="2:23">
      <c r="B15" s="35">
        <v>13</v>
      </c>
      <c r="C15" s="47" t="s">
        <v>12</v>
      </c>
      <c r="D15" s="91" t="str">
        <f>IF(COUNTIFS('Data for play twice'!$F:$F,'D(m) matrix'!$C15, 'Data for play twice'!$G:$G, 'D(m) matrix'!D$2) + COUNTIFS('Data for play twice'!$F:$F,'D(m) matrix'!D$2, 'Data for play twice'!$G:$G, 'D(m) matrix'!$C15) &gt; 1, "Played Twice", "")</f>
        <v/>
      </c>
      <c r="E15" s="91" t="str">
        <f>IF(COUNTIFS('Data for play twice'!$F:$F,'D(m) matrix'!$C15, 'Data for play twice'!$G:$G, 'D(m) matrix'!E$2) + COUNTIFS('Data for play twice'!$F:$F,'D(m) matrix'!E$2, 'Data for play twice'!$G:$G, 'D(m) matrix'!$C15) &gt; 1, "Played Twice", "")</f>
        <v/>
      </c>
      <c r="F15" s="91" t="str">
        <f>IF(COUNTIFS('Data for play twice'!$F:$F,'D(m) matrix'!$C15, 'Data for play twice'!$G:$G, 'D(m) matrix'!F$2) + COUNTIFS('Data for play twice'!$F:$F,'D(m) matrix'!F$2, 'Data for play twice'!$G:$G, 'D(m) matrix'!$C15) &gt; 1, "Played Twice", "")</f>
        <v>Played Twice</v>
      </c>
      <c r="G15" s="91" t="str">
        <f>IF(COUNTIFS('Data for play twice'!$F:$F,'D(m) matrix'!$C15, 'Data for play twice'!$G:$G, 'D(m) matrix'!G$2) + COUNTIFS('Data for play twice'!$F:$F,'D(m) matrix'!G$2, 'Data for play twice'!$G:$G, 'D(m) matrix'!$C15) &gt; 1, "Played Twice", "")</f>
        <v/>
      </c>
      <c r="H15" s="91" t="str">
        <f>IF(COUNTIFS('Data for play twice'!$F:$F,'D(m) matrix'!$C15, 'Data for play twice'!$G:$G, 'D(m) matrix'!H$2) + COUNTIFS('Data for play twice'!$F:$F,'D(m) matrix'!H$2, 'Data for play twice'!$G:$G, 'D(m) matrix'!$C15) &gt; 1, "Played Twice", "")</f>
        <v>Played Twice</v>
      </c>
      <c r="I15" s="91" t="str">
        <f>IF(COUNTIFS('Data for play twice'!$F:$F,'D(m) matrix'!$C15, 'Data for play twice'!$G:$G, 'D(m) matrix'!I$2) + COUNTIFS('Data for play twice'!$F:$F,'D(m) matrix'!I$2, 'Data for play twice'!$G:$G, 'D(m) matrix'!$C15) &gt; 1, "Played Twice", "")</f>
        <v/>
      </c>
      <c r="J15" s="91" t="str">
        <f>IF(COUNTIFS('Data for play twice'!$F:$F,'D(m) matrix'!$C15, 'Data for play twice'!$G:$G, 'D(m) matrix'!J$2) + COUNTIFS('Data for play twice'!$F:$F,'D(m) matrix'!J$2, 'Data for play twice'!$G:$G, 'D(m) matrix'!$C15) &gt; 1, "Played Twice", "")</f>
        <v/>
      </c>
      <c r="K15" s="91" t="str">
        <f>IF(COUNTIFS('Data for play twice'!$F:$F,'D(m) matrix'!$C15, 'Data for play twice'!$G:$G, 'D(m) matrix'!K$2) + COUNTIFS('Data for play twice'!$F:$F,'D(m) matrix'!K$2, 'Data for play twice'!$G:$G, 'D(m) matrix'!$C15) &gt; 1, "Played Twice", "")</f>
        <v/>
      </c>
      <c r="L15" s="91" t="str">
        <f>IF(COUNTIFS('Data for play twice'!$F:$F,'D(m) matrix'!$C15, 'Data for play twice'!$G:$G, 'D(m) matrix'!L$2) + COUNTIFS('Data for play twice'!$F:$F,'D(m) matrix'!L$2, 'Data for play twice'!$G:$G, 'D(m) matrix'!$C15) &gt; 1, "Played Twice", "")</f>
        <v/>
      </c>
      <c r="M15" s="91" t="str">
        <f>IF(COUNTIFS('Data for play twice'!$F:$F,'D(m) matrix'!$C15, 'Data for play twice'!$G:$G, 'D(m) matrix'!M$2) + COUNTIFS('Data for play twice'!$F:$F,'D(m) matrix'!M$2, 'Data for play twice'!$G:$G, 'D(m) matrix'!$C15) &gt; 1, "Played Twice", "")</f>
        <v/>
      </c>
      <c r="N15" s="91" t="str">
        <f>IF(COUNTIFS('Data for play twice'!$F:$F,'D(m) matrix'!$C15, 'Data for play twice'!$G:$G, 'D(m) matrix'!N$2) + COUNTIFS('Data for play twice'!$F:$F,'D(m) matrix'!N$2, 'Data for play twice'!$G:$G, 'D(m) matrix'!$C15) &gt; 1, "Played Twice", "")</f>
        <v>Played Twice</v>
      </c>
      <c r="O15" s="91" t="str">
        <f>IF(COUNTIFS('Data for play twice'!$F:$F,'D(m) matrix'!$C15, 'Data for play twice'!$G:$G, 'D(m) matrix'!O$2) + COUNTIFS('Data for play twice'!$F:$F,'D(m) matrix'!O$2, 'Data for play twice'!$G:$G, 'D(m) matrix'!$C15) &gt; 1, "Played Twice", "")</f>
        <v/>
      </c>
      <c r="P15" s="91" t="str">
        <f>IF(COUNTIFS('Data for play twice'!$F:$F,'D(m) matrix'!$C15, 'Data for play twice'!$G:$G, 'D(m) matrix'!P$2) + COUNTIFS('Data for play twice'!$F:$F,'D(m) matrix'!P$2, 'Data for play twice'!$G:$G, 'D(m) matrix'!$C15) &gt; 1, "Played Twice", "")</f>
        <v/>
      </c>
      <c r="Q15" s="91" t="str">
        <f>IF(COUNTIFS('Data for play twice'!$F:$F,'D(m) matrix'!$C15, 'Data for play twice'!$G:$G, 'D(m) matrix'!Q$2) + COUNTIFS('Data for play twice'!$F:$F,'D(m) matrix'!Q$2, 'Data for play twice'!$G:$G, 'D(m) matrix'!$C15) &gt; 1, "Played Twice", "")</f>
        <v/>
      </c>
      <c r="R15" s="91" t="str">
        <f>IF(COUNTIFS('Data for play twice'!$F:$F,'D(m) matrix'!$C15, 'Data for play twice'!$G:$G, 'D(m) matrix'!R$2) + COUNTIFS('Data for play twice'!$F:$F,'D(m) matrix'!R$2, 'Data for play twice'!$G:$G, 'D(m) matrix'!$C15) &gt; 1, "Played Twice", "")</f>
        <v/>
      </c>
      <c r="S15" s="91" t="str">
        <f>IF(COUNTIFS('Data for play twice'!$F:$F,'D(m) matrix'!$C15, 'Data for play twice'!$G:$G, 'D(m) matrix'!S$2) + COUNTIFS('Data for play twice'!$F:$F,'D(m) matrix'!S$2, 'Data for play twice'!$G:$G, 'D(m) matrix'!$C15) &gt; 1, "Played Twice", "")</f>
        <v/>
      </c>
      <c r="T15" s="91" t="str">
        <f>IF(COUNTIFS('Data for play twice'!$F:$F,'D(m) matrix'!$C15, 'Data for play twice'!$G:$G, 'D(m) matrix'!T$2) + COUNTIFS('Data for play twice'!$F:$F,'D(m) matrix'!T$2, 'Data for play twice'!$G:$G, 'D(m) matrix'!$C15) &gt; 1, "Played Twice", "")</f>
        <v/>
      </c>
      <c r="U15" s="91" t="str">
        <f>IF(COUNTIFS('Data for play twice'!$F:$F,'D(m) matrix'!$C15, 'Data for play twice'!$G:$G, 'D(m) matrix'!U$2) + COUNTIFS('Data for play twice'!$F:$F,'D(m) matrix'!U$2, 'Data for play twice'!$G:$G, 'D(m) matrix'!$C15) &gt; 1, "Played Twice", "")</f>
        <v>Played Twice</v>
      </c>
    </row>
    <row r="16" spans="2:23">
      <c r="B16" s="36">
        <v>14</v>
      </c>
      <c r="C16" s="48" t="s">
        <v>13</v>
      </c>
      <c r="D16" s="91" t="str">
        <f>IF(COUNTIFS('Data for play twice'!$F:$F,'D(m) matrix'!$C16, 'Data for play twice'!$G:$G, 'D(m) matrix'!D$2) + COUNTIFS('Data for play twice'!$F:$F,'D(m) matrix'!D$2, 'Data for play twice'!$G:$G, 'D(m) matrix'!$C16) &gt; 1, "Played Twice", "")</f>
        <v/>
      </c>
      <c r="E16" s="91" t="str">
        <f>IF(COUNTIFS('Data for play twice'!$F:$F,'D(m) matrix'!$C16, 'Data for play twice'!$G:$G, 'D(m) matrix'!E$2) + COUNTIFS('Data for play twice'!$F:$F,'D(m) matrix'!E$2, 'Data for play twice'!$G:$G, 'D(m) matrix'!$C16) &gt; 1, "Played Twice", "")</f>
        <v/>
      </c>
      <c r="F16" s="91" t="str">
        <f>IF(COUNTIFS('Data for play twice'!$F:$F,'D(m) matrix'!$C16, 'Data for play twice'!$G:$G, 'D(m) matrix'!F$2) + COUNTIFS('Data for play twice'!$F:$F,'D(m) matrix'!F$2, 'Data for play twice'!$G:$G, 'D(m) matrix'!$C16) &gt; 1, "Played Twice", "")</f>
        <v/>
      </c>
      <c r="G16" s="91" t="str">
        <f>IF(COUNTIFS('Data for play twice'!$F:$F,'D(m) matrix'!$C16, 'Data for play twice'!$G:$G, 'D(m) matrix'!G$2) + COUNTIFS('Data for play twice'!$F:$F,'D(m) matrix'!G$2, 'Data for play twice'!$G:$G, 'D(m) matrix'!$C16) &gt; 1, "Played Twice", "")</f>
        <v/>
      </c>
      <c r="H16" s="91" t="str">
        <f>IF(COUNTIFS('Data for play twice'!$F:$F,'D(m) matrix'!$C16, 'Data for play twice'!$G:$G, 'D(m) matrix'!H$2) + COUNTIFS('Data for play twice'!$F:$F,'D(m) matrix'!H$2, 'Data for play twice'!$G:$G, 'D(m) matrix'!$C16) &gt; 1, "Played Twice", "")</f>
        <v/>
      </c>
      <c r="I16" s="91" t="str">
        <f>IF(COUNTIFS('Data for play twice'!$F:$F,'D(m) matrix'!$C16, 'Data for play twice'!$G:$G, 'D(m) matrix'!I$2) + COUNTIFS('Data for play twice'!$F:$F,'D(m) matrix'!I$2, 'Data for play twice'!$G:$G, 'D(m) matrix'!$C16) &gt; 1, "Played Twice", "")</f>
        <v>Played Twice</v>
      </c>
      <c r="J16" s="91" t="str">
        <f>IF(COUNTIFS('Data for play twice'!$F:$F,'D(m) matrix'!$C16, 'Data for play twice'!$G:$G, 'D(m) matrix'!J$2) + COUNTIFS('Data for play twice'!$F:$F,'D(m) matrix'!J$2, 'Data for play twice'!$G:$G, 'D(m) matrix'!$C16) &gt; 1, "Played Twice", "")</f>
        <v>Played Twice</v>
      </c>
      <c r="K16" s="91" t="str">
        <f>IF(COUNTIFS('Data for play twice'!$F:$F,'D(m) matrix'!$C16, 'Data for play twice'!$G:$G, 'D(m) matrix'!K$2) + COUNTIFS('Data for play twice'!$F:$F,'D(m) matrix'!K$2, 'Data for play twice'!$G:$G, 'D(m) matrix'!$C16) &gt; 1, "Played Twice", "")</f>
        <v/>
      </c>
      <c r="L16" s="91" t="str">
        <f>IF(COUNTIFS('Data for play twice'!$F:$F,'D(m) matrix'!$C16, 'Data for play twice'!$G:$G, 'D(m) matrix'!L$2) + COUNTIFS('Data for play twice'!$F:$F,'D(m) matrix'!L$2, 'Data for play twice'!$G:$G, 'D(m) matrix'!$C16) &gt; 1, "Played Twice", "")</f>
        <v/>
      </c>
      <c r="M16" s="91" t="str">
        <f>IF(COUNTIFS('Data for play twice'!$F:$F,'D(m) matrix'!$C16, 'Data for play twice'!$G:$G, 'D(m) matrix'!M$2) + COUNTIFS('Data for play twice'!$F:$F,'D(m) matrix'!M$2, 'Data for play twice'!$G:$G, 'D(m) matrix'!$C16) &gt; 1, "Played Twice", "")</f>
        <v/>
      </c>
      <c r="N16" s="91" t="str">
        <f>IF(COUNTIFS('Data for play twice'!$F:$F,'D(m) matrix'!$C16, 'Data for play twice'!$G:$G, 'D(m) matrix'!N$2) + COUNTIFS('Data for play twice'!$F:$F,'D(m) matrix'!N$2, 'Data for play twice'!$G:$G, 'D(m) matrix'!$C16) &gt; 1, "Played Twice", "")</f>
        <v/>
      </c>
      <c r="O16" s="91" t="str">
        <f>IF(COUNTIFS('Data for play twice'!$F:$F,'D(m) matrix'!$C16, 'Data for play twice'!$G:$G, 'D(m) matrix'!O$2) + COUNTIFS('Data for play twice'!$F:$F,'D(m) matrix'!O$2, 'Data for play twice'!$G:$G, 'D(m) matrix'!$C16) &gt; 1, "Played Twice", "")</f>
        <v>Played Twice</v>
      </c>
      <c r="P16" s="91" t="str">
        <f>IF(COUNTIFS('Data for play twice'!$F:$F,'D(m) matrix'!$C16, 'Data for play twice'!$G:$G, 'D(m) matrix'!P$2) + COUNTIFS('Data for play twice'!$F:$F,'D(m) matrix'!P$2, 'Data for play twice'!$G:$G, 'D(m) matrix'!$C16) &gt; 1, "Played Twice", "")</f>
        <v/>
      </c>
      <c r="Q16" s="91" t="str">
        <f>IF(COUNTIFS('Data for play twice'!$F:$F,'D(m) matrix'!$C16, 'Data for play twice'!$G:$G, 'D(m) matrix'!Q$2) + COUNTIFS('Data for play twice'!$F:$F,'D(m) matrix'!Q$2, 'Data for play twice'!$G:$G, 'D(m) matrix'!$C16) &gt; 1, "Played Twice", "")</f>
        <v/>
      </c>
      <c r="R16" s="91" t="str">
        <f>IF(COUNTIFS('Data for play twice'!$F:$F,'D(m) matrix'!$C16, 'Data for play twice'!$G:$G, 'D(m) matrix'!R$2) + COUNTIFS('Data for play twice'!$F:$F,'D(m) matrix'!R$2, 'Data for play twice'!$G:$G, 'D(m) matrix'!$C16) &gt; 1, "Played Twice", "")</f>
        <v/>
      </c>
      <c r="S16" s="91" t="str">
        <f>IF(COUNTIFS('Data for play twice'!$F:$F,'D(m) matrix'!$C16, 'Data for play twice'!$G:$G, 'D(m) matrix'!S$2) + COUNTIFS('Data for play twice'!$F:$F,'D(m) matrix'!S$2, 'Data for play twice'!$G:$G, 'D(m) matrix'!$C16) &gt; 1, "Played Twice", "")</f>
        <v/>
      </c>
      <c r="T16" s="91" t="str">
        <f>IF(COUNTIFS('Data for play twice'!$F:$F,'D(m) matrix'!$C16, 'Data for play twice'!$G:$G, 'D(m) matrix'!T$2) + COUNTIFS('Data for play twice'!$F:$F,'D(m) matrix'!T$2, 'Data for play twice'!$G:$G, 'D(m) matrix'!$C16) &gt; 1, "Played Twice", "")</f>
        <v>Played Twice</v>
      </c>
      <c r="U16" s="91" t="str">
        <f>IF(COUNTIFS('Data for play twice'!$F:$F,'D(m) matrix'!$C16, 'Data for play twice'!$G:$G, 'D(m) matrix'!U$2) + COUNTIFS('Data for play twice'!$F:$F,'D(m) matrix'!U$2, 'Data for play twice'!$G:$G, 'D(m) matrix'!$C16) &gt; 1, "Played Twice", "")</f>
        <v/>
      </c>
    </row>
    <row r="17" spans="1:56" s="39" customFormat="1">
      <c r="A17"/>
      <c r="B17" s="38">
        <v>15</v>
      </c>
      <c r="C17" s="49" t="s">
        <v>14</v>
      </c>
      <c r="D17" s="91" t="str">
        <f>IF(COUNTIFS('Data for play twice'!$F:$F,'D(m) matrix'!$C17, 'Data for play twice'!$G:$G, 'D(m) matrix'!D$2) + COUNTIFS('Data for play twice'!$F:$F,'D(m) matrix'!D$2, 'Data for play twice'!$G:$G, 'D(m) matrix'!$C17) &gt; 1, "Played Twice", "")</f>
        <v/>
      </c>
      <c r="E17" s="91" t="str">
        <f>IF(COUNTIFS('Data for play twice'!$F:$F,'D(m) matrix'!$C17, 'Data for play twice'!$G:$G, 'D(m) matrix'!E$2) + COUNTIFS('Data for play twice'!$F:$F,'D(m) matrix'!E$2, 'Data for play twice'!$G:$G, 'D(m) matrix'!$C17) &gt; 1, "Played Twice", "")</f>
        <v/>
      </c>
      <c r="F17" s="91" t="str">
        <f>IF(COUNTIFS('Data for play twice'!$F:$F,'D(m) matrix'!$C17, 'Data for play twice'!$G:$G, 'D(m) matrix'!F$2) + COUNTIFS('Data for play twice'!$F:$F,'D(m) matrix'!F$2, 'Data for play twice'!$G:$G, 'D(m) matrix'!$C17) &gt; 1, "Played Twice", "")</f>
        <v/>
      </c>
      <c r="G17" s="91" t="str">
        <f>IF(COUNTIFS('Data for play twice'!$F:$F,'D(m) matrix'!$C17, 'Data for play twice'!$G:$G, 'D(m) matrix'!G$2) + COUNTIFS('Data for play twice'!$F:$F,'D(m) matrix'!G$2, 'Data for play twice'!$G:$G, 'D(m) matrix'!$C17) &gt; 1, "Played Twice", "")</f>
        <v>Played Twice</v>
      </c>
      <c r="H17" s="91" t="str">
        <f>IF(COUNTIFS('Data for play twice'!$F:$F,'D(m) matrix'!$C17, 'Data for play twice'!$G:$G, 'D(m) matrix'!H$2) + COUNTIFS('Data for play twice'!$F:$F,'D(m) matrix'!H$2, 'Data for play twice'!$G:$G, 'D(m) matrix'!$C17) &gt; 1, "Played Twice", "")</f>
        <v/>
      </c>
      <c r="I17" s="91" t="str">
        <f>IF(COUNTIFS('Data for play twice'!$F:$F,'D(m) matrix'!$C17, 'Data for play twice'!$G:$G, 'D(m) matrix'!I$2) + COUNTIFS('Data for play twice'!$F:$F,'D(m) matrix'!I$2, 'Data for play twice'!$G:$G, 'D(m) matrix'!$C17) &gt; 1, "Played Twice", "")</f>
        <v>Played Twice</v>
      </c>
      <c r="J17" s="91" t="str">
        <f>IF(COUNTIFS('Data for play twice'!$F:$F,'D(m) matrix'!$C17, 'Data for play twice'!$G:$G, 'D(m) matrix'!J$2) + COUNTIFS('Data for play twice'!$F:$F,'D(m) matrix'!J$2, 'Data for play twice'!$G:$G, 'D(m) matrix'!$C17) &gt; 1, "Played Twice", "")</f>
        <v/>
      </c>
      <c r="K17" s="91" t="str">
        <f>IF(COUNTIFS('Data for play twice'!$F:$F,'D(m) matrix'!$C17, 'Data for play twice'!$G:$G, 'D(m) matrix'!K$2) + COUNTIFS('Data for play twice'!$F:$F,'D(m) matrix'!K$2, 'Data for play twice'!$G:$G, 'D(m) matrix'!$C17) &gt; 1, "Played Twice", "")</f>
        <v>Played Twice</v>
      </c>
      <c r="L17" s="91" t="str">
        <f>IF(COUNTIFS('Data for play twice'!$F:$F,'D(m) matrix'!$C17, 'Data for play twice'!$G:$G, 'D(m) matrix'!L$2) + COUNTIFS('Data for play twice'!$F:$F,'D(m) matrix'!L$2, 'Data for play twice'!$G:$G, 'D(m) matrix'!$C17) &gt; 1, "Played Twice", "")</f>
        <v/>
      </c>
      <c r="M17" s="91" t="str">
        <f>IF(COUNTIFS('Data for play twice'!$F:$F,'D(m) matrix'!$C17, 'Data for play twice'!$G:$G, 'D(m) matrix'!M$2) + COUNTIFS('Data for play twice'!$F:$F,'D(m) matrix'!M$2, 'Data for play twice'!$G:$G, 'D(m) matrix'!$C17) &gt; 1, "Played Twice", "")</f>
        <v/>
      </c>
      <c r="N17" s="91" t="str">
        <f>IF(COUNTIFS('Data for play twice'!$F:$F,'D(m) matrix'!$C17, 'Data for play twice'!$G:$G, 'D(m) matrix'!N$2) + COUNTIFS('Data for play twice'!$F:$F,'D(m) matrix'!N$2, 'Data for play twice'!$G:$G, 'D(m) matrix'!$C17) &gt; 1, "Played Twice", "")</f>
        <v/>
      </c>
      <c r="O17" s="91" t="str">
        <f>IF(COUNTIFS('Data for play twice'!$F:$F,'D(m) matrix'!$C17, 'Data for play twice'!$G:$G, 'D(m) matrix'!O$2) + COUNTIFS('Data for play twice'!$F:$F,'D(m) matrix'!O$2, 'Data for play twice'!$G:$G, 'D(m) matrix'!$C17) &gt; 1, "Played Twice", "")</f>
        <v>Played Twice</v>
      </c>
      <c r="P17" s="91" t="str">
        <f>IF(COUNTIFS('Data for play twice'!$F:$F,'D(m) matrix'!$C17, 'Data for play twice'!$G:$G, 'D(m) matrix'!P$2) + COUNTIFS('Data for play twice'!$F:$F,'D(m) matrix'!P$2, 'Data for play twice'!$G:$G, 'D(m) matrix'!$C17) &gt; 1, "Played Twice", "")</f>
        <v/>
      </c>
      <c r="Q17" s="91" t="str">
        <f>IF(COUNTIFS('Data for play twice'!$F:$F,'D(m) matrix'!$C17, 'Data for play twice'!$G:$G, 'D(m) matrix'!Q$2) + COUNTIFS('Data for play twice'!$F:$F,'D(m) matrix'!Q$2, 'Data for play twice'!$G:$G, 'D(m) matrix'!$C17) &gt; 1, "Played Twice", "")</f>
        <v/>
      </c>
      <c r="R17" s="91" t="str">
        <f>IF(COUNTIFS('Data for play twice'!$F:$F,'D(m) matrix'!$C17, 'Data for play twice'!$G:$G, 'D(m) matrix'!R$2) + COUNTIFS('Data for play twice'!$F:$F,'D(m) matrix'!R$2, 'Data for play twice'!$G:$G, 'D(m) matrix'!$C17) &gt; 1, "Played Twice", "")</f>
        <v/>
      </c>
      <c r="S17" s="91" t="str">
        <f>IF(COUNTIFS('Data for play twice'!$F:$F,'D(m) matrix'!$C17, 'Data for play twice'!$G:$G, 'D(m) matrix'!S$2) + COUNTIFS('Data for play twice'!$F:$F,'D(m) matrix'!S$2, 'Data for play twice'!$G:$G, 'D(m) matrix'!$C17) &gt; 1, "Played Twice", "")</f>
        <v/>
      </c>
      <c r="T17" s="91" t="str">
        <f>IF(COUNTIFS('Data for play twice'!$F:$F,'D(m) matrix'!$C17, 'Data for play twice'!$G:$G, 'D(m) matrix'!T$2) + COUNTIFS('Data for play twice'!$F:$F,'D(m) matrix'!T$2, 'Data for play twice'!$G:$G, 'D(m) matrix'!$C17) &gt; 1, "Played Twice", "")</f>
        <v/>
      </c>
      <c r="U17" s="91" t="str">
        <f>IF(COUNTIFS('Data for play twice'!$F:$F,'D(m) matrix'!$C17, 'Data for play twice'!$G:$G, 'D(m) matrix'!U$2) + COUNTIFS('Data for play twice'!$F:$F,'D(m) matrix'!U$2, 'Data for play twice'!$G:$G, 'D(m) matrix'!$C17) &gt; 1, "Played Twice", "")</f>
        <v/>
      </c>
      <c r="V17"/>
      <c r="W17"/>
      <c r="X17"/>
      <c r="Y17"/>
      <c r="Z17"/>
      <c r="AA17"/>
      <c r="AB17"/>
      <c r="AC17"/>
      <c r="AD17"/>
      <c r="AE17"/>
      <c r="AF17"/>
      <c r="AG17"/>
      <c r="AH17"/>
      <c r="AI17"/>
      <c r="AJ17"/>
      <c r="AK17"/>
      <c r="AL17"/>
      <c r="AM17"/>
      <c r="AN17"/>
      <c r="AO17"/>
      <c r="AP17"/>
      <c r="AQ17"/>
      <c r="AR17"/>
      <c r="AS17"/>
      <c r="AT17"/>
      <c r="AU17"/>
      <c r="AV17"/>
      <c r="AW17"/>
      <c r="AX17"/>
      <c r="AY17"/>
      <c r="AZ17"/>
      <c r="BA17"/>
      <c r="BB17"/>
      <c r="BC17"/>
      <c r="BD17"/>
    </row>
    <row r="18" spans="1:56">
      <c r="B18" s="37">
        <v>16</v>
      </c>
      <c r="C18" s="50" t="s">
        <v>15</v>
      </c>
      <c r="D18" s="91" t="str">
        <f>IF(COUNTIFS('Data for play twice'!$F:$F,'D(m) matrix'!$C18, 'Data for play twice'!$G:$G, 'D(m) matrix'!D$2) + COUNTIFS('Data for play twice'!$F:$F,'D(m) matrix'!D$2, 'Data for play twice'!$G:$G, 'D(m) matrix'!$C18) &gt; 1, "Played Twice", "")</f>
        <v>Played Twice</v>
      </c>
      <c r="E18" s="91" t="str">
        <f>IF(COUNTIFS('Data for play twice'!$F:$F,'D(m) matrix'!$C18, 'Data for play twice'!$G:$G, 'D(m) matrix'!E$2) + COUNTIFS('Data for play twice'!$F:$F,'D(m) matrix'!E$2, 'Data for play twice'!$G:$G, 'D(m) matrix'!$C18) &gt; 1, "Played Twice", "")</f>
        <v/>
      </c>
      <c r="F18" s="91" t="str">
        <f>IF(COUNTIFS('Data for play twice'!$F:$F,'D(m) matrix'!$C18, 'Data for play twice'!$G:$G, 'D(m) matrix'!F$2) + COUNTIFS('Data for play twice'!$F:$F,'D(m) matrix'!F$2, 'Data for play twice'!$G:$G, 'D(m) matrix'!$C18) &gt; 1, "Played Twice", "")</f>
        <v/>
      </c>
      <c r="G18" s="91" t="str">
        <f>IF(COUNTIFS('Data for play twice'!$F:$F,'D(m) matrix'!$C18, 'Data for play twice'!$G:$G, 'D(m) matrix'!G$2) + COUNTIFS('Data for play twice'!$F:$F,'D(m) matrix'!G$2, 'Data for play twice'!$G:$G, 'D(m) matrix'!$C18) &gt; 1, "Played Twice", "")</f>
        <v/>
      </c>
      <c r="H18" s="91" t="str">
        <f>IF(COUNTIFS('Data for play twice'!$F:$F,'D(m) matrix'!$C18, 'Data for play twice'!$G:$G, 'D(m) matrix'!H$2) + COUNTIFS('Data for play twice'!$F:$F,'D(m) matrix'!H$2, 'Data for play twice'!$G:$G, 'D(m) matrix'!$C18) &gt; 1, "Played Twice", "")</f>
        <v/>
      </c>
      <c r="I18" s="91" t="str">
        <f>IF(COUNTIFS('Data for play twice'!$F:$F,'D(m) matrix'!$C18, 'Data for play twice'!$G:$G, 'D(m) matrix'!I$2) + COUNTIFS('Data for play twice'!$F:$F,'D(m) matrix'!I$2, 'Data for play twice'!$G:$G, 'D(m) matrix'!$C18) &gt; 1, "Played Twice", "")</f>
        <v/>
      </c>
      <c r="J18" s="91" t="str">
        <f>IF(COUNTIFS('Data for play twice'!$F:$F,'D(m) matrix'!$C18, 'Data for play twice'!$G:$G, 'D(m) matrix'!J$2) + COUNTIFS('Data for play twice'!$F:$F,'D(m) matrix'!J$2, 'Data for play twice'!$G:$G, 'D(m) matrix'!$C18) &gt; 1, "Played Twice", "")</f>
        <v/>
      </c>
      <c r="K18" s="91" t="str">
        <f>IF(COUNTIFS('Data for play twice'!$F:$F,'D(m) matrix'!$C18, 'Data for play twice'!$G:$G, 'D(m) matrix'!K$2) + COUNTIFS('Data for play twice'!$F:$F,'D(m) matrix'!K$2, 'Data for play twice'!$G:$G, 'D(m) matrix'!$C18) &gt; 1, "Played Twice", "")</f>
        <v>Played Twice</v>
      </c>
      <c r="L18" s="91" t="str">
        <f>IF(COUNTIFS('Data for play twice'!$F:$F,'D(m) matrix'!$C18, 'Data for play twice'!$G:$G, 'D(m) matrix'!L$2) + COUNTIFS('Data for play twice'!$F:$F,'D(m) matrix'!L$2, 'Data for play twice'!$G:$G, 'D(m) matrix'!$C18) &gt; 1, "Played Twice", "")</f>
        <v/>
      </c>
      <c r="M18" s="91" t="str">
        <f>IF(COUNTIFS('Data for play twice'!$F:$F,'D(m) matrix'!$C18, 'Data for play twice'!$G:$G, 'D(m) matrix'!M$2) + COUNTIFS('Data for play twice'!$F:$F,'D(m) matrix'!M$2, 'Data for play twice'!$G:$G, 'D(m) matrix'!$C18) &gt; 1, "Played Twice", "")</f>
        <v>Played Twice</v>
      </c>
      <c r="N18" s="91" t="str">
        <f>IF(COUNTIFS('Data for play twice'!$F:$F,'D(m) matrix'!$C18, 'Data for play twice'!$G:$G, 'D(m) matrix'!N$2) + COUNTIFS('Data for play twice'!$F:$F,'D(m) matrix'!N$2, 'Data for play twice'!$G:$G, 'D(m) matrix'!$C18) &gt; 1, "Played Twice", "")</f>
        <v/>
      </c>
      <c r="O18" s="91" t="str">
        <f>IF(COUNTIFS('Data for play twice'!$F:$F,'D(m) matrix'!$C18, 'Data for play twice'!$G:$G, 'D(m) matrix'!O$2) + COUNTIFS('Data for play twice'!$F:$F,'D(m) matrix'!O$2, 'Data for play twice'!$G:$G, 'D(m) matrix'!$C18) &gt; 1, "Played Twice", "")</f>
        <v/>
      </c>
      <c r="P18" s="91" t="str">
        <f>IF(COUNTIFS('Data for play twice'!$F:$F,'D(m) matrix'!$C18, 'Data for play twice'!$G:$G, 'D(m) matrix'!P$2) + COUNTIFS('Data for play twice'!$F:$F,'D(m) matrix'!P$2, 'Data for play twice'!$G:$G, 'D(m) matrix'!$C18) &gt; 1, "Played Twice", "")</f>
        <v/>
      </c>
      <c r="Q18" s="91" t="str">
        <f>IF(COUNTIFS('Data for play twice'!$F:$F,'D(m) matrix'!$C18, 'Data for play twice'!$G:$G, 'D(m) matrix'!Q$2) + COUNTIFS('Data for play twice'!$F:$F,'D(m) matrix'!Q$2, 'Data for play twice'!$G:$G, 'D(m) matrix'!$C18) &gt; 1, "Played Twice", "")</f>
        <v/>
      </c>
      <c r="R18" s="91" t="str">
        <f>IF(COUNTIFS('Data for play twice'!$F:$F,'D(m) matrix'!$C18, 'Data for play twice'!$G:$G, 'D(m) matrix'!R$2) + COUNTIFS('Data for play twice'!$F:$F,'D(m) matrix'!R$2, 'Data for play twice'!$G:$G, 'D(m) matrix'!$C18) &gt; 1, "Played Twice", "")</f>
        <v/>
      </c>
      <c r="S18" s="91" t="str">
        <f>IF(COUNTIFS('Data for play twice'!$F:$F,'D(m) matrix'!$C18, 'Data for play twice'!$G:$G, 'D(m) matrix'!S$2) + COUNTIFS('Data for play twice'!$F:$F,'D(m) matrix'!S$2, 'Data for play twice'!$G:$G, 'D(m) matrix'!$C18) &gt; 1, "Played Twice", "")</f>
        <v/>
      </c>
      <c r="T18" s="91" t="str">
        <f>IF(COUNTIFS('Data for play twice'!$F:$F,'D(m) matrix'!$C18, 'Data for play twice'!$G:$G, 'D(m) matrix'!T$2) + COUNTIFS('Data for play twice'!$F:$F,'D(m) matrix'!T$2, 'Data for play twice'!$G:$G, 'D(m) matrix'!$C18) &gt; 1, "Played Twice", "")</f>
        <v>Played Twice</v>
      </c>
      <c r="U18" s="91" t="str">
        <f>IF(COUNTIFS('Data for play twice'!$F:$F,'D(m) matrix'!$C18, 'Data for play twice'!$G:$G, 'D(m) matrix'!U$2) + COUNTIFS('Data for play twice'!$F:$F,'D(m) matrix'!U$2, 'Data for play twice'!$G:$G, 'D(m) matrix'!$C18) &gt; 1, "Played Twice", "")</f>
        <v/>
      </c>
    </row>
    <row r="19" spans="1:56">
      <c r="B19" s="75">
        <v>17</v>
      </c>
      <c r="C19" s="76" t="s">
        <v>16</v>
      </c>
      <c r="D19" s="91" t="str">
        <f>IF(COUNTIFS('Data for play twice'!$F:$F,'D(m) matrix'!$C19, 'Data for play twice'!$G:$G, 'D(m) matrix'!D$2) + COUNTIFS('Data for play twice'!$F:$F,'D(m) matrix'!D$2, 'Data for play twice'!$G:$G, 'D(m) matrix'!$C19) &gt; 1, "Played Twice", "")</f>
        <v/>
      </c>
      <c r="E19" s="91" t="str">
        <f>IF(COUNTIFS('Data for play twice'!$F:$F,'D(m) matrix'!$C19, 'Data for play twice'!$G:$G, 'D(m) matrix'!E$2) + COUNTIFS('Data for play twice'!$F:$F,'D(m) matrix'!E$2, 'Data for play twice'!$G:$G, 'D(m) matrix'!$C19) &gt; 1, "Played Twice", "")</f>
        <v/>
      </c>
      <c r="F19" s="91" t="str">
        <f>IF(COUNTIFS('Data for play twice'!$F:$F,'D(m) matrix'!$C19, 'Data for play twice'!$G:$G, 'D(m) matrix'!F$2) + COUNTIFS('Data for play twice'!$F:$F,'D(m) matrix'!F$2, 'Data for play twice'!$G:$G, 'D(m) matrix'!$C19) &gt; 1, "Played Twice", "")</f>
        <v/>
      </c>
      <c r="G19" s="91" t="str">
        <f>IF(COUNTIFS('Data for play twice'!$F:$F,'D(m) matrix'!$C19, 'Data for play twice'!$G:$G, 'D(m) matrix'!G$2) + COUNTIFS('Data for play twice'!$F:$F,'D(m) matrix'!G$2, 'Data for play twice'!$G:$G, 'D(m) matrix'!$C19) &gt; 1, "Played Twice", "")</f>
        <v/>
      </c>
      <c r="H19" s="91" t="str">
        <f>IF(COUNTIFS('Data for play twice'!$F:$F,'D(m) matrix'!$C19, 'Data for play twice'!$G:$G, 'D(m) matrix'!H$2) + COUNTIFS('Data for play twice'!$F:$F,'D(m) matrix'!H$2, 'Data for play twice'!$G:$G, 'D(m) matrix'!$C19) &gt; 1, "Played Twice", "")</f>
        <v>Played Twice</v>
      </c>
      <c r="I19" s="91" t="str">
        <f>IF(COUNTIFS('Data for play twice'!$F:$F,'D(m) matrix'!$C19, 'Data for play twice'!$G:$G, 'D(m) matrix'!I$2) + COUNTIFS('Data for play twice'!$F:$F,'D(m) matrix'!I$2, 'Data for play twice'!$G:$G, 'D(m) matrix'!$C19) &gt; 1, "Played Twice", "")</f>
        <v/>
      </c>
      <c r="J19" s="91" t="str">
        <f>IF(COUNTIFS('Data for play twice'!$F:$F,'D(m) matrix'!$C19, 'Data for play twice'!$G:$G, 'D(m) matrix'!J$2) + COUNTIFS('Data for play twice'!$F:$F,'D(m) matrix'!J$2, 'Data for play twice'!$G:$G, 'D(m) matrix'!$C19) &gt; 1, "Played Twice", "")</f>
        <v/>
      </c>
      <c r="K19" s="91" t="str">
        <f>IF(COUNTIFS('Data for play twice'!$F:$F,'D(m) matrix'!$C19, 'Data for play twice'!$G:$G, 'D(m) matrix'!K$2) + COUNTIFS('Data for play twice'!$F:$F,'D(m) matrix'!K$2, 'Data for play twice'!$G:$G, 'D(m) matrix'!$C19) &gt; 1, "Played Twice", "")</f>
        <v/>
      </c>
      <c r="L19" s="91" t="str">
        <f>IF(COUNTIFS('Data for play twice'!$F:$F,'D(m) matrix'!$C19, 'Data for play twice'!$G:$G, 'D(m) matrix'!L$2) + COUNTIFS('Data for play twice'!$F:$F,'D(m) matrix'!L$2, 'Data for play twice'!$G:$G, 'D(m) matrix'!$C19) &gt; 1, "Played Twice", "")</f>
        <v>Played Twice</v>
      </c>
      <c r="M19" s="91" t="str">
        <f>IF(COUNTIFS('Data for play twice'!$F:$F,'D(m) matrix'!$C19, 'Data for play twice'!$G:$G, 'D(m) matrix'!M$2) + COUNTIFS('Data for play twice'!$F:$F,'D(m) matrix'!M$2, 'Data for play twice'!$G:$G, 'D(m) matrix'!$C19) &gt; 1, "Played Twice", "")</f>
        <v/>
      </c>
      <c r="N19" s="91" t="str">
        <f>IF(COUNTIFS('Data for play twice'!$F:$F,'D(m) matrix'!$C19, 'Data for play twice'!$G:$G, 'D(m) matrix'!N$2) + COUNTIFS('Data for play twice'!$F:$F,'D(m) matrix'!N$2, 'Data for play twice'!$G:$G, 'D(m) matrix'!$C19) &gt; 1, "Played Twice", "")</f>
        <v/>
      </c>
      <c r="O19" s="91" t="str">
        <f>IF(COUNTIFS('Data for play twice'!$F:$F,'D(m) matrix'!$C19, 'Data for play twice'!$G:$G, 'D(m) matrix'!O$2) + COUNTIFS('Data for play twice'!$F:$F,'D(m) matrix'!O$2, 'Data for play twice'!$G:$G, 'D(m) matrix'!$C19) &gt; 1, "Played Twice", "")</f>
        <v/>
      </c>
      <c r="P19" s="91" t="str">
        <f>IF(COUNTIFS('Data for play twice'!$F:$F,'D(m) matrix'!$C19, 'Data for play twice'!$G:$G, 'D(m) matrix'!P$2) + COUNTIFS('Data for play twice'!$F:$F,'D(m) matrix'!P$2, 'Data for play twice'!$G:$G, 'D(m) matrix'!$C19) &gt; 1, "Played Twice", "")</f>
        <v/>
      </c>
      <c r="Q19" s="91" t="str">
        <f>IF(COUNTIFS('Data for play twice'!$F:$F,'D(m) matrix'!$C19, 'Data for play twice'!$G:$G, 'D(m) matrix'!Q$2) + COUNTIFS('Data for play twice'!$F:$F,'D(m) matrix'!Q$2, 'Data for play twice'!$G:$G, 'D(m) matrix'!$C19) &gt; 1, "Played Twice", "")</f>
        <v>Played Twice</v>
      </c>
      <c r="R19" s="91" t="str">
        <f>IF(COUNTIFS('Data for play twice'!$F:$F,'D(m) matrix'!$C19, 'Data for play twice'!$G:$G, 'D(m) matrix'!R$2) + COUNTIFS('Data for play twice'!$F:$F,'D(m) matrix'!R$2, 'Data for play twice'!$G:$G, 'D(m) matrix'!$C19) &gt; 1, "Played Twice", "")</f>
        <v/>
      </c>
      <c r="S19" s="91" t="str">
        <f>IF(COUNTIFS('Data for play twice'!$F:$F,'D(m) matrix'!$C19, 'Data for play twice'!$G:$G, 'D(m) matrix'!S$2) + COUNTIFS('Data for play twice'!$F:$F,'D(m) matrix'!S$2, 'Data for play twice'!$G:$G, 'D(m) matrix'!$C19) &gt; 1, "Played Twice", "")</f>
        <v>Played Twice</v>
      </c>
      <c r="T19" s="91" t="str">
        <f>IF(COUNTIFS('Data for play twice'!$F:$F,'D(m) matrix'!$C19, 'Data for play twice'!$G:$G, 'D(m) matrix'!T$2) + COUNTIFS('Data for play twice'!$F:$F,'D(m) matrix'!T$2, 'Data for play twice'!$G:$G, 'D(m) matrix'!$C19) &gt; 1, "Played Twice", "")</f>
        <v/>
      </c>
      <c r="U19" s="91" t="str">
        <f>IF(COUNTIFS('Data for play twice'!$F:$F,'D(m) matrix'!$C19, 'Data for play twice'!$G:$G, 'D(m) matrix'!U$2) + COUNTIFS('Data for play twice'!$F:$F,'D(m) matrix'!U$2, 'Data for play twice'!$G:$G, 'D(m) matrix'!$C19) &gt; 1, "Played Twice", "")</f>
        <v/>
      </c>
    </row>
    <row r="20" spans="1:56">
      <c r="B20" s="16">
        <v>18</v>
      </c>
      <c r="C20" s="41" t="s">
        <v>17</v>
      </c>
      <c r="D20" s="91" t="str">
        <f>IF(COUNTIFS('Data for play twice'!$F:$F,'D(m) matrix'!$C20, 'Data for play twice'!$G:$G, 'D(m) matrix'!D$2) + COUNTIFS('Data for play twice'!$F:$F,'D(m) matrix'!D$2, 'Data for play twice'!$G:$G, 'D(m) matrix'!$C20) &gt; 1, "Played Twice", "")</f>
        <v/>
      </c>
      <c r="E20" s="91" t="str">
        <f>IF(COUNTIFS('Data for play twice'!$F:$F,'D(m) matrix'!$C20, 'Data for play twice'!$G:$G, 'D(m) matrix'!E$2) + COUNTIFS('Data for play twice'!$F:$F,'D(m) matrix'!E$2, 'Data for play twice'!$G:$G, 'D(m) matrix'!$C20) &gt; 1, "Played Twice", "")</f>
        <v/>
      </c>
      <c r="F20" s="91" t="str">
        <f>IF(COUNTIFS('Data for play twice'!$F:$F,'D(m) matrix'!$C20, 'Data for play twice'!$G:$G, 'D(m) matrix'!F$2) + COUNTIFS('Data for play twice'!$F:$F,'D(m) matrix'!F$2, 'Data for play twice'!$G:$G, 'D(m) matrix'!$C20) &gt; 1, "Played Twice", "")</f>
        <v/>
      </c>
      <c r="G20" s="91" t="str">
        <f>IF(COUNTIFS('Data for play twice'!$F:$F,'D(m) matrix'!$C20, 'Data for play twice'!$G:$G, 'D(m) matrix'!G$2) + COUNTIFS('Data for play twice'!$F:$F,'D(m) matrix'!G$2, 'Data for play twice'!$G:$G, 'D(m) matrix'!$C20) &gt; 1, "Played Twice", "")</f>
        <v/>
      </c>
      <c r="H20" s="91" t="str">
        <f>IF(COUNTIFS('Data for play twice'!$F:$F,'D(m) matrix'!$C20, 'Data for play twice'!$G:$G, 'D(m) matrix'!H$2) + COUNTIFS('Data for play twice'!$F:$F,'D(m) matrix'!H$2, 'Data for play twice'!$G:$G, 'D(m) matrix'!$C20) &gt; 1, "Played Twice", "")</f>
        <v/>
      </c>
      <c r="I20" s="91" t="str">
        <f>IF(COUNTIFS('Data for play twice'!$F:$F,'D(m) matrix'!$C20, 'Data for play twice'!$G:$G, 'D(m) matrix'!I$2) + COUNTIFS('Data for play twice'!$F:$F,'D(m) matrix'!I$2, 'Data for play twice'!$G:$G, 'D(m) matrix'!$C20) &gt; 1, "Played Twice", "")</f>
        <v/>
      </c>
      <c r="J20" s="91" t="str">
        <f>IF(COUNTIFS('Data for play twice'!$F:$F,'D(m) matrix'!$C20, 'Data for play twice'!$G:$G, 'D(m) matrix'!J$2) + COUNTIFS('Data for play twice'!$F:$F,'D(m) matrix'!J$2, 'Data for play twice'!$G:$G, 'D(m) matrix'!$C20) &gt; 1, "Played Twice", "")</f>
        <v/>
      </c>
      <c r="K20" s="91" t="str">
        <f>IF(COUNTIFS('Data for play twice'!$F:$F,'D(m) matrix'!$C20, 'Data for play twice'!$G:$G, 'D(m) matrix'!K$2) + COUNTIFS('Data for play twice'!$F:$F,'D(m) matrix'!K$2, 'Data for play twice'!$G:$G, 'D(m) matrix'!$C20) &gt; 1, "Played Twice", "")</f>
        <v>Played Twice</v>
      </c>
      <c r="L20" s="91" t="str">
        <f>IF(COUNTIFS('Data for play twice'!$F:$F,'D(m) matrix'!$C20, 'Data for play twice'!$G:$G, 'D(m) matrix'!L$2) + COUNTIFS('Data for play twice'!$F:$F,'D(m) matrix'!L$2, 'Data for play twice'!$G:$G, 'D(m) matrix'!$C20) &gt; 1, "Played Twice", "")</f>
        <v>Played Twice</v>
      </c>
      <c r="M20" s="91" t="str">
        <f>IF(COUNTIFS('Data for play twice'!$F:$F,'D(m) matrix'!$C20, 'Data for play twice'!$G:$G, 'D(m) matrix'!M$2) + COUNTIFS('Data for play twice'!$F:$F,'D(m) matrix'!M$2, 'Data for play twice'!$G:$G, 'D(m) matrix'!$C20) &gt; 1, "Played Twice", "")</f>
        <v/>
      </c>
      <c r="N20" s="91" t="str">
        <f>IF(COUNTIFS('Data for play twice'!$F:$F,'D(m) matrix'!$C20, 'Data for play twice'!$G:$G, 'D(m) matrix'!N$2) + COUNTIFS('Data for play twice'!$F:$F,'D(m) matrix'!N$2, 'Data for play twice'!$G:$G, 'D(m) matrix'!$C20) &gt; 1, "Played Twice", "")</f>
        <v/>
      </c>
      <c r="O20" s="91" t="str">
        <f>IF(COUNTIFS('Data for play twice'!$F:$F,'D(m) matrix'!$C20, 'Data for play twice'!$G:$G, 'D(m) matrix'!O$2) + COUNTIFS('Data for play twice'!$F:$F,'D(m) matrix'!O$2, 'Data for play twice'!$G:$G, 'D(m) matrix'!$C20) &gt; 1, "Played Twice", "")</f>
        <v>Played Twice</v>
      </c>
      <c r="P20" s="91" t="str">
        <f>IF(COUNTIFS('Data for play twice'!$F:$F,'D(m) matrix'!$C20, 'Data for play twice'!$G:$G, 'D(m) matrix'!P$2) + COUNTIFS('Data for play twice'!$F:$F,'D(m) matrix'!P$2, 'Data for play twice'!$G:$G, 'D(m) matrix'!$C20) &gt; 1, "Played Twice", "")</f>
        <v>Played Twice</v>
      </c>
      <c r="Q20" s="91" t="str">
        <f>IF(COUNTIFS('Data for play twice'!$F:$F,'D(m) matrix'!$C20, 'Data for play twice'!$G:$G, 'D(m) matrix'!Q$2) + COUNTIFS('Data for play twice'!$F:$F,'D(m) matrix'!Q$2, 'Data for play twice'!$G:$G, 'D(m) matrix'!$C20) &gt; 1, "Played Twice", "")</f>
        <v/>
      </c>
      <c r="R20" s="91" t="str">
        <f>IF(COUNTIFS('Data for play twice'!$F:$F,'D(m) matrix'!$C20, 'Data for play twice'!$G:$G, 'D(m) matrix'!R$2) + COUNTIFS('Data for play twice'!$F:$F,'D(m) matrix'!R$2, 'Data for play twice'!$G:$G, 'D(m) matrix'!$C20) &gt; 1, "Played Twice", "")</f>
        <v/>
      </c>
      <c r="S20" s="91" t="str">
        <f>IF(COUNTIFS('Data for play twice'!$F:$F,'D(m) matrix'!$C20, 'Data for play twice'!$G:$G, 'D(m) matrix'!S$2) + COUNTIFS('Data for play twice'!$F:$F,'D(m) matrix'!S$2, 'Data for play twice'!$G:$G, 'D(m) matrix'!$C20) &gt; 1, "Played Twice", "")</f>
        <v/>
      </c>
      <c r="T20" s="91" t="str">
        <f>IF(COUNTIFS('Data for play twice'!$F:$F,'D(m) matrix'!$C20, 'Data for play twice'!$G:$G, 'D(m) matrix'!T$2) + COUNTIFS('Data for play twice'!$F:$F,'D(m) matrix'!T$2, 'Data for play twice'!$G:$G, 'D(m) matrix'!$C20) &gt; 1, "Played Twice", "")</f>
        <v/>
      </c>
      <c r="U20" s="91" t="str">
        <f>IF(COUNTIFS('Data for play twice'!$F:$F,'D(m) matrix'!$C20, 'Data for play twice'!$G:$G, 'D(m) matrix'!U$2) + COUNTIFS('Data for play twice'!$F:$F,'D(m) matrix'!U$2, 'Data for play twice'!$G:$G, 'D(m) matrix'!$C20) &gt; 1, "Played Twice", "")</f>
        <v/>
      </c>
    </row>
    <row r="21" spans="1:56" ht="23.5" customHeight="1">
      <c r="B21" s="315" t="s">
        <v>808</v>
      </c>
      <c r="C21" s="315"/>
      <c r="D21" s="315"/>
      <c r="E21" s="315"/>
      <c r="F21" s="315"/>
      <c r="G21" s="315"/>
      <c r="H21" s="315"/>
      <c r="I21" s="315"/>
      <c r="J21" s="315"/>
      <c r="K21" s="315"/>
      <c r="L21" s="315"/>
      <c r="M21" s="315"/>
      <c r="N21" s="315"/>
      <c r="O21" s="315"/>
      <c r="P21" s="315"/>
      <c r="Q21" s="315"/>
      <c r="R21" s="315"/>
      <c r="S21" s="315"/>
      <c r="T21" s="315"/>
      <c r="U21" s="315"/>
    </row>
    <row r="22" spans="1:56" ht="23.5" customHeight="1">
      <c r="B22" s="314"/>
      <c r="C22" s="314"/>
      <c r="D22" s="314"/>
      <c r="E22" s="314"/>
      <c r="F22" s="314"/>
      <c r="G22" s="314"/>
      <c r="H22" s="314"/>
      <c r="I22" s="314"/>
      <c r="J22" s="314"/>
      <c r="K22" s="314"/>
      <c r="L22" s="314"/>
      <c r="M22" s="314"/>
      <c r="N22" s="314"/>
      <c r="O22" s="314"/>
      <c r="P22" s="314"/>
      <c r="Q22" s="314"/>
      <c r="R22" s="314"/>
      <c r="S22" s="314"/>
      <c r="T22" s="314"/>
      <c r="U22" s="314"/>
    </row>
    <row r="23" spans="1:56" ht="23.5" customHeight="1">
      <c r="B23" s="314"/>
      <c r="C23" s="314"/>
      <c r="D23" s="314"/>
      <c r="E23" s="314"/>
      <c r="F23" s="314"/>
      <c r="G23" s="314"/>
      <c r="H23" s="314"/>
      <c r="I23" s="314"/>
      <c r="J23" s="314"/>
      <c r="K23" s="314"/>
      <c r="L23" s="314"/>
      <c r="M23" s="314"/>
      <c r="N23" s="314"/>
      <c r="O23" s="314"/>
      <c r="P23" s="314"/>
      <c r="Q23" s="314"/>
      <c r="R23" s="314"/>
      <c r="S23" s="314"/>
      <c r="T23" s="314"/>
      <c r="U23" s="314"/>
    </row>
    <row r="24" spans="1:56" ht="23.5" customHeight="1">
      <c r="B24" s="314"/>
      <c r="C24" s="314"/>
      <c r="D24" s="314"/>
      <c r="E24" s="314"/>
      <c r="F24" s="314"/>
      <c r="G24" s="314"/>
      <c r="H24" s="314"/>
      <c r="I24" s="314"/>
      <c r="J24" s="314"/>
      <c r="K24" s="314"/>
      <c r="L24" s="314"/>
      <c r="M24" s="314"/>
      <c r="N24" s="314"/>
      <c r="O24" s="314"/>
      <c r="P24" s="314"/>
      <c r="Q24" s="314"/>
      <c r="R24" s="314"/>
      <c r="S24" s="314"/>
      <c r="T24" s="314"/>
      <c r="U24" s="314"/>
    </row>
    <row r="25" spans="1:56" ht="23.5" customHeight="1">
      <c r="B25" s="314"/>
      <c r="C25" s="314"/>
      <c r="D25" s="314"/>
      <c r="E25" s="314"/>
      <c r="F25" s="314"/>
      <c r="G25" s="314"/>
      <c r="H25" s="314"/>
      <c r="I25" s="314"/>
      <c r="J25" s="314"/>
      <c r="K25" s="314"/>
      <c r="L25" s="314"/>
      <c r="M25" s="314"/>
      <c r="N25" s="314"/>
      <c r="O25" s="314"/>
      <c r="P25" s="314"/>
      <c r="Q25" s="314"/>
      <c r="R25" s="314"/>
      <c r="S25" s="314"/>
      <c r="T25" s="314"/>
      <c r="U25" s="314"/>
    </row>
    <row r="26" spans="1:56" ht="23.5" customHeight="1">
      <c r="B26" s="316"/>
      <c r="C26" s="316"/>
      <c r="D26" s="316"/>
      <c r="E26" s="316"/>
      <c r="F26" s="316"/>
      <c r="G26" s="316"/>
      <c r="H26" s="316"/>
      <c r="I26" s="316"/>
      <c r="J26" s="316"/>
      <c r="K26" s="316"/>
      <c r="L26" s="316"/>
      <c r="M26" s="316"/>
      <c r="N26" s="316"/>
      <c r="O26" s="316"/>
      <c r="P26" s="316"/>
      <c r="Q26" s="316"/>
      <c r="R26" s="316"/>
      <c r="S26" s="316"/>
      <c r="T26" s="316"/>
      <c r="U26" s="316"/>
    </row>
    <row r="27" spans="1:56">
      <c r="B27" s="272"/>
      <c r="C27" s="272"/>
      <c r="D27" s="272"/>
      <c r="E27" s="272"/>
      <c r="F27" s="272"/>
      <c r="G27" s="272"/>
      <c r="H27" s="272"/>
      <c r="I27" s="272"/>
      <c r="J27" s="272"/>
      <c r="K27" s="272"/>
      <c r="L27" s="272"/>
      <c r="M27" s="272"/>
      <c r="N27" s="272"/>
      <c r="O27" s="272"/>
      <c r="P27" s="272"/>
      <c r="Q27" s="272"/>
      <c r="R27" s="272"/>
      <c r="S27" s="272"/>
      <c r="T27" s="272"/>
      <c r="U27" s="272"/>
    </row>
    <row r="28" spans="1:56">
      <c r="B28" s="16"/>
      <c r="C28" s="17"/>
      <c r="D28" s="29">
        <v>1</v>
      </c>
      <c r="E28" s="126">
        <v>2</v>
      </c>
      <c r="F28" s="16">
        <v>3</v>
      </c>
      <c r="G28" s="30">
        <v>4</v>
      </c>
      <c r="H28" s="31">
        <v>5</v>
      </c>
      <c r="I28" s="128">
        <v>6</v>
      </c>
      <c r="J28" s="130">
        <v>7</v>
      </c>
      <c r="K28" s="32">
        <v>8</v>
      </c>
      <c r="L28" s="132">
        <v>9</v>
      </c>
      <c r="M28" s="134">
        <v>10</v>
      </c>
      <c r="N28" s="33">
        <v>11</v>
      </c>
      <c r="O28" s="34">
        <v>12</v>
      </c>
      <c r="P28" s="35">
        <v>13</v>
      </c>
      <c r="Q28" s="36">
        <v>14</v>
      </c>
      <c r="R28" s="38">
        <v>15</v>
      </c>
      <c r="S28" s="37">
        <v>16</v>
      </c>
      <c r="T28" s="75">
        <v>17</v>
      </c>
      <c r="U28" s="16">
        <v>18</v>
      </c>
    </row>
    <row r="29" spans="1:56" ht="57">
      <c r="B29" s="154"/>
      <c r="C29" s="155" t="s">
        <v>20</v>
      </c>
      <c r="D29" s="137" t="s">
        <v>0</v>
      </c>
      <c r="E29" s="138" t="s">
        <v>1</v>
      </c>
      <c r="F29" s="139" t="s">
        <v>2</v>
      </c>
      <c r="G29" s="140" t="s">
        <v>3</v>
      </c>
      <c r="H29" s="141" t="s">
        <v>4</v>
      </c>
      <c r="I29" s="142" t="s">
        <v>5</v>
      </c>
      <c r="J29" s="143" t="s">
        <v>6</v>
      </c>
      <c r="K29" s="144" t="s">
        <v>7</v>
      </c>
      <c r="L29" s="145" t="s">
        <v>8</v>
      </c>
      <c r="M29" s="146" t="s">
        <v>9</v>
      </c>
      <c r="N29" s="147" t="s">
        <v>10</v>
      </c>
      <c r="O29" s="148" t="s">
        <v>11</v>
      </c>
      <c r="P29" s="149" t="s">
        <v>12</v>
      </c>
      <c r="Q29" s="150" t="s">
        <v>13</v>
      </c>
      <c r="R29" s="151" t="s">
        <v>14</v>
      </c>
      <c r="S29" s="152" t="s">
        <v>15</v>
      </c>
      <c r="T29" s="153" t="s">
        <v>16</v>
      </c>
      <c r="U29" s="139" t="s">
        <v>17</v>
      </c>
    </row>
    <row r="30" spans="1:56">
      <c r="B30" s="29">
        <v>1</v>
      </c>
      <c r="C30" s="40" t="s">
        <v>0</v>
      </c>
      <c r="D30" s="248" cm="1">
        <f t="array" ref="D30">_xlfn.IFS(D3 ={""},SUMIFS('Data for D(m)'!$I:$I,'Data for D(m)'!$D:$D,$C30,'Data for D(m)'!$E:$E,D$29)+ SUMIFS('Data for D(m)'!$J:$J,'Data for D(m)'!$E:$E,$C30,'Data for D(m)'!$D:$D,D$29),D3="Played Twice", 0.5*(SUMIFS('Data for D(m)'!$I:$I,'Data for D(m)'!$D:$D,$C30,'Data for D(m)'!$E:$E,D$29)+SUMIFS('Data for play twice'!$L:$L,'Data for play twice'!$F:$F,D$29,'Data for play twice'!$G:$G,$C30)))</f>
        <v>0</v>
      </c>
      <c r="E30" s="91" cm="1">
        <f t="array" ref="E30">_xlfn.IFS(E3 ={""},SUMIFS('Data for D(m)'!$I:$I,'Data for D(m)'!$D:$D,$C30,'Data for D(m)'!$E:$E,E$29)+ SUMIFS('Data for D(m)'!$J:$J,'Data for D(m)'!$E:$E,$C30,'Data for D(m)'!$D:$D,E$29),E3="Played Twice", 0.5*(SUMIFS('Data for D(m)'!$I:$I,'Data for D(m)'!$D:$D,$C30,'Data for D(m)'!$E:$E,E$29)+SUMIFS('Data for play twice'!$L:$L,'Data for play twice'!$F:$F,E$29,'Data for play twice'!$G:$G,$C30)))</f>
        <v>1.0598776223776223</v>
      </c>
      <c r="F30" s="91" cm="1">
        <f t="array" ref="F30">_xlfn.IFS(F3 ={""},SUMIFS('Data for D(m)'!$I:$I,'Data for D(m)'!$D:$D,$C30,'Data for D(m)'!$E:$E,F$29)+ SUMIFS('Data for D(m)'!$J:$J,'Data for D(m)'!$E:$E,$C30,'Data for D(m)'!$D:$D,F$29),F3="Played Twice", 0.5*(SUMIFS('Data for D(m)'!$I:$I,'Data for D(m)'!$D:$D,$C30,'Data for D(m)'!$E:$E,F$29)+SUMIFS('Data for play twice'!$L:$L,'Data for play twice'!$F:$F,F$29,'Data for play twice'!$G:$G,$C30)))</f>
        <v>3.8947368421052633</v>
      </c>
      <c r="G30" s="91" cm="1">
        <f t="array" ref="G30">_xlfn.IFS(G3 ={""},SUMIFS('Data for D(m)'!$I:$I,'Data for D(m)'!$D:$D,$C30,'Data for D(m)'!$E:$E,G$29)+ SUMIFS('Data for D(m)'!$J:$J,'Data for D(m)'!$E:$E,$C30,'Data for D(m)'!$D:$D,G$29),G3="Played Twice", 0.5*(SUMIFS('Data for D(m)'!$I:$I,'Data for D(m)'!$D:$D,$C30,'Data for D(m)'!$E:$E,G$29)+SUMIFS('Data for play twice'!$L:$L,'Data for play twice'!$F:$F,G$29,'Data for play twice'!$G:$G,$C30)))</f>
        <v>1.2266666666666666</v>
      </c>
      <c r="H30" s="91" cm="1">
        <f t="array" ref="H30">_xlfn.IFS(H3 ={""},SUMIFS('Data for D(m)'!$I:$I,'Data for D(m)'!$D:$D,$C30,'Data for D(m)'!$E:$E,H$29)+ SUMIFS('Data for D(m)'!$J:$J,'Data for D(m)'!$E:$E,$C30,'Data for D(m)'!$D:$D,H$29),H3="Played Twice", 0.5*(SUMIFS('Data for D(m)'!$I:$I,'Data for D(m)'!$D:$D,$C30,'Data for D(m)'!$E:$E,H$29)+SUMIFS('Data for play twice'!$L:$L,'Data for play twice'!$F:$F,H$29,'Data for play twice'!$G:$G,$C30)))</f>
        <v>1.2454145267791636</v>
      </c>
      <c r="I30" s="91" cm="1">
        <f t="array" ref="I30">_xlfn.IFS(I3 ={""},SUMIFS('Data for D(m)'!$I:$I,'Data for D(m)'!$D:$D,$C30,'Data for D(m)'!$E:$E,I$29)+ SUMIFS('Data for D(m)'!$J:$J,'Data for D(m)'!$E:$E,$C30,'Data for D(m)'!$D:$D,I$29),I3="Played Twice", 0.5*(SUMIFS('Data for D(m)'!$I:$I,'Data for D(m)'!$D:$D,$C30,'Data for D(m)'!$E:$E,I$29)+SUMIFS('Data for play twice'!$L:$L,'Data for play twice'!$F:$F,I$29,'Data for play twice'!$G:$G,$C30)))</f>
        <v>0.52747252747252749</v>
      </c>
      <c r="J30" s="91" cm="1">
        <f t="array" ref="J30">_xlfn.IFS(J3 ={""},SUMIFS('Data for D(m)'!$I:$I,'Data for D(m)'!$D:$D,$C30,'Data for D(m)'!$E:$E,J$29)+ SUMIFS('Data for D(m)'!$J:$J,'Data for D(m)'!$E:$E,$C30,'Data for D(m)'!$D:$D,J$29),J3="Played Twice", 0.5*(SUMIFS('Data for D(m)'!$I:$I,'Data for D(m)'!$D:$D,$C30,'Data for D(m)'!$E:$E,J$29)+SUMIFS('Data for play twice'!$L:$L,'Data for play twice'!$F:$F,J$29,'Data for play twice'!$G:$G,$C30)))</f>
        <v>0.890625</v>
      </c>
      <c r="K30" s="91" cm="1">
        <f t="array" ref="K30">_xlfn.IFS(K3 ={""},SUMIFS('Data for D(m)'!$I:$I,'Data for D(m)'!$D:$D,$C30,'Data for D(m)'!$E:$E,K$29)+ SUMIFS('Data for D(m)'!$J:$J,'Data for D(m)'!$E:$E,$C30,'Data for D(m)'!$D:$D,K$29),K3="Played Twice", 0.5*(SUMIFS('Data for D(m)'!$I:$I,'Data for D(m)'!$D:$D,$C30,'Data for D(m)'!$E:$E,K$29)+SUMIFS('Data for play twice'!$L:$L,'Data for play twice'!$F:$F,K$29,'Data for play twice'!$G:$G,$C30)))</f>
        <v>0</v>
      </c>
      <c r="L30" s="91" cm="1">
        <f t="array" ref="L30">_xlfn.IFS(L3 ={""},SUMIFS('Data for D(m)'!$I:$I,'Data for D(m)'!$D:$D,$C30,'Data for D(m)'!$E:$E,L$29)+ SUMIFS('Data for D(m)'!$J:$J,'Data for D(m)'!$E:$E,$C30,'Data for D(m)'!$D:$D,L$29),L3="Played Twice", 0.5*(SUMIFS('Data for D(m)'!$I:$I,'Data for D(m)'!$D:$D,$C30,'Data for D(m)'!$E:$E,L$29)+SUMIFS('Data for play twice'!$L:$L,'Data for play twice'!$F:$F,L$29,'Data for play twice'!$G:$G,$C30)))</f>
        <v>0</v>
      </c>
      <c r="M30" s="91" cm="1">
        <f t="array" ref="M30">_xlfn.IFS(M3 ={""},SUMIFS('Data for D(m)'!$I:$I,'Data for D(m)'!$D:$D,$C30,'Data for D(m)'!$E:$E,M$29)+ SUMIFS('Data for D(m)'!$J:$J,'Data for D(m)'!$E:$E,$C30,'Data for D(m)'!$D:$D,M$29),M3="Played Twice", 0.5*(SUMIFS('Data for D(m)'!$I:$I,'Data for D(m)'!$D:$D,$C30,'Data for D(m)'!$E:$E,M$29)+SUMIFS('Data for play twice'!$L:$L,'Data for play twice'!$F:$F,M$29,'Data for play twice'!$G:$G,$C30)))</f>
        <v>1.8873239436619718</v>
      </c>
      <c r="N30" s="91" cm="1">
        <f t="array" ref="N30">_xlfn.IFS(N3 ={""},SUMIFS('Data for D(m)'!$I:$I,'Data for D(m)'!$D:$D,$C30,'Data for D(m)'!$E:$E,N$29)+ SUMIFS('Data for D(m)'!$J:$J,'Data for D(m)'!$E:$E,$C30,'Data for D(m)'!$D:$D,N$29),N3="Played Twice", 0.5*(SUMIFS('Data for D(m)'!$I:$I,'Data for D(m)'!$D:$D,$C30,'Data for D(m)'!$E:$E,N$29)+SUMIFS('Data for play twice'!$L:$L,'Data for play twice'!$F:$F,N$29,'Data for play twice'!$G:$G,$C30)))</f>
        <v>0.7752808988764045</v>
      </c>
      <c r="O30" s="91" cm="1">
        <f t="array" ref="O30">_xlfn.IFS(O3 ={""},SUMIFS('Data for D(m)'!$I:$I,'Data for D(m)'!$D:$D,$C30,'Data for D(m)'!$E:$E,O$29)+ SUMIFS('Data for D(m)'!$J:$J,'Data for D(m)'!$E:$E,$C30,'Data for D(m)'!$D:$D,O$29),O3="Played Twice", 0.5*(SUMIFS('Data for D(m)'!$I:$I,'Data for D(m)'!$D:$D,$C30,'Data for D(m)'!$E:$E,O$29)+SUMIFS('Data for play twice'!$L:$L,'Data for play twice'!$F:$F,O$29,'Data for play twice'!$G:$G,$C30)))</f>
        <v>1.472972972972973</v>
      </c>
      <c r="P30" s="91" cm="1">
        <f t="array" ref="P30">_xlfn.IFS(P3 ={""},SUMIFS('Data for D(m)'!$I:$I,'Data for D(m)'!$D:$D,$C30,'Data for D(m)'!$E:$E,P$29)+ SUMIFS('Data for D(m)'!$J:$J,'Data for D(m)'!$E:$E,$C30,'Data for D(m)'!$D:$D,P$29),P3="Played Twice", 0.5*(SUMIFS('Data for D(m)'!$I:$I,'Data for D(m)'!$D:$D,$C30,'Data for D(m)'!$E:$E,P$29)+SUMIFS('Data for play twice'!$L:$L,'Data for play twice'!$F:$F,P$29,'Data for play twice'!$G:$G,$C30)))</f>
        <v>0</v>
      </c>
      <c r="Q30" s="91" cm="1">
        <f t="array" ref="Q30">_xlfn.IFS(Q3 ={""},SUMIFS('Data for D(m)'!$I:$I,'Data for D(m)'!$D:$D,$C30,'Data for D(m)'!$E:$E,Q$29)+ SUMIFS('Data for D(m)'!$J:$J,'Data for D(m)'!$E:$E,$C30,'Data for D(m)'!$D:$D,Q$29),Q3="Played Twice", 0.5*(SUMIFS('Data for D(m)'!$I:$I,'Data for D(m)'!$D:$D,$C30,'Data for D(m)'!$E:$E,Q$29)+SUMIFS('Data for play twice'!$L:$L,'Data for play twice'!$F:$F,Q$29,'Data for play twice'!$G:$G,$C30)))</f>
        <v>0</v>
      </c>
      <c r="R30" s="91" cm="1">
        <f t="array" ref="R30">_xlfn.IFS(R3 ={""},SUMIFS('Data for D(m)'!$I:$I,'Data for D(m)'!$D:$D,$C30,'Data for D(m)'!$E:$E,R$29)+ SUMIFS('Data for D(m)'!$J:$J,'Data for D(m)'!$E:$E,$C30,'Data for D(m)'!$D:$D,R$29),R3="Played Twice", 0.5*(SUMIFS('Data for D(m)'!$I:$I,'Data for D(m)'!$D:$D,$C30,'Data for D(m)'!$E:$E,R$29)+SUMIFS('Data for play twice'!$L:$L,'Data for play twice'!$F:$F,R$29,'Data for play twice'!$G:$G,$C30)))</f>
        <v>2.7954545454545454</v>
      </c>
      <c r="S30" s="91" cm="1">
        <f t="array" ref="S30">_xlfn.IFS(S3 ={""},SUMIFS('Data for D(m)'!$I:$I,'Data for D(m)'!$D:$D,$C30,'Data for D(m)'!$E:$E,S$29)+ SUMIFS('Data for D(m)'!$J:$J,'Data for D(m)'!$E:$E,$C30,'Data for D(m)'!$D:$D,S$29),S3="Played Twice", 0.5*(SUMIFS('Data for D(m)'!$I:$I,'Data for D(m)'!$D:$D,$C30,'Data for D(m)'!$E:$E,S$29)+SUMIFS('Data for play twice'!$L:$L,'Data for play twice'!$F:$F,S$29,'Data for play twice'!$G:$G,$C30)))</f>
        <v>0.3383838383838384</v>
      </c>
      <c r="T30" s="91" cm="1">
        <f t="array" ref="T30">_xlfn.IFS(T3 ={""},SUMIFS('Data for D(m)'!$I:$I,'Data for D(m)'!$D:$D,$C30,'Data for D(m)'!$E:$E,T$29)+ SUMIFS('Data for D(m)'!$J:$J,'Data for D(m)'!$E:$E,$C30,'Data for D(m)'!$D:$D,T$29),T3="Played Twice", 0.5*(SUMIFS('Data for D(m)'!$I:$I,'Data for D(m)'!$D:$D,$C30,'Data for D(m)'!$E:$E,T$29)+SUMIFS('Data for play twice'!$L:$L,'Data for play twice'!$F:$F,T$29,'Data for play twice'!$G:$G,$C30)))</f>
        <v>1.8157894736842106</v>
      </c>
      <c r="U30" s="91" cm="1">
        <f t="array" ref="U30">_xlfn.IFS(U3 ={""},SUMIFS('Data for D(m)'!$I:$I,'Data for D(m)'!$D:$D,$C30,'Data for D(m)'!$E:$E,U$29)+ SUMIFS('Data for D(m)'!$J:$J,'Data for D(m)'!$E:$E,$C30,'Data for D(m)'!$D:$D,U$29),U3="Played Twice", 0.5*(SUMIFS('Data for D(m)'!$I:$I,'Data for D(m)'!$D:$D,$C30,'Data for D(m)'!$E:$E,U$29)+SUMIFS('Data for play twice'!$L:$L,'Data for play twice'!$F:$F,U$29,'Data for play twice'!$G:$G,$C30)))</f>
        <v>0</v>
      </c>
    </row>
    <row r="31" spans="1:56">
      <c r="B31" s="126">
        <v>2</v>
      </c>
      <c r="C31" s="127" t="s">
        <v>1</v>
      </c>
      <c r="D31" s="91" cm="1">
        <f t="array" ref="D31">_xlfn.IFS(D4 ={""},SUMIFS('Data for D(m)'!$I:$I,'Data for D(m)'!$D:$D,$C31,'Data for D(m)'!$E:$E,D$29)+ SUMIFS('Data for D(m)'!$J:$J,'Data for D(m)'!$E:$E,$C31,'Data for D(m)'!$D:$D,D$29),D4="Played Twice", 0.5*(SUMIFS('Data for D(m)'!$I:$I,'Data for D(m)'!$D:$D,$C31,'Data for D(m)'!$E:$E,D$29)+SUMIFS('Data for play twice'!$L:$L,'Data for play twice'!$F:$F,D$29,'Data for play twice'!$G:$G,$C31)))</f>
        <v>0.41121495327102803</v>
      </c>
      <c r="E31" s="248" cm="1">
        <f t="array" ref="E31">_xlfn.IFS(E4 ={""},SUMIFS('Data for D(m)'!$I:$I,'Data for D(m)'!$D:$D,$C31,'Data for D(m)'!$E:$E,E$29)+ SUMIFS('Data for D(m)'!$J:$J,'Data for D(m)'!$E:$E,$C31,'Data for D(m)'!$D:$D,E$29),E4="Played Twice", 0.5*(SUMIFS('Data for D(m)'!$I:$I,'Data for D(m)'!$D:$D,$C31,'Data for D(m)'!$E:$E,E$29)+SUMIFS('Data for play twice'!$L:$L,'Data for play twice'!$F:$F,E$29,'Data for play twice'!$G:$G,$C31)))</f>
        <v>0</v>
      </c>
      <c r="F31" s="91" cm="1">
        <f t="array" ref="F31">_xlfn.IFS(F4 ={""},SUMIFS('Data for D(m)'!$I:$I,'Data for D(m)'!$D:$D,$C31,'Data for D(m)'!$E:$E,F$29)+ SUMIFS('Data for D(m)'!$J:$J,'Data for D(m)'!$E:$E,$C31,'Data for D(m)'!$D:$D,F$29),F4="Played Twice", 0.5*(SUMIFS('Data for D(m)'!$I:$I,'Data for D(m)'!$D:$D,$C31,'Data for D(m)'!$E:$E,F$29)+SUMIFS('Data for play twice'!$L:$L,'Data for play twice'!$F:$F,F$29,'Data for play twice'!$G:$G,$C31)))</f>
        <v>0.41037735849056606</v>
      </c>
      <c r="G31" s="91" cm="1">
        <f t="array" ref="G31">_xlfn.IFS(G4 ={""},SUMIFS('Data for D(m)'!$I:$I,'Data for D(m)'!$D:$D,$C31,'Data for D(m)'!$E:$E,G$29)+ SUMIFS('Data for D(m)'!$J:$J,'Data for D(m)'!$E:$E,$C31,'Data for D(m)'!$D:$D,G$29),G4="Played Twice", 0.5*(SUMIFS('Data for D(m)'!$I:$I,'Data for D(m)'!$D:$D,$C31,'Data for D(m)'!$E:$E,G$29)+SUMIFS('Data for play twice'!$L:$L,'Data for play twice'!$F:$F,G$29,'Data for play twice'!$G:$G,$C31)))</f>
        <v>1.2807249712313002</v>
      </c>
      <c r="H31" s="91" cm="1">
        <f t="array" ref="H31">_xlfn.IFS(H4 ={""},SUMIFS('Data for D(m)'!$I:$I,'Data for D(m)'!$D:$D,$C31,'Data for D(m)'!$E:$E,H$29)+ SUMIFS('Data for D(m)'!$J:$J,'Data for D(m)'!$E:$E,$C31,'Data for D(m)'!$D:$D,H$29),H4="Played Twice", 0.5*(SUMIFS('Data for D(m)'!$I:$I,'Data for D(m)'!$D:$D,$C31,'Data for D(m)'!$E:$E,H$29)+SUMIFS('Data for play twice'!$L:$L,'Data for play twice'!$F:$F,H$29,'Data for play twice'!$G:$G,$C31)))</f>
        <v>0.86</v>
      </c>
      <c r="I31" s="91" cm="1">
        <f t="array" ref="I31">_xlfn.IFS(I4 ={""},SUMIFS('Data for D(m)'!$I:$I,'Data for D(m)'!$D:$D,$C31,'Data for D(m)'!$E:$E,I$29)+ SUMIFS('Data for D(m)'!$J:$J,'Data for D(m)'!$E:$E,$C31,'Data for D(m)'!$D:$D,I$29),I4="Played Twice", 0.5*(SUMIFS('Data for D(m)'!$I:$I,'Data for D(m)'!$D:$D,$C31,'Data for D(m)'!$E:$E,I$29)+SUMIFS('Data for play twice'!$L:$L,'Data for play twice'!$F:$F,I$29,'Data for play twice'!$G:$G,$C31)))</f>
        <v>0</v>
      </c>
      <c r="J31" s="91" cm="1">
        <f t="array" ref="J31">_xlfn.IFS(J4 ={""},SUMIFS('Data for D(m)'!$I:$I,'Data for D(m)'!$D:$D,$C31,'Data for D(m)'!$E:$E,J$29)+ SUMIFS('Data for D(m)'!$J:$J,'Data for D(m)'!$E:$E,$C31,'Data for D(m)'!$D:$D,J$29),J4="Played Twice", 0.5*(SUMIFS('Data for D(m)'!$I:$I,'Data for D(m)'!$D:$D,$C31,'Data for D(m)'!$E:$E,J$29)+SUMIFS('Data for play twice'!$L:$L,'Data for play twice'!$F:$F,J$29,'Data for play twice'!$G:$G,$C31)))</f>
        <v>1.0465116279069768</v>
      </c>
      <c r="K31" s="91" cm="1">
        <f t="array" ref="K31">_xlfn.IFS(K4 ={""},SUMIFS('Data for D(m)'!$I:$I,'Data for D(m)'!$D:$D,$C31,'Data for D(m)'!$E:$E,K$29)+ SUMIFS('Data for D(m)'!$J:$J,'Data for D(m)'!$E:$E,$C31,'Data for D(m)'!$D:$D,K$29),K4="Played Twice", 0.5*(SUMIFS('Data for D(m)'!$I:$I,'Data for D(m)'!$D:$D,$C31,'Data for D(m)'!$E:$E,K$29)+SUMIFS('Data for play twice'!$L:$L,'Data for play twice'!$F:$F,K$29,'Data for play twice'!$G:$G,$C31)))</f>
        <v>2.2692307692307692</v>
      </c>
      <c r="L31" s="91" cm="1">
        <f t="array" ref="L31">_xlfn.IFS(L4 ={""},SUMIFS('Data for D(m)'!$I:$I,'Data for D(m)'!$D:$D,$C31,'Data for D(m)'!$E:$E,L$29)+ SUMIFS('Data for D(m)'!$J:$J,'Data for D(m)'!$E:$E,$C31,'Data for D(m)'!$D:$D,L$29),L4="Played Twice", 0.5*(SUMIFS('Data for D(m)'!$I:$I,'Data for D(m)'!$D:$D,$C31,'Data for D(m)'!$E:$E,L$29)+SUMIFS('Data for play twice'!$L:$L,'Data for play twice'!$F:$F,L$29,'Data for play twice'!$G:$G,$C31)))</f>
        <v>1.5569620253164558</v>
      </c>
      <c r="M31" s="91" cm="1">
        <f t="array" ref="M31">_xlfn.IFS(M4 ={""},SUMIFS('Data for D(m)'!$I:$I,'Data for D(m)'!$D:$D,$C31,'Data for D(m)'!$E:$E,M$29)+ SUMIFS('Data for D(m)'!$J:$J,'Data for D(m)'!$E:$E,$C31,'Data for D(m)'!$D:$D,M$29),M4="Played Twice", 0.5*(SUMIFS('Data for D(m)'!$I:$I,'Data for D(m)'!$D:$D,$C31,'Data for D(m)'!$E:$E,M$29)+SUMIFS('Data for play twice'!$L:$L,'Data for play twice'!$F:$F,M$29,'Data for play twice'!$G:$G,$C31)))</f>
        <v>0</v>
      </c>
      <c r="N31" s="91" cm="1">
        <f t="array" ref="N31">_xlfn.IFS(N4 ={""},SUMIFS('Data for D(m)'!$I:$I,'Data for D(m)'!$D:$D,$C31,'Data for D(m)'!$E:$E,N$29)+ SUMIFS('Data for D(m)'!$J:$J,'Data for D(m)'!$E:$E,$C31,'Data for D(m)'!$D:$D,N$29),N4="Played Twice", 0.5*(SUMIFS('Data for D(m)'!$I:$I,'Data for D(m)'!$D:$D,$C31,'Data for D(m)'!$E:$E,N$29)+SUMIFS('Data for play twice'!$L:$L,'Data for play twice'!$F:$F,N$29,'Data for play twice'!$G:$G,$C31)))</f>
        <v>0</v>
      </c>
      <c r="O31" s="91" cm="1">
        <f t="array" ref="O31">_xlfn.IFS(O4 ={""},SUMIFS('Data for D(m)'!$I:$I,'Data for D(m)'!$D:$D,$C31,'Data for D(m)'!$E:$E,O$29)+ SUMIFS('Data for D(m)'!$J:$J,'Data for D(m)'!$E:$E,$C31,'Data for D(m)'!$D:$D,O$29),O4="Played Twice", 0.5*(SUMIFS('Data for D(m)'!$I:$I,'Data for D(m)'!$D:$D,$C31,'Data for D(m)'!$E:$E,O$29)+SUMIFS('Data for play twice'!$L:$L,'Data for play twice'!$F:$F,O$29,'Data for play twice'!$G:$G,$C31)))</f>
        <v>1.510204081632653</v>
      </c>
      <c r="P31" s="91" cm="1">
        <f t="array" ref="P31">_xlfn.IFS(P4 ={""},SUMIFS('Data for D(m)'!$I:$I,'Data for D(m)'!$D:$D,$C31,'Data for D(m)'!$E:$E,P$29)+ SUMIFS('Data for D(m)'!$J:$J,'Data for D(m)'!$E:$E,$C31,'Data for D(m)'!$D:$D,P$29),P4="Played Twice", 0.5*(SUMIFS('Data for D(m)'!$I:$I,'Data for D(m)'!$D:$D,$C31,'Data for D(m)'!$E:$E,P$29)+SUMIFS('Data for play twice'!$L:$L,'Data for play twice'!$F:$F,P$29,'Data for play twice'!$G:$G,$C31)))</f>
        <v>1.3111111111111111</v>
      </c>
      <c r="Q31" s="91" cm="1">
        <f t="array" ref="Q31">_xlfn.IFS(Q4 ={""},SUMIFS('Data for D(m)'!$I:$I,'Data for D(m)'!$D:$D,$C31,'Data for D(m)'!$E:$E,Q$29)+ SUMIFS('Data for D(m)'!$J:$J,'Data for D(m)'!$E:$E,$C31,'Data for D(m)'!$D:$D,Q$29),Q4="Played Twice", 0.5*(SUMIFS('Data for D(m)'!$I:$I,'Data for D(m)'!$D:$D,$C31,'Data for D(m)'!$E:$E,Q$29)+SUMIFS('Data for play twice'!$L:$L,'Data for play twice'!$F:$F,Q$29,'Data for play twice'!$G:$G,$C31)))</f>
        <v>0</v>
      </c>
      <c r="R31" s="91" cm="1">
        <f t="array" ref="R31">_xlfn.IFS(R4 ={""},SUMIFS('Data for D(m)'!$I:$I,'Data for D(m)'!$D:$D,$C31,'Data for D(m)'!$E:$E,R$29)+ SUMIFS('Data for D(m)'!$J:$J,'Data for D(m)'!$E:$E,$C31,'Data for D(m)'!$D:$D,R$29),R4="Played Twice", 0.5*(SUMIFS('Data for D(m)'!$I:$I,'Data for D(m)'!$D:$D,$C31,'Data for D(m)'!$E:$E,R$29)+SUMIFS('Data for play twice'!$L:$L,'Data for play twice'!$F:$F,R$29,'Data for play twice'!$G:$G,$C31)))</f>
        <v>1.5274725274725274</v>
      </c>
      <c r="S31" s="91" cm="1">
        <f t="array" ref="S31">_xlfn.IFS(S4 ={""},SUMIFS('Data for D(m)'!$I:$I,'Data for D(m)'!$D:$D,$C31,'Data for D(m)'!$E:$E,S$29)+ SUMIFS('Data for D(m)'!$J:$J,'Data for D(m)'!$E:$E,$C31,'Data for D(m)'!$D:$D,S$29),S4="Played Twice", 0.5*(SUMIFS('Data for D(m)'!$I:$I,'Data for D(m)'!$D:$D,$C31,'Data for D(m)'!$E:$E,S$29)+SUMIFS('Data for play twice'!$L:$L,'Data for play twice'!$F:$F,S$29,'Data for play twice'!$G:$G,$C31)))</f>
        <v>1.0804597701149425</v>
      </c>
      <c r="T31" s="91" cm="1">
        <f t="array" ref="T31">_xlfn.IFS(T4 ={""},SUMIFS('Data for D(m)'!$I:$I,'Data for D(m)'!$D:$D,$C31,'Data for D(m)'!$E:$E,T$29)+ SUMIFS('Data for D(m)'!$J:$J,'Data for D(m)'!$E:$E,$C31,'Data for D(m)'!$D:$D,T$29),T4="Played Twice", 0.5*(SUMIFS('Data for D(m)'!$I:$I,'Data for D(m)'!$D:$D,$C31,'Data for D(m)'!$E:$E,T$29)+SUMIFS('Data for play twice'!$L:$L,'Data for play twice'!$F:$F,T$29,'Data for play twice'!$G:$G,$C31)))</f>
        <v>0</v>
      </c>
      <c r="U31" s="91" cm="1">
        <f t="array" ref="U31">_xlfn.IFS(U4 ={""},SUMIFS('Data for D(m)'!$I:$I,'Data for D(m)'!$D:$D,$C31,'Data for D(m)'!$E:$E,U$29)+ SUMIFS('Data for D(m)'!$J:$J,'Data for D(m)'!$E:$E,$C31,'Data for D(m)'!$D:$D,U$29),U4="Played Twice", 0.5*(SUMIFS('Data for D(m)'!$I:$I,'Data for D(m)'!$D:$D,$C31,'Data for D(m)'!$E:$E,U$29)+SUMIFS('Data for play twice'!$L:$L,'Data for play twice'!$F:$F,U$29,'Data for play twice'!$G:$G,$C31)))</f>
        <v>5.833333333333333</v>
      </c>
    </row>
    <row r="32" spans="1:56">
      <c r="B32" s="16">
        <v>3</v>
      </c>
      <c r="C32" s="41" t="s">
        <v>2</v>
      </c>
      <c r="D32" s="91" cm="1">
        <f t="array" ref="D32">_xlfn.IFS(D5 ={""},SUMIFS('Data for D(m)'!$I:$I,'Data for D(m)'!$D:$D,$C32,'Data for D(m)'!$E:$E,D$29)+ SUMIFS('Data for D(m)'!$J:$J,'Data for D(m)'!$E:$E,$C32,'Data for D(m)'!$D:$D,D$29),D5="Played Twice", 0.5*(SUMIFS('Data for D(m)'!$I:$I,'Data for D(m)'!$D:$D,$C32,'Data for D(m)'!$E:$E,D$29)+SUMIFS('Data for play twice'!$L:$L,'Data for play twice'!$F:$F,D$29,'Data for play twice'!$G:$G,$C32)))</f>
        <v>0.25675675675675674</v>
      </c>
      <c r="E32" s="91" cm="1">
        <f t="array" ref="E32">_xlfn.IFS(E5 ={""},SUMIFS('Data for D(m)'!$I:$I,'Data for D(m)'!$D:$D,$C32,'Data for D(m)'!$E:$E,E$29)+ SUMIFS('Data for D(m)'!$J:$J,'Data for D(m)'!$E:$E,$C32,'Data for D(m)'!$D:$D,E$29),E5="Played Twice", 0.5*(SUMIFS('Data for D(m)'!$I:$I,'Data for D(m)'!$D:$D,$C32,'Data for D(m)'!$E:$E,E$29)+SUMIFS('Data for play twice'!$L:$L,'Data for play twice'!$F:$F,E$29,'Data for play twice'!$G:$G,$C32)))</f>
        <v>0.98685497676693568</v>
      </c>
      <c r="F32" s="248" cm="1">
        <f t="array" ref="F32">_xlfn.IFS(F5 ={""},SUMIFS('Data for D(m)'!$I:$I,'Data for D(m)'!$D:$D,$C32,'Data for D(m)'!$E:$E,F$29)+ SUMIFS('Data for D(m)'!$J:$J,'Data for D(m)'!$E:$E,$C32,'Data for D(m)'!$D:$D,F$29),F5="Played Twice", 0.5*(SUMIFS('Data for D(m)'!$I:$I,'Data for D(m)'!$D:$D,$C32,'Data for D(m)'!$E:$E,F$29)+SUMIFS('Data for play twice'!$L:$L,'Data for play twice'!$F:$F,F$29,'Data for play twice'!$G:$G,$C32)))</f>
        <v>0</v>
      </c>
      <c r="G32" s="91" cm="1">
        <f t="array" ref="G32">_xlfn.IFS(G5 ={""},SUMIFS('Data for D(m)'!$I:$I,'Data for D(m)'!$D:$D,$C32,'Data for D(m)'!$E:$E,G$29)+ SUMIFS('Data for D(m)'!$J:$J,'Data for D(m)'!$E:$E,$C32,'Data for D(m)'!$D:$D,G$29),G5="Played Twice", 0.5*(SUMIFS('Data for D(m)'!$I:$I,'Data for D(m)'!$D:$D,$C32,'Data for D(m)'!$E:$E,G$29)+SUMIFS('Data for play twice'!$L:$L,'Data for play twice'!$F:$F,G$29,'Data for play twice'!$G:$G,$C32)))</f>
        <v>0.33333333333333331</v>
      </c>
      <c r="H32" s="91" cm="1">
        <f t="array" ref="H32">_xlfn.IFS(H5 ={""},SUMIFS('Data for D(m)'!$I:$I,'Data for D(m)'!$D:$D,$C32,'Data for D(m)'!$E:$E,H$29)+ SUMIFS('Data for D(m)'!$J:$J,'Data for D(m)'!$E:$E,$C32,'Data for D(m)'!$D:$D,H$29),H5="Played Twice", 0.5*(SUMIFS('Data for D(m)'!$I:$I,'Data for D(m)'!$D:$D,$C32,'Data for D(m)'!$E:$E,H$29)+SUMIFS('Data for play twice'!$L:$L,'Data for play twice'!$F:$F,H$29,'Data for play twice'!$G:$G,$C32)))</f>
        <v>0.62616822429906538</v>
      </c>
      <c r="I32" s="91" cm="1">
        <f t="array" ref="I32">_xlfn.IFS(I5 ={""},SUMIFS('Data for D(m)'!$I:$I,'Data for D(m)'!$D:$D,$C32,'Data for D(m)'!$E:$E,I$29)+ SUMIFS('Data for D(m)'!$J:$J,'Data for D(m)'!$E:$E,$C32,'Data for D(m)'!$D:$D,I$29),I5="Played Twice", 0.5*(SUMIFS('Data for D(m)'!$I:$I,'Data for D(m)'!$D:$D,$C32,'Data for D(m)'!$E:$E,I$29)+SUMIFS('Data for play twice'!$L:$L,'Data for play twice'!$F:$F,I$29,'Data for play twice'!$G:$G,$C32)))</f>
        <v>1.3124217554597302</v>
      </c>
      <c r="J32" s="91" cm="1">
        <f t="array" ref="J32">_xlfn.IFS(J5 ={""},SUMIFS('Data for D(m)'!$I:$I,'Data for D(m)'!$D:$D,$C32,'Data for D(m)'!$E:$E,J$29)+ SUMIFS('Data for D(m)'!$J:$J,'Data for D(m)'!$E:$E,$C32,'Data for D(m)'!$D:$D,J$29),J5="Played Twice", 0.5*(SUMIFS('Data for D(m)'!$I:$I,'Data for D(m)'!$D:$D,$C32,'Data for D(m)'!$E:$E,J$29)+SUMIFS('Data for play twice'!$L:$L,'Data for play twice'!$F:$F,J$29,'Data for play twice'!$G:$G,$C32)))</f>
        <v>0</v>
      </c>
      <c r="K32" s="91" cm="1">
        <f t="array" ref="K32">_xlfn.IFS(K5 ={""},SUMIFS('Data for D(m)'!$I:$I,'Data for D(m)'!$D:$D,$C32,'Data for D(m)'!$E:$E,K$29)+ SUMIFS('Data for D(m)'!$J:$J,'Data for D(m)'!$E:$E,$C32,'Data for D(m)'!$D:$D,K$29),K5="Played Twice", 0.5*(SUMIFS('Data for D(m)'!$I:$I,'Data for D(m)'!$D:$D,$C32,'Data for D(m)'!$E:$E,K$29)+SUMIFS('Data for play twice'!$L:$L,'Data for play twice'!$F:$F,K$29,'Data for play twice'!$G:$G,$C32)))</f>
        <v>1.0657894736842106</v>
      </c>
      <c r="L32" s="91" cm="1">
        <f t="array" ref="L32">_xlfn.IFS(L5 ={""},SUMIFS('Data for D(m)'!$I:$I,'Data for D(m)'!$D:$D,$C32,'Data for D(m)'!$E:$E,L$29)+ SUMIFS('Data for D(m)'!$J:$J,'Data for D(m)'!$E:$E,$C32,'Data for D(m)'!$D:$D,L$29),L5="Played Twice", 0.5*(SUMIFS('Data for D(m)'!$I:$I,'Data for D(m)'!$D:$D,$C32,'Data for D(m)'!$E:$E,L$29)+SUMIFS('Data for play twice'!$L:$L,'Data for play twice'!$F:$F,L$29,'Data for play twice'!$G:$G,$C32)))</f>
        <v>3.34375</v>
      </c>
      <c r="M32" s="91" cm="1">
        <f t="array" ref="M32">_xlfn.IFS(M5 ={""},SUMIFS('Data for D(m)'!$I:$I,'Data for D(m)'!$D:$D,$C32,'Data for D(m)'!$E:$E,M$29)+ SUMIFS('Data for D(m)'!$J:$J,'Data for D(m)'!$E:$E,$C32,'Data for D(m)'!$D:$D,M$29),M5="Played Twice", 0.5*(SUMIFS('Data for D(m)'!$I:$I,'Data for D(m)'!$D:$D,$C32,'Data for D(m)'!$E:$E,M$29)+SUMIFS('Data for play twice'!$L:$L,'Data for play twice'!$F:$F,M$29,'Data for play twice'!$G:$G,$C32)))</f>
        <v>1.4691358024691359</v>
      </c>
      <c r="N32" s="91" cm="1">
        <f t="array" ref="N32">_xlfn.IFS(N5 ={""},SUMIFS('Data for D(m)'!$I:$I,'Data for D(m)'!$D:$D,$C32,'Data for D(m)'!$E:$E,N$29)+ SUMIFS('Data for D(m)'!$J:$J,'Data for D(m)'!$E:$E,$C32,'Data for D(m)'!$D:$D,N$29),N5="Played Twice", 0.5*(SUMIFS('Data for D(m)'!$I:$I,'Data for D(m)'!$D:$D,$C32,'Data for D(m)'!$E:$E,N$29)+SUMIFS('Data for play twice'!$L:$L,'Data for play twice'!$F:$F,N$29,'Data for play twice'!$G:$G,$C32)))</f>
        <v>1.1447368421052631</v>
      </c>
      <c r="O32" s="91" cm="1">
        <f t="array" ref="O32">_xlfn.IFS(O5 ={""},SUMIFS('Data for D(m)'!$I:$I,'Data for D(m)'!$D:$D,$C32,'Data for D(m)'!$E:$E,O$29)+ SUMIFS('Data for D(m)'!$J:$J,'Data for D(m)'!$E:$E,$C32,'Data for D(m)'!$D:$D,O$29),O5="Played Twice", 0.5*(SUMIFS('Data for D(m)'!$I:$I,'Data for D(m)'!$D:$D,$C32,'Data for D(m)'!$E:$E,O$29)+SUMIFS('Data for play twice'!$L:$L,'Data for play twice'!$F:$F,O$29,'Data for play twice'!$G:$G,$C32)))</f>
        <v>0</v>
      </c>
      <c r="P32" s="91" cm="1">
        <f t="array" ref="P32">_xlfn.IFS(P5 ={""},SUMIFS('Data for D(m)'!$I:$I,'Data for D(m)'!$D:$D,$C32,'Data for D(m)'!$E:$E,P$29)+ SUMIFS('Data for D(m)'!$J:$J,'Data for D(m)'!$E:$E,$C32,'Data for D(m)'!$D:$D,P$29),P5="Played Twice", 0.5*(SUMIFS('Data for D(m)'!$I:$I,'Data for D(m)'!$D:$D,$C32,'Data for D(m)'!$E:$E,P$29)+SUMIFS('Data for play twice'!$L:$L,'Data for play twice'!$F:$F,P$29,'Data for play twice'!$G:$G,$C32)))</f>
        <v>1.0639834881320951</v>
      </c>
      <c r="Q32" s="91" cm="1">
        <f t="array" ref="Q32">_xlfn.IFS(Q5 ={""},SUMIFS('Data for D(m)'!$I:$I,'Data for D(m)'!$D:$D,$C32,'Data for D(m)'!$E:$E,Q$29)+ SUMIFS('Data for D(m)'!$J:$J,'Data for D(m)'!$E:$E,$C32,'Data for D(m)'!$D:$D,Q$29),Q5="Played Twice", 0.5*(SUMIFS('Data for D(m)'!$I:$I,'Data for D(m)'!$D:$D,$C32,'Data for D(m)'!$E:$E,Q$29)+SUMIFS('Data for play twice'!$L:$L,'Data for play twice'!$F:$F,Q$29,'Data for play twice'!$G:$G,$C32)))</f>
        <v>0</v>
      </c>
      <c r="R32" s="91" cm="1">
        <f t="array" ref="R32">_xlfn.IFS(R5 ={""},SUMIFS('Data for D(m)'!$I:$I,'Data for D(m)'!$D:$D,$C32,'Data for D(m)'!$E:$E,R$29)+ SUMIFS('Data for D(m)'!$J:$J,'Data for D(m)'!$E:$E,$C32,'Data for D(m)'!$D:$D,R$29),R5="Played Twice", 0.5*(SUMIFS('Data for D(m)'!$I:$I,'Data for D(m)'!$D:$D,$C32,'Data for D(m)'!$E:$E,R$29)+SUMIFS('Data for play twice'!$L:$L,'Data for play twice'!$F:$F,R$29,'Data for play twice'!$G:$G,$C32)))</f>
        <v>1.3676470588235294</v>
      </c>
      <c r="S32" s="91" cm="1">
        <f t="array" ref="S32">_xlfn.IFS(S5 ={""},SUMIFS('Data for D(m)'!$I:$I,'Data for D(m)'!$D:$D,$C32,'Data for D(m)'!$E:$E,S$29)+ SUMIFS('Data for D(m)'!$J:$J,'Data for D(m)'!$E:$E,$C32,'Data for D(m)'!$D:$D,S$29),S5="Played Twice", 0.5*(SUMIFS('Data for D(m)'!$I:$I,'Data for D(m)'!$D:$D,$C32,'Data for D(m)'!$E:$E,S$29)+SUMIFS('Data for play twice'!$L:$L,'Data for play twice'!$F:$F,S$29,'Data for play twice'!$G:$G,$C32)))</f>
        <v>0</v>
      </c>
      <c r="T32" s="91" cm="1">
        <f t="array" ref="T32">_xlfn.IFS(T5 ={""},SUMIFS('Data for D(m)'!$I:$I,'Data for D(m)'!$D:$D,$C32,'Data for D(m)'!$E:$E,T$29)+ SUMIFS('Data for D(m)'!$J:$J,'Data for D(m)'!$E:$E,$C32,'Data for D(m)'!$D:$D,T$29),T5="Played Twice", 0.5*(SUMIFS('Data for D(m)'!$I:$I,'Data for D(m)'!$D:$D,$C32,'Data for D(m)'!$E:$E,T$29)+SUMIFS('Data for play twice'!$L:$L,'Data for play twice'!$F:$F,T$29,'Data for play twice'!$G:$G,$C32)))</f>
        <v>0</v>
      </c>
      <c r="U32" s="91" cm="1">
        <f t="array" ref="U32">_xlfn.IFS(U5 ={""},SUMIFS('Data for D(m)'!$I:$I,'Data for D(m)'!$D:$D,$C32,'Data for D(m)'!$E:$E,U$29)+ SUMIFS('Data for D(m)'!$J:$J,'Data for D(m)'!$E:$E,$C32,'Data for D(m)'!$D:$D,U$29),U5="Played Twice", 0.5*(SUMIFS('Data for D(m)'!$I:$I,'Data for D(m)'!$D:$D,$C32,'Data for D(m)'!$E:$E,U$29)+SUMIFS('Data for play twice'!$L:$L,'Data for play twice'!$F:$F,U$29,'Data for play twice'!$G:$G,$C32)))</f>
        <v>3.5945945945945947</v>
      </c>
    </row>
    <row r="33" spans="2:21">
      <c r="B33" s="30">
        <v>4</v>
      </c>
      <c r="C33" s="42" t="s">
        <v>3</v>
      </c>
      <c r="D33" s="91" cm="1">
        <f t="array" ref="D33">_xlfn.IFS(D6 ={""},SUMIFS('Data for D(m)'!$I:$I,'Data for D(m)'!$D:$D,$C33,'Data for D(m)'!$E:$E,D$29)+ SUMIFS('Data for D(m)'!$J:$J,'Data for D(m)'!$E:$E,$C33,'Data for D(m)'!$D:$D,D$29),D6="Played Twice", 0.5*(SUMIFS('Data for D(m)'!$I:$I,'Data for D(m)'!$D:$D,$C33,'Data for D(m)'!$E:$E,D$29)+SUMIFS('Data for play twice'!$L:$L,'Data for play twice'!$F:$F,D$29,'Data for play twice'!$G:$G,$C33)))</f>
        <v>0.81521739130434778</v>
      </c>
      <c r="E33" s="91" cm="1">
        <f t="array" ref="E33">_xlfn.IFS(E6 ={""},SUMIFS('Data for D(m)'!$I:$I,'Data for D(m)'!$D:$D,$C33,'Data for D(m)'!$E:$E,E$29)+ SUMIFS('Data for D(m)'!$J:$J,'Data for D(m)'!$E:$E,$C33,'Data for D(m)'!$D:$D,E$29),E6="Played Twice", 0.5*(SUMIFS('Data for D(m)'!$I:$I,'Data for D(m)'!$D:$D,$C33,'Data for D(m)'!$E:$E,E$29)+SUMIFS('Data for play twice'!$L:$L,'Data for play twice'!$F:$F,E$29,'Data for play twice'!$G:$G,$C33)))</f>
        <v>0.28832116788321166</v>
      </c>
      <c r="F33" s="91" cm="1">
        <f t="array" ref="F33">_xlfn.IFS(F6 ={""},SUMIFS('Data for D(m)'!$I:$I,'Data for D(m)'!$D:$D,$C33,'Data for D(m)'!$E:$E,F$29)+ SUMIFS('Data for D(m)'!$J:$J,'Data for D(m)'!$E:$E,$C33,'Data for D(m)'!$D:$D,F$29),F6="Played Twice", 0.5*(SUMIFS('Data for D(m)'!$I:$I,'Data for D(m)'!$D:$D,$C33,'Data for D(m)'!$E:$E,F$29)+SUMIFS('Data for play twice'!$L:$L,'Data for play twice'!$F:$F,F$29,'Data for play twice'!$G:$G,$C33)))</f>
        <v>1.2376543209876543</v>
      </c>
      <c r="G33" s="248" cm="1">
        <f t="array" ref="G33">_xlfn.IFS(G6 ={""},SUMIFS('Data for D(m)'!$I:$I,'Data for D(m)'!$D:$D,$C33,'Data for D(m)'!$E:$E,G$29)+ SUMIFS('Data for D(m)'!$J:$J,'Data for D(m)'!$E:$E,$C33,'Data for D(m)'!$D:$D,G$29),G6="Played Twice", 0.5*(SUMIFS('Data for D(m)'!$I:$I,'Data for D(m)'!$D:$D,$C33,'Data for D(m)'!$E:$E,G$29)+SUMIFS('Data for play twice'!$L:$L,'Data for play twice'!$F:$F,G$29,'Data for play twice'!$G:$G,$C33)))</f>
        <v>0</v>
      </c>
      <c r="H33" s="91" cm="1">
        <f t="array" ref="H33">_xlfn.IFS(H6 ={""},SUMIFS('Data for D(m)'!$I:$I,'Data for D(m)'!$D:$D,$C33,'Data for D(m)'!$E:$E,H$29)+ SUMIFS('Data for D(m)'!$J:$J,'Data for D(m)'!$E:$E,$C33,'Data for D(m)'!$D:$D,H$29),H6="Played Twice", 0.5*(SUMIFS('Data for D(m)'!$I:$I,'Data for D(m)'!$D:$D,$C33,'Data for D(m)'!$E:$E,H$29)+SUMIFS('Data for play twice'!$L:$L,'Data for play twice'!$F:$F,H$29,'Data for play twice'!$G:$G,$C33)))</f>
        <v>0.80851063829787229</v>
      </c>
      <c r="I33" s="91" cm="1">
        <f t="array" ref="I33">_xlfn.IFS(I6 ={""},SUMIFS('Data for D(m)'!$I:$I,'Data for D(m)'!$D:$D,$C33,'Data for D(m)'!$E:$E,I$29)+ SUMIFS('Data for D(m)'!$J:$J,'Data for D(m)'!$E:$E,$C33,'Data for D(m)'!$D:$D,I$29),I6="Played Twice", 0.5*(SUMIFS('Data for D(m)'!$I:$I,'Data for D(m)'!$D:$D,$C33,'Data for D(m)'!$E:$E,I$29)+SUMIFS('Data for play twice'!$L:$L,'Data for play twice'!$F:$F,I$29,'Data for play twice'!$G:$G,$C33)))</f>
        <v>0.82432432432432434</v>
      </c>
      <c r="J33" s="91" cm="1">
        <f t="array" ref="J33">_xlfn.IFS(J6 ={""},SUMIFS('Data for D(m)'!$I:$I,'Data for D(m)'!$D:$D,$C33,'Data for D(m)'!$E:$E,J$29)+ SUMIFS('Data for D(m)'!$J:$J,'Data for D(m)'!$E:$E,$C33,'Data for D(m)'!$D:$D,J$29),J6="Played Twice", 0.5*(SUMIFS('Data for D(m)'!$I:$I,'Data for D(m)'!$D:$D,$C33,'Data for D(m)'!$E:$E,J$29)+SUMIFS('Data for play twice'!$L:$L,'Data for play twice'!$F:$F,J$29,'Data for play twice'!$G:$G,$C33)))</f>
        <v>1.8833333333333333</v>
      </c>
      <c r="K33" s="91" cm="1">
        <f t="array" ref="K33">_xlfn.IFS(K6 ={""},SUMIFS('Data for D(m)'!$I:$I,'Data for D(m)'!$D:$D,$C33,'Data for D(m)'!$E:$E,K$29)+ SUMIFS('Data for D(m)'!$J:$J,'Data for D(m)'!$E:$E,$C33,'Data for D(m)'!$D:$D,K$29),K6="Played Twice", 0.5*(SUMIFS('Data for D(m)'!$I:$I,'Data for D(m)'!$D:$D,$C33,'Data for D(m)'!$E:$E,K$29)+SUMIFS('Data for play twice'!$L:$L,'Data for play twice'!$F:$F,K$29,'Data for play twice'!$G:$G,$C33)))</f>
        <v>1.2352941176470589</v>
      </c>
      <c r="L33" s="91" cm="1">
        <f t="array" ref="L33">_xlfn.IFS(L6 ={""},SUMIFS('Data for D(m)'!$I:$I,'Data for D(m)'!$D:$D,$C33,'Data for D(m)'!$E:$E,L$29)+ SUMIFS('Data for D(m)'!$J:$J,'Data for D(m)'!$E:$E,$C33,'Data for D(m)'!$D:$D,L$29),L6="Played Twice", 0.5*(SUMIFS('Data for D(m)'!$I:$I,'Data for D(m)'!$D:$D,$C33,'Data for D(m)'!$E:$E,L$29)+SUMIFS('Data for play twice'!$L:$L,'Data for play twice'!$F:$F,L$29,'Data for play twice'!$G:$G,$C33)))</f>
        <v>0.67592592592592593</v>
      </c>
      <c r="M33" s="91" cm="1">
        <f t="array" ref="M33">_xlfn.IFS(M6 ={""},SUMIFS('Data for D(m)'!$I:$I,'Data for D(m)'!$D:$D,$C33,'Data for D(m)'!$E:$E,M$29)+ SUMIFS('Data for D(m)'!$J:$J,'Data for D(m)'!$E:$E,$C33,'Data for D(m)'!$D:$D,M$29),M6="Played Twice", 0.5*(SUMIFS('Data for D(m)'!$I:$I,'Data for D(m)'!$D:$D,$C33,'Data for D(m)'!$E:$E,M$29)+SUMIFS('Data for play twice'!$L:$L,'Data for play twice'!$F:$F,M$29,'Data for play twice'!$G:$G,$C33)))</f>
        <v>1.8</v>
      </c>
      <c r="N33" s="91" cm="1">
        <f t="array" ref="N33">_xlfn.IFS(N6 ={""},SUMIFS('Data for D(m)'!$I:$I,'Data for D(m)'!$D:$D,$C33,'Data for D(m)'!$E:$E,N$29)+ SUMIFS('Data for D(m)'!$J:$J,'Data for D(m)'!$E:$E,$C33,'Data for D(m)'!$D:$D,N$29),N6="Played Twice", 0.5*(SUMIFS('Data for D(m)'!$I:$I,'Data for D(m)'!$D:$D,$C33,'Data for D(m)'!$E:$E,N$29)+SUMIFS('Data for play twice'!$L:$L,'Data for play twice'!$F:$F,N$29,'Data for play twice'!$G:$G,$C33)))</f>
        <v>2.5217391304347827</v>
      </c>
      <c r="O33" s="91" cm="1">
        <f t="array" ref="O33">_xlfn.IFS(O6 ={""},SUMIFS('Data for D(m)'!$I:$I,'Data for D(m)'!$D:$D,$C33,'Data for D(m)'!$E:$E,O$29)+ SUMIFS('Data for D(m)'!$J:$J,'Data for D(m)'!$E:$E,$C33,'Data for D(m)'!$D:$D,O$29),O6="Played Twice", 0.5*(SUMIFS('Data for D(m)'!$I:$I,'Data for D(m)'!$D:$D,$C33,'Data for D(m)'!$E:$E,O$29)+SUMIFS('Data for play twice'!$L:$L,'Data for play twice'!$F:$F,O$29,'Data for play twice'!$G:$G,$C33)))</f>
        <v>2.2307692307692308</v>
      </c>
      <c r="P33" s="91" cm="1">
        <f t="array" ref="P33">_xlfn.IFS(P6 ={""},SUMIFS('Data for D(m)'!$I:$I,'Data for D(m)'!$D:$D,$C33,'Data for D(m)'!$E:$E,P$29)+ SUMIFS('Data for D(m)'!$J:$J,'Data for D(m)'!$E:$E,$C33,'Data for D(m)'!$D:$D,P$29),P6="Played Twice", 0.5*(SUMIFS('Data for D(m)'!$I:$I,'Data for D(m)'!$D:$D,$C33,'Data for D(m)'!$E:$E,P$29)+SUMIFS('Data for play twice'!$L:$L,'Data for play twice'!$F:$F,P$29,'Data for play twice'!$G:$G,$C33)))</f>
        <v>0</v>
      </c>
      <c r="Q33" s="91" cm="1">
        <f t="array" ref="Q33">_xlfn.IFS(Q6 ={""},SUMIFS('Data for D(m)'!$I:$I,'Data for D(m)'!$D:$D,$C33,'Data for D(m)'!$E:$E,Q$29)+ SUMIFS('Data for D(m)'!$J:$J,'Data for D(m)'!$E:$E,$C33,'Data for D(m)'!$D:$D,Q$29),Q6="Played Twice", 0.5*(SUMIFS('Data for D(m)'!$I:$I,'Data for D(m)'!$D:$D,$C33,'Data for D(m)'!$E:$E,Q$29)+SUMIFS('Data for play twice'!$L:$L,'Data for play twice'!$F:$F,Q$29,'Data for play twice'!$G:$G,$C33)))</f>
        <v>1.7450980392156863</v>
      </c>
      <c r="R33" s="91" cm="1">
        <f t="array" ref="R33">_xlfn.IFS(R6 ={""},SUMIFS('Data for D(m)'!$I:$I,'Data for D(m)'!$D:$D,$C33,'Data for D(m)'!$E:$E,R$29)+ SUMIFS('Data for D(m)'!$J:$J,'Data for D(m)'!$E:$E,$C33,'Data for D(m)'!$D:$D,R$29),R6="Played Twice", 0.5*(SUMIFS('Data for D(m)'!$I:$I,'Data for D(m)'!$D:$D,$C33,'Data for D(m)'!$E:$E,R$29)+SUMIFS('Data for play twice'!$L:$L,'Data for play twice'!$F:$F,R$29,'Data for play twice'!$G:$G,$C33)))</f>
        <v>1.1041666666666667</v>
      </c>
      <c r="S33" s="91" cm="1">
        <f t="array" ref="S33">_xlfn.IFS(S6 ={""},SUMIFS('Data for D(m)'!$I:$I,'Data for D(m)'!$D:$D,$C33,'Data for D(m)'!$E:$E,S$29)+ SUMIFS('Data for D(m)'!$J:$J,'Data for D(m)'!$E:$E,$C33,'Data for D(m)'!$D:$D,S$29),S6="Played Twice", 0.5*(SUMIFS('Data for D(m)'!$I:$I,'Data for D(m)'!$D:$D,$C33,'Data for D(m)'!$E:$E,S$29)+SUMIFS('Data for play twice'!$L:$L,'Data for play twice'!$F:$F,S$29,'Data for play twice'!$G:$G,$C33)))</f>
        <v>0</v>
      </c>
      <c r="T33" s="91" cm="1">
        <f t="array" ref="T33">_xlfn.IFS(T6 ={""},SUMIFS('Data for D(m)'!$I:$I,'Data for D(m)'!$D:$D,$C33,'Data for D(m)'!$E:$E,T$29)+ SUMIFS('Data for D(m)'!$J:$J,'Data for D(m)'!$E:$E,$C33,'Data for D(m)'!$D:$D,T$29),T6="Played Twice", 0.5*(SUMIFS('Data for D(m)'!$I:$I,'Data for D(m)'!$D:$D,$C33,'Data for D(m)'!$E:$E,T$29)+SUMIFS('Data for play twice'!$L:$L,'Data for play twice'!$F:$F,T$29,'Data for play twice'!$G:$G,$C33)))</f>
        <v>0</v>
      </c>
      <c r="U33" s="91" cm="1">
        <f t="array" ref="U33">_xlfn.IFS(U6 ={""},SUMIFS('Data for D(m)'!$I:$I,'Data for D(m)'!$D:$D,$C33,'Data for D(m)'!$E:$E,U$29)+ SUMIFS('Data for D(m)'!$J:$J,'Data for D(m)'!$E:$E,$C33,'Data for D(m)'!$D:$D,U$29),U6="Played Twice", 0.5*(SUMIFS('Data for D(m)'!$I:$I,'Data for D(m)'!$D:$D,$C33,'Data for D(m)'!$E:$E,U$29)+SUMIFS('Data for play twice'!$L:$L,'Data for play twice'!$F:$F,U$29,'Data for play twice'!$G:$G,$C33)))</f>
        <v>0</v>
      </c>
    </row>
    <row r="34" spans="2:21">
      <c r="B34" s="31">
        <v>5</v>
      </c>
      <c r="C34" s="43" t="s">
        <v>4</v>
      </c>
      <c r="D34" s="91" cm="1">
        <f t="array" ref="D34">_xlfn.IFS(D7 ={""},SUMIFS('Data for D(m)'!$I:$I,'Data for D(m)'!$D:$D,$C34,'Data for D(m)'!$E:$E,D$29)+ SUMIFS('Data for D(m)'!$J:$J,'Data for D(m)'!$E:$E,$C34,'Data for D(m)'!$D:$D,D$29),D7="Played Twice", 0.5*(SUMIFS('Data for D(m)'!$I:$I,'Data for D(m)'!$D:$D,$C34,'Data for D(m)'!$E:$E,D$29)+SUMIFS('Data for play twice'!$L:$L,'Data for play twice'!$F:$F,D$29,'Data for play twice'!$G:$G,$C34)))</f>
        <v>0.47959183673469385</v>
      </c>
      <c r="E34" s="91" cm="1">
        <f t="array" ref="E34">_xlfn.IFS(E7 ={""},SUMIFS('Data for D(m)'!$I:$I,'Data for D(m)'!$D:$D,$C34,'Data for D(m)'!$E:$E,E$29)+ SUMIFS('Data for D(m)'!$J:$J,'Data for D(m)'!$E:$E,$C34,'Data for D(m)'!$D:$D,E$29),E7="Played Twice", 0.5*(SUMIFS('Data for D(m)'!$I:$I,'Data for D(m)'!$D:$D,$C34,'Data for D(m)'!$E:$E,E$29)+SUMIFS('Data for play twice'!$L:$L,'Data for play twice'!$F:$F,E$29,'Data for play twice'!$G:$G,$C34)))</f>
        <v>1.1627906976744187</v>
      </c>
      <c r="F34" s="91" cm="1">
        <f t="array" ref="F34">_xlfn.IFS(F7 ={""},SUMIFS('Data for D(m)'!$I:$I,'Data for D(m)'!$D:$D,$C34,'Data for D(m)'!$E:$E,F$29)+ SUMIFS('Data for D(m)'!$J:$J,'Data for D(m)'!$E:$E,$C34,'Data for D(m)'!$D:$D,F$29),F7="Played Twice", 0.5*(SUMIFS('Data for D(m)'!$I:$I,'Data for D(m)'!$D:$D,$C34,'Data for D(m)'!$E:$E,F$29)+SUMIFS('Data for play twice'!$L:$L,'Data for play twice'!$F:$F,F$29,'Data for play twice'!$G:$G,$C34)))</f>
        <v>1.5970149253731343</v>
      </c>
      <c r="G34" s="91" cm="1">
        <f t="array" ref="G34">_xlfn.IFS(G7 ={""},SUMIFS('Data for D(m)'!$I:$I,'Data for D(m)'!$D:$D,$C34,'Data for D(m)'!$E:$E,G$29)+ SUMIFS('Data for D(m)'!$J:$J,'Data for D(m)'!$E:$E,$C34,'Data for D(m)'!$D:$D,G$29),G7="Played Twice", 0.5*(SUMIFS('Data for D(m)'!$I:$I,'Data for D(m)'!$D:$D,$C34,'Data for D(m)'!$E:$E,G$29)+SUMIFS('Data for play twice'!$L:$L,'Data for play twice'!$F:$F,G$29,'Data for play twice'!$G:$G,$C34)))</f>
        <v>1.236842105263158</v>
      </c>
      <c r="H34" s="248" cm="1">
        <f t="array" ref="H34">_xlfn.IFS(H7 ={""},SUMIFS('Data for D(m)'!$I:$I,'Data for D(m)'!$D:$D,$C34,'Data for D(m)'!$E:$E,H$29)+ SUMIFS('Data for D(m)'!$J:$J,'Data for D(m)'!$E:$E,$C34,'Data for D(m)'!$D:$D,H$29),H7="Played Twice", 0.5*(SUMIFS('Data for D(m)'!$I:$I,'Data for D(m)'!$D:$D,$C34,'Data for D(m)'!$E:$E,H$29)+SUMIFS('Data for play twice'!$L:$L,'Data for play twice'!$F:$F,H$29,'Data for play twice'!$G:$G,$C34)))</f>
        <v>0</v>
      </c>
      <c r="I34" s="91" cm="1">
        <f t="array" ref="I34">_xlfn.IFS(I7 ={""},SUMIFS('Data for D(m)'!$I:$I,'Data for D(m)'!$D:$D,$C34,'Data for D(m)'!$E:$E,I$29)+ SUMIFS('Data for D(m)'!$J:$J,'Data for D(m)'!$E:$E,$C34,'Data for D(m)'!$D:$D,I$29),I7="Played Twice", 0.5*(SUMIFS('Data for D(m)'!$I:$I,'Data for D(m)'!$D:$D,$C34,'Data for D(m)'!$E:$E,I$29)+SUMIFS('Data for play twice'!$L:$L,'Data for play twice'!$F:$F,I$29,'Data for play twice'!$G:$G,$C34)))</f>
        <v>0.92783505154639179</v>
      </c>
      <c r="J34" s="91" cm="1">
        <f t="array" ref="J34">_xlfn.IFS(J7 ={""},SUMIFS('Data for D(m)'!$I:$I,'Data for D(m)'!$D:$D,$C34,'Data for D(m)'!$E:$E,J$29)+ SUMIFS('Data for D(m)'!$J:$J,'Data for D(m)'!$E:$E,$C34,'Data for D(m)'!$D:$D,J$29),J7="Played Twice", 0.5*(SUMIFS('Data for D(m)'!$I:$I,'Data for D(m)'!$D:$D,$C34,'Data for D(m)'!$E:$E,J$29)+SUMIFS('Data for play twice'!$L:$L,'Data for play twice'!$F:$F,J$29,'Data for play twice'!$G:$G,$C34)))</f>
        <v>0</v>
      </c>
      <c r="K34" s="91" cm="1">
        <f t="array" ref="K34">_xlfn.IFS(K7 ={""},SUMIFS('Data for D(m)'!$I:$I,'Data for D(m)'!$D:$D,$C34,'Data for D(m)'!$E:$E,K$29)+ SUMIFS('Data for D(m)'!$J:$J,'Data for D(m)'!$E:$E,$C34,'Data for D(m)'!$D:$D,K$29),K7="Played Twice", 0.5*(SUMIFS('Data for D(m)'!$I:$I,'Data for D(m)'!$D:$D,$C34,'Data for D(m)'!$E:$E,K$29)+SUMIFS('Data for play twice'!$L:$L,'Data for play twice'!$F:$F,K$29,'Data for play twice'!$G:$G,$C34)))</f>
        <v>0</v>
      </c>
      <c r="L34" s="91" cm="1">
        <f t="array" ref="L34">_xlfn.IFS(L7 ={""},SUMIFS('Data for D(m)'!$I:$I,'Data for D(m)'!$D:$D,$C34,'Data for D(m)'!$E:$E,L$29)+ SUMIFS('Data for D(m)'!$J:$J,'Data for D(m)'!$E:$E,$C34,'Data for D(m)'!$D:$D,L$29),L7="Played Twice", 0.5*(SUMIFS('Data for D(m)'!$I:$I,'Data for D(m)'!$D:$D,$C34,'Data for D(m)'!$E:$E,L$29)+SUMIFS('Data for play twice'!$L:$L,'Data for play twice'!$F:$F,L$29,'Data for play twice'!$G:$G,$C34)))</f>
        <v>1.25</v>
      </c>
      <c r="M34" s="91" cm="1">
        <f t="array" ref="M34">_xlfn.IFS(M7 ={""},SUMIFS('Data for D(m)'!$I:$I,'Data for D(m)'!$D:$D,$C34,'Data for D(m)'!$E:$E,M$29)+ SUMIFS('Data for D(m)'!$J:$J,'Data for D(m)'!$E:$E,$C34,'Data for D(m)'!$D:$D,M$29),M7="Played Twice", 0.5*(SUMIFS('Data for D(m)'!$I:$I,'Data for D(m)'!$D:$D,$C34,'Data for D(m)'!$E:$E,M$29)+SUMIFS('Data for play twice'!$L:$L,'Data for play twice'!$F:$F,M$29,'Data for play twice'!$G:$G,$C34)))</f>
        <v>1.2537013975370139</v>
      </c>
      <c r="N34" s="91" cm="1">
        <f t="array" ref="N34">_xlfn.IFS(N7 ={""},SUMIFS('Data for D(m)'!$I:$I,'Data for D(m)'!$D:$D,$C34,'Data for D(m)'!$E:$E,N$29)+ SUMIFS('Data for D(m)'!$J:$J,'Data for D(m)'!$E:$E,$C34,'Data for D(m)'!$D:$D,N$29),N7="Played Twice", 0.5*(SUMIFS('Data for D(m)'!$I:$I,'Data for D(m)'!$D:$D,$C34,'Data for D(m)'!$E:$E,N$29)+SUMIFS('Data for play twice'!$L:$L,'Data for play twice'!$F:$F,N$29,'Data for play twice'!$G:$G,$C34)))</f>
        <v>0</v>
      </c>
      <c r="O34" s="91" cm="1">
        <f t="array" ref="O34">_xlfn.IFS(O7 ={""},SUMIFS('Data for D(m)'!$I:$I,'Data for D(m)'!$D:$D,$C34,'Data for D(m)'!$E:$E,O$29)+ SUMIFS('Data for D(m)'!$J:$J,'Data for D(m)'!$E:$E,$C34,'Data for D(m)'!$D:$D,O$29),O7="Played Twice", 0.5*(SUMIFS('Data for D(m)'!$I:$I,'Data for D(m)'!$D:$D,$C34,'Data for D(m)'!$E:$E,O$29)+SUMIFS('Data for play twice'!$L:$L,'Data for play twice'!$F:$F,O$29,'Data for play twice'!$G:$G,$C34)))</f>
        <v>0</v>
      </c>
      <c r="P34" s="91" cm="1">
        <f t="array" ref="P34">_xlfn.IFS(P7 ={""},SUMIFS('Data for D(m)'!$I:$I,'Data for D(m)'!$D:$D,$C34,'Data for D(m)'!$E:$E,P$29)+ SUMIFS('Data for D(m)'!$J:$J,'Data for D(m)'!$E:$E,$C34,'Data for D(m)'!$D:$D,P$29),P7="Played Twice", 0.5*(SUMIFS('Data for D(m)'!$I:$I,'Data for D(m)'!$D:$D,$C34,'Data for D(m)'!$E:$E,P$29)+SUMIFS('Data for play twice'!$L:$L,'Data for play twice'!$F:$F,P$29,'Data for play twice'!$G:$G,$C34)))</f>
        <v>0.68965517241379315</v>
      </c>
      <c r="Q34" s="91" cm="1">
        <f t="array" ref="Q34">_xlfn.IFS(Q7 ={""},SUMIFS('Data for D(m)'!$I:$I,'Data for D(m)'!$D:$D,$C34,'Data for D(m)'!$E:$E,Q$29)+ SUMIFS('Data for D(m)'!$J:$J,'Data for D(m)'!$E:$E,$C34,'Data for D(m)'!$D:$D,Q$29),Q7="Played Twice", 0.5*(SUMIFS('Data for D(m)'!$I:$I,'Data for D(m)'!$D:$D,$C34,'Data for D(m)'!$E:$E,Q$29)+SUMIFS('Data for play twice'!$L:$L,'Data for play twice'!$F:$F,Q$29,'Data for play twice'!$G:$G,$C34)))</f>
        <v>0</v>
      </c>
      <c r="R34" s="91" cm="1">
        <f t="array" ref="R34">_xlfn.IFS(R7 ={""},SUMIFS('Data for D(m)'!$I:$I,'Data for D(m)'!$D:$D,$C34,'Data for D(m)'!$E:$E,R$29)+ SUMIFS('Data for D(m)'!$J:$J,'Data for D(m)'!$E:$E,$C34,'Data for D(m)'!$D:$D,R$29),R7="Played Twice", 0.5*(SUMIFS('Data for D(m)'!$I:$I,'Data for D(m)'!$D:$D,$C34,'Data for D(m)'!$E:$E,R$29)+SUMIFS('Data for play twice'!$L:$L,'Data for play twice'!$F:$F,R$29,'Data for play twice'!$G:$G,$C34)))</f>
        <v>3.4565217391304346</v>
      </c>
      <c r="S34" s="91" cm="1">
        <f t="array" ref="S34">_xlfn.IFS(S7 ={""},SUMIFS('Data for D(m)'!$I:$I,'Data for D(m)'!$D:$D,$C34,'Data for D(m)'!$E:$E,S$29)+ SUMIFS('Data for D(m)'!$J:$J,'Data for D(m)'!$E:$E,$C34,'Data for D(m)'!$D:$D,S$29),S7="Played Twice", 0.5*(SUMIFS('Data for D(m)'!$I:$I,'Data for D(m)'!$D:$D,$C34,'Data for D(m)'!$E:$E,S$29)+SUMIFS('Data for play twice'!$L:$L,'Data for play twice'!$F:$F,S$29,'Data for play twice'!$G:$G,$C34)))</f>
        <v>1.3608247422680413</v>
      </c>
      <c r="T34" s="91" cm="1">
        <f t="array" ref="T34">_xlfn.IFS(T7 ={""},SUMIFS('Data for D(m)'!$I:$I,'Data for D(m)'!$D:$D,$C34,'Data for D(m)'!$E:$E,T$29)+ SUMIFS('Data for D(m)'!$J:$J,'Data for D(m)'!$E:$E,$C34,'Data for D(m)'!$D:$D,T$29),T7="Played Twice", 0.5*(SUMIFS('Data for D(m)'!$I:$I,'Data for D(m)'!$D:$D,$C34,'Data for D(m)'!$E:$E,T$29)+SUMIFS('Data for play twice'!$L:$L,'Data for play twice'!$F:$F,T$29,'Data for play twice'!$G:$G,$C34)))</f>
        <v>0.6333333333333333</v>
      </c>
      <c r="U34" s="91" cm="1">
        <f t="array" ref="U34">_xlfn.IFS(U7 ={""},SUMIFS('Data for D(m)'!$I:$I,'Data for D(m)'!$D:$D,$C34,'Data for D(m)'!$E:$E,U$29)+ SUMIFS('Data for D(m)'!$J:$J,'Data for D(m)'!$E:$E,$C34,'Data for D(m)'!$D:$D,U$29),U7="Played Twice", 0.5*(SUMIFS('Data for D(m)'!$I:$I,'Data for D(m)'!$D:$D,$C34,'Data for D(m)'!$E:$E,U$29)+SUMIFS('Data for play twice'!$L:$L,'Data for play twice'!$F:$F,U$29,'Data for play twice'!$G:$G,$C34)))</f>
        <v>2.1864406779661016</v>
      </c>
    </row>
    <row r="35" spans="2:21">
      <c r="B35" s="128">
        <v>6</v>
      </c>
      <c r="C35" s="129" t="s">
        <v>5</v>
      </c>
      <c r="D35" s="91" cm="1">
        <f t="array" ref="D35">_xlfn.IFS(D8 ={""},SUMIFS('Data for D(m)'!$I:$I,'Data for D(m)'!$D:$D,$C35,'Data for D(m)'!$E:$E,D$29)+ SUMIFS('Data for D(m)'!$J:$J,'Data for D(m)'!$E:$E,$C35,'Data for D(m)'!$D:$D,D$29),D8="Played Twice", 0.5*(SUMIFS('Data for D(m)'!$I:$I,'Data for D(m)'!$D:$D,$C35,'Data for D(m)'!$E:$E,D$29)+SUMIFS('Data for play twice'!$L:$L,'Data for play twice'!$F:$F,D$29,'Data for play twice'!$G:$G,$C35)))</f>
        <v>1.8958333333333333</v>
      </c>
      <c r="E35" s="91" cm="1">
        <f t="array" ref="E35">_xlfn.IFS(E8 ={""},SUMIFS('Data for D(m)'!$I:$I,'Data for D(m)'!$D:$D,$C35,'Data for D(m)'!$E:$E,E$29)+ SUMIFS('Data for D(m)'!$J:$J,'Data for D(m)'!$E:$E,$C35,'Data for D(m)'!$D:$D,E$29),E8="Played Twice", 0.5*(SUMIFS('Data for D(m)'!$I:$I,'Data for D(m)'!$D:$D,$C35,'Data for D(m)'!$E:$E,E$29)+SUMIFS('Data for play twice'!$L:$L,'Data for play twice'!$F:$F,E$29,'Data for play twice'!$G:$G,$C35)))</f>
        <v>0</v>
      </c>
      <c r="F35" s="91" cm="1">
        <f t="array" ref="F35">_xlfn.IFS(F8 ={""},SUMIFS('Data for D(m)'!$I:$I,'Data for D(m)'!$D:$D,$C35,'Data for D(m)'!$E:$E,F$29)+ SUMIFS('Data for D(m)'!$J:$J,'Data for D(m)'!$E:$E,$C35,'Data for D(m)'!$D:$D,F$29),F8="Played Twice", 0.5*(SUMIFS('Data for D(m)'!$I:$I,'Data for D(m)'!$D:$D,$C35,'Data for D(m)'!$E:$E,F$29)+SUMIFS('Data for play twice'!$L:$L,'Data for play twice'!$F:$F,F$29,'Data for play twice'!$G:$G,$C35)))</f>
        <v>0.40990990990990989</v>
      </c>
      <c r="G35" s="91" cm="1">
        <f t="array" ref="G35">_xlfn.IFS(G8 ={""},SUMIFS('Data for D(m)'!$I:$I,'Data for D(m)'!$D:$D,$C35,'Data for D(m)'!$E:$E,G$29)+ SUMIFS('Data for D(m)'!$J:$J,'Data for D(m)'!$E:$E,$C35,'Data for D(m)'!$D:$D,G$29),G8="Played Twice", 0.5*(SUMIFS('Data for D(m)'!$I:$I,'Data for D(m)'!$D:$D,$C35,'Data for D(m)'!$E:$E,G$29)+SUMIFS('Data for play twice'!$L:$L,'Data for play twice'!$F:$F,G$29,'Data for play twice'!$G:$G,$C35)))</f>
        <v>1.2131147540983607</v>
      </c>
      <c r="H35" s="91" cm="1">
        <f t="array" ref="H35">_xlfn.IFS(H8 ={""},SUMIFS('Data for D(m)'!$I:$I,'Data for D(m)'!$D:$D,$C35,'Data for D(m)'!$E:$E,H$29)+ SUMIFS('Data for D(m)'!$J:$J,'Data for D(m)'!$E:$E,$C35,'Data for D(m)'!$D:$D,H$29),H8="Played Twice", 0.5*(SUMIFS('Data for D(m)'!$I:$I,'Data for D(m)'!$D:$D,$C35,'Data for D(m)'!$E:$E,H$29)+SUMIFS('Data for play twice'!$L:$L,'Data for play twice'!$F:$F,H$29,'Data for play twice'!$G:$G,$C35)))</f>
        <v>1.0777777777777777</v>
      </c>
      <c r="I35" s="248" cm="1">
        <f t="array" ref="I35">_xlfn.IFS(I8 ={""},SUMIFS('Data for D(m)'!$I:$I,'Data for D(m)'!$D:$D,$C35,'Data for D(m)'!$E:$E,I$29)+ SUMIFS('Data for D(m)'!$J:$J,'Data for D(m)'!$E:$E,$C35,'Data for D(m)'!$D:$D,I$29),I8="Played Twice", 0.5*(SUMIFS('Data for D(m)'!$I:$I,'Data for D(m)'!$D:$D,$C35,'Data for D(m)'!$E:$E,I$29)+SUMIFS('Data for play twice'!$L:$L,'Data for play twice'!$F:$F,I$29,'Data for play twice'!$G:$G,$C35)))</f>
        <v>0</v>
      </c>
      <c r="J35" s="91" cm="1">
        <f t="array" ref="J35">_xlfn.IFS(J8 ={""},SUMIFS('Data for D(m)'!$I:$I,'Data for D(m)'!$D:$D,$C35,'Data for D(m)'!$E:$E,J$29)+ SUMIFS('Data for D(m)'!$J:$J,'Data for D(m)'!$E:$E,$C35,'Data for D(m)'!$D:$D,J$29),J8="Played Twice", 0.5*(SUMIFS('Data for D(m)'!$I:$I,'Data for D(m)'!$D:$D,$C35,'Data for D(m)'!$E:$E,J$29)+SUMIFS('Data for play twice'!$L:$L,'Data for play twice'!$F:$F,J$29,'Data for play twice'!$G:$G,$C35)))</f>
        <v>0.60606060606060608</v>
      </c>
      <c r="K35" s="91" cm="1">
        <f t="array" ref="K35">_xlfn.IFS(K8 ={""},SUMIFS('Data for D(m)'!$I:$I,'Data for D(m)'!$D:$D,$C35,'Data for D(m)'!$E:$E,K$29)+ SUMIFS('Data for D(m)'!$J:$J,'Data for D(m)'!$E:$E,$C35,'Data for D(m)'!$D:$D,K$29),K8="Played Twice", 0.5*(SUMIFS('Data for D(m)'!$I:$I,'Data for D(m)'!$D:$D,$C35,'Data for D(m)'!$E:$E,K$29)+SUMIFS('Data for play twice'!$L:$L,'Data for play twice'!$F:$F,K$29,'Data for play twice'!$G:$G,$C35)))</f>
        <v>1.3181818181818181</v>
      </c>
      <c r="L35" s="91" cm="1">
        <f t="array" ref="L35">_xlfn.IFS(L8 ={""},SUMIFS('Data for D(m)'!$I:$I,'Data for D(m)'!$D:$D,$C35,'Data for D(m)'!$E:$E,L$29)+ SUMIFS('Data for D(m)'!$J:$J,'Data for D(m)'!$E:$E,$C35,'Data for D(m)'!$D:$D,L$29),L8="Played Twice", 0.5*(SUMIFS('Data for D(m)'!$I:$I,'Data for D(m)'!$D:$D,$C35,'Data for D(m)'!$E:$E,L$29)+SUMIFS('Data for play twice'!$L:$L,'Data for play twice'!$F:$F,L$29,'Data for play twice'!$G:$G,$C35)))</f>
        <v>1.8636363636363635</v>
      </c>
      <c r="M35" s="91" cm="1">
        <f t="array" ref="M35">_xlfn.IFS(M8 ={""},SUMIFS('Data for D(m)'!$I:$I,'Data for D(m)'!$D:$D,$C35,'Data for D(m)'!$E:$E,M$29)+ SUMIFS('Data for D(m)'!$J:$J,'Data for D(m)'!$E:$E,$C35,'Data for D(m)'!$D:$D,M$29),M8="Played Twice", 0.5*(SUMIFS('Data for D(m)'!$I:$I,'Data for D(m)'!$D:$D,$C35,'Data for D(m)'!$E:$E,M$29)+SUMIFS('Data for play twice'!$L:$L,'Data for play twice'!$F:$F,M$29,'Data for play twice'!$G:$G,$C35)))</f>
        <v>0.33486238532110091</v>
      </c>
      <c r="N35" s="91" cm="1">
        <f t="array" ref="N35">_xlfn.IFS(N8 ={""},SUMIFS('Data for D(m)'!$I:$I,'Data for D(m)'!$D:$D,$C35,'Data for D(m)'!$E:$E,N$29)+ SUMIFS('Data for D(m)'!$J:$J,'Data for D(m)'!$E:$E,$C35,'Data for D(m)'!$D:$D,N$29),N8="Played Twice", 0.5*(SUMIFS('Data for D(m)'!$I:$I,'Data for D(m)'!$D:$D,$C35,'Data for D(m)'!$E:$E,N$29)+SUMIFS('Data for play twice'!$L:$L,'Data for play twice'!$F:$F,N$29,'Data for play twice'!$G:$G,$C35)))</f>
        <v>0.62365591397849462</v>
      </c>
      <c r="O35" s="91" cm="1">
        <f t="array" ref="O35">_xlfn.IFS(O8 ={""},SUMIFS('Data for D(m)'!$I:$I,'Data for D(m)'!$D:$D,$C35,'Data for D(m)'!$E:$E,O$29)+ SUMIFS('Data for D(m)'!$J:$J,'Data for D(m)'!$E:$E,$C35,'Data for D(m)'!$D:$D,O$29),O8="Played Twice", 0.5*(SUMIFS('Data for D(m)'!$I:$I,'Data for D(m)'!$D:$D,$C35,'Data for D(m)'!$E:$E,O$29)+SUMIFS('Data for play twice'!$L:$L,'Data for play twice'!$F:$F,O$29,'Data for play twice'!$G:$G,$C35)))</f>
        <v>0.64166666666666672</v>
      </c>
      <c r="P35" s="91" cm="1">
        <f t="array" ref="P35">_xlfn.IFS(P8 ={""},SUMIFS('Data for D(m)'!$I:$I,'Data for D(m)'!$D:$D,$C35,'Data for D(m)'!$E:$E,P$29)+ SUMIFS('Data for D(m)'!$J:$J,'Data for D(m)'!$E:$E,$C35,'Data for D(m)'!$D:$D,P$29),P8="Played Twice", 0.5*(SUMIFS('Data for D(m)'!$I:$I,'Data for D(m)'!$D:$D,$C35,'Data for D(m)'!$E:$E,P$29)+SUMIFS('Data for play twice'!$L:$L,'Data for play twice'!$F:$F,P$29,'Data for play twice'!$G:$G,$C35)))</f>
        <v>0</v>
      </c>
      <c r="Q35" s="91" cm="1">
        <f t="array" ref="Q35">_xlfn.IFS(Q8 ={""},SUMIFS('Data for D(m)'!$I:$I,'Data for D(m)'!$D:$D,$C35,'Data for D(m)'!$E:$E,Q$29)+ SUMIFS('Data for D(m)'!$J:$J,'Data for D(m)'!$E:$E,$C35,'Data for D(m)'!$D:$D,Q$29),Q8="Played Twice", 0.5*(SUMIFS('Data for D(m)'!$I:$I,'Data for D(m)'!$D:$D,$C35,'Data for D(m)'!$E:$E,Q$29)+SUMIFS('Data for play twice'!$L:$L,'Data for play twice'!$F:$F,Q$29,'Data for play twice'!$G:$G,$C35)))</f>
        <v>0.76851851851851849</v>
      </c>
      <c r="R35" s="91" cm="1">
        <f t="array" ref="R35">_xlfn.IFS(R8 ={""},SUMIFS('Data for D(m)'!$I:$I,'Data for D(m)'!$D:$D,$C35,'Data for D(m)'!$E:$E,R$29)+ SUMIFS('Data for D(m)'!$J:$J,'Data for D(m)'!$E:$E,$C35,'Data for D(m)'!$D:$D,R$29),R8="Played Twice", 0.5*(SUMIFS('Data for D(m)'!$I:$I,'Data for D(m)'!$D:$D,$C35,'Data for D(m)'!$E:$E,R$29)+SUMIFS('Data for play twice'!$L:$L,'Data for play twice'!$F:$F,R$29,'Data for play twice'!$G:$G,$C35)))</f>
        <v>2.1161654135338344</v>
      </c>
      <c r="S35" s="91" cm="1">
        <f t="array" ref="S35">_xlfn.IFS(S8 ={""},SUMIFS('Data for D(m)'!$I:$I,'Data for D(m)'!$D:$D,$C35,'Data for D(m)'!$E:$E,S$29)+ SUMIFS('Data for D(m)'!$J:$J,'Data for D(m)'!$E:$E,$C35,'Data for D(m)'!$D:$D,S$29),S8="Played Twice", 0.5*(SUMIFS('Data for D(m)'!$I:$I,'Data for D(m)'!$D:$D,$C35,'Data for D(m)'!$E:$E,S$29)+SUMIFS('Data for play twice'!$L:$L,'Data for play twice'!$F:$F,S$29,'Data for play twice'!$G:$G,$C35)))</f>
        <v>0</v>
      </c>
      <c r="T35" s="91" cm="1">
        <f t="array" ref="T35">_xlfn.IFS(T8 ={""},SUMIFS('Data for D(m)'!$I:$I,'Data for D(m)'!$D:$D,$C35,'Data for D(m)'!$E:$E,T$29)+ SUMIFS('Data for D(m)'!$J:$J,'Data for D(m)'!$E:$E,$C35,'Data for D(m)'!$D:$D,T$29),T8="Played Twice", 0.5*(SUMIFS('Data for D(m)'!$I:$I,'Data for D(m)'!$D:$D,$C35,'Data for D(m)'!$E:$E,T$29)+SUMIFS('Data for play twice'!$L:$L,'Data for play twice'!$F:$F,T$29,'Data for play twice'!$G:$G,$C35)))</f>
        <v>0</v>
      </c>
      <c r="U35" s="91" cm="1">
        <f t="array" ref="U35">_xlfn.IFS(U8 ={""},SUMIFS('Data for D(m)'!$I:$I,'Data for D(m)'!$D:$D,$C35,'Data for D(m)'!$E:$E,U$29)+ SUMIFS('Data for D(m)'!$J:$J,'Data for D(m)'!$E:$E,$C35,'Data for D(m)'!$D:$D,U$29),U8="Played Twice", 0.5*(SUMIFS('Data for D(m)'!$I:$I,'Data for D(m)'!$D:$D,$C35,'Data for D(m)'!$E:$E,U$29)+SUMIFS('Data for play twice'!$L:$L,'Data for play twice'!$F:$F,U$29,'Data for play twice'!$G:$G,$C35)))</f>
        <v>0</v>
      </c>
    </row>
    <row r="36" spans="2:21">
      <c r="B36" s="130">
        <v>7</v>
      </c>
      <c r="C36" s="131" t="s">
        <v>6</v>
      </c>
      <c r="D36" s="91" cm="1">
        <f t="array" ref="D36">_xlfn.IFS(D9 ={""},SUMIFS('Data for D(m)'!$I:$I,'Data for D(m)'!$D:$D,$C36,'Data for D(m)'!$E:$E,D$29)+ SUMIFS('Data for D(m)'!$J:$J,'Data for D(m)'!$E:$E,$C36,'Data for D(m)'!$D:$D,D$29),D9="Played Twice", 0.5*(SUMIFS('Data for D(m)'!$I:$I,'Data for D(m)'!$D:$D,$C36,'Data for D(m)'!$E:$E,D$29)+SUMIFS('Data for play twice'!$L:$L,'Data for play twice'!$F:$F,D$29,'Data for play twice'!$G:$G,$C36)))</f>
        <v>0.6414612480568509</v>
      </c>
      <c r="E36" s="91" cm="1">
        <f t="array" ref="E36">_xlfn.IFS(E9 ={""},SUMIFS('Data for D(m)'!$I:$I,'Data for D(m)'!$D:$D,$C36,'Data for D(m)'!$E:$E,E$29)+ SUMIFS('Data for D(m)'!$J:$J,'Data for D(m)'!$E:$E,$C36,'Data for D(m)'!$D:$D,E$29),E9="Played Twice", 0.5*(SUMIFS('Data for D(m)'!$I:$I,'Data for D(m)'!$D:$D,$C36,'Data for D(m)'!$E:$E,E$29)+SUMIFS('Data for play twice'!$L:$L,'Data for play twice'!$F:$F,E$29,'Data for play twice'!$G:$G,$C36)))</f>
        <v>0.9555555555555556</v>
      </c>
      <c r="F36" s="91" cm="1">
        <f t="array" ref="F36">_xlfn.IFS(F9 ={""},SUMIFS('Data for D(m)'!$I:$I,'Data for D(m)'!$D:$D,$C36,'Data for D(m)'!$E:$E,F$29)+ SUMIFS('Data for D(m)'!$J:$J,'Data for D(m)'!$E:$E,$C36,'Data for D(m)'!$D:$D,F$29),F9="Played Twice", 0.5*(SUMIFS('Data for D(m)'!$I:$I,'Data for D(m)'!$D:$D,$C36,'Data for D(m)'!$E:$E,F$29)+SUMIFS('Data for play twice'!$L:$L,'Data for play twice'!$F:$F,F$29,'Data for play twice'!$G:$G,$C36)))</f>
        <v>0</v>
      </c>
      <c r="G36" s="91" cm="1">
        <f t="array" ref="G36">_xlfn.IFS(G9 ={""},SUMIFS('Data for D(m)'!$I:$I,'Data for D(m)'!$D:$D,$C36,'Data for D(m)'!$E:$E,G$29)+ SUMIFS('Data for D(m)'!$J:$J,'Data for D(m)'!$E:$E,$C36,'Data for D(m)'!$D:$D,G$29),G9="Played Twice", 0.5*(SUMIFS('Data for D(m)'!$I:$I,'Data for D(m)'!$D:$D,$C36,'Data for D(m)'!$E:$E,G$29)+SUMIFS('Data for play twice'!$L:$L,'Data for play twice'!$F:$F,G$29,'Data for play twice'!$G:$G,$C36)))</f>
        <v>0.53097345132743368</v>
      </c>
      <c r="H36" s="91" cm="1">
        <f t="array" ref="H36">_xlfn.IFS(H9 ={""},SUMIFS('Data for D(m)'!$I:$I,'Data for D(m)'!$D:$D,$C36,'Data for D(m)'!$E:$E,H$29)+ SUMIFS('Data for D(m)'!$J:$J,'Data for D(m)'!$E:$E,$C36,'Data for D(m)'!$D:$D,H$29),H9="Played Twice", 0.5*(SUMIFS('Data for D(m)'!$I:$I,'Data for D(m)'!$D:$D,$C36,'Data for D(m)'!$E:$E,H$29)+SUMIFS('Data for play twice'!$L:$L,'Data for play twice'!$F:$F,H$29,'Data for play twice'!$G:$G,$C36)))</f>
        <v>0</v>
      </c>
      <c r="I36" s="91" cm="1">
        <f t="array" ref="I36">_xlfn.IFS(I9 ={""},SUMIFS('Data for D(m)'!$I:$I,'Data for D(m)'!$D:$D,$C36,'Data for D(m)'!$E:$E,I$29)+ SUMIFS('Data for D(m)'!$J:$J,'Data for D(m)'!$E:$E,$C36,'Data for D(m)'!$D:$D,I$29),I9="Played Twice", 0.5*(SUMIFS('Data for D(m)'!$I:$I,'Data for D(m)'!$D:$D,$C36,'Data for D(m)'!$E:$E,I$29)+SUMIFS('Data for play twice'!$L:$L,'Data for play twice'!$F:$F,I$29,'Data for play twice'!$G:$G,$C36)))</f>
        <v>1.65</v>
      </c>
      <c r="J36" s="248" cm="1">
        <f t="array" ref="J36">_xlfn.IFS(J9 ={""},SUMIFS('Data for D(m)'!$I:$I,'Data for D(m)'!$D:$D,$C36,'Data for D(m)'!$E:$E,J$29)+ SUMIFS('Data for D(m)'!$J:$J,'Data for D(m)'!$E:$E,$C36,'Data for D(m)'!$D:$D,J$29),J9="Played Twice", 0.5*(SUMIFS('Data for D(m)'!$I:$I,'Data for D(m)'!$D:$D,$C36,'Data for D(m)'!$E:$E,J$29)+SUMIFS('Data for play twice'!$L:$L,'Data for play twice'!$F:$F,J$29,'Data for play twice'!$G:$G,$C36)))</f>
        <v>0</v>
      </c>
      <c r="K36" s="91" cm="1">
        <f t="array" ref="K36">_xlfn.IFS(K9 ={""},SUMIFS('Data for D(m)'!$I:$I,'Data for D(m)'!$D:$D,$C36,'Data for D(m)'!$E:$E,K$29)+ SUMIFS('Data for D(m)'!$J:$J,'Data for D(m)'!$E:$E,$C36,'Data for D(m)'!$D:$D,K$29),K9="Played Twice", 0.5*(SUMIFS('Data for D(m)'!$I:$I,'Data for D(m)'!$D:$D,$C36,'Data for D(m)'!$E:$E,K$29)+SUMIFS('Data for play twice'!$L:$L,'Data for play twice'!$F:$F,K$29,'Data for play twice'!$G:$G,$C36)))</f>
        <v>1.3682261208576998</v>
      </c>
      <c r="L36" s="91" cm="1">
        <f t="array" ref="L36">_xlfn.IFS(L9 ={""},SUMIFS('Data for D(m)'!$I:$I,'Data for D(m)'!$D:$D,$C36,'Data for D(m)'!$E:$E,L$29)+ SUMIFS('Data for D(m)'!$J:$J,'Data for D(m)'!$E:$E,$C36,'Data for D(m)'!$D:$D,L$29),L9="Played Twice", 0.5*(SUMIFS('Data for D(m)'!$I:$I,'Data for D(m)'!$D:$D,$C36,'Data for D(m)'!$E:$E,L$29)+SUMIFS('Data for play twice'!$L:$L,'Data for play twice'!$F:$F,L$29,'Data for play twice'!$G:$G,$C36)))</f>
        <v>0</v>
      </c>
      <c r="M36" s="91" cm="1">
        <f t="array" ref="M36">_xlfn.IFS(M9 ={""},SUMIFS('Data for D(m)'!$I:$I,'Data for D(m)'!$D:$D,$C36,'Data for D(m)'!$E:$E,M$29)+ SUMIFS('Data for D(m)'!$J:$J,'Data for D(m)'!$E:$E,$C36,'Data for D(m)'!$D:$D,M$29),M9="Played Twice", 0.5*(SUMIFS('Data for D(m)'!$I:$I,'Data for D(m)'!$D:$D,$C36,'Data for D(m)'!$E:$E,M$29)+SUMIFS('Data for play twice'!$L:$L,'Data for play twice'!$F:$F,M$29,'Data for play twice'!$G:$G,$C36)))</f>
        <v>0</v>
      </c>
      <c r="N36" s="91" cm="1">
        <f t="array" ref="N36">_xlfn.IFS(N9 ={""},SUMIFS('Data for D(m)'!$I:$I,'Data for D(m)'!$D:$D,$C36,'Data for D(m)'!$E:$E,N$29)+ SUMIFS('Data for D(m)'!$J:$J,'Data for D(m)'!$E:$E,$C36,'Data for D(m)'!$D:$D,N$29),N9="Played Twice", 0.5*(SUMIFS('Data for D(m)'!$I:$I,'Data for D(m)'!$D:$D,$C36,'Data for D(m)'!$E:$E,N$29)+SUMIFS('Data for play twice'!$L:$L,'Data for play twice'!$F:$F,N$29,'Data for play twice'!$G:$G,$C36)))</f>
        <v>0.36144578313253012</v>
      </c>
      <c r="O36" s="91" cm="1">
        <f t="array" ref="O36">_xlfn.IFS(O9 ={""},SUMIFS('Data for D(m)'!$I:$I,'Data for D(m)'!$D:$D,$C36,'Data for D(m)'!$E:$E,O$29)+ SUMIFS('Data for D(m)'!$J:$J,'Data for D(m)'!$E:$E,$C36,'Data for D(m)'!$D:$D,O$29),O9="Played Twice", 0.5*(SUMIFS('Data for D(m)'!$I:$I,'Data for D(m)'!$D:$D,$C36,'Data for D(m)'!$E:$E,O$29)+SUMIFS('Data for play twice'!$L:$L,'Data for play twice'!$F:$F,O$29,'Data for play twice'!$G:$G,$C36)))</f>
        <v>0</v>
      </c>
      <c r="P36" s="91" cm="1">
        <f t="array" ref="P36">_xlfn.IFS(P9 ={""},SUMIFS('Data for D(m)'!$I:$I,'Data for D(m)'!$D:$D,$C36,'Data for D(m)'!$E:$E,P$29)+ SUMIFS('Data for D(m)'!$J:$J,'Data for D(m)'!$E:$E,$C36,'Data for D(m)'!$D:$D,P$29),P9="Played Twice", 0.5*(SUMIFS('Data for D(m)'!$I:$I,'Data for D(m)'!$D:$D,$C36,'Data for D(m)'!$E:$E,P$29)+SUMIFS('Data for play twice'!$L:$L,'Data for play twice'!$F:$F,P$29,'Data for play twice'!$G:$G,$C36)))</f>
        <v>2.4210526315789473</v>
      </c>
      <c r="Q36" s="91" cm="1">
        <f t="array" ref="Q36">_xlfn.IFS(Q9 ={""},SUMIFS('Data for D(m)'!$I:$I,'Data for D(m)'!$D:$D,$C36,'Data for D(m)'!$E:$E,Q$29)+ SUMIFS('Data for D(m)'!$J:$J,'Data for D(m)'!$E:$E,$C36,'Data for D(m)'!$D:$D,Q$29),Q9="Played Twice", 0.5*(SUMIFS('Data for D(m)'!$I:$I,'Data for D(m)'!$D:$D,$C36,'Data for D(m)'!$E:$E,Q$29)+SUMIFS('Data for play twice'!$L:$L,'Data for play twice'!$F:$F,Q$29,'Data for play twice'!$G:$G,$C36)))</f>
        <v>1.0987725040916532</v>
      </c>
      <c r="R36" s="91" cm="1">
        <f t="array" ref="R36">_xlfn.IFS(R9 ={""},SUMIFS('Data for D(m)'!$I:$I,'Data for D(m)'!$D:$D,$C36,'Data for D(m)'!$E:$E,R$29)+ SUMIFS('Data for D(m)'!$J:$J,'Data for D(m)'!$E:$E,$C36,'Data for D(m)'!$D:$D,R$29),R9="Played Twice", 0.5*(SUMIFS('Data for D(m)'!$I:$I,'Data for D(m)'!$D:$D,$C36,'Data for D(m)'!$E:$E,R$29)+SUMIFS('Data for play twice'!$L:$L,'Data for play twice'!$F:$F,R$29,'Data for play twice'!$G:$G,$C36)))</f>
        <v>1.1403508771929824</v>
      </c>
      <c r="S36" s="91" cm="1">
        <f t="array" ref="S36">_xlfn.IFS(S9 ={""},SUMIFS('Data for D(m)'!$I:$I,'Data for D(m)'!$D:$D,$C36,'Data for D(m)'!$E:$E,S$29)+ SUMIFS('Data for D(m)'!$J:$J,'Data for D(m)'!$E:$E,$C36,'Data for D(m)'!$D:$D,S$29),S9="Played Twice", 0.5*(SUMIFS('Data for D(m)'!$I:$I,'Data for D(m)'!$D:$D,$C36,'Data for D(m)'!$E:$E,S$29)+SUMIFS('Data for play twice'!$L:$L,'Data for play twice'!$F:$F,S$29,'Data for play twice'!$G:$G,$C36)))</f>
        <v>1.2272727272727273</v>
      </c>
      <c r="T36" s="91" cm="1">
        <f t="array" ref="T36">_xlfn.IFS(T9 ={""},SUMIFS('Data for D(m)'!$I:$I,'Data for D(m)'!$D:$D,$C36,'Data for D(m)'!$E:$E,T$29)+ SUMIFS('Data for D(m)'!$J:$J,'Data for D(m)'!$E:$E,$C36,'Data for D(m)'!$D:$D,T$29),T9="Played Twice", 0.5*(SUMIFS('Data for D(m)'!$I:$I,'Data for D(m)'!$D:$D,$C36,'Data for D(m)'!$E:$E,T$29)+SUMIFS('Data for play twice'!$L:$L,'Data for play twice'!$F:$F,T$29,'Data for play twice'!$G:$G,$C36)))</f>
        <v>0.98717948717948723</v>
      </c>
      <c r="U36" s="91" cm="1">
        <f t="array" ref="U36">_xlfn.IFS(U9 ={""},SUMIFS('Data for D(m)'!$I:$I,'Data for D(m)'!$D:$D,$C36,'Data for D(m)'!$E:$E,U$29)+ SUMIFS('Data for D(m)'!$J:$J,'Data for D(m)'!$E:$E,$C36,'Data for D(m)'!$D:$D,U$29),U9="Played Twice", 0.5*(SUMIFS('Data for D(m)'!$I:$I,'Data for D(m)'!$D:$D,$C36,'Data for D(m)'!$E:$E,U$29)+SUMIFS('Data for play twice'!$L:$L,'Data for play twice'!$F:$F,U$29,'Data for play twice'!$G:$G,$C36)))</f>
        <v>0.80246913580246915</v>
      </c>
    </row>
    <row r="37" spans="2:21">
      <c r="B37" s="32">
        <v>8</v>
      </c>
      <c r="C37" s="44" t="s">
        <v>7</v>
      </c>
      <c r="D37" s="91" cm="1">
        <f t="array" ref="D37">_xlfn.IFS(D10 ={""},SUMIFS('Data for D(m)'!$I:$I,'Data for D(m)'!$D:$D,$C37,'Data for D(m)'!$E:$E,D$29)+ SUMIFS('Data for D(m)'!$J:$J,'Data for D(m)'!$E:$E,$C37,'Data for D(m)'!$D:$D,D$29),D10="Played Twice", 0.5*(SUMIFS('Data for D(m)'!$I:$I,'Data for D(m)'!$D:$D,$C37,'Data for D(m)'!$E:$E,D$29)+SUMIFS('Data for play twice'!$L:$L,'Data for play twice'!$F:$F,D$29,'Data for play twice'!$G:$G,$C37)))</f>
        <v>0</v>
      </c>
      <c r="E37" s="91" cm="1">
        <f t="array" ref="E37">_xlfn.IFS(E10 ={""},SUMIFS('Data for D(m)'!$I:$I,'Data for D(m)'!$D:$D,$C37,'Data for D(m)'!$E:$E,E$29)+ SUMIFS('Data for D(m)'!$J:$J,'Data for D(m)'!$E:$E,$C37,'Data for D(m)'!$D:$D,E$29),E10="Played Twice", 0.5*(SUMIFS('Data for D(m)'!$I:$I,'Data for D(m)'!$D:$D,$C37,'Data for D(m)'!$E:$E,E$29)+SUMIFS('Data for play twice'!$L:$L,'Data for play twice'!$F:$F,E$29,'Data for play twice'!$G:$G,$C37)))</f>
        <v>0.44067796610169491</v>
      </c>
      <c r="F37" s="91" cm="1">
        <f t="array" ref="F37">_xlfn.IFS(F10 ={""},SUMIFS('Data for D(m)'!$I:$I,'Data for D(m)'!$D:$D,$C37,'Data for D(m)'!$E:$E,F$29)+ SUMIFS('Data for D(m)'!$J:$J,'Data for D(m)'!$E:$E,$C37,'Data for D(m)'!$D:$D,F$29),F10="Played Twice", 0.5*(SUMIFS('Data for D(m)'!$I:$I,'Data for D(m)'!$D:$D,$C37,'Data for D(m)'!$E:$E,F$29)+SUMIFS('Data for play twice'!$L:$L,'Data for play twice'!$F:$F,F$29,'Data for play twice'!$G:$G,$C37)))</f>
        <v>0.93827160493827155</v>
      </c>
      <c r="G37" s="91" cm="1">
        <f t="array" ref="G37">_xlfn.IFS(G10 ={""},SUMIFS('Data for D(m)'!$I:$I,'Data for D(m)'!$D:$D,$C37,'Data for D(m)'!$E:$E,G$29)+ SUMIFS('Data for D(m)'!$J:$J,'Data for D(m)'!$E:$E,$C37,'Data for D(m)'!$D:$D,G$29),G10="Played Twice", 0.5*(SUMIFS('Data for D(m)'!$I:$I,'Data for D(m)'!$D:$D,$C37,'Data for D(m)'!$E:$E,G$29)+SUMIFS('Data for play twice'!$L:$L,'Data for play twice'!$F:$F,G$29,'Data for play twice'!$G:$G,$C37)))</f>
        <v>0.80952380952380953</v>
      </c>
      <c r="H37" s="91" cm="1">
        <f t="array" ref="H37">_xlfn.IFS(H10 ={""},SUMIFS('Data for D(m)'!$I:$I,'Data for D(m)'!$D:$D,$C37,'Data for D(m)'!$E:$E,H$29)+ SUMIFS('Data for D(m)'!$J:$J,'Data for D(m)'!$E:$E,$C37,'Data for D(m)'!$D:$D,H$29),H10="Played Twice", 0.5*(SUMIFS('Data for D(m)'!$I:$I,'Data for D(m)'!$D:$D,$C37,'Data for D(m)'!$E:$E,H$29)+SUMIFS('Data for play twice'!$L:$L,'Data for play twice'!$F:$F,H$29,'Data for play twice'!$G:$G,$C37)))</f>
        <v>0</v>
      </c>
      <c r="I37" s="91" cm="1">
        <f t="array" ref="I37">_xlfn.IFS(I10 ={""},SUMIFS('Data for D(m)'!$I:$I,'Data for D(m)'!$D:$D,$C37,'Data for D(m)'!$E:$E,I$29)+ SUMIFS('Data for D(m)'!$J:$J,'Data for D(m)'!$E:$E,$C37,'Data for D(m)'!$D:$D,I$29),I10="Played Twice", 0.5*(SUMIFS('Data for D(m)'!$I:$I,'Data for D(m)'!$D:$D,$C37,'Data for D(m)'!$E:$E,I$29)+SUMIFS('Data for play twice'!$L:$L,'Data for play twice'!$F:$F,I$29,'Data for play twice'!$G:$G,$C37)))</f>
        <v>0.75862068965517238</v>
      </c>
      <c r="J37" s="91" cm="1">
        <f t="array" ref="J37">_xlfn.IFS(J10 ={""},SUMIFS('Data for D(m)'!$I:$I,'Data for D(m)'!$D:$D,$C37,'Data for D(m)'!$E:$E,J$29)+ SUMIFS('Data for D(m)'!$J:$J,'Data for D(m)'!$E:$E,$C37,'Data for D(m)'!$D:$D,J$29),J10="Played Twice", 0.5*(SUMIFS('Data for D(m)'!$I:$I,'Data for D(m)'!$D:$D,$C37,'Data for D(m)'!$E:$E,J$29)+SUMIFS('Data for play twice'!$L:$L,'Data for play twice'!$F:$F,J$29,'Data for play twice'!$G:$G,$C37)))</f>
        <v>0.25961538461538464</v>
      </c>
      <c r="K37" s="248" cm="1">
        <f t="array" ref="K37">_xlfn.IFS(K10 ={""},SUMIFS('Data for D(m)'!$I:$I,'Data for D(m)'!$D:$D,$C37,'Data for D(m)'!$E:$E,K$29)+ SUMIFS('Data for D(m)'!$J:$J,'Data for D(m)'!$E:$E,$C37,'Data for D(m)'!$D:$D,K$29),K10="Played Twice", 0.5*(SUMIFS('Data for D(m)'!$I:$I,'Data for D(m)'!$D:$D,$C37,'Data for D(m)'!$E:$E,K$29)+SUMIFS('Data for play twice'!$L:$L,'Data for play twice'!$F:$F,K$29,'Data for play twice'!$G:$G,$C37)))</f>
        <v>0</v>
      </c>
      <c r="L37" s="91" cm="1">
        <f t="array" ref="L37">_xlfn.IFS(L10 ={""},SUMIFS('Data for D(m)'!$I:$I,'Data for D(m)'!$D:$D,$C37,'Data for D(m)'!$E:$E,L$29)+ SUMIFS('Data for D(m)'!$J:$J,'Data for D(m)'!$E:$E,$C37,'Data for D(m)'!$D:$D,L$29),L10="Played Twice", 0.5*(SUMIFS('Data for D(m)'!$I:$I,'Data for D(m)'!$D:$D,$C37,'Data for D(m)'!$E:$E,L$29)+SUMIFS('Data for play twice'!$L:$L,'Data for play twice'!$F:$F,L$29,'Data for play twice'!$G:$G,$C37)))</f>
        <v>0</v>
      </c>
      <c r="M37" s="91" cm="1">
        <f t="array" ref="M37">_xlfn.IFS(M10 ={""},SUMIFS('Data for D(m)'!$I:$I,'Data for D(m)'!$D:$D,$C37,'Data for D(m)'!$E:$E,M$29)+ SUMIFS('Data for D(m)'!$J:$J,'Data for D(m)'!$E:$E,$C37,'Data for D(m)'!$D:$D,M$29),M10="Played Twice", 0.5*(SUMIFS('Data for D(m)'!$I:$I,'Data for D(m)'!$D:$D,$C37,'Data for D(m)'!$E:$E,M$29)+SUMIFS('Data for play twice'!$L:$L,'Data for play twice'!$F:$F,M$29,'Data for play twice'!$G:$G,$C37)))</f>
        <v>0</v>
      </c>
      <c r="N37" s="91" cm="1">
        <f t="array" ref="N37">_xlfn.IFS(N10 ={""},SUMIFS('Data for D(m)'!$I:$I,'Data for D(m)'!$D:$D,$C37,'Data for D(m)'!$E:$E,N$29)+ SUMIFS('Data for D(m)'!$J:$J,'Data for D(m)'!$E:$E,$C37,'Data for D(m)'!$D:$D,N$29),N10="Played Twice", 0.5*(SUMIFS('Data for D(m)'!$I:$I,'Data for D(m)'!$D:$D,$C37,'Data for D(m)'!$E:$E,N$29)+SUMIFS('Data for play twice'!$L:$L,'Data for play twice'!$F:$F,N$29,'Data for play twice'!$G:$G,$C37)))</f>
        <v>0.65454545454545454</v>
      </c>
      <c r="O37" s="91" cm="1">
        <f t="array" ref="O37">_xlfn.IFS(O10 ={""},SUMIFS('Data for D(m)'!$I:$I,'Data for D(m)'!$D:$D,$C37,'Data for D(m)'!$E:$E,O$29)+ SUMIFS('Data for D(m)'!$J:$J,'Data for D(m)'!$E:$E,$C37,'Data for D(m)'!$D:$D,O$29),O10="Played Twice", 0.5*(SUMIFS('Data for D(m)'!$I:$I,'Data for D(m)'!$D:$D,$C37,'Data for D(m)'!$E:$E,O$29)+SUMIFS('Data for play twice'!$L:$L,'Data for play twice'!$F:$F,O$29,'Data for play twice'!$G:$G,$C37)))</f>
        <v>0.7931034482758621</v>
      </c>
      <c r="P37" s="91" cm="1">
        <f t="array" ref="P37">_xlfn.IFS(P10 ={""},SUMIFS('Data for D(m)'!$I:$I,'Data for D(m)'!$D:$D,$C37,'Data for D(m)'!$E:$E,P$29)+ SUMIFS('Data for D(m)'!$J:$J,'Data for D(m)'!$E:$E,$C37,'Data for D(m)'!$D:$D,P$29),P10="Played Twice", 0.5*(SUMIFS('Data for D(m)'!$I:$I,'Data for D(m)'!$D:$D,$C37,'Data for D(m)'!$E:$E,P$29)+SUMIFS('Data for play twice'!$L:$L,'Data for play twice'!$F:$F,P$29,'Data for play twice'!$G:$G,$C37)))</f>
        <v>1.1395348837209303</v>
      </c>
      <c r="Q37" s="91" cm="1">
        <f t="array" ref="Q37">_xlfn.IFS(Q10 ={""},SUMIFS('Data for D(m)'!$I:$I,'Data for D(m)'!$D:$D,$C37,'Data for D(m)'!$E:$E,Q$29)+ SUMIFS('Data for D(m)'!$J:$J,'Data for D(m)'!$E:$E,$C37,'Data for D(m)'!$D:$D,Q$29),Q10="Played Twice", 0.5*(SUMIFS('Data for D(m)'!$I:$I,'Data for D(m)'!$D:$D,$C37,'Data for D(m)'!$E:$E,Q$29)+SUMIFS('Data for play twice'!$L:$L,'Data for play twice'!$F:$F,Q$29,'Data for play twice'!$G:$G,$C37)))</f>
        <v>0.98</v>
      </c>
      <c r="R37" s="91" cm="1">
        <f t="array" ref="R37">_xlfn.IFS(R10 ={""},SUMIFS('Data for D(m)'!$I:$I,'Data for D(m)'!$D:$D,$C37,'Data for D(m)'!$E:$E,R$29)+ SUMIFS('Data for D(m)'!$J:$J,'Data for D(m)'!$E:$E,$C37,'Data for D(m)'!$D:$D,R$29),R10="Played Twice", 0.5*(SUMIFS('Data for D(m)'!$I:$I,'Data for D(m)'!$D:$D,$C37,'Data for D(m)'!$E:$E,R$29)+SUMIFS('Data for play twice'!$L:$L,'Data for play twice'!$F:$F,R$29,'Data for play twice'!$G:$G,$C37)))</f>
        <v>0.84126984126984128</v>
      </c>
      <c r="S37" s="91" cm="1">
        <f t="array" ref="S37">_xlfn.IFS(S10 ={""},SUMIFS('Data for D(m)'!$I:$I,'Data for D(m)'!$D:$D,$C37,'Data for D(m)'!$E:$E,S$29)+ SUMIFS('Data for D(m)'!$J:$J,'Data for D(m)'!$E:$E,$C37,'Data for D(m)'!$D:$D,S$29),S10="Played Twice", 0.5*(SUMIFS('Data for D(m)'!$I:$I,'Data for D(m)'!$D:$D,$C37,'Data for D(m)'!$E:$E,S$29)+SUMIFS('Data for play twice'!$L:$L,'Data for play twice'!$F:$F,S$29,'Data for play twice'!$G:$G,$C37)))</f>
        <v>1.8780487804878048</v>
      </c>
      <c r="T37" s="91" cm="1">
        <f t="array" ref="T37">_xlfn.IFS(T10 ={""},SUMIFS('Data for D(m)'!$I:$I,'Data for D(m)'!$D:$D,$C37,'Data for D(m)'!$E:$E,T$29)+ SUMIFS('Data for D(m)'!$J:$J,'Data for D(m)'!$E:$E,$C37,'Data for D(m)'!$D:$D,T$29),T10="Played Twice", 0.5*(SUMIFS('Data for D(m)'!$I:$I,'Data for D(m)'!$D:$D,$C37,'Data for D(m)'!$E:$E,T$29)+SUMIFS('Data for play twice'!$L:$L,'Data for play twice'!$F:$F,T$29,'Data for play twice'!$G:$G,$C37)))</f>
        <v>0.81318681318681318</v>
      </c>
      <c r="U37" s="91" cm="1">
        <f t="array" ref="U37">_xlfn.IFS(U10 ={""},SUMIFS('Data for D(m)'!$I:$I,'Data for D(m)'!$D:$D,$C37,'Data for D(m)'!$E:$E,U$29)+ SUMIFS('Data for D(m)'!$J:$J,'Data for D(m)'!$E:$E,$C37,'Data for D(m)'!$D:$D,U$29),U10="Played Twice", 0.5*(SUMIFS('Data for D(m)'!$I:$I,'Data for D(m)'!$D:$D,$C37,'Data for D(m)'!$E:$E,U$29)+SUMIFS('Data for play twice'!$L:$L,'Data for play twice'!$F:$F,U$29,'Data for play twice'!$G:$G,$C37)))</f>
        <v>0.80136986301369861</v>
      </c>
    </row>
    <row r="38" spans="2:21">
      <c r="B38" s="132">
        <v>9</v>
      </c>
      <c r="C38" s="133" t="s">
        <v>8</v>
      </c>
      <c r="D38" s="91" cm="1">
        <f t="array" ref="D38">_xlfn.IFS(D11 ={""},SUMIFS('Data for D(m)'!$I:$I,'Data for D(m)'!$D:$D,$C38,'Data for D(m)'!$E:$E,D$29)+ SUMIFS('Data for D(m)'!$J:$J,'Data for D(m)'!$E:$E,$C38,'Data for D(m)'!$D:$D,D$29),D11="Played Twice", 0.5*(SUMIFS('Data for D(m)'!$I:$I,'Data for D(m)'!$D:$D,$C38,'Data for D(m)'!$E:$E,D$29)+SUMIFS('Data for play twice'!$L:$L,'Data for play twice'!$F:$F,D$29,'Data for play twice'!$G:$G,$C38)))</f>
        <v>0</v>
      </c>
      <c r="E38" s="91" cm="1">
        <f t="array" ref="E38">_xlfn.IFS(E11 ={""},SUMIFS('Data for D(m)'!$I:$I,'Data for D(m)'!$D:$D,$C38,'Data for D(m)'!$E:$E,E$29)+ SUMIFS('Data for D(m)'!$J:$J,'Data for D(m)'!$E:$E,$C38,'Data for D(m)'!$D:$D,E$29),E11="Played Twice", 0.5*(SUMIFS('Data for D(m)'!$I:$I,'Data for D(m)'!$D:$D,$C38,'Data for D(m)'!$E:$E,E$29)+SUMIFS('Data for play twice'!$L:$L,'Data for play twice'!$F:$F,E$29,'Data for play twice'!$G:$G,$C38)))</f>
        <v>0.64227642276422769</v>
      </c>
      <c r="F38" s="91" cm="1">
        <f t="array" ref="F38">_xlfn.IFS(F11 ={""},SUMIFS('Data for D(m)'!$I:$I,'Data for D(m)'!$D:$D,$C38,'Data for D(m)'!$E:$E,F$29)+ SUMIFS('Data for D(m)'!$J:$J,'Data for D(m)'!$E:$E,$C38,'Data for D(m)'!$D:$D,F$29),F11="Played Twice", 0.5*(SUMIFS('Data for D(m)'!$I:$I,'Data for D(m)'!$D:$D,$C38,'Data for D(m)'!$E:$E,F$29)+SUMIFS('Data for play twice'!$L:$L,'Data for play twice'!$F:$F,F$29,'Data for play twice'!$G:$G,$C38)))</f>
        <v>0.29906542056074764</v>
      </c>
      <c r="G38" s="91" cm="1">
        <f t="array" ref="G38">_xlfn.IFS(G11 ={""},SUMIFS('Data for D(m)'!$I:$I,'Data for D(m)'!$D:$D,$C38,'Data for D(m)'!$E:$E,G$29)+ SUMIFS('Data for D(m)'!$J:$J,'Data for D(m)'!$E:$E,$C38,'Data for D(m)'!$D:$D,G$29),G11="Played Twice", 0.5*(SUMIFS('Data for D(m)'!$I:$I,'Data for D(m)'!$D:$D,$C38,'Data for D(m)'!$E:$E,G$29)+SUMIFS('Data for play twice'!$L:$L,'Data for play twice'!$F:$F,G$29,'Data for play twice'!$G:$G,$C38)))</f>
        <v>0.83009028642590277</v>
      </c>
      <c r="H38" s="91" cm="1">
        <f t="array" ref="H38">_xlfn.IFS(H11 ={""},SUMIFS('Data for D(m)'!$I:$I,'Data for D(m)'!$D:$D,$C38,'Data for D(m)'!$E:$E,H$29)+ SUMIFS('Data for D(m)'!$J:$J,'Data for D(m)'!$E:$E,$C38,'Data for D(m)'!$D:$D,H$29),H11="Played Twice", 0.5*(SUMIFS('Data for D(m)'!$I:$I,'Data for D(m)'!$D:$D,$C38,'Data for D(m)'!$E:$E,H$29)+SUMIFS('Data for play twice'!$L:$L,'Data for play twice'!$F:$F,H$29,'Data for play twice'!$G:$G,$C38)))</f>
        <v>0.8</v>
      </c>
      <c r="I38" s="91" cm="1">
        <f t="array" ref="I38">_xlfn.IFS(I11 ={""},SUMIFS('Data for D(m)'!$I:$I,'Data for D(m)'!$D:$D,$C38,'Data for D(m)'!$E:$E,I$29)+ SUMIFS('Data for D(m)'!$J:$J,'Data for D(m)'!$E:$E,$C38,'Data for D(m)'!$D:$D,I$29),I11="Played Twice", 0.5*(SUMIFS('Data for D(m)'!$I:$I,'Data for D(m)'!$D:$D,$C38,'Data for D(m)'!$E:$E,I$29)+SUMIFS('Data for play twice'!$L:$L,'Data for play twice'!$F:$F,I$29,'Data for play twice'!$G:$G,$C38)))</f>
        <v>0.53658536585365857</v>
      </c>
      <c r="J38" s="91" cm="1">
        <f t="array" ref="J38">_xlfn.IFS(J11 ={""},SUMIFS('Data for D(m)'!$I:$I,'Data for D(m)'!$D:$D,$C38,'Data for D(m)'!$E:$E,J$29)+ SUMIFS('Data for D(m)'!$J:$J,'Data for D(m)'!$E:$E,$C38,'Data for D(m)'!$D:$D,J$29),J11="Played Twice", 0.5*(SUMIFS('Data for D(m)'!$I:$I,'Data for D(m)'!$D:$D,$C38,'Data for D(m)'!$E:$E,J$29)+SUMIFS('Data for play twice'!$L:$L,'Data for play twice'!$F:$F,J$29,'Data for play twice'!$G:$G,$C38)))</f>
        <v>0</v>
      </c>
      <c r="K38" s="91" cm="1">
        <f t="array" ref="K38">_xlfn.IFS(K11 ={""},SUMIFS('Data for D(m)'!$I:$I,'Data for D(m)'!$D:$D,$C38,'Data for D(m)'!$E:$E,K$29)+ SUMIFS('Data for D(m)'!$J:$J,'Data for D(m)'!$E:$E,$C38,'Data for D(m)'!$D:$D,K$29),K11="Played Twice", 0.5*(SUMIFS('Data for D(m)'!$I:$I,'Data for D(m)'!$D:$D,$C38,'Data for D(m)'!$E:$E,K$29)+SUMIFS('Data for play twice'!$L:$L,'Data for play twice'!$F:$F,K$29,'Data for play twice'!$G:$G,$C38)))</f>
        <v>0</v>
      </c>
      <c r="L38" s="248" cm="1">
        <f t="array" ref="L38">_xlfn.IFS(L11 ={""},SUMIFS('Data for D(m)'!$I:$I,'Data for D(m)'!$D:$D,$C38,'Data for D(m)'!$E:$E,L$29)+ SUMIFS('Data for D(m)'!$J:$J,'Data for D(m)'!$E:$E,$C38,'Data for D(m)'!$D:$D,L$29),L11="Played Twice", 0.5*(SUMIFS('Data for D(m)'!$I:$I,'Data for D(m)'!$D:$D,$C38,'Data for D(m)'!$E:$E,L$29)+SUMIFS('Data for play twice'!$L:$L,'Data for play twice'!$F:$F,L$29,'Data for play twice'!$G:$G,$C38)))</f>
        <v>0</v>
      </c>
      <c r="M38" s="91" cm="1">
        <f t="array" ref="M38">_xlfn.IFS(M11 ={""},SUMIFS('Data for D(m)'!$I:$I,'Data for D(m)'!$D:$D,$C38,'Data for D(m)'!$E:$E,M$29)+ SUMIFS('Data for D(m)'!$J:$J,'Data for D(m)'!$E:$E,$C38,'Data for D(m)'!$D:$D,M$29),M11="Played Twice", 0.5*(SUMIFS('Data for D(m)'!$I:$I,'Data for D(m)'!$D:$D,$C38,'Data for D(m)'!$E:$E,M$29)+SUMIFS('Data for play twice'!$L:$L,'Data for play twice'!$F:$F,M$29,'Data for play twice'!$G:$G,$C38)))</f>
        <v>0</v>
      </c>
      <c r="N38" s="91" cm="1">
        <f t="array" ref="N38">_xlfn.IFS(N11 ={""},SUMIFS('Data for D(m)'!$I:$I,'Data for D(m)'!$D:$D,$C38,'Data for D(m)'!$E:$E,N$29)+ SUMIFS('Data for D(m)'!$J:$J,'Data for D(m)'!$E:$E,$C38,'Data for D(m)'!$D:$D,N$29),N11="Played Twice", 0.5*(SUMIFS('Data for D(m)'!$I:$I,'Data for D(m)'!$D:$D,$C38,'Data for D(m)'!$E:$E,N$29)+SUMIFS('Data for play twice'!$L:$L,'Data for play twice'!$F:$F,N$29,'Data for play twice'!$G:$G,$C38)))</f>
        <v>0.46330275229357798</v>
      </c>
      <c r="O38" s="91" cm="1">
        <f t="array" ref="O38">_xlfn.IFS(O11 ={""},SUMIFS('Data for D(m)'!$I:$I,'Data for D(m)'!$D:$D,$C38,'Data for D(m)'!$E:$E,O$29)+ SUMIFS('Data for D(m)'!$J:$J,'Data for D(m)'!$E:$E,$C38,'Data for D(m)'!$D:$D,O$29),O11="Played Twice", 0.5*(SUMIFS('Data for D(m)'!$I:$I,'Data for D(m)'!$D:$D,$C38,'Data for D(m)'!$E:$E,O$29)+SUMIFS('Data for play twice'!$L:$L,'Data for play twice'!$F:$F,O$29,'Data for play twice'!$G:$G,$C38)))</f>
        <v>1.03</v>
      </c>
      <c r="P38" s="91" cm="1">
        <f t="array" ref="P38">_xlfn.IFS(P11 ={""},SUMIFS('Data for D(m)'!$I:$I,'Data for D(m)'!$D:$D,$C38,'Data for D(m)'!$E:$E,P$29)+ SUMIFS('Data for D(m)'!$J:$J,'Data for D(m)'!$E:$E,$C38,'Data for D(m)'!$D:$D,P$29),P11="Played Twice", 0.5*(SUMIFS('Data for D(m)'!$I:$I,'Data for D(m)'!$D:$D,$C38,'Data for D(m)'!$E:$E,P$29)+SUMIFS('Data for play twice'!$L:$L,'Data for play twice'!$F:$F,P$29,'Data for play twice'!$G:$G,$C38)))</f>
        <v>0.96739130434782605</v>
      </c>
      <c r="Q38" s="91" cm="1">
        <f t="array" ref="Q38">_xlfn.IFS(Q11 ={""},SUMIFS('Data for D(m)'!$I:$I,'Data for D(m)'!$D:$D,$C38,'Data for D(m)'!$E:$E,Q$29)+ SUMIFS('Data for D(m)'!$J:$J,'Data for D(m)'!$E:$E,$C38,'Data for D(m)'!$D:$D,Q$29),Q11="Played Twice", 0.5*(SUMIFS('Data for D(m)'!$I:$I,'Data for D(m)'!$D:$D,$C38,'Data for D(m)'!$E:$E,Q$29)+SUMIFS('Data for play twice'!$L:$L,'Data for play twice'!$F:$F,Q$29,'Data for play twice'!$G:$G,$C38)))</f>
        <v>1.9420289855072463</v>
      </c>
      <c r="R38" s="91" cm="1">
        <f t="array" ref="R38">_xlfn.IFS(R11 ={""},SUMIFS('Data for D(m)'!$I:$I,'Data for D(m)'!$D:$D,$C38,'Data for D(m)'!$E:$E,R$29)+ SUMIFS('Data for D(m)'!$J:$J,'Data for D(m)'!$E:$E,$C38,'Data for D(m)'!$D:$D,R$29),R11="Played Twice", 0.5*(SUMIFS('Data for D(m)'!$I:$I,'Data for D(m)'!$D:$D,$C38,'Data for D(m)'!$E:$E,R$29)+SUMIFS('Data for play twice'!$L:$L,'Data for play twice'!$F:$F,R$29,'Data for play twice'!$G:$G,$C38)))</f>
        <v>0</v>
      </c>
      <c r="S38" s="91" cm="1">
        <f t="array" ref="S38">_xlfn.IFS(S11 ={""},SUMIFS('Data for D(m)'!$I:$I,'Data for D(m)'!$D:$D,$C38,'Data for D(m)'!$E:$E,S$29)+ SUMIFS('Data for D(m)'!$J:$J,'Data for D(m)'!$E:$E,$C38,'Data for D(m)'!$D:$D,S$29),S11="Played Twice", 0.5*(SUMIFS('Data for D(m)'!$I:$I,'Data for D(m)'!$D:$D,$C38,'Data for D(m)'!$E:$E,S$29)+SUMIFS('Data for play twice'!$L:$L,'Data for play twice'!$F:$F,S$29,'Data for play twice'!$G:$G,$C38)))</f>
        <v>2.4415584415584415</v>
      </c>
      <c r="T38" s="91" cm="1">
        <f t="array" ref="T38">_xlfn.IFS(T11 ={""},SUMIFS('Data for D(m)'!$I:$I,'Data for D(m)'!$D:$D,$C38,'Data for D(m)'!$E:$E,T$29)+ SUMIFS('Data for D(m)'!$J:$J,'Data for D(m)'!$E:$E,$C38,'Data for D(m)'!$D:$D,T$29),T11="Played Twice", 0.5*(SUMIFS('Data for D(m)'!$I:$I,'Data for D(m)'!$D:$D,$C38,'Data for D(m)'!$E:$E,T$29)+SUMIFS('Data for play twice'!$L:$L,'Data for play twice'!$F:$F,T$29,'Data for play twice'!$G:$G,$C38)))</f>
        <v>2.0499999999999998</v>
      </c>
      <c r="U38" s="91" cm="1">
        <f t="array" ref="U38">_xlfn.IFS(U11 ={""},SUMIFS('Data for D(m)'!$I:$I,'Data for D(m)'!$D:$D,$C38,'Data for D(m)'!$E:$E,U$29)+ SUMIFS('Data for D(m)'!$J:$J,'Data for D(m)'!$E:$E,$C38,'Data for D(m)'!$D:$D,U$29),U11="Played Twice", 0.5*(SUMIFS('Data for D(m)'!$I:$I,'Data for D(m)'!$D:$D,$C38,'Data for D(m)'!$E:$E,U$29)+SUMIFS('Data for play twice'!$L:$L,'Data for play twice'!$F:$F,U$29,'Data for play twice'!$G:$G,$C38)))</f>
        <v>1.4512315270935963</v>
      </c>
    </row>
    <row r="39" spans="2:21">
      <c r="B39" s="134">
        <v>10</v>
      </c>
      <c r="C39" s="135" t="s">
        <v>9</v>
      </c>
      <c r="D39" s="91" cm="1">
        <f t="array" ref="D39">_xlfn.IFS(D12 ={""},SUMIFS('Data for D(m)'!$I:$I,'Data for D(m)'!$D:$D,$C39,'Data for D(m)'!$E:$E,D$29)+ SUMIFS('Data for D(m)'!$J:$J,'Data for D(m)'!$E:$E,$C39,'Data for D(m)'!$D:$D,D$29),D12="Played Twice", 0.5*(SUMIFS('Data for D(m)'!$I:$I,'Data for D(m)'!$D:$D,$C39,'Data for D(m)'!$E:$E,D$29)+SUMIFS('Data for play twice'!$L:$L,'Data for play twice'!$F:$F,D$29,'Data for play twice'!$G:$G,$C39)))</f>
        <v>0.52985074626865669</v>
      </c>
      <c r="E39" s="91" cm="1">
        <f t="array" ref="E39">_xlfn.IFS(E12 ={""},SUMIFS('Data for D(m)'!$I:$I,'Data for D(m)'!$D:$D,$C39,'Data for D(m)'!$E:$E,E$29)+ SUMIFS('Data for D(m)'!$J:$J,'Data for D(m)'!$E:$E,$C39,'Data for D(m)'!$D:$D,E$29),E12="Played Twice", 0.5*(SUMIFS('Data for D(m)'!$I:$I,'Data for D(m)'!$D:$D,$C39,'Data for D(m)'!$E:$E,E$29)+SUMIFS('Data for play twice'!$L:$L,'Data for play twice'!$F:$F,E$29,'Data for play twice'!$G:$G,$C39)))</f>
        <v>0</v>
      </c>
      <c r="F39" s="91" cm="1">
        <f t="array" ref="F39">_xlfn.IFS(F12 ={""},SUMIFS('Data for D(m)'!$I:$I,'Data for D(m)'!$D:$D,$C39,'Data for D(m)'!$E:$E,F$29)+ SUMIFS('Data for D(m)'!$J:$J,'Data for D(m)'!$E:$E,$C39,'Data for D(m)'!$D:$D,F$29),F12="Played Twice", 0.5*(SUMIFS('Data for D(m)'!$I:$I,'Data for D(m)'!$D:$D,$C39,'Data for D(m)'!$E:$E,F$29)+SUMIFS('Data for play twice'!$L:$L,'Data for play twice'!$F:$F,F$29,'Data for play twice'!$G:$G,$C39)))</f>
        <v>0.68067226890756305</v>
      </c>
      <c r="G39" s="91" cm="1">
        <f t="array" ref="G39">_xlfn.IFS(G12 ={""},SUMIFS('Data for D(m)'!$I:$I,'Data for D(m)'!$D:$D,$C39,'Data for D(m)'!$E:$E,G$29)+ SUMIFS('Data for D(m)'!$J:$J,'Data for D(m)'!$E:$E,$C39,'Data for D(m)'!$D:$D,G$29),G12="Played Twice", 0.5*(SUMIFS('Data for D(m)'!$I:$I,'Data for D(m)'!$D:$D,$C39,'Data for D(m)'!$E:$E,G$29)+SUMIFS('Data for play twice'!$L:$L,'Data for play twice'!$F:$F,G$29,'Data for play twice'!$G:$G,$C39)))</f>
        <v>0.55555555555555558</v>
      </c>
      <c r="H39" s="91" cm="1">
        <f t="array" ref="H39">_xlfn.IFS(H12 ={""},SUMIFS('Data for D(m)'!$I:$I,'Data for D(m)'!$D:$D,$C39,'Data for D(m)'!$E:$E,H$29)+ SUMIFS('Data for D(m)'!$J:$J,'Data for D(m)'!$E:$E,$C39,'Data for D(m)'!$D:$D,H$29),H12="Played Twice", 0.5*(SUMIFS('Data for D(m)'!$I:$I,'Data for D(m)'!$D:$D,$C39,'Data for D(m)'!$E:$E,H$29)+SUMIFS('Data for play twice'!$L:$L,'Data for play twice'!$F:$F,H$29,'Data for play twice'!$G:$G,$C39)))</f>
        <v>0.2874015748031496</v>
      </c>
      <c r="I39" s="91" cm="1">
        <f t="array" ref="I39">_xlfn.IFS(I12 ={""},SUMIFS('Data for D(m)'!$I:$I,'Data for D(m)'!$D:$D,$C39,'Data for D(m)'!$E:$E,I$29)+ SUMIFS('Data for D(m)'!$J:$J,'Data for D(m)'!$E:$E,$C39,'Data for D(m)'!$D:$D,I$29),I12="Played Twice", 0.5*(SUMIFS('Data for D(m)'!$I:$I,'Data for D(m)'!$D:$D,$C39,'Data for D(m)'!$E:$E,I$29)+SUMIFS('Data for play twice'!$L:$L,'Data for play twice'!$F:$F,I$29,'Data for play twice'!$G:$G,$C39)))</f>
        <v>1.2119218771192188</v>
      </c>
      <c r="J39" s="91" cm="1">
        <f t="array" ref="J39">_xlfn.IFS(J12 ={""},SUMIFS('Data for D(m)'!$I:$I,'Data for D(m)'!$D:$D,$C39,'Data for D(m)'!$E:$E,J$29)+ SUMIFS('Data for D(m)'!$J:$J,'Data for D(m)'!$E:$E,$C39,'Data for D(m)'!$D:$D,J$29),J12="Played Twice", 0.5*(SUMIFS('Data for D(m)'!$I:$I,'Data for D(m)'!$D:$D,$C39,'Data for D(m)'!$E:$E,J$29)+SUMIFS('Data for play twice'!$L:$L,'Data for play twice'!$F:$F,J$29,'Data for play twice'!$G:$G,$C39)))</f>
        <v>0</v>
      </c>
      <c r="K39" s="91" cm="1">
        <f t="array" ref="K39">_xlfn.IFS(K12 ={""},SUMIFS('Data for D(m)'!$I:$I,'Data for D(m)'!$D:$D,$C39,'Data for D(m)'!$E:$E,K$29)+ SUMIFS('Data for D(m)'!$J:$J,'Data for D(m)'!$E:$E,$C39,'Data for D(m)'!$D:$D,K$29),K12="Played Twice", 0.5*(SUMIFS('Data for D(m)'!$I:$I,'Data for D(m)'!$D:$D,$C39,'Data for D(m)'!$E:$E,K$29)+SUMIFS('Data for play twice'!$L:$L,'Data for play twice'!$F:$F,K$29,'Data for play twice'!$G:$G,$C39)))</f>
        <v>0</v>
      </c>
      <c r="L39" s="91" cm="1">
        <f t="array" ref="L39">_xlfn.IFS(L12 ={""},SUMIFS('Data for D(m)'!$I:$I,'Data for D(m)'!$D:$D,$C39,'Data for D(m)'!$E:$E,L$29)+ SUMIFS('Data for D(m)'!$J:$J,'Data for D(m)'!$E:$E,$C39,'Data for D(m)'!$D:$D,L$29),L12="Played Twice", 0.5*(SUMIFS('Data for D(m)'!$I:$I,'Data for D(m)'!$D:$D,$C39,'Data for D(m)'!$E:$E,L$29)+SUMIFS('Data for play twice'!$L:$L,'Data for play twice'!$F:$F,L$29,'Data for play twice'!$G:$G,$C39)))</f>
        <v>0</v>
      </c>
      <c r="M39" s="248" cm="1">
        <f t="array" ref="M39">_xlfn.IFS(M12 ={""},SUMIFS('Data for D(m)'!$I:$I,'Data for D(m)'!$D:$D,$C39,'Data for D(m)'!$E:$E,M$29)+ SUMIFS('Data for D(m)'!$J:$J,'Data for D(m)'!$E:$E,$C39,'Data for D(m)'!$D:$D,M$29),M12="Played Twice", 0.5*(SUMIFS('Data for D(m)'!$I:$I,'Data for D(m)'!$D:$D,$C39,'Data for D(m)'!$E:$E,M$29)+SUMIFS('Data for play twice'!$L:$L,'Data for play twice'!$F:$F,M$29,'Data for play twice'!$G:$G,$C39)))</f>
        <v>0</v>
      </c>
      <c r="N39" s="91" cm="1">
        <f t="array" ref="N39">_xlfn.IFS(N12 ={""},SUMIFS('Data for D(m)'!$I:$I,'Data for D(m)'!$D:$D,$C39,'Data for D(m)'!$E:$E,N$29)+ SUMIFS('Data for D(m)'!$J:$J,'Data for D(m)'!$E:$E,$C39,'Data for D(m)'!$D:$D,N$29),N12="Played Twice", 0.5*(SUMIFS('Data for D(m)'!$I:$I,'Data for D(m)'!$D:$D,$C39,'Data for D(m)'!$E:$E,N$29)+SUMIFS('Data for play twice'!$L:$L,'Data for play twice'!$F:$F,N$29,'Data for play twice'!$G:$G,$C39)))</f>
        <v>1.2884700665188471</v>
      </c>
      <c r="O39" s="91" cm="1">
        <f t="array" ref="O39">_xlfn.IFS(O12 ={""},SUMIFS('Data for D(m)'!$I:$I,'Data for D(m)'!$D:$D,$C39,'Data for D(m)'!$E:$E,O$29)+ SUMIFS('Data for D(m)'!$J:$J,'Data for D(m)'!$E:$E,$C39,'Data for D(m)'!$D:$D,O$29),O12="Played Twice", 0.5*(SUMIFS('Data for D(m)'!$I:$I,'Data for D(m)'!$D:$D,$C39,'Data for D(m)'!$E:$E,O$29)+SUMIFS('Data for play twice'!$L:$L,'Data for play twice'!$F:$F,O$29,'Data for play twice'!$G:$G,$C39)))</f>
        <v>1.4155844155844155</v>
      </c>
      <c r="P39" s="91" cm="1">
        <f t="array" ref="P39">_xlfn.IFS(P12 ={""},SUMIFS('Data for D(m)'!$I:$I,'Data for D(m)'!$D:$D,$C39,'Data for D(m)'!$E:$E,P$29)+ SUMIFS('Data for D(m)'!$J:$J,'Data for D(m)'!$E:$E,$C39,'Data for D(m)'!$D:$D,P$29),P12="Played Twice", 0.5*(SUMIFS('Data for D(m)'!$I:$I,'Data for D(m)'!$D:$D,$C39,'Data for D(m)'!$E:$E,P$29)+SUMIFS('Data for play twice'!$L:$L,'Data for play twice'!$F:$F,P$29,'Data for play twice'!$G:$G,$C39)))</f>
        <v>0.93827160493827155</v>
      </c>
      <c r="Q39" s="91" cm="1">
        <f t="array" ref="Q39">_xlfn.IFS(Q12 ={""},SUMIFS('Data for D(m)'!$I:$I,'Data for D(m)'!$D:$D,$C39,'Data for D(m)'!$E:$E,Q$29)+ SUMIFS('Data for D(m)'!$J:$J,'Data for D(m)'!$E:$E,$C39,'Data for D(m)'!$D:$D,Q$29),Q12="Played Twice", 0.5*(SUMIFS('Data for D(m)'!$I:$I,'Data for D(m)'!$D:$D,$C39,'Data for D(m)'!$E:$E,Q$29)+SUMIFS('Data for play twice'!$L:$L,'Data for play twice'!$F:$F,Q$29,'Data for play twice'!$G:$G,$C39)))</f>
        <v>1.1084337349397591</v>
      </c>
      <c r="R39" s="91" cm="1">
        <f t="array" ref="R39">_xlfn.IFS(R12 ={""},SUMIFS('Data for D(m)'!$I:$I,'Data for D(m)'!$D:$D,$C39,'Data for D(m)'!$E:$E,R$29)+ SUMIFS('Data for D(m)'!$J:$J,'Data for D(m)'!$E:$E,$C39,'Data for D(m)'!$D:$D,R$29),R12="Played Twice", 0.5*(SUMIFS('Data for D(m)'!$I:$I,'Data for D(m)'!$D:$D,$C39,'Data for D(m)'!$E:$E,R$29)+SUMIFS('Data for play twice'!$L:$L,'Data for play twice'!$F:$F,R$29,'Data for play twice'!$G:$G,$C39)))</f>
        <v>0</v>
      </c>
      <c r="S39" s="91" cm="1">
        <f t="array" ref="S39">_xlfn.IFS(S12 ={""},SUMIFS('Data for D(m)'!$I:$I,'Data for D(m)'!$D:$D,$C39,'Data for D(m)'!$E:$E,S$29)+ SUMIFS('Data for D(m)'!$J:$J,'Data for D(m)'!$E:$E,$C39,'Data for D(m)'!$D:$D,S$29),S12="Played Twice", 0.5*(SUMIFS('Data for D(m)'!$I:$I,'Data for D(m)'!$D:$D,$C39,'Data for D(m)'!$E:$E,S$29)+SUMIFS('Data for play twice'!$L:$L,'Data for play twice'!$F:$F,S$29,'Data for play twice'!$G:$G,$C39)))</f>
        <v>1.9236111111111112</v>
      </c>
      <c r="T39" s="91" cm="1">
        <f t="array" ref="T39">_xlfn.IFS(T12 ={""},SUMIFS('Data for D(m)'!$I:$I,'Data for D(m)'!$D:$D,$C39,'Data for D(m)'!$E:$E,T$29)+ SUMIFS('Data for D(m)'!$J:$J,'Data for D(m)'!$E:$E,$C39,'Data for D(m)'!$D:$D,T$29),T12="Played Twice", 0.5*(SUMIFS('Data for D(m)'!$I:$I,'Data for D(m)'!$D:$D,$C39,'Data for D(m)'!$E:$E,T$29)+SUMIFS('Data for play twice'!$L:$L,'Data for play twice'!$F:$F,T$29,'Data for play twice'!$G:$G,$C39)))</f>
        <v>0.95714285714285718</v>
      </c>
      <c r="U39" s="91" cm="1">
        <f t="array" ref="U39">_xlfn.IFS(U12 ={""},SUMIFS('Data for D(m)'!$I:$I,'Data for D(m)'!$D:$D,$C39,'Data for D(m)'!$E:$E,U$29)+ SUMIFS('Data for D(m)'!$J:$J,'Data for D(m)'!$E:$E,$C39,'Data for D(m)'!$D:$D,U$29),U12="Played Twice", 0.5*(SUMIFS('Data for D(m)'!$I:$I,'Data for D(m)'!$D:$D,$C39,'Data for D(m)'!$E:$E,U$29)+SUMIFS('Data for play twice'!$L:$L,'Data for play twice'!$F:$F,U$29,'Data for play twice'!$G:$G,$C39)))</f>
        <v>2.72</v>
      </c>
    </row>
    <row r="40" spans="2:21">
      <c r="B40" s="33">
        <v>11</v>
      </c>
      <c r="C40" s="45" t="s">
        <v>10</v>
      </c>
      <c r="D40" s="91" cm="1">
        <f t="array" ref="D40">_xlfn.IFS(D13 ={""},SUMIFS('Data for D(m)'!$I:$I,'Data for D(m)'!$D:$D,$C40,'Data for D(m)'!$E:$E,D$29)+ SUMIFS('Data for D(m)'!$J:$J,'Data for D(m)'!$E:$E,$C40,'Data for D(m)'!$D:$D,D$29),D13="Played Twice", 0.5*(SUMIFS('Data for D(m)'!$I:$I,'Data for D(m)'!$D:$D,$C40,'Data for D(m)'!$E:$E,D$29)+SUMIFS('Data for play twice'!$L:$L,'Data for play twice'!$F:$F,D$29,'Data for play twice'!$G:$G,$C40)))</f>
        <v>1.2898550724637681</v>
      </c>
      <c r="E40" s="91" cm="1">
        <f t="array" ref="E40">_xlfn.IFS(E13 ={""},SUMIFS('Data for D(m)'!$I:$I,'Data for D(m)'!$D:$D,$C40,'Data for D(m)'!$E:$E,E$29)+ SUMIFS('Data for D(m)'!$J:$J,'Data for D(m)'!$E:$E,$C40,'Data for D(m)'!$D:$D,E$29),E13="Played Twice", 0.5*(SUMIFS('Data for D(m)'!$I:$I,'Data for D(m)'!$D:$D,$C40,'Data for D(m)'!$E:$E,E$29)+SUMIFS('Data for play twice'!$L:$L,'Data for play twice'!$F:$F,E$29,'Data for play twice'!$G:$G,$C40)))</f>
        <v>0</v>
      </c>
      <c r="F40" s="91" cm="1">
        <f t="array" ref="F40">_xlfn.IFS(F13 ={""},SUMIFS('Data for D(m)'!$I:$I,'Data for D(m)'!$D:$D,$C40,'Data for D(m)'!$E:$E,F$29)+ SUMIFS('Data for D(m)'!$J:$J,'Data for D(m)'!$E:$E,$C40,'Data for D(m)'!$D:$D,F$29),F13="Played Twice", 0.5*(SUMIFS('Data for D(m)'!$I:$I,'Data for D(m)'!$D:$D,$C40,'Data for D(m)'!$E:$E,F$29)+SUMIFS('Data for play twice'!$L:$L,'Data for play twice'!$F:$F,F$29,'Data for play twice'!$G:$G,$C40)))</f>
        <v>0.87356321839080464</v>
      </c>
      <c r="G40" s="91" cm="1">
        <f t="array" ref="G40">_xlfn.IFS(G13 ={""},SUMIFS('Data for D(m)'!$I:$I,'Data for D(m)'!$D:$D,$C40,'Data for D(m)'!$E:$E,G$29)+ SUMIFS('Data for D(m)'!$J:$J,'Data for D(m)'!$E:$E,$C40,'Data for D(m)'!$D:$D,G$29),G13="Played Twice", 0.5*(SUMIFS('Data for D(m)'!$I:$I,'Data for D(m)'!$D:$D,$C40,'Data for D(m)'!$E:$E,G$29)+SUMIFS('Data for play twice'!$L:$L,'Data for play twice'!$F:$F,G$29,'Data for play twice'!$G:$G,$C40)))</f>
        <v>0.39655172413793105</v>
      </c>
      <c r="H40" s="91" cm="1">
        <f t="array" ref="H40">_xlfn.IFS(H13 ={""},SUMIFS('Data for D(m)'!$I:$I,'Data for D(m)'!$D:$D,$C40,'Data for D(m)'!$E:$E,H$29)+ SUMIFS('Data for D(m)'!$J:$J,'Data for D(m)'!$E:$E,$C40,'Data for D(m)'!$D:$D,H$29),H13="Played Twice", 0.5*(SUMIFS('Data for D(m)'!$I:$I,'Data for D(m)'!$D:$D,$C40,'Data for D(m)'!$E:$E,H$29)+SUMIFS('Data for play twice'!$L:$L,'Data for play twice'!$F:$F,H$29,'Data for play twice'!$G:$G,$C40)))</f>
        <v>0</v>
      </c>
      <c r="I40" s="91" cm="1">
        <f t="array" ref="I40">_xlfn.IFS(I13 ={""},SUMIFS('Data for D(m)'!$I:$I,'Data for D(m)'!$D:$D,$C40,'Data for D(m)'!$E:$E,I$29)+ SUMIFS('Data for D(m)'!$J:$J,'Data for D(m)'!$E:$E,$C40,'Data for D(m)'!$D:$D,I$29),I13="Played Twice", 0.5*(SUMIFS('Data for D(m)'!$I:$I,'Data for D(m)'!$D:$D,$C40,'Data for D(m)'!$E:$E,I$29)+SUMIFS('Data for play twice'!$L:$L,'Data for play twice'!$F:$F,I$29,'Data for play twice'!$G:$G,$C40)))</f>
        <v>1.603448275862069</v>
      </c>
      <c r="J40" s="91" cm="1">
        <f t="array" ref="J40">_xlfn.IFS(J13 ={""},SUMIFS('Data for D(m)'!$I:$I,'Data for D(m)'!$D:$D,$C40,'Data for D(m)'!$E:$E,J$29)+ SUMIFS('Data for D(m)'!$J:$J,'Data for D(m)'!$E:$E,$C40,'Data for D(m)'!$D:$D,J$29),J13="Played Twice", 0.5*(SUMIFS('Data for D(m)'!$I:$I,'Data for D(m)'!$D:$D,$C40,'Data for D(m)'!$E:$E,J$29)+SUMIFS('Data for play twice'!$L:$L,'Data for play twice'!$F:$F,J$29,'Data for play twice'!$G:$G,$C40)))</f>
        <v>0.88098705501618124</v>
      </c>
      <c r="K40" s="91" cm="1">
        <f t="array" ref="K40">_xlfn.IFS(K13 ={""},SUMIFS('Data for D(m)'!$I:$I,'Data for D(m)'!$D:$D,$C40,'Data for D(m)'!$E:$E,K$29)+ SUMIFS('Data for D(m)'!$J:$J,'Data for D(m)'!$E:$E,$C40,'Data for D(m)'!$D:$D,K$29),K13="Played Twice", 0.5*(SUMIFS('Data for D(m)'!$I:$I,'Data for D(m)'!$D:$D,$C40,'Data for D(m)'!$E:$E,K$29)+SUMIFS('Data for play twice'!$L:$L,'Data for play twice'!$F:$F,K$29,'Data for play twice'!$G:$G,$C40)))</f>
        <v>1.5277777777777777</v>
      </c>
      <c r="L40" s="91" cm="1">
        <f t="array" ref="L40">_xlfn.IFS(L13 ={""},SUMIFS('Data for D(m)'!$I:$I,'Data for D(m)'!$D:$D,$C40,'Data for D(m)'!$E:$E,L$29)+ SUMIFS('Data for D(m)'!$J:$J,'Data for D(m)'!$E:$E,$C40,'Data for D(m)'!$D:$D,L$29),L13="Played Twice", 0.5*(SUMIFS('Data for D(m)'!$I:$I,'Data for D(m)'!$D:$D,$C40,'Data for D(m)'!$E:$E,L$29)+SUMIFS('Data for play twice'!$L:$L,'Data for play twice'!$F:$F,L$29,'Data for play twice'!$G:$G,$C40)))</f>
        <v>0.8015087223008015</v>
      </c>
      <c r="M40" s="91" cm="1">
        <f t="array" ref="M40">_xlfn.IFS(M13 ={""},SUMIFS('Data for D(m)'!$I:$I,'Data for D(m)'!$D:$D,$C40,'Data for D(m)'!$E:$E,M$29)+ SUMIFS('Data for D(m)'!$J:$J,'Data for D(m)'!$E:$E,$C40,'Data for D(m)'!$D:$D,M$29),M13="Played Twice", 0.5*(SUMIFS('Data for D(m)'!$I:$I,'Data for D(m)'!$D:$D,$C40,'Data for D(m)'!$E:$E,M$29)+SUMIFS('Data for play twice'!$L:$L,'Data for play twice'!$F:$F,M$29,'Data for play twice'!$G:$G,$C40)))</f>
        <v>0.36184210526315791</v>
      </c>
      <c r="N40" s="248" cm="1">
        <f t="array" ref="N40">_xlfn.IFS(N13 ={""},SUMIFS('Data for D(m)'!$I:$I,'Data for D(m)'!$D:$D,$C40,'Data for D(m)'!$E:$E,N$29)+ SUMIFS('Data for D(m)'!$J:$J,'Data for D(m)'!$E:$E,$C40,'Data for D(m)'!$D:$D,N$29),N13="Played Twice", 0.5*(SUMIFS('Data for D(m)'!$I:$I,'Data for D(m)'!$D:$D,$C40,'Data for D(m)'!$E:$E,N$29)+SUMIFS('Data for play twice'!$L:$L,'Data for play twice'!$F:$F,N$29,'Data for play twice'!$G:$G,$C40)))</f>
        <v>0</v>
      </c>
      <c r="O40" s="91" cm="1">
        <f t="array" ref="O40">_xlfn.IFS(O13 ={""},SUMIFS('Data for D(m)'!$I:$I,'Data for D(m)'!$D:$D,$C40,'Data for D(m)'!$E:$E,O$29)+ SUMIFS('Data for D(m)'!$J:$J,'Data for D(m)'!$E:$E,$C40,'Data for D(m)'!$D:$D,O$29),O13="Played Twice", 0.5*(SUMIFS('Data for D(m)'!$I:$I,'Data for D(m)'!$D:$D,$C40,'Data for D(m)'!$E:$E,O$29)+SUMIFS('Data for play twice'!$L:$L,'Data for play twice'!$F:$F,O$29,'Data for play twice'!$G:$G,$C40)))</f>
        <v>0</v>
      </c>
      <c r="P40" s="91" cm="1">
        <f t="array" ref="P40">_xlfn.IFS(P13 ={""},SUMIFS('Data for D(m)'!$I:$I,'Data for D(m)'!$D:$D,$C40,'Data for D(m)'!$E:$E,P$29)+ SUMIFS('Data for D(m)'!$J:$J,'Data for D(m)'!$E:$E,$C40,'Data for D(m)'!$D:$D,P$29),P13="Played Twice", 0.5*(SUMIFS('Data for D(m)'!$I:$I,'Data for D(m)'!$D:$D,$C40,'Data for D(m)'!$E:$E,P$29)+SUMIFS('Data for play twice'!$L:$L,'Data for play twice'!$F:$F,P$29,'Data for play twice'!$G:$G,$C40)))</f>
        <v>0.74285714285714288</v>
      </c>
      <c r="Q40" s="91" cm="1">
        <f t="array" ref="Q40">_xlfn.IFS(Q13 ={""},SUMIFS('Data for D(m)'!$I:$I,'Data for D(m)'!$D:$D,$C40,'Data for D(m)'!$E:$E,Q$29)+ SUMIFS('Data for D(m)'!$J:$J,'Data for D(m)'!$E:$E,$C40,'Data for D(m)'!$D:$D,Q$29),Q13="Played Twice", 0.5*(SUMIFS('Data for D(m)'!$I:$I,'Data for D(m)'!$D:$D,$C40,'Data for D(m)'!$E:$E,Q$29)+SUMIFS('Data for play twice'!$L:$L,'Data for play twice'!$F:$F,Q$29,'Data for play twice'!$G:$G,$C40)))</f>
        <v>0.92452830188679247</v>
      </c>
      <c r="R40" s="91" cm="1">
        <f t="array" ref="R40">_xlfn.IFS(R13 ={""},SUMIFS('Data for D(m)'!$I:$I,'Data for D(m)'!$D:$D,$C40,'Data for D(m)'!$E:$E,R$29)+ SUMIFS('Data for D(m)'!$J:$J,'Data for D(m)'!$E:$E,$C40,'Data for D(m)'!$D:$D,R$29),R13="Played Twice", 0.5*(SUMIFS('Data for D(m)'!$I:$I,'Data for D(m)'!$D:$D,$C40,'Data for D(m)'!$E:$E,R$29)+SUMIFS('Data for play twice'!$L:$L,'Data for play twice'!$F:$F,R$29,'Data for play twice'!$G:$G,$C40)))</f>
        <v>0</v>
      </c>
      <c r="S40" s="91" cm="1">
        <f t="array" ref="S40">_xlfn.IFS(S13 ={""},SUMIFS('Data for D(m)'!$I:$I,'Data for D(m)'!$D:$D,$C40,'Data for D(m)'!$E:$E,S$29)+ SUMIFS('Data for D(m)'!$J:$J,'Data for D(m)'!$E:$E,$C40,'Data for D(m)'!$D:$D,S$29),S13="Played Twice", 0.5*(SUMIFS('Data for D(m)'!$I:$I,'Data for D(m)'!$D:$D,$C40,'Data for D(m)'!$E:$E,S$29)+SUMIFS('Data for play twice'!$L:$L,'Data for play twice'!$F:$F,S$29,'Data for play twice'!$G:$G,$C40)))</f>
        <v>0</v>
      </c>
      <c r="T40" s="91" cm="1">
        <f t="array" ref="T40">_xlfn.IFS(T13 ={""},SUMIFS('Data for D(m)'!$I:$I,'Data for D(m)'!$D:$D,$C40,'Data for D(m)'!$E:$E,T$29)+ SUMIFS('Data for D(m)'!$J:$J,'Data for D(m)'!$E:$E,$C40,'Data for D(m)'!$D:$D,T$29),T13="Played Twice", 0.5*(SUMIFS('Data for D(m)'!$I:$I,'Data for D(m)'!$D:$D,$C40,'Data for D(m)'!$E:$E,T$29)+SUMIFS('Data for play twice'!$L:$L,'Data for play twice'!$F:$F,T$29,'Data for play twice'!$G:$G,$C40)))</f>
        <v>2.1785714285714284</v>
      </c>
      <c r="U40" s="91" cm="1">
        <f t="array" ref="U40">_xlfn.IFS(U13 ={""},SUMIFS('Data for D(m)'!$I:$I,'Data for D(m)'!$D:$D,$C40,'Data for D(m)'!$E:$E,U$29)+ SUMIFS('Data for D(m)'!$J:$J,'Data for D(m)'!$E:$E,$C40,'Data for D(m)'!$D:$D,U$29),U13="Played Twice", 0.5*(SUMIFS('Data for D(m)'!$I:$I,'Data for D(m)'!$D:$D,$C40,'Data for D(m)'!$E:$E,U$29)+SUMIFS('Data for play twice'!$L:$L,'Data for play twice'!$F:$F,U$29,'Data for play twice'!$G:$G,$C40)))</f>
        <v>2.5925925925925926</v>
      </c>
    </row>
    <row r="41" spans="2:21">
      <c r="B41" s="34">
        <v>12</v>
      </c>
      <c r="C41" s="46" t="s">
        <v>11</v>
      </c>
      <c r="D41" s="91" cm="1">
        <f t="array" ref="D41">_xlfn.IFS(D14 ={""},SUMIFS('Data for D(m)'!$I:$I,'Data for D(m)'!$D:$D,$C41,'Data for D(m)'!$E:$E,D$29)+ SUMIFS('Data for D(m)'!$J:$J,'Data for D(m)'!$E:$E,$C41,'Data for D(m)'!$D:$D,D$29),D14="Played Twice", 0.5*(SUMIFS('Data for D(m)'!$I:$I,'Data for D(m)'!$D:$D,$C41,'Data for D(m)'!$E:$E,D$29)+SUMIFS('Data for play twice'!$L:$L,'Data for play twice'!$F:$F,D$29,'Data for play twice'!$G:$G,$C41)))</f>
        <v>0.67889908256880738</v>
      </c>
      <c r="E41" s="91" cm="1">
        <f t="array" ref="E41">_xlfn.IFS(E14 ={""},SUMIFS('Data for D(m)'!$I:$I,'Data for D(m)'!$D:$D,$C41,'Data for D(m)'!$E:$E,E$29)+ SUMIFS('Data for D(m)'!$J:$J,'Data for D(m)'!$E:$E,$C41,'Data for D(m)'!$D:$D,E$29),E14="Played Twice", 0.5*(SUMIFS('Data for D(m)'!$I:$I,'Data for D(m)'!$D:$D,$C41,'Data for D(m)'!$E:$E,E$29)+SUMIFS('Data for play twice'!$L:$L,'Data for play twice'!$F:$F,E$29,'Data for play twice'!$G:$G,$C41)))</f>
        <v>0.43709226467847162</v>
      </c>
      <c r="F41" s="91" cm="1">
        <f t="array" ref="F41">_xlfn.IFS(F14 ={""},SUMIFS('Data for D(m)'!$I:$I,'Data for D(m)'!$D:$D,$C41,'Data for D(m)'!$E:$E,F$29)+ SUMIFS('Data for D(m)'!$J:$J,'Data for D(m)'!$E:$E,$C41,'Data for D(m)'!$D:$D,F$29),F14="Played Twice", 0.5*(SUMIFS('Data for D(m)'!$I:$I,'Data for D(m)'!$D:$D,$C41,'Data for D(m)'!$E:$E,F$29)+SUMIFS('Data for play twice'!$L:$L,'Data for play twice'!$F:$F,F$29,'Data for play twice'!$G:$G,$C41)))</f>
        <v>0</v>
      </c>
      <c r="G41" s="91" cm="1">
        <f t="array" ref="G41">_xlfn.IFS(G14 ={""},SUMIFS('Data for D(m)'!$I:$I,'Data for D(m)'!$D:$D,$C41,'Data for D(m)'!$E:$E,G$29)+ SUMIFS('Data for D(m)'!$J:$J,'Data for D(m)'!$E:$E,$C41,'Data for D(m)'!$D:$D,G$29),G14="Played Twice", 0.5*(SUMIFS('Data for D(m)'!$I:$I,'Data for D(m)'!$D:$D,$C41,'Data for D(m)'!$E:$E,G$29)+SUMIFS('Data for play twice'!$L:$L,'Data for play twice'!$F:$F,G$29,'Data for play twice'!$G:$G,$C41)))</f>
        <v>0.44827586206896552</v>
      </c>
      <c r="H41" s="91" cm="1">
        <f t="array" ref="H41">_xlfn.IFS(H14 ={""},SUMIFS('Data for D(m)'!$I:$I,'Data for D(m)'!$D:$D,$C41,'Data for D(m)'!$E:$E,H$29)+ SUMIFS('Data for D(m)'!$J:$J,'Data for D(m)'!$E:$E,$C41,'Data for D(m)'!$D:$D,H$29),H14="Played Twice", 0.5*(SUMIFS('Data for D(m)'!$I:$I,'Data for D(m)'!$D:$D,$C41,'Data for D(m)'!$E:$E,H$29)+SUMIFS('Data for play twice'!$L:$L,'Data for play twice'!$F:$F,H$29,'Data for play twice'!$G:$G,$C41)))</f>
        <v>0</v>
      </c>
      <c r="I41" s="91" cm="1">
        <f t="array" ref="I41">_xlfn.IFS(I14 ={""},SUMIFS('Data for D(m)'!$I:$I,'Data for D(m)'!$D:$D,$C41,'Data for D(m)'!$E:$E,I$29)+ SUMIFS('Data for D(m)'!$J:$J,'Data for D(m)'!$E:$E,$C41,'Data for D(m)'!$D:$D,I$29),I14="Played Twice", 0.5*(SUMIFS('Data for D(m)'!$I:$I,'Data for D(m)'!$D:$D,$C41,'Data for D(m)'!$E:$E,I$29)+SUMIFS('Data for play twice'!$L:$L,'Data for play twice'!$F:$F,I$29,'Data for play twice'!$G:$G,$C41)))</f>
        <v>1.5584415584415585</v>
      </c>
      <c r="J41" s="91" cm="1">
        <f t="array" ref="J41">_xlfn.IFS(J14 ={""},SUMIFS('Data for D(m)'!$I:$I,'Data for D(m)'!$D:$D,$C41,'Data for D(m)'!$E:$E,J$29)+ SUMIFS('Data for D(m)'!$J:$J,'Data for D(m)'!$E:$E,$C41,'Data for D(m)'!$D:$D,J$29),J14="Played Twice", 0.5*(SUMIFS('Data for D(m)'!$I:$I,'Data for D(m)'!$D:$D,$C41,'Data for D(m)'!$E:$E,J$29)+SUMIFS('Data for play twice'!$L:$L,'Data for play twice'!$F:$F,J$29,'Data for play twice'!$G:$G,$C41)))</f>
        <v>0</v>
      </c>
      <c r="K41" s="91" cm="1">
        <f t="array" ref="K41">_xlfn.IFS(K14 ={""},SUMIFS('Data for D(m)'!$I:$I,'Data for D(m)'!$D:$D,$C41,'Data for D(m)'!$E:$E,K$29)+ SUMIFS('Data for D(m)'!$J:$J,'Data for D(m)'!$E:$E,$C41,'Data for D(m)'!$D:$D,K$29),K14="Played Twice", 0.5*(SUMIFS('Data for D(m)'!$I:$I,'Data for D(m)'!$D:$D,$C41,'Data for D(m)'!$E:$E,K$29)+SUMIFS('Data for play twice'!$L:$L,'Data for play twice'!$F:$F,K$29,'Data for play twice'!$G:$G,$C41)))</f>
        <v>1.2608695652173914</v>
      </c>
      <c r="L41" s="91" cm="1">
        <f t="array" ref="L41">_xlfn.IFS(L14 ={""},SUMIFS('Data for D(m)'!$I:$I,'Data for D(m)'!$D:$D,$C41,'Data for D(m)'!$E:$E,L$29)+ SUMIFS('Data for D(m)'!$J:$J,'Data for D(m)'!$E:$E,$C41,'Data for D(m)'!$D:$D,L$29),L14="Played Twice", 0.5*(SUMIFS('Data for D(m)'!$I:$I,'Data for D(m)'!$D:$D,$C41,'Data for D(m)'!$E:$E,L$29)+SUMIFS('Data for play twice'!$L:$L,'Data for play twice'!$F:$F,L$29,'Data for play twice'!$G:$G,$C41)))</f>
        <v>0.970873786407767</v>
      </c>
      <c r="M41" s="91" cm="1">
        <f t="array" ref="M41">_xlfn.IFS(M14 ={""},SUMIFS('Data for D(m)'!$I:$I,'Data for D(m)'!$D:$D,$C41,'Data for D(m)'!$E:$E,M$29)+ SUMIFS('Data for D(m)'!$J:$J,'Data for D(m)'!$E:$E,$C41,'Data for D(m)'!$D:$D,M$29),M14="Played Twice", 0.5*(SUMIFS('Data for D(m)'!$I:$I,'Data for D(m)'!$D:$D,$C41,'Data for D(m)'!$E:$E,M$29)+SUMIFS('Data for play twice'!$L:$L,'Data for play twice'!$F:$F,M$29,'Data for play twice'!$G:$G,$C41)))</f>
        <v>0.70642201834862384</v>
      </c>
      <c r="N41" s="91" cm="1">
        <f t="array" ref="N41">_xlfn.IFS(N14 ={""},SUMIFS('Data for D(m)'!$I:$I,'Data for D(m)'!$D:$D,$C41,'Data for D(m)'!$E:$E,N$29)+ SUMIFS('Data for D(m)'!$J:$J,'Data for D(m)'!$E:$E,$C41,'Data for D(m)'!$D:$D,N$29),N14="Played Twice", 0.5*(SUMIFS('Data for D(m)'!$I:$I,'Data for D(m)'!$D:$D,$C41,'Data for D(m)'!$E:$E,N$29)+SUMIFS('Data for play twice'!$L:$L,'Data for play twice'!$F:$F,N$29,'Data for play twice'!$G:$G,$C41)))</f>
        <v>0</v>
      </c>
      <c r="O41" s="248" cm="1">
        <f t="array" ref="O41">_xlfn.IFS(O14 ={""},SUMIFS('Data for D(m)'!$I:$I,'Data for D(m)'!$D:$D,$C41,'Data for D(m)'!$E:$E,O$29)+ SUMIFS('Data for D(m)'!$J:$J,'Data for D(m)'!$E:$E,$C41,'Data for D(m)'!$D:$D,O$29),O14="Played Twice", 0.5*(SUMIFS('Data for D(m)'!$I:$I,'Data for D(m)'!$D:$D,$C41,'Data for D(m)'!$E:$E,O$29)+SUMIFS('Data for play twice'!$L:$L,'Data for play twice'!$F:$F,O$29,'Data for play twice'!$G:$G,$C41)))</f>
        <v>0</v>
      </c>
      <c r="P41" s="91" cm="1">
        <f t="array" ref="P41">_xlfn.IFS(P14 ={""},SUMIFS('Data for D(m)'!$I:$I,'Data for D(m)'!$D:$D,$C41,'Data for D(m)'!$E:$E,P$29)+ SUMIFS('Data for D(m)'!$J:$J,'Data for D(m)'!$E:$E,$C41,'Data for D(m)'!$D:$D,P$29),P14="Played Twice", 0.5*(SUMIFS('Data for D(m)'!$I:$I,'Data for D(m)'!$D:$D,$C41,'Data for D(m)'!$E:$E,P$29)+SUMIFS('Data for play twice'!$L:$L,'Data for play twice'!$F:$F,P$29,'Data for play twice'!$G:$G,$C41)))</f>
        <v>0</v>
      </c>
      <c r="Q41" s="91" cm="1">
        <f t="array" ref="Q41">_xlfn.IFS(Q14 ={""},SUMIFS('Data for D(m)'!$I:$I,'Data for D(m)'!$D:$D,$C41,'Data for D(m)'!$E:$E,Q$29)+ SUMIFS('Data for D(m)'!$J:$J,'Data for D(m)'!$E:$E,$C41,'Data for D(m)'!$D:$D,Q$29),Q14="Played Twice", 0.5*(SUMIFS('Data for D(m)'!$I:$I,'Data for D(m)'!$D:$D,$C41,'Data for D(m)'!$E:$E,Q$29)+SUMIFS('Data for play twice'!$L:$L,'Data for play twice'!$F:$F,Q$29,'Data for play twice'!$G:$G,$C41)))</f>
        <v>1.1551178838412881</v>
      </c>
      <c r="R41" s="91" cm="1">
        <f t="array" ref="R41">_xlfn.IFS(R14 ={""},SUMIFS('Data for D(m)'!$I:$I,'Data for D(m)'!$D:$D,$C41,'Data for D(m)'!$E:$E,R$29)+ SUMIFS('Data for D(m)'!$J:$J,'Data for D(m)'!$E:$E,$C41,'Data for D(m)'!$D:$D,R$29),R14="Played Twice", 0.5*(SUMIFS('Data for D(m)'!$I:$I,'Data for D(m)'!$D:$D,$C41,'Data for D(m)'!$E:$E,R$29)+SUMIFS('Data for play twice'!$L:$L,'Data for play twice'!$F:$F,R$29,'Data for play twice'!$G:$G,$C41)))</f>
        <v>1.1889716840536513</v>
      </c>
      <c r="S41" s="91" cm="1">
        <f t="array" ref="S41">_xlfn.IFS(S14 ={""},SUMIFS('Data for D(m)'!$I:$I,'Data for D(m)'!$D:$D,$C41,'Data for D(m)'!$E:$E,S$29)+ SUMIFS('Data for D(m)'!$J:$J,'Data for D(m)'!$E:$E,$C41,'Data for D(m)'!$D:$D,S$29),S14="Played Twice", 0.5*(SUMIFS('Data for D(m)'!$I:$I,'Data for D(m)'!$D:$D,$C41,'Data for D(m)'!$E:$E,S$29)+SUMIFS('Data for play twice'!$L:$L,'Data for play twice'!$F:$F,S$29,'Data for play twice'!$G:$G,$C41)))</f>
        <v>1.425531914893617</v>
      </c>
      <c r="T41" s="91" cm="1">
        <f t="array" ref="T41">_xlfn.IFS(T14 ={""},SUMIFS('Data for D(m)'!$I:$I,'Data for D(m)'!$D:$D,$C41,'Data for D(m)'!$E:$E,T$29)+ SUMIFS('Data for D(m)'!$J:$J,'Data for D(m)'!$E:$E,$C41,'Data for D(m)'!$D:$D,T$29),T14="Played Twice", 0.5*(SUMIFS('Data for D(m)'!$I:$I,'Data for D(m)'!$D:$D,$C41,'Data for D(m)'!$E:$E,T$29)+SUMIFS('Data for play twice'!$L:$L,'Data for play twice'!$F:$F,T$29,'Data for play twice'!$G:$G,$C41)))</f>
        <v>1.1025641025641026</v>
      </c>
      <c r="U41" s="91" cm="1">
        <f t="array" ref="U41">_xlfn.IFS(U14 ={""},SUMIFS('Data for D(m)'!$I:$I,'Data for D(m)'!$D:$D,$C41,'Data for D(m)'!$E:$E,U$29)+ SUMIFS('Data for D(m)'!$J:$J,'Data for D(m)'!$E:$E,$C41,'Data for D(m)'!$D:$D,U$29),U14="Played Twice", 0.5*(SUMIFS('Data for D(m)'!$I:$I,'Data for D(m)'!$D:$D,$C41,'Data for D(m)'!$E:$E,U$29)+SUMIFS('Data for play twice'!$L:$L,'Data for play twice'!$F:$F,U$29,'Data for play twice'!$G:$G,$C41)))</f>
        <v>0.7183908045977011</v>
      </c>
    </row>
    <row r="42" spans="2:21">
      <c r="B42" s="35">
        <v>13</v>
      </c>
      <c r="C42" s="47" t="s">
        <v>12</v>
      </c>
      <c r="D42" s="91" cm="1">
        <f t="array" ref="D42">_xlfn.IFS(D15 ={""},SUMIFS('Data for D(m)'!$I:$I,'Data for D(m)'!$D:$D,$C42,'Data for D(m)'!$E:$E,D$29)+ SUMIFS('Data for D(m)'!$J:$J,'Data for D(m)'!$E:$E,$C42,'Data for D(m)'!$D:$D,D$29),D15="Played Twice", 0.5*(SUMIFS('Data for D(m)'!$I:$I,'Data for D(m)'!$D:$D,$C42,'Data for D(m)'!$E:$E,D$29)+SUMIFS('Data for play twice'!$L:$L,'Data for play twice'!$F:$F,D$29,'Data for play twice'!$G:$G,$C42)))</f>
        <v>0</v>
      </c>
      <c r="E42" s="91" cm="1">
        <f t="array" ref="E42">_xlfn.IFS(E15 ={""},SUMIFS('Data for D(m)'!$I:$I,'Data for D(m)'!$D:$D,$C42,'Data for D(m)'!$E:$E,E$29)+ SUMIFS('Data for D(m)'!$J:$J,'Data for D(m)'!$E:$E,$C42,'Data for D(m)'!$D:$D,E$29),E15="Played Twice", 0.5*(SUMIFS('Data for D(m)'!$I:$I,'Data for D(m)'!$D:$D,$C42,'Data for D(m)'!$E:$E,E$29)+SUMIFS('Data for play twice'!$L:$L,'Data for play twice'!$F:$F,E$29,'Data for play twice'!$G:$G,$C42)))</f>
        <v>0.76271186440677963</v>
      </c>
      <c r="F42" s="91" cm="1">
        <f t="array" ref="F42">_xlfn.IFS(F15 ={""},SUMIFS('Data for D(m)'!$I:$I,'Data for D(m)'!$D:$D,$C42,'Data for D(m)'!$E:$E,F$29)+ SUMIFS('Data for D(m)'!$J:$J,'Data for D(m)'!$E:$E,$C42,'Data for D(m)'!$D:$D,F$29),F15="Played Twice", 0.5*(SUMIFS('Data for D(m)'!$I:$I,'Data for D(m)'!$D:$D,$C42,'Data for D(m)'!$E:$E,F$29)+SUMIFS('Data for play twice'!$L:$L,'Data for play twice'!$F:$F,F$29,'Data for play twice'!$G:$G,$C42)))</f>
        <v>0.47663551401869159</v>
      </c>
      <c r="G42" s="91" cm="1">
        <f t="array" ref="G42">_xlfn.IFS(G15 ={""},SUMIFS('Data for D(m)'!$I:$I,'Data for D(m)'!$D:$D,$C42,'Data for D(m)'!$E:$E,G$29)+ SUMIFS('Data for D(m)'!$J:$J,'Data for D(m)'!$E:$E,$C42,'Data for D(m)'!$D:$D,G$29),G15="Played Twice", 0.5*(SUMIFS('Data for D(m)'!$I:$I,'Data for D(m)'!$D:$D,$C42,'Data for D(m)'!$E:$E,G$29)+SUMIFS('Data for play twice'!$L:$L,'Data for play twice'!$F:$F,G$29,'Data for play twice'!$G:$G,$C42)))</f>
        <v>0</v>
      </c>
      <c r="H42" s="91" cm="1">
        <f t="array" ref="H42">_xlfn.IFS(H15 ={""},SUMIFS('Data for D(m)'!$I:$I,'Data for D(m)'!$D:$D,$C42,'Data for D(m)'!$E:$E,H$29)+ SUMIFS('Data for D(m)'!$J:$J,'Data for D(m)'!$E:$E,$C42,'Data for D(m)'!$D:$D,H$29),H15="Played Twice", 0.5*(SUMIFS('Data for D(m)'!$I:$I,'Data for D(m)'!$D:$D,$C42,'Data for D(m)'!$E:$E,H$29)+SUMIFS('Data for play twice'!$L:$L,'Data for play twice'!$F:$F,H$29,'Data for play twice'!$G:$G,$C42)))</f>
        <v>0.49464285714285716</v>
      </c>
      <c r="I42" s="91" cm="1">
        <f t="array" ref="I42">_xlfn.IFS(I15 ={""},SUMIFS('Data for D(m)'!$I:$I,'Data for D(m)'!$D:$D,$C42,'Data for D(m)'!$E:$E,I$29)+ SUMIFS('Data for D(m)'!$J:$J,'Data for D(m)'!$E:$E,$C42,'Data for D(m)'!$D:$D,I$29),I15="Played Twice", 0.5*(SUMIFS('Data for D(m)'!$I:$I,'Data for D(m)'!$D:$D,$C42,'Data for D(m)'!$E:$E,I$29)+SUMIFS('Data for play twice'!$L:$L,'Data for play twice'!$F:$F,I$29,'Data for play twice'!$G:$G,$C42)))</f>
        <v>0</v>
      </c>
      <c r="J42" s="91" cm="1">
        <f t="array" ref="J42">_xlfn.IFS(J15 ={""},SUMIFS('Data for D(m)'!$I:$I,'Data for D(m)'!$D:$D,$C42,'Data for D(m)'!$E:$E,J$29)+ SUMIFS('Data for D(m)'!$J:$J,'Data for D(m)'!$E:$E,$C42,'Data for D(m)'!$D:$D,J$29),J15="Played Twice", 0.5*(SUMIFS('Data for D(m)'!$I:$I,'Data for D(m)'!$D:$D,$C42,'Data for D(m)'!$E:$E,J$29)+SUMIFS('Data for play twice'!$L:$L,'Data for play twice'!$F:$F,J$29,'Data for play twice'!$G:$G,$C42)))</f>
        <v>0.41304347826086957</v>
      </c>
      <c r="K42" s="91" cm="1">
        <f t="array" ref="K42">_xlfn.IFS(K15 ={""},SUMIFS('Data for D(m)'!$I:$I,'Data for D(m)'!$D:$D,$C42,'Data for D(m)'!$E:$E,K$29)+ SUMIFS('Data for D(m)'!$J:$J,'Data for D(m)'!$E:$E,$C42,'Data for D(m)'!$D:$D,K$29),K15="Played Twice", 0.5*(SUMIFS('Data for D(m)'!$I:$I,'Data for D(m)'!$D:$D,$C42,'Data for D(m)'!$E:$E,K$29)+SUMIFS('Data for play twice'!$L:$L,'Data for play twice'!$F:$F,K$29,'Data for play twice'!$G:$G,$C42)))</f>
        <v>0.87755102040816324</v>
      </c>
      <c r="L42" s="91" cm="1">
        <f t="array" ref="L42">_xlfn.IFS(L15 ={""},SUMIFS('Data for D(m)'!$I:$I,'Data for D(m)'!$D:$D,$C42,'Data for D(m)'!$E:$E,L$29)+ SUMIFS('Data for D(m)'!$J:$J,'Data for D(m)'!$E:$E,$C42,'Data for D(m)'!$D:$D,L$29),L15="Played Twice", 0.5*(SUMIFS('Data for D(m)'!$I:$I,'Data for D(m)'!$D:$D,$C42,'Data for D(m)'!$E:$E,L$29)+SUMIFS('Data for play twice'!$L:$L,'Data for play twice'!$F:$F,L$29,'Data for play twice'!$G:$G,$C42)))</f>
        <v>1.0337078651685394</v>
      </c>
      <c r="M42" s="91" cm="1">
        <f t="array" ref="M42">_xlfn.IFS(M15 ={""},SUMIFS('Data for D(m)'!$I:$I,'Data for D(m)'!$D:$D,$C42,'Data for D(m)'!$E:$E,M$29)+ SUMIFS('Data for D(m)'!$J:$J,'Data for D(m)'!$E:$E,$C42,'Data for D(m)'!$D:$D,M$29),M15="Played Twice", 0.5*(SUMIFS('Data for D(m)'!$I:$I,'Data for D(m)'!$D:$D,$C42,'Data for D(m)'!$E:$E,M$29)+SUMIFS('Data for play twice'!$L:$L,'Data for play twice'!$F:$F,M$29,'Data for play twice'!$G:$G,$C42)))</f>
        <v>1.0657894736842106</v>
      </c>
      <c r="N42" s="91" cm="1">
        <f t="array" ref="N42">_xlfn.IFS(N15 ={""},SUMIFS('Data for D(m)'!$I:$I,'Data for D(m)'!$D:$D,$C42,'Data for D(m)'!$E:$E,N$29)+ SUMIFS('Data for D(m)'!$J:$J,'Data for D(m)'!$E:$E,$C42,'Data for D(m)'!$D:$D,N$29),N15="Played Twice", 0.5*(SUMIFS('Data for D(m)'!$I:$I,'Data for D(m)'!$D:$D,$C42,'Data for D(m)'!$E:$E,N$29)+SUMIFS('Data for play twice'!$L:$L,'Data for play twice'!$F:$F,N$29,'Data for play twice'!$G:$G,$C42)))</f>
        <v>0.75412087912087911</v>
      </c>
      <c r="O42" s="91" cm="1">
        <f t="array" ref="O42">_xlfn.IFS(O15 ={""},SUMIFS('Data for D(m)'!$I:$I,'Data for D(m)'!$D:$D,$C42,'Data for D(m)'!$E:$E,O$29)+ SUMIFS('Data for D(m)'!$J:$J,'Data for D(m)'!$E:$E,$C42,'Data for D(m)'!$D:$D,O$29),O15="Played Twice", 0.5*(SUMIFS('Data for D(m)'!$I:$I,'Data for D(m)'!$D:$D,$C42,'Data for D(m)'!$E:$E,O$29)+SUMIFS('Data for play twice'!$L:$L,'Data for play twice'!$F:$F,O$29,'Data for play twice'!$G:$G,$C42)))</f>
        <v>0</v>
      </c>
      <c r="P42" s="248" cm="1">
        <f t="array" ref="P42">_xlfn.IFS(P15 ={""},SUMIFS('Data for D(m)'!$I:$I,'Data for D(m)'!$D:$D,$C42,'Data for D(m)'!$E:$E,P$29)+ SUMIFS('Data for D(m)'!$J:$J,'Data for D(m)'!$E:$E,$C42,'Data for D(m)'!$D:$D,P$29),P15="Played Twice", 0.5*(SUMIFS('Data for D(m)'!$I:$I,'Data for D(m)'!$D:$D,$C42,'Data for D(m)'!$E:$E,P$29)+SUMIFS('Data for play twice'!$L:$L,'Data for play twice'!$F:$F,P$29,'Data for play twice'!$G:$G,$C42)))</f>
        <v>0</v>
      </c>
      <c r="Q42" s="91" cm="1">
        <f t="array" ref="Q42">_xlfn.IFS(Q15 ={""},SUMIFS('Data for D(m)'!$I:$I,'Data for D(m)'!$D:$D,$C42,'Data for D(m)'!$E:$E,Q$29)+ SUMIFS('Data for D(m)'!$J:$J,'Data for D(m)'!$E:$E,$C42,'Data for D(m)'!$D:$D,Q$29),Q15="Played Twice", 0.5*(SUMIFS('Data for D(m)'!$I:$I,'Data for D(m)'!$D:$D,$C42,'Data for D(m)'!$E:$E,Q$29)+SUMIFS('Data for play twice'!$L:$L,'Data for play twice'!$F:$F,Q$29,'Data for play twice'!$G:$G,$C42)))</f>
        <v>1.3076923076923077</v>
      </c>
      <c r="R42" s="91" cm="1">
        <f t="array" ref="R42">_xlfn.IFS(R15 ={""},SUMIFS('Data for D(m)'!$I:$I,'Data for D(m)'!$D:$D,$C42,'Data for D(m)'!$E:$E,R$29)+ SUMIFS('Data for D(m)'!$J:$J,'Data for D(m)'!$E:$E,$C42,'Data for D(m)'!$D:$D,R$29),R15="Played Twice", 0.5*(SUMIFS('Data for D(m)'!$I:$I,'Data for D(m)'!$D:$D,$C42,'Data for D(m)'!$E:$E,R$29)+SUMIFS('Data for play twice'!$L:$L,'Data for play twice'!$F:$F,R$29,'Data for play twice'!$G:$G,$C42)))</f>
        <v>0.9285714285714286</v>
      </c>
      <c r="S42" s="91" cm="1">
        <f t="array" ref="S42">_xlfn.IFS(S15 ={""},SUMIFS('Data for D(m)'!$I:$I,'Data for D(m)'!$D:$D,$C42,'Data for D(m)'!$E:$E,S$29)+ SUMIFS('Data for D(m)'!$J:$J,'Data for D(m)'!$E:$E,$C42,'Data for D(m)'!$D:$D,S$29),S15="Played Twice", 0.5*(SUMIFS('Data for D(m)'!$I:$I,'Data for D(m)'!$D:$D,$C42,'Data for D(m)'!$E:$E,S$29)+SUMIFS('Data for play twice'!$L:$L,'Data for play twice'!$F:$F,S$29,'Data for play twice'!$G:$G,$C42)))</f>
        <v>0</v>
      </c>
      <c r="T42" s="91" cm="1">
        <f t="array" ref="T42">_xlfn.IFS(T15 ={""},SUMIFS('Data for D(m)'!$I:$I,'Data for D(m)'!$D:$D,$C42,'Data for D(m)'!$E:$E,T$29)+ SUMIFS('Data for D(m)'!$J:$J,'Data for D(m)'!$E:$E,$C42,'Data for D(m)'!$D:$D,T$29),T15="Played Twice", 0.5*(SUMIFS('Data for D(m)'!$I:$I,'Data for D(m)'!$D:$D,$C42,'Data for D(m)'!$E:$E,T$29)+SUMIFS('Data for play twice'!$L:$L,'Data for play twice'!$F:$F,T$29,'Data for play twice'!$G:$G,$C42)))</f>
        <v>0.71604938271604934</v>
      </c>
      <c r="U42" s="91" cm="1">
        <f t="array" ref="U42">_xlfn.IFS(U15 ={""},SUMIFS('Data for D(m)'!$I:$I,'Data for D(m)'!$D:$D,$C42,'Data for D(m)'!$E:$E,U$29)+ SUMIFS('Data for D(m)'!$J:$J,'Data for D(m)'!$E:$E,$C42,'Data for D(m)'!$D:$D,U$29),U15="Played Twice", 0.5*(SUMIFS('Data for D(m)'!$I:$I,'Data for D(m)'!$D:$D,$C42,'Data for D(m)'!$E:$E,U$29)+SUMIFS('Data for play twice'!$L:$L,'Data for play twice'!$F:$F,U$29,'Data for play twice'!$G:$G,$C42)))</f>
        <v>0.73188405797101452</v>
      </c>
    </row>
    <row r="43" spans="2:21">
      <c r="B43" s="36">
        <v>14</v>
      </c>
      <c r="C43" s="48" t="s">
        <v>13</v>
      </c>
      <c r="D43" s="91" cm="1">
        <f t="array" ref="D43">_xlfn.IFS(D16 ={""},SUMIFS('Data for D(m)'!$I:$I,'Data for D(m)'!$D:$D,$C43,'Data for D(m)'!$E:$E,D$29)+ SUMIFS('Data for D(m)'!$J:$J,'Data for D(m)'!$E:$E,$C43,'Data for D(m)'!$D:$D,D$29),D16="Played Twice", 0.5*(SUMIFS('Data for D(m)'!$I:$I,'Data for D(m)'!$D:$D,$C43,'Data for D(m)'!$E:$E,D$29)+SUMIFS('Data for play twice'!$L:$L,'Data for play twice'!$F:$F,D$29,'Data for play twice'!$G:$G,$C43)))</f>
        <v>0</v>
      </c>
      <c r="E43" s="91" cm="1">
        <f t="array" ref="E43">_xlfn.IFS(E16 ={""},SUMIFS('Data for D(m)'!$I:$I,'Data for D(m)'!$D:$D,$C43,'Data for D(m)'!$E:$E,E$29)+ SUMIFS('Data for D(m)'!$J:$J,'Data for D(m)'!$E:$E,$C43,'Data for D(m)'!$D:$D,E$29),E16="Played Twice", 0.5*(SUMIFS('Data for D(m)'!$I:$I,'Data for D(m)'!$D:$D,$C43,'Data for D(m)'!$E:$E,E$29)+SUMIFS('Data for play twice'!$L:$L,'Data for play twice'!$F:$F,E$29,'Data for play twice'!$G:$G,$C43)))</f>
        <v>0</v>
      </c>
      <c r="F43" s="91" cm="1">
        <f t="array" ref="F43">_xlfn.IFS(F16 ={""},SUMIFS('Data for D(m)'!$I:$I,'Data for D(m)'!$D:$D,$C43,'Data for D(m)'!$E:$E,F$29)+ SUMIFS('Data for D(m)'!$J:$J,'Data for D(m)'!$E:$E,$C43,'Data for D(m)'!$D:$D,F$29),F16="Played Twice", 0.5*(SUMIFS('Data for D(m)'!$I:$I,'Data for D(m)'!$D:$D,$C43,'Data for D(m)'!$E:$E,F$29)+SUMIFS('Data for play twice'!$L:$L,'Data for play twice'!$F:$F,F$29,'Data for play twice'!$G:$G,$C43)))</f>
        <v>0</v>
      </c>
      <c r="G43" s="91" cm="1">
        <f t="array" ref="G43">_xlfn.IFS(G16 ={""},SUMIFS('Data for D(m)'!$I:$I,'Data for D(m)'!$D:$D,$C43,'Data for D(m)'!$E:$E,G$29)+ SUMIFS('Data for D(m)'!$J:$J,'Data for D(m)'!$E:$E,$C43,'Data for D(m)'!$D:$D,G$29),G16="Played Twice", 0.5*(SUMIFS('Data for D(m)'!$I:$I,'Data for D(m)'!$D:$D,$C43,'Data for D(m)'!$E:$E,G$29)+SUMIFS('Data for play twice'!$L:$L,'Data for play twice'!$F:$F,G$29,'Data for play twice'!$G:$G,$C43)))</f>
        <v>0.5730337078651685</v>
      </c>
      <c r="H43" s="91" cm="1">
        <f t="array" ref="H43">_xlfn.IFS(H16 ={""},SUMIFS('Data for D(m)'!$I:$I,'Data for D(m)'!$D:$D,$C43,'Data for D(m)'!$E:$E,H$29)+ SUMIFS('Data for D(m)'!$J:$J,'Data for D(m)'!$E:$E,$C43,'Data for D(m)'!$D:$D,H$29),H16="Played Twice", 0.5*(SUMIFS('Data for D(m)'!$I:$I,'Data for D(m)'!$D:$D,$C43,'Data for D(m)'!$E:$E,H$29)+SUMIFS('Data for play twice'!$L:$L,'Data for play twice'!$F:$F,H$29,'Data for play twice'!$G:$G,$C43)))</f>
        <v>0</v>
      </c>
      <c r="I43" s="91" cm="1">
        <f t="array" ref="I43">_xlfn.IFS(I16 ={""},SUMIFS('Data for D(m)'!$I:$I,'Data for D(m)'!$D:$D,$C43,'Data for D(m)'!$E:$E,I$29)+ SUMIFS('Data for D(m)'!$J:$J,'Data for D(m)'!$E:$E,$C43,'Data for D(m)'!$D:$D,I$29),I16="Played Twice", 0.5*(SUMIFS('Data for D(m)'!$I:$I,'Data for D(m)'!$D:$D,$C43,'Data for D(m)'!$E:$E,I$29)+SUMIFS('Data for play twice'!$L:$L,'Data for play twice'!$F:$F,I$29,'Data for play twice'!$G:$G,$C43)))</f>
        <v>0.6000759795940519</v>
      </c>
      <c r="J43" s="91" cm="1">
        <f t="array" ref="J43">_xlfn.IFS(J16 ={""},SUMIFS('Data for D(m)'!$I:$I,'Data for D(m)'!$D:$D,$C43,'Data for D(m)'!$E:$E,J$29)+ SUMIFS('Data for D(m)'!$J:$J,'Data for D(m)'!$E:$E,$C43,'Data for D(m)'!$D:$D,J$29),J16="Played Twice", 0.5*(SUMIFS('Data for D(m)'!$I:$I,'Data for D(m)'!$D:$D,$C43,'Data for D(m)'!$E:$E,J$29)+SUMIFS('Data for play twice'!$L:$L,'Data for play twice'!$F:$F,J$29,'Data for play twice'!$G:$G,$C43)))</f>
        <v>0.4452054794520548</v>
      </c>
      <c r="K43" s="91" cm="1">
        <f t="array" ref="K43">_xlfn.IFS(K16 ={""},SUMIFS('Data for D(m)'!$I:$I,'Data for D(m)'!$D:$D,$C43,'Data for D(m)'!$E:$E,K$29)+ SUMIFS('Data for D(m)'!$J:$J,'Data for D(m)'!$E:$E,$C43,'Data for D(m)'!$D:$D,K$29),K16="Played Twice", 0.5*(SUMIFS('Data for D(m)'!$I:$I,'Data for D(m)'!$D:$D,$C43,'Data for D(m)'!$E:$E,K$29)+SUMIFS('Data for play twice'!$L:$L,'Data for play twice'!$F:$F,K$29,'Data for play twice'!$G:$G,$C43)))</f>
        <v>1.0204081632653061</v>
      </c>
      <c r="L43" s="91" cm="1">
        <f t="array" ref="L43">_xlfn.IFS(L16 ={""},SUMIFS('Data for D(m)'!$I:$I,'Data for D(m)'!$D:$D,$C43,'Data for D(m)'!$E:$E,L$29)+ SUMIFS('Data for D(m)'!$J:$J,'Data for D(m)'!$E:$E,$C43,'Data for D(m)'!$D:$D,L$29),L16="Played Twice", 0.5*(SUMIFS('Data for D(m)'!$I:$I,'Data for D(m)'!$D:$D,$C43,'Data for D(m)'!$E:$E,L$29)+SUMIFS('Data for play twice'!$L:$L,'Data for play twice'!$F:$F,L$29,'Data for play twice'!$G:$G,$C43)))</f>
        <v>0.5149253731343284</v>
      </c>
      <c r="M43" s="91" cm="1">
        <f t="array" ref="M43">_xlfn.IFS(M16 ={""},SUMIFS('Data for D(m)'!$I:$I,'Data for D(m)'!$D:$D,$C43,'Data for D(m)'!$E:$E,M$29)+ SUMIFS('Data for D(m)'!$J:$J,'Data for D(m)'!$E:$E,$C43,'Data for D(m)'!$D:$D,M$29),M16="Played Twice", 0.5*(SUMIFS('Data for D(m)'!$I:$I,'Data for D(m)'!$D:$D,$C43,'Data for D(m)'!$E:$E,M$29)+SUMIFS('Data for play twice'!$L:$L,'Data for play twice'!$F:$F,M$29,'Data for play twice'!$G:$G,$C43)))</f>
        <v>0.90217391304347827</v>
      </c>
      <c r="N43" s="91" cm="1">
        <f t="array" ref="N43">_xlfn.IFS(N16 ={""},SUMIFS('Data for D(m)'!$I:$I,'Data for D(m)'!$D:$D,$C43,'Data for D(m)'!$E:$E,N$29)+ SUMIFS('Data for D(m)'!$J:$J,'Data for D(m)'!$E:$E,$C43,'Data for D(m)'!$D:$D,N$29),N16="Played Twice", 0.5*(SUMIFS('Data for D(m)'!$I:$I,'Data for D(m)'!$D:$D,$C43,'Data for D(m)'!$E:$E,N$29)+SUMIFS('Data for play twice'!$L:$L,'Data for play twice'!$F:$F,N$29,'Data for play twice'!$G:$G,$C43)))</f>
        <v>1.0816326530612246</v>
      </c>
      <c r="O43" s="91" cm="1">
        <f t="array" ref="O43">_xlfn.IFS(O16 ={""},SUMIFS('Data for D(m)'!$I:$I,'Data for D(m)'!$D:$D,$C43,'Data for D(m)'!$E:$E,O$29)+ SUMIFS('Data for D(m)'!$J:$J,'Data for D(m)'!$E:$E,$C43,'Data for D(m)'!$D:$D,O$29),O16="Played Twice", 0.5*(SUMIFS('Data for D(m)'!$I:$I,'Data for D(m)'!$D:$D,$C43,'Data for D(m)'!$E:$E,O$29)+SUMIFS('Data for play twice'!$L:$L,'Data for play twice'!$F:$F,O$29,'Data for play twice'!$G:$G,$C43)))</f>
        <v>0.31092436974789917</v>
      </c>
      <c r="P43" s="91" cm="1">
        <f t="array" ref="P43">_xlfn.IFS(P16 ={""},SUMIFS('Data for D(m)'!$I:$I,'Data for D(m)'!$D:$D,$C43,'Data for D(m)'!$E:$E,P$29)+ SUMIFS('Data for D(m)'!$J:$J,'Data for D(m)'!$E:$E,$C43,'Data for D(m)'!$D:$D,P$29),P16="Played Twice", 0.5*(SUMIFS('Data for D(m)'!$I:$I,'Data for D(m)'!$D:$D,$C43,'Data for D(m)'!$E:$E,P$29)+SUMIFS('Data for play twice'!$L:$L,'Data for play twice'!$F:$F,P$29,'Data for play twice'!$G:$G,$C43)))</f>
        <v>0.76470588235294112</v>
      </c>
      <c r="Q43" s="248" cm="1">
        <f t="array" ref="Q43">_xlfn.IFS(Q16 ={""},SUMIFS('Data for D(m)'!$I:$I,'Data for D(m)'!$D:$D,$C43,'Data for D(m)'!$E:$E,Q$29)+ SUMIFS('Data for D(m)'!$J:$J,'Data for D(m)'!$E:$E,$C43,'Data for D(m)'!$D:$D,Q$29),Q16="Played Twice", 0.5*(SUMIFS('Data for D(m)'!$I:$I,'Data for D(m)'!$D:$D,$C43,'Data for D(m)'!$E:$E,Q$29)+SUMIFS('Data for play twice'!$L:$L,'Data for play twice'!$F:$F,Q$29,'Data for play twice'!$G:$G,$C43)))</f>
        <v>0</v>
      </c>
      <c r="R43" s="91" cm="1">
        <f t="array" ref="R43">_xlfn.IFS(R16 ={""},SUMIFS('Data for D(m)'!$I:$I,'Data for D(m)'!$D:$D,$C43,'Data for D(m)'!$E:$E,R$29)+ SUMIFS('Data for D(m)'!$J:$J,'Data for D(m)'!$E:$E,$C43,'Data for D(m)'!$D:$D,R$29),R16="Played Twice", 0.5*(SUMIFS('Data for D(m)'!$I:$I,'Data for D(m)'!$D:$D,$C43,'Data for D(m)'!$E:$E,R$29)+SUMIFS('Data for play twice'!$L:$L,'Data for play twice'!$F:$F,R$29,'Data for play twice'!$G:$G,$C43)))</f>
        <v>0.91578947368421049</v>
      </c>
      <c r="S43" s="91" cm="1">
        <f t="array" ref="S43">_xlfn.IFS(S16 ={""},SUMIFS('Data for D(m)'!$I:$I,'Data for D(m)'!$D:$D,$C43,'Data for D(m)'!$E:$E,S$29)+ SUMIFS('Data for D(m)'!$J:$J,'Data for D(m)'!$E:$E,$C43,'Data for D(m)'!$D:$D,S$29),S16="Played Twice", 0.5*(SUMIFS('Data for D(m)'!$I:$I,'Data for D(m)'!$D:$D,$C43,'Data for D(m)'!$E:$E,S$29)+SUMIFS('Data for play twice'!$L:$L,'Data for play twice'!$F:$F,S$29,'Data for play twice'!$G:$G,$C43)))</f>
        <v>1.3253012048192772</v>
      </c>
      <c r="T43" s="91" cm="1">
        <f t="array" ref="T43">_xlfn.IFS(T16 ={""},SUMIFS('Data for D(m)'!$I:$I,'Data for D(m)'!$D:$D,$C43,'Data for D(m)'!$E:$E,T$29)+ SUMIFS('Data for D(m)'!$J:$J,'Data for D(m)'!$E:$E,$C43,'Data for D(m)'!$D:$D,T$29),T16="Played Twice", 0.5*(SUMIFS('Data for D(m)'!$I:$I,'Data for D(m)'!$D:$D,$C43,'Data for D(m)'!$E:$E,T$29)+SUMIFS('Data for play twice'!$L:$L,'Data for play twice'!$F:$F,T$29,'Data for play twice'!$G:$G,$C43)))</f>
        <v>0.59638554216867468</v>
      </c>
      <c r="U43" s="91" cm="1">
        <f t="array" ref="U43">_xlfn.IFS(U16 ={""},SUMIFS('Data for D(m)'!$I:$I,'Data for D(m)'!$D:$D,$C43,'Data for D(m)'!$E:$E,U$29)+ SUMIFS('Data for D(m)'!$J:$J,'Data for D(m)'!$E:$E,$C43,'Data for D(m)'!$D:$D,U$29),U16="Played Twice", 0.5*(SUMIFS('Data for D(m)'!$I:$I,'Data for D(m)'!$D:$D,$C43,'Data for D(m)'!$E:$E,U$29)+SUMIFS('Data for play twice'!$L:$L,'Data for play twice'!$F:$F,U$29,'Data for play twice'!$G:$G,$C43)))</f>
        <v>0</v>
      </c>
    </row>
    <row r="44" spans="2:21">
      <c r="B44" s="38">
        <v>15</v>
      </c>
      <c r="C44" s="49" t="s">
        <v>14</v>
      </c>
      <c r="D44" s="91" cm="1">
        <f t="array" ref="D44">_xlfn.IFS(D17 ={""},SUMIFS('Data for D(m)'!$I:$I,'Data for D(m)'!$D:$D,$C44,'Data for D(m)'!$E:$E,D$29)+ SUMIFS('Data for D(m)'!$J:$J,'Data for D(m)'!$E:$E,$C44,'Data for D(m)'!$D:$D,D$29),D17="Played Twice", 0.5*(SUMIFS('Data for D(m)'!$I:$I,'Data for D(m)'!$D:$D,$C44,'Data for D(m)'!$E:$E,D$29)+SUMIFS('Data for play twice'!$L:$L,'Data for play twice'!$F:$F,D$29,'Data for play twice'!$G:$G,$C44)))</f>
        <v>0.35772357723577236</v>
      </c>
      <c r="E44" s="91" cm="1">
        <f t="array" ref="E44">_xlfn.IFS(E17 ={""},SUMIFS('Data for D(m)'!$I:$I,'Data for D(m)'!$D:$D,$C44,'Data for D(m)'!$E:$E,E$29)+ SUMIFS('Data for D(m)'!$J:$J,'Data for D(m)'!$E:$E,$C44,'Data for D(m)'!$D:$D,E$29),E17="Played Twice", 0.5*(SUMIFS('Data for D(m)'!$I:$I,'Data for D(m)'!$D:$D,$C44,'Data for D(m)'!$E:$E,E$29)+SUMIFS('Data for play twice'!$L:$L,'Data for play twice'!$F:$F,E$29,'Data for play twice'!$G:$G,$C44)))</f>
        <v>0.65467625899280579</v>
      </c>
      <c r="F44" s="91" cm="1">
        <f t="array" ref="F44">_xlfn.IFS(F17 ={""},SUMIFS('Data for D(m)'!$I:$I,'Data for D(m)'!$D:$D,$C44,'Data for D(m)'!$E:$E,F$29)+ SUMIFS('Data for D(m)'!$J:$J,'Data for D(m)'!$E:$E,$C44,'Data for D(m)'!$D:$D,F$29),F17="Played Twice", 0.5*(SUMIFS('Data for D(m)'!$I:$I,'Data for D(m)'!$D:$D,$C44,'Data for D(m)'!$E:$E,F$29)+SUMIFS('Data for play twice'!$L:$L,'Data for play twice'!$F:$F,F$29,'Data for play twice'!$G:$G,$C44)))</f>
        <v>0.73118279569892475</v>
      </c>
      <c r="G44" s="91" cm="1">
        <f t="array" ref="G44">_xlfn.IFS(G17 ={""},SUMIFS('Data for D(m)'!$I:$I,'Data for D(m)'!$D:$D,$C44,'Data for D(m)'!$E:$E,G$29)+ SUMIFS('Data for D(m)'!$J:$J,'Data for D(m)'!$E:$E,$C44,'Data for D(m)'!$D:$D,G$29),G17="Played Twice", 0.5*(SUMIFS('Data for D(m)'!$I:$I,'Data for D(m)'!$D:$D,$C44,'Data for D(m)'!$E:$E,G$29)+SUMIFS('Data for play twice'!$L:$L,'Data for play twice'!$F:$F,G$29,'Data for play twice'!$G:$G,$C44)))</f>
        <v>0.10476190476190476</v>
      </c>
      <c r="H44" s="91" cm="1">
        <f t="array" ref="H44">_xlfn.IFS(H17 ={""},SUMIFS('Data for D(m)'!$I:$I,'Data for D(m)'!$D:$D,$C44,'Data for D(m)'!$E:$E,H$29)+ SUMIFS('Data for D(m)'!$J:$J,'Data for D(m)'!$E:$E,$C44,'Data for D(m)'!$D:$D,H$29),H17="Played Twice", 0.5*(SUMIFS('Data for D(m)'!$I:$I,'Data for D(m)'!$D:$D,$C44,'Data for D(m)'!$E:$E,H$29)+SUMIFS('Data for play twice'!$L:$L,'Data for play twice'!$F:$F,H$29,'Data for play twice'!$G:$G,$C44)))</f>
        <v>0.28930817610062892</v>
      </c>
      <c r="I44" s="91" cm="1">
        <f t="array" ref="I44">_xlfn.IFS(I17 ={""},SUMIFS('Data for D(m)'!$I:$I,'Data for D(m)'!$D:$D,$C44,'Data for D(m)'!$E:$E,I$29)+ SUMIFS('Data for D(m)'!$J:$J,'Data for D(m)'!$E:$E,$C44,'Data for D(m)'!$D:$D,I$29),I17="Played Twice", 0.5*(SUMIFS('Data for D(m)'!$I:$I,'Data for D(m)'!$D:$D,$C44,'Data for D(m)'!$E:$E,I$29)+SUMIFS('Data for play twice'!$L:$L,'Data for play twice'!$F:$F,I$29,'Data for play twice'!$G:$G,$C44)))</f>
        <v>0.152</v>
      </c>
      <c r="J44" s="91" cm="1">
        <f t="array" ref="J44">_xlfn.IFS(J17 ={""},SUMIFS('Data for D(m)'!$I:$I,'Data for D(m)'!$D:$D,$C44,'Data for D(m)'!$E:$E,J$29)+ SUMIFS('Data for D(m)'!$J:$J,'Data for D(m)'!$E:$E,$C44,'Data for D(m)'!$D:$D,J$29),J17="Played Twice", 0.5*(SUMIFS('Data for D(m)'!$I:$I,'Data for D(m)'!$D:$D,$C44,'Data for D(m)'!$E:$E,J$29)+SUMIFS('Data for play twice'!$L:$L,'Data for play twice'!$F:$F,J$29,'Data for play twice'!$G:$G,$C44)))</f>
        <v>0.87692307692307692</v>
      </c>
      <c r="K44" s="91" cm="1">
        <f t="array" ref="K44">_xlfn.IFS(K17 ={""},SUMIFS('Data for D(m)'!$I:$I,'Data for D(m)'!$D:$D,$C44,'Data for D(m)'!$E:$E,K$29)+ SUMIFS('Data for D(m)'!$J:$J,'Data for D(m)'!$E:$E,$C44,'Data for D(m)'!$D:$D,K$29),K17="Played Twice", 0.5*(SUMIFS('Data for D(m)'!$I:$I,'Data for D(m)'!$D:$D,$C44,'Data for D(m)'!$E:$E,K$29)+SUMIFS('Data for play twice'!$L:$L,'Data for play twice'!$F:$F,K$29,'Data for play twice'!$G:$G,$C44)))</f>
        <v>0.63894196321948882</v>
      </c>
      <c r="L44" s="91" cm="1">
        <f t="array" ref="L44">_xlfn.IFS(L17 ={""},SUMIFS('Data for D(m)'!$I:$I,'Data for D(m)'!$D:$D,$C44,'Data for D(m)'!$E:$E,L$29)+ SUMIFS('Data for D(m)'!$J:$J,'Data for D(m)'!$E:$E,$C44,'Data for D(m)'!$D:$D,L$29),L17="Played Twice", 0.5*(SUMIFS('Data for D(m)'!$I:$I,'Data for D(m)'!$D:$D,$C44,'Data for D(m)'!$E:$E,L$29)+SUMIFS('Data for play twice'!$L:$L,'Data for play twice'!$F:$F,L$29,'Data for play twice'!$G:$G,$C44)))</f>
        <v>0</v>
      </c>
      <c r="M44" s="91" cm="1">
        <f t="array" ref="M44">_xlfn.IFS(M17 ={""},SUMIFS('Data for D(m)'!$I:$I,'Data for D(m)'!$D:$D,$C44,'Data for D(m)'!$E:$E,M$29)+ SUMIFS('Data for D(m)'!$J:$J,'Data for D(m)'!$E:$E,$C44,'Data for D(m)'!$D:$D,M$29),M17="Played Twice", 0.5*(SUMIFS('Data for D(m)'!$I:$I,'Data for D(m)'!$D:$D,$C44,'Data for D(m)'!$E:$E,M$29)+SUMIFS('Data for play twice'!$L:$L,'Data for play twice'!$F:$F,M$29,'Data for play twice'!$G:$G,$C44)))</f>
        <v>0</v>
      </c>
      <c r="N44" s="91" cm="1">
        <f t="array" ref="N44">_xlfn.IFS(N17 ={""},SUMIFS('Data for D(m)'!$I:$I,'Data for D(m)'!$D:$D,$C44,'Data for D(m)'!$E:$E,N$29)+ SUMIFS('Data for D(m)'!$J:$J,'Data for D(m)'!$E:$E,$C44,'Data for D(m)'!$D:$D,N$29),N17="Played Twice", 0.5*(SUMIFS('Data for D(m)'!$I:$I,'Data for D(m)'!$D:$D,$C44,'Data for D(m)'!$E:$E,N$29)+SUMIFS('Data for play twice'!$L:$L,'Data for play twice'!$F:$F,N$29,'Data for play twice'!$G:$G,$C44)))</f>
        <v>0</v>
      </c>
      <c r="O44" s="91" cm="1">
        <f t="array" ref="O44">_xlfn.IFS(O17 ={""},SUMIFS('Data for D(m)'!$I:$I,'Data for D(m)'!$D:$D,$C44,'Data for D(m)'!$E:$E,O$29)+ SUMIFS('Data for D(m)'!$J:$J,'Data for D(m)'!$E:$E,$C44,'Data for D(m)'!$D:$D,O$29),O17="Played Twice", 0.5*(SUMIFS('Data for D(m)'!$I:$I,'Data for D(m)'!$D:$D,$C44,'Data for D(m)'!$E:$E,O$29)+SUMIFS('Data for play twice'!$L:$L,'Data for play twice'!$F:$F,O$29,'Data for play twice'!$G:$G,$C44)))</f>
        <v>0.26754385964912281</v>
      </c>
      <c r="P44" s="91" cm="1">
        <f t="array" ref="P44">_xlfn.IFS(P17 ={""},SUMIFS('Data for D(m)'!$I:$I,'Data for D(m)'!$D:$D,$C44,'Data for D(m)'!$E:$E,P$29)+ SUMIFS('Data for D(m)'!$J:$J,'Data for D(m)'!$E:$E,$C44,'Data for D(m)'!$D:$D,P$29),P17="Played Twice", 0.5*(SUMIFS('Data for D(m)'!$I:$I,'Data for D(m)'!$D:$D,$C44,'Data for D(m)'!$E:$E,P$29)+SUMIFS('Data for play twice'!$L:$L,'Data for play twice'!$F:$F,P$29,'Data for play twice'!$G:$G,$C44)))</f>
        <v>1.0769230769230769</v>
      </c>
      <c r="Q44" s="91" cm="1">
        <f t="array" ref="Q44">_xlfn.IFS(Q17 ={""},SUMIFS('Data for D(m)'!$I:$I,'Data for D(m)'!$D:$D,$C44,'Data for D(m)'!$E:$E,Q$29)+ SUMIFS('Data for D(m)'!$J:$J,'Data for D(m)'!$E:$E,$C44,'Data for D(m)'!$D:$D,Q$29),Q17="Played Twice", 0.5*(SUMIFS('Data for D(m)'!$I:$I,'Data for D(m)'!$D:$D,$C44,'Data for D(m)'!$E:$E,Q$29)+SUMIFS('Data for play twice'!$L:$L,'Data for play twice'!$F:$F,Q$29,'Data for play twice'!$G:$G,$C44)))</f>
        <v>1.0919540229885059</v>
      </c>
      <c r="R44" s="248" cm="1">
        <f t="array" ref="R44">_xlfn.IFS(R17 ={""},SUMIFS('Data for D(m)'!$I:$I,'Data for D(m)'!$D:$D,$C44,'Data for D(m)'!$E:$E,R$29)+ SUMIFS('Data for D(m)'!$J:$J,'Data for D(m)'!$E:$E,$C44,'Data for D(m)'!$D:$D,R$29),R17="Played Twice", 0.5*(SUMIFS('Data for D(m)'!$I:$I,'Data for D(m)'!$D:$D,$C44,'Data for D(m)'!$E:$E,R$29)+SUMIFS('Data for play twice'!$L:$L,'Data for play twice'!$F:$F,R$29,'Data for play twice'!$G:$G,$C44)))</f>
        <v>0</v>
      </c>
      <c r="S44" s="91" cm="1">
        <f t="array" ref="S44">_xlfn.IFS(S17 ={""},SUMIFS('Data for D(m)'!$I:$I,'Data for D(m)'!$D:$D,$C44,'Data for D(m)'!$E:$E,S$29)+ SUMIFS('Data for D(m)'!$J:$J,'Data for D(m)'!$E:$E,$C44,'Data for D(m)'!$D:$D,S$29),S17="Played Twice", 0.5*(SUMIFS('Data for D(m)'!$I:$I,'Data for D(m)'!$D:$D,$C44,'Data for D(m)'!$E:$E,S$29)+SUMIFS('Data for play twice'!$L:$L,'Data for play twice'!$F:$F,S$29,'Data for play twice'!$G:$G,$C44)))</f>
        <v>0.64</v>
      </c>
      <c r="T44" s="91" cm="1">
        <f t="array" ref="T44">_xlfn.IFS(T17 ={""},SUMIFS('Data for D(m)'!$I:$I,'Data for D(m)'!$D:$D,$C44,'Data for D(m)'!$E:$E,T$29)+ SUMIFS('Data for D(m)'!$J:$J,'Data for D(m)'!$E:$E,$C44,'Data for D(m)'!$D:$D,T$29),T17="Played Twice", 0.5*(SUMIFS('Data for D(m)'!$I:$I,'Data for D(m)'!$D:$D,$C44,'Data for D(m)'!$E:$E,T$29)+SUMIFS('Data for play twice'!$L:$L,'Data for play twice'!$F:$F,T$29,'Data for play twice'!$G:$G,$C44)))</f>
        <v>0</v>
      </c>
      <c r="U44" s="91" cm="1">
        <f t="array" ref="U44">_xlfn.IFS(U17 ={""},SUMIFS('Data for D(m)'!$I:$I,'Data for D(m)'!$D:$D,$C44,'Data for D(m)'!$E:$E,U$29)+ SUMIFS('Data for D(m)'!$J:$J,'Data for D(m)'!$E:$E,$C44,'Data for D(m)'!$D:$D,U$29),U17="Played Twice", 0.5*(SUMIFS('Data for D(m)'!$I:$I,'Data for D(m)'!$D:$D,$C44,'Data for D(m)'!$E:$E,U$29)+SUMIFS('Data for play twice'!$L:$L,'Data for play twice'!$F:$F,U$29,'Data for play twice'!$G:$G,$C44)))</f>
        <v>1.0379746835443038</v>
      </c>
    </row>
    <row r="45" spans="2:21">
      <c r="B45" s="37">
        <v>16</v>
      </c>
      <c r="C45" s="50" t="s">
        <v>15</v>
      </c>
      <c r="D45" s="91" cm="1">
        <f t="array" ref="D45">_xlfn.IFS(D18 ={""},SUMIFS('Data for D(m)'!$I:$I,'Data for D(m)'!$D:$D,$C45,'Data for D(m)'!$E:$E,D$29)+ SUMIFS('Data for D(m)'!$J:$J,'Data for D(m)'!$E:$E,$C45,'Data for D(m)'!$D:$D,D$29),D18="Played Twice", 0.5*(SUMIFS('Data for D(m)'!$I:$I,'Data for D(m)'!$D:$D,$C45,'Data for D(m)'!$E:$E,D$29)+SUMIFS('Data for play twice'!$L:$L,'Data for play twice'!$F:$F,D$29,'Data for play twice'!$G:$G,$C45)))</f>
        <v>1.021824838073782</v>
      </c>
      <c r="E45" s="91" cm="1">
        <f t="array" ref="E45">_xlfn.IFS(E18 ={""},SUMIFS('Data for D(m)'!$I:$I,'Data for D(m)'!$D:$D,$C45,'Data for D(m)'!$E:$E,E$29)+ SUMIFS('Data for D(m)'!$J:$J,'Data for D(m)'!$E:$E,$C45,'Data for D(m)'!$D:$D,E$29),E18="Played Twice", 0.5*(SUMIFS('Data for D(m)'!$I:$I,'Data for D(m)'!$D:$D,$C45,'Data for D(m)'!$E:$E,E$29)+SUMIFS('Data for play twice'!$L:$L,'Data for play twice'!$F:$F,E$29,'Data for play twice'!$G:$G,$C45)))</f>
        <v>0.92553191489361697</v>
      </c>
      <c r="F45" s="91" cm="1">
        <f t="array" ref="F45">_xlfn.IFS(F18 ={""},SUMIFS('Data for D(m)'!$I:$I,'Data for D(m)'!$D:$D,$C45,'Data for D(m)'!$E:$E,F$29)+ SUMIFS('Data for D(m)'!$J:$J,'Data for D(m)'!$E:$E,$C45,'Data for D(m)'!$D:$D,F$29),F18="Played Twice", 0.5*(SUMIFS('Data for D(m)'!$I:$I,'Data for D(m)'!$D:$D,$C45,'Data for D(m)'!$E:$E,F$29)+SUMIFS('Data for play twice'!$L:$L,'Data for play twice'!$F:$F,F$29,'Data for play twice'!$G:$G,$C45)))</f>
        <v>0</v>
      </c>
      <c r="G45" s="91" cm="1">
        <f t="array" ref="G45">_xlfn.IFS(G18 ={""},SUMIFS('Data for D(m)'!$I:$I,'Data for D(m)'!$D:$D,$C45,'Data for D(m)'!$E:$E,G$29)+ SUMIFS('Data for D(m)'!$J:$J,'Data for D(m)'!$E:$E,$C45,'Data for D(m)'!$D:$D,G$29),G18="Played Twice", 0.5*(SUMIFS('Data for D(m)'!$I:$I,'Data for D(m)'!$D:$D,$C45,'Data for D(m)'!$E:$E,G$29)+SUMIFS('Data for play twice'!$L:$L,'Data for play twice'!$F:$F,G$29,'Data for play twice'!$G:$G,$C45)))</f>
        <v>0</v>
      </c>
      <c r="H45" s="91" cm="1">
        <f t="array" ref="H45">_xlfn.IFS(H18 ={""},SUMIFS('Data for D(m)'!$I:$I,'Data for D(m)'!$D:$D,$C45,'Data for D(m)'!$E:$E,H$29)+ SUMIFS('Data for D(m)'!$J:$J,'Data for D(m)'!$E:$E,$C45,'Data for D(m)'!$D:$D,H$29),H18="Played Twice", 0.5*(SUMIFS('Data for D(m)'!$I:$I,'Data for D(m)'!$D:$D,$C45,'Data for D(m)'!$E:$E,H$29)+SUMIFS('Data for play twice'!$L:$L,'Data for play twice'!$F:$F,H$29,'Data for play twice'!$G:$G,$C45)))</f>
        <v>0.73484848484848486</v>
      </c>
      <c r="I45" s="91" cm="1">
        <f t="array" ref="I45">_xlfn.IFS(I18 ={""},SUMIFS('Data for D(m)'!$I:$I,'Data for D(m)'!$D:$D,$C45,'Data for D(m)'!$E:$E,I$29)+ SUMIFS('Data for D(m)'!$J:$J,'Data for D(m)'!$E:$E,$C45,'Data for D(m)'!$D:$D,I$29),I18="Played Twice", 0.5*(SUMIFS('Data for D(m)'!$I:$I,'Data for D(m)'!$D:$D,$C45,'Data for D(m)'!$E:$E,I$29)+SUMIFS('Data for play twice'!$L:$L,'Data for play twice'!$F:$F,I$29,'Data for play twice'!$G:$G,$C45)))</f>
        <v>0</v>
      </c>
      <c r="J45" s="91" cm="1">
        <f t="array" ref="J45">_xlfn.IFS(J18 ={""},SUMIFS('Data for D(m)'!$I:$I,'Data for D(m)'!$D:$D,$C45,'Data for D(m)'!$E:$E,J$29)+ SUMIFS('Data for D(m)'!$J:$J,'Data for D(m)'!$E:$E,$C45,'Data for D(m)'!$D:$D,J$29),J18="Played Twice", 0.5*(SUMIFS('Data for D(m)'!$I:$I,'Data for D(m)'!$D:$D,$C45,'Data for D(m)'!$E:$E,J$29)+SUMIFS('Data for play twice'!$L:$L,'Data for play twice'!$F:$F,J$29,'Data for play twice'!$G:$G,$C45)))</f>
        <v>0.81481481481481477</v>
      </c>
      <c r="K45" s="91" cm="1">
        <f t="array" ref="K45">_xlfn.IFS(K18 ={""},SUMIFS('Data for D(m)'!$I:$I,'Data for D(m)'!$D:$D,$C45,'Data for D(m)'!$E:$E,K$29)+ SUMIFS('Data for D(m)'!$J:$J,'Data for D(m)'!$E:$E,$C45,'Data for D(m)'!$D:$D,K$29),K18="Played Twice", 0.5*(SUMIFS('Data for D(m)'!$I:$I,'Data for D(m)'!$D:$D,$C45,'Data for D(m)'!$E:$E,K$29)+SUMIFS('Data for play twice'!$L:$L,'Data for play twice'!$F:$F,K$29,'Data for play twice'!$G:$G,$C45)))</f>
        <v>0.48143148985845619</v>
      </c>
      <c r="L45" s="91" cm="1">
        <f t="array" ref="L45">_xlfn.IFS(L18 ={""},SUMIFS('Data for D(m)'!$I:$I,'Data for D(m)'!$D:$D,$C45,'Data for D(m)'!$E:$E,L$29)+ SUMIFS('Data for D(m)'!$J:$J,'Data for D(m)'!$E:$E,$C45,'Data for D(m)'!$D:$D,L$29),L18="Played Twice", 0.5*(SUMIFS('Data for D(m)'!$I:$I,'Data for D(m)'!$D:$D,$C45,'Data for D(m)'!$E:$E,L$29)+SUMIFS('Data for play twice'!$L:$L,'Data for play twice'!$F:$F,L$29,'Data for play twice'!$G:$G,$C45)))</f>
        <v>0.40957446808510639</v>
      </c>
      <c r="M45" s="91" cm="1">
        <f t="array" ref="M45">_xlfn.IFS(M18 ={""},SUMIFS('Data for D(m)'!$I:$I,'Data for D(m)'!$D:$D,$C45,'Data for D(m)'!$E:$E,M$29)+ SUMIFS('Data for D(m)'!$J:$J,'Data for D(m)'!$E:$E,$C45,'Data for D(m)'!$D:$D,M$29),M18="Played Twice", 0.5*(SUMIFS('Data for D(m)'!$I:$I,'Data for D(m)'!$D:$D,$C45,'Data for D(m)'!$E:$E,M$29)+SUMIFS('Data for play twice'!$L:$L,'Data for play twice'!$F:$F,M$29,'Data for play twice'!$G:$G,$C45)))</f>
        <v>0.26277372262773724</v>
      </c>
      <c r="N45" s="91" cm="1">
        <f t="array" ref="N45">_xlfn.IFS(N18 ={""},SUMIFS('Data for D(m)'!$I:$I,'Data for D(m)'!$D:$D,$C45,'Data for D(m)'!$E:$E,N$29)+ SUMIFS('Data for D(m)'!$J:$J,'Data for D(m)'!$E:$E,$C45,'Data for D(m)'!$D:$D,N$29),N18="Played Twice", 0.5*(SUMIFS('Data for D(m)'!$I:$I,'Data for D(m)'!$D:$D,$C45,'Data for D(m)'!$E:$E,N$29)+SUMIFS('Data for play twice'!$L:$L,'Data for play twice'!$F:$F,N$29,'Data for play twice'!$G:$G,$C45)))</f>
        <v>0</v>
      </c>
      <c r="O45" s="91" cm="1">
        <f t="array" ref="O45">_xlfn.IFS(O18 ={""},SUMIFS('Data for D(m)'!$I:$I,'Data for D(m)'!$D:$D,$C45,'Data for D(m)'!$E:$E,O$29)+ SUMIFS('Data for D(m)'!$J:$J,'Data for D(m)'!$E:$E,$C45,'Data for D(m)'!$D:$D,O$29),O18="Played Twice", 0.5*(SUMIFS('Data for D(m)'!$I:$I,'Data for D(m)'!$D:$D,$C45,'Data for D(m)'!$E:$E,O$29)+SUMIFS('Data for play twice'!$L:$L,'Data for play twice'!$F:$F,O$29,'Data for play twice'!$G:$G,$C45)))</f>
        <v>0.70149253731343286</v>
      </c>
      <c r="P45" s="91" cm="1">
        <f t="array" ref="P45">_xlfn.IFS(P18 ={""},SUMIFS('Data for D(m)'!$I:$I,'Data for D(m)'!$D:$D,$C45,'Data for D(m)'!$E:$E,P$29)+ SUMIFS('Data for D(m)'!$J:$J,'Data for D(m)'!$E:$E,$C45,'Data for D(m)'!$D:$D,P$29),P18="Played Twice", 0.5*(SUMIFS('Data for D(m)'!$I:$I,'Data for D(m)'!$D:$D,$C45,'Data for D(m)'!$E:$E,P$29)+SUMIFS('Data for play twice'!$L:$L,'Data for play twice'!$F:$F,P$29,'Data for play twice'!$G:$G,$C45)))</f>
        <v>0</v>
      </c>
      <c r="Q45" s="91" cm="1">
        <f t="array" ref="Q45">_xlfn.IFS(Q18 ={""},SUMIFS('Data for D(m)'!$I:$I,'Data for D(m)'!$D:$D,$C45,'Data for D(m)'!$E:$E,Q$29)+ SUMIFS('Data for D(m)'!$J:$J,'Data for D(m)'!$E:$E,$C45,'Data for D(m)'!$D:$D,Q$29),Q18="Played Twice", 0.5*(SUMIFS('Data for D(m)'!$I:$I,'Data for D(m)'!$D:$D,$C45,'Data for D(m)'!$E:$E,Q$29)+SUMIFS('Data for play twice'!$L:$L,'Data for play twice'!$F:$F,Q$29,'Data for play twice'!$G:$G,$C45)))</f>
        <v>0.75454545454545452</v>
      </c>
      <c r="R45" s="91" cm="1">
        <f t="array" ref="R45">_xlfn.IFS(R18 ={""},SUMIFS('Data for D(m)'!$I:$I,'Data for D(m)'!$D:$D,$C45,'Data for D(m)'!$E:$E,R$29)+ SUMIFS('Data for D(m)'!$J:$J,'Data for D(m)'!$E:$E,$C45,'Data for D(m)'!$D:$D,R$29),R18="Played Twice", 0.5*(SUMIFS('Data for D(m)'!$I:$I,'Data for D(m)'!$D:$D,$C45,'Data for D(m)'!$E:$E,R$29)+SUMIFS('Data for play twice'!$L:$L,'Data for play twice'!$F:$F,R$29,'Data for play twice'!$G:$G,$C45)))</f>
        <v>1.5625</v>
      </c>
      <c r="S45" s="248" cm="1">
        <f t="array" ref="S45">_xlfn.IFS(S18 ={""},SUMIFS('Data for D(m)'!$I:$I,'Data for D(m)'!$D:$D,$C45,'Data for D(m)'!$E:$E,S$29)+ SUMIFS('Data for D(m)'!$J:$J,'Data for D(m)'!$E:$E,$C45,'Data for D(m)'!$D:$D,S$29),S18="Played Twice", 0.5*(SUMIFS('Data for D(m)'!$I:$I,'Data for D(m)'!$D:$D,$C45,'Data for D(m)'!$E:$E,S$29)+SUMIFS('Data for play twice'!$L:$L,'Data for play twice'!$F:$F,S$29,'Data for play twice'!$G:$G,$C45)))</f>
        <v>0</v>
      </c>
      <c r="T45" s="91" cm="1">
        <f t="array" ref="T45">_xlfn.IFS(T18 ={""},SUMIFS('Data for D(m)'!$I:$I,'Data for D(m)'!$D:$D,$C45,'Data for D(m)'!$E:$E,T$29)+ SUMIFS('Data for D(m)'!$J:$J,'Data for D(m)'!$E:$E,$C45,'Data for D(m)'!$D:$D,T$29),T18="Played Twice", 0.5*(SUMIFS('Data for D(m)'!$I:$I,'Data for D(m)'!$D:$D,$C45,'Data for D(m)'!$E:$E,T$29)+SUMIFS('Data for play twice'!$L:$L,'Data for play twice'!$F:$F,T$29,'Data for play twice'!$G:$G,$C45)))</f>
        <v>2.2816020025031287</v>
      </c>
      <c r="U45" s="91" cm="1">
        <f t="array" ref="U45">_xlfn.IFS(U18 ={""},SUMIFS('Data for D(m)'!$I:$I,'Data for D(m)'!$D:$D,$C45,'Data for D(m)'!$E:$E,U$29)+ SUMIFS('Data for D(m)'!$J:$J,'Data for D(m)'!$E:$E,$C45,'Data for D(m)'!$D:$D,U$29),U18="Played Twice", 0.5*(SUMIFS('Data for D(m)'!$I:$I,'Data for D(m)'!$D:$D,$C45,'Data for D(m)'!$E:$E,U$29)+SUMIFS('Data for play twice'!$L:$L,'Data for play twice'!$F:$F,U$29,'Data for play twice'!$G:$G,$C45)))</f>
        <v>0.9263157894736842</v>
      </c>
    </row>
    <row r="46" spans="2:21">
      <c r="B46" s="75">
        <v>17</v>
      </c>
      <c r="C46" s="76" t="s">
        <v>16</v>
      </c>
      <c r="D46" s="91" cm="1">
        <f t="array" ref="D46">_xlfn.IFS(D19 ={""},SUMIFS('Data for D(m)'!$I:$I,'Data for D(m)'!$D:$D,$C46,'Data for D(m)'!$E:$E,D$29)+ SUMIFS('Data for D(m)'!$J:$J,'Data for D(m)'!$E:$E,$C46,'Data for D(m)'!$D:$D,D$29),D19="Played Twice", 0.5*(SUMIFS('Data for D(m)'!$I:$I,'Data for D(m)'!$D:$D,$C46,'Data for D(m)'!$E:$E,D$29)+SUMIFS('Data for play twice'!$L:$L,'Data for play twice'!$F:$F,D$29,'Data for play twice'!$G:$G,$C46)))</f>
        <v>0.55072463768115942</v>
      </c>
      <c r="E46" s="91" cm="1">
        <f t="array" ref="E46">_xlfn.IFS(E19 ={""},SUMIFS('Data for D(m)'!$I:$I,'Data for D(m)'!$D:$D,$C46,'Data for D(m)'!$E:$E,E$29)+ SUMIFS('Data for D(m)'!$J:$J,'Data for D(m)'!$E:$E,$C46,'Data for D(m)'!$D:$D,E$29),E19="Played Twice", 0.5*(SUMIFS('Data for D(m)'!$I:$I,'Data for D(m)'!$D:$D,$C46,'Data for D(m)'!$E:$E,E$29)+SUMIFS('Data for play twice'!$L:$L,'Data for play twice'!$F:$F,E$29,'Data for play twice'!$G:$G,$C46)))</f>
        <v>0</v>
      </c>
      <c r="F46" s="91" cm="1">
        <f t="array" ref="F46">_xlfn.IFS(F19 ={""},SUMIFS('Data for D(m)'!$I:$I,'Data for D(m)'!$D:$D,$C46,'Data for D(m)'!$E:$E,F$29)+ SUMIFS('Data for D(m)'!$J:$J,'Data for D(m)'!$E:$E,$C46,'Data for D(m)'!$D:$D,F$29),F19="Played Twice", 0.5*(SUMIFS('Data for D(m)'!$I:$I,'Data for D(m)'!$D:$D,$C46,'Data for D(m)'!$E:$E,F$29)+SUMIFS('Data for play twice'!$L:$L,'Data for play twice'!$F:$F,F$29,'Data for play twice'!$G:$G,$C46)))</f>
        <v>0</v>
      </c>
      <c r="G46" s="91" cm="1">
        <f t="array" ref="G46">_xlfn.IFS(G19 ={""},SUMIFS('Data for D(m)'!$I:$I,'Data for D(m)'!$D:$D,$C46,'Data for D(m)'!$E:$E,G$29)+ SUMIFS('Data for D(m)'!$J:$J,'Data for D(m)'!$E:$E,$C46,'Data for D(m)'!$D:$D,G$29),G19="Played Twice", 0.5*(SUMIFS('Data for D(m)'!$I:$I,'Data for D(m)'!$D:$D,$C46,'Data for D(m)'!$E:$E,G$29)+SUMIFS('Data for play twice'!$L:$L,'Data for play twice'!$F:$F,G$29,'Data for play twice'!$G:$G,$C46)))</f>
        <v>0</v>
      </c>
      <c r="H46" s="91" cm="1">
        <f t="array" ref="H46">_xlfn.IFS(H19 ={""},SUMIFS('Data for D(m)'!$I:$I,'Data for D(m)'!$D:$D,$C46,'Data for D(m)'!$E:$E,H$29)+ SUMIFS('Data for D(m)'!$J:$J,'Data for D(m)'!$E:$E,$C46,'Data for D(m)'!$D:$D,H$29),H19="Played Twice", 0.5*(SUMIFS('Data for D(m)'!$I:$I,'Data for D(m)'!$D:$D,$C46,'Data for D(m)'!$E:$E,H$29)+SUMIFS('Data for play twice'!$L:$L,'Data for play twice'!$F:$F,H$29,'Data for play twice'!$G:$G,$C46)))</f>
        <v>0.87390350877192979</v>
      </c>
      <c r="I46" s="91" cm="1">
        <f t="array" ref="I46">_xlfn.IFS(I19 ={""},SUMIFS('Data for D(m)'!$I:$I,'Data for D(m)'!$D:$D,$C46,'Data for D(m)'!$E:$E,I$29)+ SUMIFS('Data for D(m)'!$J:$J,'Data for D(m)'!$E:$E,$C46,'Data for D(m)'!$D:$D,I$29),I19="Played Twice", 0.5*(SUMIFS('Data for D(m)'!$I:$I,'Data for D(m)'!$D:$D,$C46,'Data for D(m)'!$E:$E,I$29)+SUMIFS('Data for play twice'!$L:$L,'Data for play twice'!$F:$F,I$29,'Data for play twice'!$G:$G,$C46)))</f>
        <v>0</v>
      </c>
      <c r="J46" s="91" cm="1">
        <f t="array" ref="J46">_xlfn.IFS(J19 ={""},SUMIFS('Data for D(m)'!$I:$I,'Data for D(m)'!$D:$D,$C46,'Data for D(m)'!$E:$E,J$29)+ SUMIFS('Data for D(m)'!$J:$J,'Data for D(m)'!$E:$E,$C46,'Data for D(m)'!$D:$D,J$29),J19="Played Twice", 0.5*(SUMIFS('Data for D(m)'!$I:$I,'Data for D(m)'!$D:$D,$C46,'Data for D(m)'!$E:$E,J$29)+SUMIFS('Data for play twice'!$L:$L,'Data for play twice'!$F:$F,J$29,'Data for play twice'!$G:$G,$C46)))</f>
        <v>1.0129870129870129</v>
      </c>
      <c r="K46" s="91" cm="1">
        <f t="array" ref="K46">_xlfn.IFS(K19 ={""},SUMIFS('Data for D(m)'!$I:$I,'Data for D(m)'!$D:$D,$C46,'Data for D(m)'!$E:$E,K$29)+ SUMIFS('Data for D(m)'!$J:$J,'Data for D(m)'!$E:$E,$C46,'Data for D(m)'!$D:$D,K$29),K19="Played Twice", 0.5*(SUMIFS('Data for D(m)'!$I:$I,'Data for D(m)'!$D:$D,$C46,'Data for D(m)'!$E:$E,K$29)+SUMIFS('Data for play twice'!$L:$L,'Data for play twice'!$F:$F,K$29,'Data for play twice'!$G:$G,$C46)))</f>
        <v>1.2297297297297298</v>
      </c>
      <c r="L46" s="91" cm="1">
        <f t="array" ref="L46">_xlfn.IFS(L19 ={""},SUMIFS('Data for D(m)'!$I:$I,'Data for D(m)'!$D:$D,$C46,'Data for D(m)'!$E:$E,L$29)+ SUMIFS('Data for D(m)'!$J:$J,'Data for D(m)'!$E:$E,$C46,'Data for D(m)'!$D:$D,L$29),L19="Played Twice", 0.5*(SUMIFS('Data for D(m)'!$I:$I,'Data for D(m)'!$D:$D,$C46,'Data for D(m)'!$E:$E,L$29)+SUMIFS('Data for play twice'!$L:$L,'Data for play twice'!$F:$F,L$29,'Data for play twice'!$G:$G,$C46)))</f>
        <v>0.34464029514244721</v>
      </c>
      <c r="M46" s="91" cm="1">
        <f t="array" ref="M46">_xlfn.IFS(M19 ={""},SUMIFS('Data for D(m)'!$I:$I,'Data for D(m)'!$D:$D,$C46,'Data for D(m)'!$E:$E,M$29)+ SUMIFS('Data for D(m)'!$J:$J,'Data for D(m)'!$E:$E,$C46,'Data for D(m)'!$D:$D,M$29),M19="Played Twice", 0.5*(SUMIFS('Data for D(m)'!$I:$I,'Data for D(m)'!$D:$D,$C46,'Data for D(m)'!$E:$E,M$29)+SUMIFS('Data for play twice'!$L:$L,'Data for play twice'!$F:$F,M$29,'Data for play twice'!$G:$G,$C46)))</f>
        <v>1.044776119402985</v>
      </c>
      <c r="N46" s="91" cm="1">
        <f t="array" ref="N46">_xlfn.IFS(N19 ={""},SUMIFS('Data for D(m)'!$I:$I,'Data for D(m)'!$D:$D,$C46,'Data for D(m)'!$E:$E,N$29)+ SUMIFS('Data for D(m)'!$J:$J,'Data for D(m)'!$E:$E,$C46,'Data for D(m)'!$D:$D,N$29),N19="Played Twice", 0.5*(SUMIFS('Data for D(m)'!$I:$I,'Data for D(m)'!$D:$D,$C46,'Data for D(m)'!$E:$E,N$29)+SUMIFS('Data for play twice'!$L:$L,'Data for play twice'!$F:$F,N$29,'Data for play twice'!$G:$G,$C46)))</f>
        <v>0.45901639344262296</v>
      </c>
      <c r="O46" s="91" cm="1">
        <f t="array" ref="O46">_xlfn.IFS(O19 ={""},SUMIFS('Data for D(m)'!$I:$I,'Data for D(m)'!$D:$D,$C46,'Data for D(m)'!$E:$E,O$29)+ SUMIFS('Data for D(m)'!$J:$J,'Data for D(m)'!$E:$E,$C46,'Data for D(m)'!$D:$D,O$29),O19="Played Twice", 0.5*(SUMIFS('Data for D(m)'!$I:$I,'Data for D(m)'!$D:$D,$C46,'Data for D(m)'!$E:$E,O$29)+SUMIFS('Data for play twice'!$L:$L,'Data for play twice'!$F:$F,O$29,'Data for play twice'!$G:$G,$C46)))</f>
        <v>0.90697674418604646</v>
      </c>
      <c r="P46" s="91" cm="1">
        <f t="array" ref="P46">_xlfn.IFS(P19 ={""},SUMIFS('Data for D(m)'!$I:$I,'Data for D(m)'!$D:$D,$C46,'Data for D(m)'!$E:$E,P$29)+ SUMIFS('Data for D(m)'!$J:$J,'Data for D(m)'!$E:$E,$C46,'Data for D(m)'!$D:$D,P$29),P19="Played Twice", 0.5*(SUMIFS('Data for D(m)'!$I:$I,'Data for D(m)'!$D:$D,$C46,'Data for D(m)'!$E:$E,P$29)+SUMIFS('Data for play twice'!$L:$L,'Data for play twice'!$F:$F,P$29,'Data for play twice'!$G:$G,$C46)))</f>
        <v>1.396551724137931</v>
      </c>
      <c r="Q46" s="91" cm="1">
        <f t="array" ref="Q46">_xlfn.IFS(Q19 ={""},SUMIFS('Data for D(m)'!$I:$I,'Data for D(m)'!$D:$D,$C46,'Data for D(m)'!$E:$E,Q$29)+ SUMIFS('Data for D(m)'!$J:$J,'Data for D(m)'!$E:$E,$C46,'Data for D(m)'!$D:$D,Q$29),Q19="Played Twice", 0.5*(SUMIFS('Data for D(m)'!$I:$I,'Data for D(m)'!$D:$D,$C46,'Data for D(m)'!$E:$E,Q$29)+SUMIFS('Data for play twice'!$L:$L,'Data for play twice'!$F:$F,Q$29,'Data for play twice'!$G:$G,$C46)))</f>
        <v>0.88622488622488627</v>
      </c>
      <c r="R46" s="91" cm="1">
        <f t="array" ref="R46">_xlfn.IFS(R19 ={""},SUMIFS('Data for D(m)'!$I:$I,'Data for D(m)'!$D:$D,$C46,'Data for D(m)'!$E:$E,R$29)+ SUMIFS('Data for D(m)'!$J:$J,'Data for D(m)'!$E:$E,$C46,'Data for D(m)'!$D:$D,R$29),R19="Played Twice", 0.5*(SUMIFS('Data for D(m)'!$I:$I,'Data for D(m)'!$D:$D,$C46,'Data for D(m)'!$E:$E,R$29)+SUMIFS('Data for play twice'!$L:$L,'Data for play twice'!$F:$F,R$29,'Data for play twice'!$G:$G,$C46)))</f>
        <v>0</v>
      </c>
      <c r="S46" s="91" cm="1">
        <f t="array" ref="S46">_xlfn.IFS(S19 ={""},SUMIFS('Data for D(m)'!$I:$I,'Data for D(m)'!$D:$D,$C46,'Data for D(m)'!$E:$E,S$29)+ SUMIFS('Data for D(m)'!$J:$J,'Data for D(m)'!$E:$E,$C46,'Data for D(m)'!$D:$D,S$29),S19="Played Twice", 0.5*(SUMIFS('Data for D(m)'!$I:$I,'Data for D(m)'!$D:$D,$C46,'Data for D(m)'!$E:$E,S$29)+SUMIFS('Data for play twice'!$L:$L,'Data for play twice'!$F:$F,S$29,'Data for play twice'!$G:$G,$C46)))</f>
        <v>0.29746835443037972</v>
      </c>
      <c r="T46" s="248" cm="1">
        <f t="array" ref="T46">_xlfn.IFS(T19 ={""},SUMIFS('Data for D(m)'!$I:$I,'Data for D(m)'!$D:$D,$C46,'Data for D(m)'!$E:$E,T$29)+ SUMIFS('Data for D(m)'!$J:$J,'Data for D(m)'!$E:$E,$C46,'Data for D(m)'!$D:$D,T$29),T19="Played Twice", 0.5*(SUMIFS('Data for D(m)'!$I:$I,'Data for D(m)'!$D:$D,$C46,'Data for D(m)'!$E:$E,T$29)+SUMIFS('Data for play twice'!$L:$L,'Data for play twice'!$F:$F,T$29,'Data for play twice'!$G:$G,$C46)))</f>
        <v>0</v>
      </c>
      <c r="U46" s="91" cm="1">
        <f t="array" ref="U46">_xlfn.IFS(U19 ={""},SUMIFS('Data for D(m)'!$I:$I,'Data for D(m)'!$D:$D,$C46,'Data for D(m)'!$E:$E,U$29)+ SUMIFS('Data for D(m)'!$J:$J,'Data for D(m)'!$E:$E,$C46,'Data for D(m)'!$D:$D,U$29),U19="Played Twice", 0.5*(SUMIFS('Data for D(m)'!$I:$I,'Data for D(m)'!$D:$D,$C46,'Data for D(m)'!$E:$E,U$29)+SUMIFS('Data for play twice'!$L:$L,'Data for play twice'!$F:$F,U$29,'Data for play twice'!$G:$G,$C46)))</f>
        <v>0.75</v>
      </c>
    </row>
    <row r="47" spans="2:21">
      <c r="B47" s="16">
        <v>18</v>
      </c>
      <c r="C47" s="41" t="s">
        <v>17</v>
      </c>
      <c r="D47" s="91" cm="1">
        <f t="array" ref="D47">_xlfn.IFS(D20 ={""},SUMIFS('Data for D(m)'!$I:$I,'Data for D(m)'!$D:$D,$C47,'Data for D(m)'!$E:$E,D$29)+ SUMIFS('Data for D(m)'!$J:$J,'Data for D(m)'!$E:$E,$C47,'Data for D(m)'!$D:$D,D$29),D20="Played Twice", 0.5*(SUMIFS('Data for D(m)'!$I:$I,'Data for D(m)'!$D:$D,$C47,'Data for D(m)'!$E:$E,D$29)+SUMIFS('Data for play twice'!$L:$L,'Data for play twice'!$F:$F,D$29,'Data for play twice'!$G:$G,$C47)))</f>
        <v>0</v>
      </c>
      <c r="E47" s="91" cm="1">
        <f t="array" ref="E47">_xlfn.IFS(E20 ={""},SUMIFS('Data for D(m)'!$I:$I,'Data for D(m)'!$D:$D,$C47,'Data for D(m)'!$E:$E,E$29)+ SUMIFS('Data for D(m)'!$J:$J,'Data for D(m)'!$E:$E,$C47,'Data for D(m)'!$D:$D,E$29),E20="Played Twice", 0.5*(SUMIFS('Data for D(m)'!$I:$I,'Data for D(m)'!$D:$D,$C47,'Data for D(m)'!$E:$E,E$29)+SUMIFS('Data for play twice'!$L:$L,'Data for play twice'!$F:$F,E$29,'Data for play twice'!$G:$G,$C47)))</f>
        <v>0.17142857142857143</v>
      </c>
      <c r="F47" s="91" cm="1">
        <f t="array" ref="F47">_xlfn.IFS(F20 ={""},SUMIFS('Data for D(m)'!$I:$I,'Data for D(m)'!$D:$D,$C47,'Data for D(m)'!$E:$E,F$29)+ SUMIFS('Data for D(m)'!$J:$J,'Data for D(m)'!$E:$E,$C47,'Data for D(m)'!$D:$D,F$29),F20="Played Twice", 0.5*(SUMIFS('Data for D(m)'!$I:$I,'Data for D(m)'!$D:$D,$C47,'Data for D(m)'!$E:$E,F$29)+SUMIFS('Data for play twice'!$L:$L,'Data for play twice'!$F:$F,F$29,'Data for play twice'!$G:$G,$C47)))</f>
        <v>0.2781954887218045</v>
      </c>
      <c r="G47" s="91" cm="1">
        <f t="array" ref="G47">_xlfn.IFS(G20 ={""},SUMIFS('Data for D(m)'!$I:$I,'Data for D(m)'!$D:$D,$C47,'Data for D(m)'!$E:$E,G$29)+ SUMIFS('Data for D(m)'!$J:$J,'Data for D(m)'!$E:$E,$C47,'Data for D(m)'!$D:$D,G$29),G20="Played Twice", 0.5*(SUMIFS('Data for D(m)'!$I:$I,'Data for D(m)'!$D:$D,$C47,'Data for D(m)'!$E:$E,G$29)+SUMIFS('Data for play twice'!$L:$L,'Data for play twice'!$F:$F,G$29,'Data for play twice'!$G:$G,$C47)))</f>
        <v>0</v>
      </c>
      <c r="H47" s="91" cm="1">
        <f t="array" ref="H47">_xlfn.IFS(H20 ={""},SUMIFS('Data for D(m)'!$I:$I,'Data for D(m)'!$D:$D,$C47,'Data for D(m)'!$E:$E,H$29)+ SUMIFS('Data for D(m)'!$J:$J,'Data for D(m)'!$E:$E,$C47,'Data for D(m)'!$D:$D,H$29),H20="Played Twice", 0.5*(SUMIFS('Data for D(m)'!$I:$I,'Data for D(m)'!$D:$D,$C47,'Data for D(m)'!$E:$E,H$29)+SUMIFS('Data for play twice'!$L:$L,'Data for play twice'!$F:$F,H$29,'Data for play twice'!$G:$G,$C47)))</f>
        <v>0.4573643410852713</v>
      </c>
      <c r="I47" s="91" cm="1">
        <f t="array" ref="I47">_xlfn.IFS(I20 ={""},SUMIFS('Data for D(m)'!$I:$I,'Data for D(m)'!$D:$D,$C47,'Data for D(m)'!$E:$E,I$29)+ SUMIFS('Data for D(m)'!$J:$J,'Data for D(m)'!$E:$E,$C47,'Data for D(m)'!$D:$D,I$29),I20="Played Twice", 0.5*(SUMIFS('Data for D(m)'!$I:$I,'Data for D(m)'!$D:$D,$C47,'Data for D(m)'!$E:$E,I$29)+SUMIFS('Data for play twice'!$L:$L,'Data for play twice'!$F:$F,I$29,'Data for play twice'!$G:$G,$C47)))</f>
        <v>0</v>
      </c>
      <c r="J47" s="91" cm="1">
        <f t="array" ref="J47">_xlfn.IFS(J20 ={""},SUMIFS('Data for D(m)'!$I:$I,'Data for D(m)'!$D:$D,$C47,'Data for D(m)'!$E:$E,J$29)+ SUMIFS('Data for D(m)'!$J:$J,'Data for D(m)'!$E:$E,$C47,'Data for D(m)'!$D:$D,J$29),J20="Played Twice", 0.5*(SUMIFS('Data for D(m)'!$I:$I,'Data for D(m)'!$D:$D,$C47,'Data for D(m)'!$E:$E,J$29)+SUMIFS('Data for play twice'!$L:$L,'Data for play twice'!$F:$F,J$29,'Data for play twice'!$G:$G,$C47)))</f>
        <v>1.2461538461538462</v>
      </c>
      <c r="K47" s="91" cm="1">
        <f t="array" ref="K47">_xlfn.IFS(K20 ={""},SUMIFS('Data for D(m)'!$I:$I,'Data for D(m)'!$D:$D,$C47,'Data for D(m)'!$E:$E,K$29)+ SUMIFS('Data for D(m)'!$J:$J,'Data for D(m)'!$E:$E,$C47,'Data for D(m)'!$D:$D,K$29),K20="Played Twice", 0.5*(SUMIFS('Data for D(m)'!$I:$I,'Data for D(m)'!$D:$D,$C47,'Data for D(m)'!$E:$E,K$29)+SUMIFS('Data for play twice'!$L:$L,'Data for play twice'!$F:$F,K$29,'Data for play twice'!$G:$G,$C47)))</f>
        <v>0.36734693877551022</v>
      </c>
      <c r="L47" s="91" cm="1">
        <f t="array" ref="L47">_xlfn.IFS(L20 ={""},SUMIFS('Data for D(m)'!$I:$I,'Data for D(m)'!$D:$D,$C47,'Data for D(m)'!$E:$E,L$29)+ SUMIFS('Data for D(m)'!$J:$J,'Data for D(m)'!$E:$E,$C47,'Data for D(m)'!$D:$D,L$29),L20="Played Twice", 0.5*(SUMIFS('Data for D(m)'!$I:$I,'Data for D(m)'!$D:$D,$C47,'Data for D(m)'!$E:$E,L$29)+SUMIFS('Data for play twice'!$L:$L,'Data for play twice'!$F:$F,L$29,'Data for play twice'!$G:$G,$C47)))</f>
        <v>0.3493975903614458</v>
      </c>
      <c r="M47" s="91" cm="1">
        <f t="array" ref="M47">_xlfn.IFS(M20 ={""},SUMIFS('Data for D(m)'!$I:$I,'Data for D(m)'!$D:$D,$C47,'Data for D(m)'!$E:$E,M$29)+ SUMIFS('Data for D(m)'!$J:$J,'Data for D(m)'!$E:$E,$C47,'Data for D(m)'!$D:$D,M$29),M20="Played Twice", 0.5*(SUMIFS('Data for D(m)'!$I:$I,'Data for D(m)'!$D:$D,$C47,'Data for D(m)'!$E:$E,M$29)+SUMIFS('Data for play twice'!$L:$L,'Data for play twice'!$F:$F,M$29,'Data for play twice'!$G:$G,$C47)))</f>
        <v>0.36764705882352944</v>
      </c>
      <c r="N47" s="91" cm="1">
        <f t="array" ref="N47">_xlfn.IFS(N20 ={""},SUMIFS('Data for D(m)'!$I:$I,'Data for D(m)'!$D:$D,$C47,'Data for D(m)'!$E:$E,N$29)+ SUMIFS('Data for D(m)'!$J:$J,'Data for D(m)'!$E:$E,$C47,'Data for D(m)'!$D:$D,N$29),N20="Played Twice", 0.5*(SUMIFS('Data for D(m)'!$I:$I,'Data for D(m)'!$D:$D,$C47,'Data for D(m)'!$E:$E,N$29)+SUMIFS('Data for play twice'!$L:$L,'Data for play twice'!$F:$F,N$29,'Data for play twice'!$G:$G,$C47)))</f>
        <v>0.38571428571428573</v>
      </c>
      <c r="O47" s="91" cm="1">
        <f t="array" ref="O47">_xlfn.IFS(O20 ={""},SUMIFS('Data for D(m)'!$I:$I,'Data for D(m)'!$D:$D,$C47,'Data for D(m)'!$E:$E,O$29)+ SUMIFS('Data for D(m)'!$J:$J,'Data for D(m)'!$E:$E,$C47,'Data for D(m)'!$D:$D,O$29),O20="Played Twice", 0.5*(SUMIFS('Data for D(m)'!$I:$I,'Data for D(m)'!$D:$D,$C47,'Data for D(m)'!$E:$E,O$29)+SUMIFS('Data for play twice'!$L:$L,'Data for play twice'!$F:$F,O$29,'Data for play twice'!$G:$G,$C47)))</f>
        <v>0.62150427350427351</v>
      </c>
      <c r="P47" s="91" cm="1">
        <f t="array" ref="P47">_xlfn.IFS(P20 ={""},SUMIFS('Data for D(m)'!$I:$I,'Data for D(m)'!$D:$D,$C47,'Data for D(m)'!$E:$E,P$29)+ SUMIFS('Data for D(m)'!$J:$J,'Data for D(m)'!$E:$E,$C47,'Data for D(m)'!$D:$D,P$29),P20="Played Twice", 0.5*(SUMIFS('Data for D(m)'!$I:$I,'Data for D(m)'!$D:$D,$C47,'Data for D(m)'!$E:$E,P$29)+SUMIFS('Data for play twice'!$L:$L,'Data for play twice'!$F:$F,P$29,'Data for play twice'!$G:$G,$C47)))</f>
        <v>0.56012720477345757</v>
      </c>
      <c r="Q47" s="91" cm="1">
        <f t="array" ref="Q47">_xlfn.IFS(Q20 ={""},SUMIFS('Data for D(m)'!$I:$I,'Data for D(m)'!$D:$D,$C47,'Data for D(m)'!$E:$E,Q$29)+ SUMIFS('Data for D(m)'!$J:$J,'Data for D(m)'!$E:$E,$C47,'Data for D(m)'!$D:$D,Q$29),Q20="Played Twice", 0.5*(SUMIFS('Data for D(m)'!$I:$I,'Data for D(m)'!$D:$D,$C47,'Data for D(m)'!$E:$E,Q$29)+SUMIFS('Data for play twice'!$L:$L,'Data for play twice'!$F:$F,Q$29,'Data for play twice'!$G:$G,$C47)))</f>
        <v>0</v>
      </c>
      <c r="R47" s="91" cm="1">
        <f t="array" ref="R47">_xlfn.IFS(R20 ={""},SUMIFS('Data for D(m)'!$I:$I,'Data for D(m)'!$D:$D,$C47,'Data for D(m)'!$E:$E,R$29)+ SUMIFS('Data for D(m)'!$J:$J,'Data for D(m)'!$E:$E,$C47,'Data for D(m)'!$D:$D,R$29),R20="Played Twice", 0.5*(SUMIFS('Data for D(m)'!$I:$I,'Data for D(m)'!$D:$D,$C47,'Data for D(m)'!$E:$E,R$29)+SUMIFS('Data for play twice'!$L:$L,'Data for play twice'!$F:$F,R$29,'Data for play twice'!$G:$G,$C47)))</f>
        <v>0.96341463414634143</v>
      </c>
      <c r="S47" s="91" cm="1">
        <f t="array" ref="S47">_xlfn.IFS(S20 ={""},SUMIFS('Data for D(m)'!$I:$I,'Data for D(m)'!$D:$D,$C47,'Data for D(m)'!$E:$E,S$29)+ SUMIFS('Data for D(m)'!$J:$J,'Data for D(m)'!$E:$E,$C47,'Data for D(m)'!$D:$D,S$29),S20="Played Twice", 0.5*(SUMIFS('Data for D(m)'!$I:$I,'Data for D(m)'!$D:$D,$C47,'Data for D(m)'!$E:$E,S$29)+SUMIFS('Data for play twice'!$L:$L,'Data for play twice'!$F:$F,S$29,'Data for play twice'!$G:$G,$C47)))</f>
        <v>1.0795454545454546</v>
      </c>
      <c r="T47" s="91" cm="1">
        <f t="array" ref="T47">_xlfn.IFS(T20 ={""},SUMIFS('Data for D(m)'!$I:$I,'Data for D(m)'!$D:$D,$C47,'Data for D(m)'!$E:$E,T$29)+ SUMIFS('Data for D(m)'!$J:$J,'Data for D(m)'!$E:$E,$C47,'Data for D(m)'!$D:$D,T$29),T20="Played Twice", 0.5*(SUMIFS('Data for D(m)'!$I:$I,'Data for D(m)'!$D:$D,$C47,'Data for D(m)'!$E:$E,T$29)+SUMIFS('Data for play twice'!$L:$L,'Data for play twice'!$F:$F,T$29,'Data for play twice'!$G:$G,$C47)))</f>
        <v>1.3333333333333333</v>
      </c>
      <c r="U47" s="248" cm="1">
        <f t="array" ref="U47">_xlfn.IFS(U20 ={""},SUMIFS('Data for D(m)'!$I:$I,'Data for D(m)'!$D:$D,$C47,'Data for D(m)'!$E:$E,U$29)+ SUMIFS('Data for D(m)'!$J:$J,'Data for D(m)'!$E:$E,$C47,'Data for D(m)'!$D:$D,U$29),U20="Played Twice", 0.5*(SUMIFS('Data for D(m)'!$I:$I,'Data for D(m)'!$D:$D,$C47,'Data for D(m)'!$E:$E,U$29)+SUMIFS('Data for play twice'!$L:$L,'Data for play twice'!$F:$F,U$29,'Data for play twice'!$G:$G,$C47)))</f>
        <v>0</v>
      </c>
    </row>
    <row r="48" spans="2:21">
      <c r="D48"/>
      <c r="G48" s="52"/>
      <c r="H48"/>
      <c r="K48"/>
      <c r="N48"/>
      <c r="O48"/>
      <c r="P48"/>
      <c r="Q48"/>
      <c r="T48"/>
    </row>
    <row r="49" spans="2:21" ht="23.5" customHeight="1">
      <c r="B49" s="314" t="s">
        <v>807</v>
      </c>
      <c r="C49" s="314"/>
      <c r="D49" s="314"/>
      <c r="E49" s="314"/>
      <c r="F49" s="314"/>
      <c r="G49" s="314"/>
      <c r="H49" s="314"/>
      <c r="I49" s="314"/>
      <c r="J49" s="314"/>
      <c r="K49" s="314"/>
      <c r="L49" s="314"/>
      <c r="M49" s="314"/>
      <c r="N49" s="314"/>
      <c r="O49" s="314"/>
      <c r="P49" s="314"/>
      <c r="Q49" s="314"/>
      <c r="R49" s="314"/>
      <c r="S49" s="314"/>
      <c r="T49" s="314"/>
      <c r="U49" s="314"/>
    </row>
    <row r="50" spans="2:21" ht="23.5" customHeight="1">
      <c r="B50" s="314"/>
      <c r="C50" s="314"/>
      <c r="D50" s="314"/>
      <c r="E50" s="314"/>
      <c r="F50" s="314"/>
      <c r="G50" s="314"/>
      <c r="H50" s="314"/>
      <c r="I50" s="314"/>
      <c r="J50" s="314"/>
      <c r="K50" s="314"/>
      <c r="L50" s="314"/>
      <c r="M50" s="314"/>
      <c r="N50" s="314"/>
      <c r="O50" s="314"/>
      <c r="P50" s="314"/>
      <c r="Q50" s="314"/>
      <c r="R50" s="314"/>
      <c r="S50" s="314"/>
      <c r="T50" s="314"/>
      <c r="U50" s="314"/>
    </row>
    <row r="51" spans="2:21" ht="23.5" customHeight="1">
      <c r="B51" s="314"/>
      <c r="C51" s="314"/>
      <c r="D51" s="314"/>
      <c r="E51" s="314"/>
      <c r="F51" s="314"/>
      <c r="G51" s="314"/>
      <c r="H51" s="314"/>
      <c r="I51" s="314"/>
      <c r="J51" s="314"/>
      <c r="K51" s="314"/>
      <c r="L51" s="314"/>
      <c r="M51" s="314"/>
      <c r="N51" s="314"/>
      <c r="O51" s="314"/>
      <c r="P51" s="314"/>
      <c r="Q51" s="314"/>
      <c r="R51" s="314"/>
      <c r="S51" s="314"/>
      <c r="T51" s="314"/>
      <c r="U51" s="314"/>
    </row>
    <row r="52" spans="2:21" ht="23.5" customHeight="1">
      <c r="B52" s="314"/>
      <c r="C52" s="314"/>
      <c r="D52" s="314"/>
      <c r="E52" s="314"/>
      <c r="F52" s="314"/>
      <c r="G52" s="314"/>
      <c r="H52" s="314"/>
      <c r="I52" s="314"/>
      <c r="J52" s="314"/>
      <c r="K52" s="314"/>
      <c r="L52" s="314"/>
      <c r="M52" s="314"/>
      <c r="N52" s="314"/>
      <c r="O52" s="314"/>
      <c r="P52" s="314"/>
      <c r="Q52" s="314"/>
      <c r="R52" s="314"/>
      <c r="S52" s="314"/>
      <c r="T52" s="314"/>
      <c r="U52" s="314"/>
    </row>
    <row r="53" spans="2:21" ht="23.5" customHeight="1">
      <c r="B53" s="314"/>
      <c r="C53" s="314"/>
      <c r="D53" s="314"/>
      <c r="E53" s="314"/>
      <c r="F53" s="314"/>
      <c r="G53" s="314"/>
      <c r="H53" s="314"/>
      <c r="I53" s="314"/>
      <c r="J53" s="314"/>
      <c r="K53" s="314"/>
      <c r="L53" s="314"/>
      <c r="M53" s="314"/>
      <c r="N53" s="314"/>
      <c r="O53" s="314"/>
      <c r="P53" s="314"/>
      <c r="Q53" s="314"/>
      <c r="R53" s="314"/>
      <c r="S53" s="314"/>
      <c r="T53" s="314"/>
      <c r="U53" s="314"/>
    </row>
    <row r="54" spans="2:21" ht="23.5" customHeight="1">
      <c r="B54" s="314"/>
      <c r="C54" s="314"/>
      <c r="D54" s="314"/>
      <c r="E54" s="314"/>
      <c r="F54" s="314"/>
      <c r="G54" s="314"/>
      <c r="H54" s="314"/>
      <c r="I54" s="314"/>
      <c r="J54" s="314"/>
      <c r="K54" s="314"/>
      <c r="L54" s="314"/>
      <c r="M54" s="314"/>
      <c r="N54" s="314"/>
      <c r="O54" s="314"/>
      <c r="P54" s="314"/>
      <c r="Q54" s="314"/>
      <c r="R54" s="314"/>
      <c r="S54" s="314"/>
      <c r="T54" s="314"/>
      <c r="U54" s="314"/>
    </row>
    <row r="55" spans="2:21" ht="23.5" customHeight="1">
      <c r="B55" s="314"/>
      <c r="C55" s="314"/>
      <c r="D55" s="314"/>
      <c r="E55" s="314"/>
      <c r="F55" s="314"/>
      <c r="G55" s="314"/>
      <c r="H55" s="314"/>
      <c r="I55" s="314"/>
      <c r="J55" s="314"/>
      <c r="K55" s="314"/>
      <c r="L55" s="314"/>
      <c r="M55" s="314"/>
      <c r="N55" s="314"/>
      <c r="O55" s="314"/>
      <c r="P55" s="314"/>
      <c r="Q55" s="314"/>
      <c r="R55" s="314"/>
      <c r="S55" s="314"/>
      <c r="T55" s="314"/>
      <c r="U55" s="314"/>
    </row>
    <row r="56" spans="2:21">
      <c r="D56"/>
      <c r="G56" s="52"/>
      <c r="H56"/>
      <c r="K56"/>
      <c r="N56"/>
      <c r="O56"/>
      <c r="P56"/>
      <c r="Q56"/>
      <c r="T56"/>
    </row>
    <row r="57" spans="2:21">
      <c r="D57"/>
      <c r="G57" s="52"/>
      <c r="H57"/>
      <c r="K57"/>
      <c r="N57"/>
      <c r="O57"/>
      <c r="P57"/>
      <c r="Q57"/>
      <c r="T57"/>
    </row>
    <row r="58" spans="2:21">
      <c r="D58"/>
      <c r="G58" s="52"/>
      <c r="H58"/>
      <c r="K58"/>
      <c r="N58"/>
      <c r="O58"/>
      <c r="P58"/>
      <c r="Q58"/>
      <c r="T58"/>
    </row>
    <row r="59" spans="2:21">
      <c r="D59"/>
      <c r="G59" s="52"/>
      <c r="H59"/>
      <c r="K59"/>
      <c r="N59"/>
      <c r="O59"/>
      <c r="P59"/>
      <c r="Q59"/>
      <c r="T59"/>
    </row>
    <row r="60" spans="2:21">
      <c r="D60"/>
      <c r="G60" s="52"/>
      <c r="H60"/>
      <c r="K60"/>
      <c r="N60"/>
      <c r="O60"/>
      <c r="P60"/>
      <c r="Q60"/>
      <c r="T60"/>
    </row>
    <row r="61" spans="2:21">
      <c r="D61"/>
      <c r="G61" s="52"/>
      <c r="H61"/>
      <c r="K61"/>
      <c r="N61"/>
      <c r="O61"/>
      <c r="P61"/>
      <c r="Q61"/>
      <c r="T61"/>
    </row>
    <row r="62" spans="2:21">
      <c r="D62"/>
      <c r="G62" s="52"/>
      <c r="H62"/>
      <c r="K62"/>
      <c r="N62"/>
      <c r="O62"/>
      <c r="P62"/>
      <c r="Q62"/>
      <c r="T62"/>
    </row>
    <row r="63" spans="2:21">
      <c r="D63"/>
      <c r="G63" s="52"/>
      <c r="H63"/>
      <c r="K63"/>
      <c r="N63"/>
      <c r="O63"/>
      <c r="P63"/>
      <c r="Q63"/>
      <c r="T63"/>
    </row>
    <row r="64" spans="2:21">
      <c r="D64"/>
      <c r="G64" s="52"/>
      <c r="H64"/>
      <c r="K64"/>
      <c r="N64"/>
      <c r="O64"/>
      <c r="P64"/>
      <c r="Q64"/>
      <c r="T64"/>
    </row>
    <row r="65" spans="4:20">
      <c r="D65"/>
      <c r="G65" s="52"/>
      <c r="H65"/>
      <c r="K65"/>
      <c r="N65"/>
      <c r="O65"/>
      <c r="P65"/>
      <c r="Q65"/>
      <c r="T65"/>
    </row>
    <row r="66" spans="4:20">
      <c r="D66"/>
      <c r="G66" s="52"/>
      <c r="H66"/>
      <c r="K66"/>
      <c r="N66"/>
      <c r="O66"/>
      <c r="P66"/>
      <c r="Q66"/>
      <c r="T66"/>
    </row>
    <row r="67" spans="4:20">
      <c r="D67"/>
      <c r="G67" s="52"/>
      <c r="H67"/>
      <c r="K67"/>
      <c r="N67"/>
      <c r="O67"/>
      <c r="P67"/>
      <c r="Q67"/>
      <c r="T67"/>
    </row>
    <row r="68" spans="4:20">
      <c r="D68"/>
      <c r="G68" s="52"/>
      <c r="H68"/>
      <c r="K68"/>
      <c r="N68"/>
      <c r="O68"/>
      <c r="P68"/>
      <c r="Q68"/>
      <c r="T68"/>
    </row>
    <row r="69" spans="4:20">
      <c r="D69"/>
      <c r="G69" s="52"/>
      <c r="H69"/>
      <c r="K69"/>
      <c r="N69"/>
      <c r="O69"/>
      <c r="P69"/>
      <c r="Q69"/>
      <c r="T69"/>
    </row>
    <row r="70" spans="4:20">
      <c r="D70"/>
      <c r="G70" s="52"/>
      <c r="H70"/>
      <c r="K70"/>
      <c r="N70"/>
      <c r="O70"/>
      <c r="P70"/>
      <c r="Q70"/>
      <c r="T70"/>
    </row>
    <row r="71" spans="4:20">
      <c r="D71"/>
      <c r="G71" s="52"/>
      <c r="H71"/>
      <c r="K71"/>
      <c r="N71"/>
      <c r="O71"/>
      <c r="P71"/>
      <c r="Q71"/>
      <c r="T71"/>
    </row>
    <row r="72" spans="4:20">
      <c r="D72"/>
      <c r="G72" s="52"/>
      <c r="H72"/>
      <c r="K72"/>
      <c r="N72"/>
      <c r="O72"/>
      <c r="P72"/>
      <c r="Q72"/>
      <c r="T72"/>
    </row>
    <row r="73" spans="4:20">
      <c r="D73"/>
      <c r="G73" s="52"/>
      <c r="H73"/>
      <c r="K73"/>
      <c r="N73"/>
      <c r="O73"/>
      <c r="P73"/>
      <c r="Q73"/>
      <c r="T73"/>
    </row>
    <row r="74" spans="4:20">
      <c r="D74"/>
      <c r="G74" s="52"/>
      <c r="H74"/>
      <c r="K74"/>
      <c r="N74"/>
      <c r="O74"/>
      <c r="P74"/>
      <c r="Q74"/>
      <c r="T74"/>
    </row>
    <row r="75" spans="4:20">
      <c r="D75"/>
      <c r="G75" s="52"/>
      <c r="H75"/>
      <c r="K75"/>
      <c r="N75"/>
      <c r="O75"/>
      <c r="P75"/>
      <c r="Q75"/>
      <c r="T75"/>
    </row>
    <row r="76" spans="4:20">
      <c r="D76"/>
      <c r="G76" s="52"/>
      <c r="H76"/>
      <c r="K76"/>
      <c r="N76"/>
      <c r="O76"/>
      <c r="P76"/>
      <c r="Q76"/>
      <c r="T76"/>
    </row>
    <row r="77" spans="4:20">
      <c r="D77"/>
      <c r="G77" s="52"/>
      <c r="H77"/>
      <c r="K77"/>
      <c r="N77"/>
      <c r="O77"/>
      <c r="P77"/>
      <c r="Q77"/>
      <c r="T77"/>
    </row>
    <row r="78" spans="4:20">
      <c r="D78"/>
      <c r="G78" s="52"/>
      <c r="H78"/>
      <c r="K78"/>
      <c r="N78"/>
      <c r="O78"/>
      <c r="P78"/>
      <c r="Q78"/>
      <c r="T78"/>
    </row>
    <row r="79" spans="4:20">
      <c r="D79"/>
      <c r="G79" s="52"/>
      <c r="H79"/>
      <c r="K79"/>
      <c r="N79"/>
      <c r="O79"/>
      <c r="P79"/>
      <c r="Q79"/>
      <c r="T79"/>
    </row>
    <row r="80" spans="4:20">
      <c r="D80"/>
      <c r="G80" s="52"/>
      <c r="H80"/>
      <c r="K80"/>
      <c r="N80"/>
      <c r="O80"/>
      <c r="P80"/>
      <c r="Q80"/>
      <c r="T80"/>
    </row>
    <row r="81" spans="4:20">
      <c r="D81"/>
      <c r="G81" s="52"/>
      <c r="H81"/>
      <c r="K81"/>
      <c r="N81"/>
      <c r="O81"/>
      <c r="P81"/>
      <c r="Q81"/>
      <c r="T81"/>
    </row>
    <row r="82" spans="4:20">
      <c r="D82"/>
      <c r="G82" s="52"/>
      <c r="H82"/>
      <c r="K82"/>
      <c r="N82"/>
      <c r="O82"/>
      <c r="P82"/>
      <c r="Q82"/>
      <c r="T82"/>
    </row>
    <row r="83" spans="4:20">
      <c r="D83"/>
      <c r="G83" s="52"/>
      <c r="H83"/>
      <c r="K83"/>
      <c r="N83"/>
      <c r="O83"/>
      <c r="P83"/>
      <c r="Q83"/>
      <c r="T83"/>
    </row>
    <row r="84" spans="4:20">
      <c r="D84"/>
      <c r="G84" s="52"/>
      <c r="H84"/>
      <c r="K84"/>
      <c r="N84"/>
      <c r="O84"/>
      <c r="P84"/>
      <c r="Q84"/>
      <c r="T84"/>
    </row>
    <row r="85" spans="4:20">
      <c r="D85"/>
      <c r="G85" s="52"/>
      <c r="H85"/>
      <c r="K85"/>
      <c r="N85"/>
      <c r="O85"/>
      <c r="P85"/>
      <c r="Q85"/>
      <c r="T85"/>
    </row>
    <row r="86" spans="4:20">
      <c r="D86"/>
      <c r="G86" s="52"/>
      <c r="H86"/>
      <c r="K86"/>
      <c r="N86"/>
      <c r="O86"/>
      <c r="P86"/>
      <c r="Q86"/>
      <c r="T86"/>
    </row>
    <row r="87" spans="4:20">
      <c r="D87"/>
      <c r="G87" s="52"/>
      <c r="H87"/>
      <c r="K87"/>
      <c r="N87"/>
      <c r="O87"/>
      <c r="P87"/>
      <c r="Q87"/>
      <c r="T87"/>
    </row>
    <row r="88" spans="4:20">
      <c r="D88"/>
      <c r="G88" s="52"/>
      <c r="H88"/>
      <c r="K88"/>
      <c r="N88"/>
      <c r="O88"/>
      <c r="P88"/>
      <c r="Q88"/>
      <c r="T88"/>
    </row>
    <row r="89" spans="4:20">
      <c r="D89"/>
      <c r="G89" s="52"/>
      <c r="H89"/>
      <c r="K89"/>
      <c r="N89"/>
      <c r="O89"/>
      <c r="P89"/>
      <c r="Q89"/>
      <c r="T89"/>
    </row>
    <row r="90" spans="4:20">
      <c r="D90"/>
      <c r="G90" s="52"/>
      <c r="H90"/>
      <c r="K90"/>
      <c r="N90"/>
      <c r="O90"/>
      <c r="P90"/>
      <c r="Q90"/>
      <c r="T90"/>
    </row>
    <row r="91" spans="4:20">
      <c r="D91"/>
      <c r="G91" s="52"/>
      <c r="H91"/>
      <c r="K91"/>
      <c r="N91"/>
      <c r="O91"/>
      <c r="P91"/>
      <c r="Q91"/>
      <c r="T91"/>
    </row>
    <row r="92" spans="4:20">
      <c r="D92"/>
      <c r="G92" s="52"/>
      <c r="H92"/>
      <c r="K92"/>
      <c r="N92"/>
      <c r="O92"/>
      <c r="P92"/>
      <c r="Q92"/>
      <c r="T92"/>
    </row>
    <row r="93" spans="4:20">
      <c r="D93"/>
      <c r="G93" s="52"/>
      <c r="H93"/>
      <c r="K93"/>
      <c r="N93"/>
      <c r="O93"/>
      <c r="P93"/>
      <c r="Q93"/>
      <c r="T93"/>
    </row>
    <row r="94" spans="4:20">
      <c r="D94"/>
      <c r="G94" s="52"/>
      <c r="H94"/>
      <c r="K94"/>
      <c r="N94"/>
      <c r="O94"/>
      <c r="P94"/>
      <c r="Q94"/>
      <c r="T94"/>
    </row>
    <row r="95" spans="4:20">
      <c r="D95"/>
      <c r="G95" s="52"/>
      <c r="H95"/>
      <c r="K95"/>
      <c r="N95"/>
      <c r="O95"/>
      <c r="P95"/>
      <c r="Q95"/>
      <c r="T95"/>
    </row>
    <row r="96" spans="4:20">
      <c r="D96"/>
      <c r="G96" s="52"/>
      <c r="H96"/>
      <c r="K96"/>
      <c r="N96"/>
      <c r="O96"/>
      <c r="P96"/>
      <c r="Q96"/>
      <c r="T96"/>
    </row>
    <row r="97" spans="4:20">
      <c r="D97"/>
      <c r="G97" s="52"/>
      <c r="H97"/>
      <c r="K97"/>
      <c r="N97"/>
      <c r="O97"/>
      <c r="P97"/>
      <c r="Q97"/>
      <c r="T97"/>
    </row>
    <row r="98" spans="4:20">
      <c r="D98"/>
      <c r="G98" s="52"/>
      <c r="H98"/>
      <c r="K98"/>
      <c r="N98"/>
      <c r="O98"/>
      <c r="P98"/>
      <c r="Q98"/>
      <c r="T98"/>
    </row>
    <row r="99" spans="4:20">
      <c r="D99"/>
      <c r="G99" s="52"/>
      <c r="H99"/>
      <c r="K99"/>
      <c r="N99"/>
      <c r="O99"/>
      <c r="P99"/>
      <c r="Q99"/>
      <c r="T99"/>
    </row>
    <row r="100" spans="4:20">
      <c r="D100"/>
      <c r="G100" s="52"/>
      <c r="H100"/>
      <c r="K100"/>
      <c r="N100"/>
      <c r="O100"/>
      <c r="P100"/>
      <c r="Q100"/>
      <c r="T100"/>
    </row>
    <row r="101" spans="4:20">
      <c r="D101"/>
      <c r="G101" s="52"/>
      <c r="H101"/>
      <c r="K101"/>
      <c r="N101"/>
      <c r="O101"/>
      <c r="P101"/>
      <c r="Q101"/>
      <c r="T101"/>
    </row>
    <row r="102" spans="4:20">
      <c r="D102"/>
      <c r="G102" s="52"/>
      <c r="H102"/>
      <c r="K102"/>
      <c r="N102"/>
      <c r="O102"/>
      <c r="P102"/>
      <c r="Q102"/>
      <c r="T102"/>
    </row>
    <row r="103" spans="4:20">
      <c r="D103"/>
      <c r="G103" s="52"/>
      <c r="H103"/>
      <c r="K103"/>
      <c r="N103"/>
      <c r="O103"/>
      <c r="P103"/>
      <c r="Q103"/>
      <c r="T103"/>
    </row>
    <row r="104" spans="4:20">
      <c r="D104"/>
      <c r="G104" s="52"/>
      <c r="H104"/>
      <c r="K104"/>
      <c r="N104"/>
      <c r="O104"/>
      <c r="P104"/>
      <c r="Q104"/>
      <c r="T104"/>
    </row>
    <row r="105" spans="4:20">
      <c r="D105"/>
      <c r="G105" s="52"/>
      <c r="H105"/>
      <c r="K105"/>
      <c r="N105"/>
      <c r="O105"/>
      <c r="P105"/>
      <c r="Q105"/>
      <c r="T105"/>
    </row>
    <row r="106" spans="4:20">
      <c r="D106"/>
      <c r="G106" s="52"/>
      <c r="H106"/>
      <c r="K106"/>
      <c r="N106"/>
      <c r="O106"/>
      <c r="P106"/>
      <c r="Q106"/>
      <c r="T106"/>
    </row>
    <row r="107" spans="4:20">
      <c r="D107"/>
      <c r="G107" s="52"/>
      <c r="H107"/>
      <c r="K107"/>
      <c r="N107"/>
      <c r="O107"/>
      <c r="P107"/>
      <c r="Q107"/>
      <c r="T107"/>
    </row>
    <row r="108" spans="4:20">
      <c r="D108"/>
      <c r="G108" s="52"/>
      <c r="H108"/>
      <c r="K108"/>
      <c r="N108"/>
      <c r="O108"/>
      <c r="P108"/>
      <c r="Q108"/>
      <c r="T108"/>
    </row>
    <row r="109" spans="4:20">
      <c r="D109"/>
      <c r="G109" s="52"/>
      <c r="H109"/>
      <c r="K109"/>
      <c r="N109"/>
      <c r="O109"/>
      <c r="P109"/>
      <c r="Q109"/>
      <c r="T109"/>
    </row>
    <row r="110" spans="4:20">
      <c r="D110"/>
      <c r="G110" s="52"/>
      <c r="H110"/>
      <c r="K110"/>
      <c r="N110"/>
      <c r="O110"/>
      <c r="P110"/>
      <c r="Q110"/>
      <c r="T110"/>
    </row>
    <row r="111" spans="4:20">
      <c r="D111"/>
      <c r="G111" s="52"/>
      <c r="H111"/>
      <c r="K111"/>
      <c r="N111"/>
      <c r="O111"/>
      <c r="P111"/>
      <c r="Q111"/>
      <c r="T111"/>
    </row>
    <row r="112" spans="4:20">
      <c r="D112"/>
      <c r="G112" s="52"/>
      <c r="H112"/>
      <c r="K112"/>
      <c r="N112"/>
      <c r="O112"/>
      <c r="P112"/>
      <c r="Q112"/>
      <c r="T112"/>
    </row>
    <row r="113" spans="4:20">
      <c r="D113"/>
      <c r="G113" s="52"/>
      <c r="H113"/>
      <c r="K113"/>
      <c r="N113"/>
      <c r="O113"/>
      <c r="P113"/>
      <c r="Q113"/>
      <c r="T113"/>
    </row>
    <row r="114" spans="4:20">
      <c r="D114"/>
      <c r="G114" s="52"/>
      <c r="H114"/>
      <c r="K114"/>
      <c r="N114"/>
      <c r="O114"/>
      <c r="P114"/>
      <c r="Q114"/>
      <c r="T114"/>
    </row>
    <row r="115" spans="4:20">
      <c r="D115"/>
      <c r="G115" s="52"/>
      <c r="H115"/>
      <c r="K115"/>
      <c r="N115"/>
      <c r="O115"/>
      <c r="P115"/>
      <c r="Q115"/>
      <c r="T115"/>
    </row>
    <row r="116" spans="4:20">
      <c r="D116"/>
      <c r="G116" s="52"/>
      <c r="H116"/>
      <c r="K116"/>
      <c r="N116"/>
      <c r="O116"/>
      <c r="P116"/>
      <c r="Q116"/>
      <c r="T116"/>
    </row>
    <row r="117" spans="4:20">
      <c r="D117"/>
      <c r="G117" s="52"/>
      <c r="H117"/>
      <c r="K117"/>
      <c r="N117"/>
      <c r="O117"/>
      <c r="P117"/>
      <c r="Q117"/>
      <c r="T117"/>
    </row>
    <row r="118" spans="4:20">
      <c r="D118"/>
      <c r="G118" s="52"/>
      <c r="H118"/>
      <c r="K118"/>
      <c r="N118"/>
      <c r="O118"/>
      <c r="P118"/>
      <c r="Q118"/>
      <c r="T118"/>
    </row>
    <row r="119" spans="4:20">
      <c r="D119"/>
      <c r="G119" s="52"/>
      <c r="H119"/>
      <c r="K119"/>
      <c r="N119"/>
      <c r="O119"/>
      <c r="P119"/>
      <c r="Q119"/>
      <c r="T119"/>
    </row>
    <row r="120" spans="4:20">
      <c r="D120"/>
      <c r="G120" s="52"/>
      <c r="H120"/>
      <c r="K120"/>
      <c r="N120"/>
      <c r="O120"/>
      <c r="P120"/>
      <c r="Q120"/>
      <c r="T120"/>
    </row>
    <row r="121" spans="4:20">
      <c r="D121"/>
      <c r="G121" s="52"/>
      <c r="H121"/>
      <c r="K121"/>
      <c r="N121"/>
      <c r="O121"/>
      <c r="P121"/>
      <c r="Q121"/>
      <c r="T121"/>
    </row>
    <row r="122" spans="4:20">
      <c r="D122"/>
      <c r="G122" s="52"/>
      <c r="H122"/>
      <c r="K122"/>
      <c r="N122"/>
      <c r="O122"/>
      <c r="P122"/>
      <c r="Q122"/>
      <c r="T122"/>
    </row>
    <row r="123" spans="4:20">
      <c r="D123"/>
      <c r="G123" s="52"/>
      <c r="H123"/>
      <c r="K123"/>
      <c r="N123"/>
      <c r="O123"/>
      <c r="P123"/>
      <c r="Q123"/>
      <c r="T123"/>
    </row>
    <row r="124" spans="4:20">
      <c r="D124"/>
      <c r="G124" s="52"/>
      <c r="H124"/>
      <c r="K124"/>
      <c r="N124"/>
      <c r="O124"/>
      <c r="P124"/>
      <c r="Q124"/>
      <c r="T124"/>
    </row>
    <row r="125" spans="4:20">
      <c r="D125"/>
      <c r="G125" s="52"/>
      <c r="H125"/>
      <c r="K125"/>
      <c r="N125"/>
      <c r="O125"/>
      <c r="P125"/>
      <c r="Q125"/>
      <c r="T125"/>
    </row>
    <row r="126" spans="4:20">
      <c r="D126"/>
      <c r="G126" s="52"/>
      <c r="H126"/>
      <c r="K126"/>
      <c r="N126"/>
      <c r="O126"/>
      <c r="P126"/>
      <c r="Q126"/>
      <c r="T126"/>
    </row>
    <row r="127" spans="4:20">
      <c r="D127"/>
      <c r="G127" s="52"/>
      <c r="H127"/>
      <c r="K127"/>
      <c r="N127"/>
      <c r="O127"/>
      <c r="P127"/>
      <c r="Q127"/>
      <c r="T127"/>
    </row>
    <row r="128" spans="4:20">
      <c r="D128"/>
      <c r="G128" s="52"/>
      <c r="H128"/>
      <c r="K128"/>
      <c r="N128"/>
      <c r="O128"/>
      <c r="P128"/>
      <c r="Q128"/>
      <c r="T128"/>
    </row>
    <row r="129" spans="4:20">
      <c r="D129"/>
      <c r="G129" s="52"/>
      <c r="H129"/>
      <c r="K129"/>
      <c r="N129"/>
      <c r="O129"/>
      <c r="P129"/>
      <c r="Q129"/>
      <c r="T129"/>
    </row>
    <row r="130" spans="4:20">
      <c r="D130"/>
      <c r="G130" s="52"/>
      <c r="H130"/>
      <c r="K130"/>
      <c r="N130"/>
      <c r="O130"/>
      <c r="P130"/>
      <c r="Q130"/>
      <c r="T130"/>
    </row>
    <row r="131" spans="4:20">
      <c r="D131"/>
      <c r="G131" s="52"/>
      <c r="H131"/>
      <c r="K131"/>
      <c r="N131"/>
      <c r="O131"/>
      <c r="P131"/>
      <c r="Q131"/>
      <c r="T131"/>
    </row>
    <row r="132" spans="4:20">
      <c r="D132"/>
      <c r="G132" s="52"/>
      <c r="H132"/>
      <c r="K132"/>
      <c r="N132"/>
      <c r="O132"/>
      <c r="P132"/>
      <c r="Q132"/>
      <c r="T132"/>
    </row>
    <row r="133" spans="4:20">
      <c r="D133"/>
      <c r="G133" s="52"/>
      <c r="H133"/>
      <c r="K133"/>
      <c r="N133"/>
      <c r="O133"/>
      <c r="P133"/>
      <c r="Q133"/>
      <c r="T133"/>
    </row>
    <row r="134" spans="4:20">
      <c r="D134"/>
      <c r="G134" s="52"/>
      <c r="H134"/>
      <c r="K134"/>
      <c r="N134"/>
      <c r="O134"/>
      <c r="P134"/>
      <c r="Q134"/>
      <c r="T134"/>
    </row>
    <row r="135" spans="4:20">
      <c r="D135"/>
      <c r="G135" s="52"/>
      <c r="H135"/>
      <c r="K135"/>
      <c r="N135"/>
      <c r="O135"/>
      <c r="P135"/>
      <c r="Q135"/>
      <c r="T135"/>
    </row>
    <row r="136" spans="4:20">
      <c r="D136"/>
      <c r="G136" s="52"/>
      <c r="H136"/>
      <c r="K136"/>
      <c r="N136"/>
      <c r="O136"/>
      <c r="P136"/>
      <c r="Q136"/>
      <c r="T136"/>
    </row>
    <row r="137" spans="4:20">
      <c r="D137"/>
      <c r="G137" s="52"/>
      <c r="H137"/>
      <c r="K137"/>
      <c r="N137"/>
      <c r="O137"/>
      <c r="P137"/>
      <c r="Q137"/>
      <c r="T137"/>
    </row>
    <row r="138" spans="4:20">
      <c r="D138"/>
      <c r="G138" s="52"/>
      <c r="H138"/>
      <c r="K138"/>
      <c r="N138"/>
      <c r="O138"/>
      <c r="P138"/>
      <c r="Q138"/>
      <c r="T138"/>
    </row>
    <row r="139" spans="4:20">
      <c r="D139"/>
      <c r="G139" s="52"/>
      <c r="H139"/>
      <c r="K139"/>
      <c r="N139"/>
      <c r="O139"/>
      <c r="P139"/>
      <c r="Q139"/>
      <c r="T139"/>
    </row>
    <row r="140" spans="4:20">
      <c r="D140"/>
      <c r="G140" s="52"/>
      <c r="H140"/>
      <c r="K140"/>
      <c r="N140"/>
      <c r="O140"/>
      <c r="P140"/>
      <c r="Q140"/>
      <c r="T140"/>
    </row>
    <row r="141" spans="4:20">
      <c r="D141"/>
      <c r="G141" s="52"/>
      <c r="H141"/>
      <c r="K141"/>
      <c r="N141"/>
      <c r="O141"/>
      <c r="P141"/>
      <c r="Q141"/>
      <c r="T141"/>
    </row>
    <row r="142" spans="4:20">
      <c r="D142"/>
      <c r="G142" s="52"/>
      <c r="H142"/>
      <c r="K142"/>
      <c r="N142"/>
      <c r="O142"/>
      <c r="P142"/>
      <c r="Q142"/>
      <c r="T142"/>
    </row>
    <row r="143" spans="4:20">
      <c r="D143"/>
      <c r="G143" s="52"/>
      <c r="H143"/>
      <c r="K143"/>
      <c r="N143"/>
      <c r="O143"/>
      <c r="P143"/>
      <c r="Q143"/>
      <c r="T143"/>
    </row>
    <row r="144" spans="4:20">
      <c r="D144"/>
      <c r="G144" s="52"/>
      <c r="H144"/>
      <c r="K144"/>
      <c r="N144"/>
      <c r="O144"/>
      <c r="P144"/>
      <c r="Q144"/>
      <c r="T144"/>
    </row>
    <row r="145" spans="4:20">
      <c r="D145"/>
      <c r="G145" s="52"/>
      <c r="H145"/>
      <c r="K145"/>
      <c r="N145"/>
      <c r="O145"/>
      <c r="P145"/>
      <c r="Q145"/>
      <c r="T145"/>
    </row>
    <row r="146" spans="4:20">
      <c r="D146"/>
      <c r="G146" s="52"/>
      <c r="H146"/>
      <c r="K146"/>
      <c r="N146"/>
      <c r="O146"/>
      <c r="P146"/>
      <c r="Q146"/>
      <c r="T146"/>
    </row>
    <row r="147" spans="4:20">
      <c r="D147"/>
      <c r="G147" s="52"/>
      <c r="H147"/>
      <c r="K147"/>
      <c r="N147"/>
      <c r="O147"/>
      <c r="P147"/>
      <c r="Q147"/>
      <c r="T147"/>
    </row>
    <row r="148" spans="4:20">
      <c r="D148"/>
      <c r="G148" s="52"/>
      <c r="H148"/>
      <c r="K148"/>
      <c r="N148"/>
      <c r="O148"/>
      <c r="P148"/>
      <c r="Q148"/>
      <c r="T148"/>
    </row>
    <row r="149" spans="4:20">
      <c r="D149"/>
      <c r="G149" s="52"/>
      <c r="H149"/>
      <c r="K149"/>
      <c r="N149"/>
      <c r="O149"/>
      <c r="P149"/>
      <c r="Q149"/>
      <c r="T149"/>
    </row>
    <row r="150" spans="4:20">
      <c r="D150"/>
      <c r="G150" s="52"/>
      <c r="H150"/>
      <c r="K150"/>
      <c r="N150"/>
      <c r="O150"/>
      <c r="P150"/>
      <c r="Q150"/>
      <c r="T150"/>
    </row>
    <row r="151" spans="4:20">
      <c r="D151"/>
      <c r="G151" s="52"/>
      <c r="H151"/>
      <c r="K151"/>
      <c r="N151"/>
      <c r="O151"/>
      <c r="P151"/>
      <c r="Q151"/>
      <c r="T151"/>
    </row>
    <row r="152" spans="4:20">
      <c r="D152"/>
      <c r="G152" s="52"/>
      <c r="H152"/>
      <c r="K152"/>
      <c r="N152"/>
      <c r="O152"/>
      <c r="P152"/>
      <c r="Q152"/>
      <c r="T152"/>
    </row>
    <row r="153" spans="4:20">
      <c r="D153"/>
      <c r="G153" s="52"/>
      <c r="H153"/>
      <c r="K153"/>
      <c r="N153"/>
      <c r="O153"/>
      <c r="P153"/>
      <c r="Q153"/>
      <c r="T153"/>
    </row>
    <row r="154" spans="4:20">
      <c r="D154"/>
      <c r="G154" s="52"/>
      <c r="H154"/>
      <c r="K154"/>
      <c r="N154"/>
      <c r="O154"/>
      <c r="P154"/>
      <c r="Q154"/>
      <c r="T154"/>
    </row>
    <row r="155" spans="4:20">
      <c r="D155"/>
      <c r="G155" s="52"/>
      <c r="H155"/>
      <c r="K155"/>
      <c r="N155"/>
      <c r="O155"/>
      <c r="P155"/>
      <c r="Q155"/>
      <c r="T155"/>
    </row>
    <row r="156" spans="4:20">
      <c r="D156"/>
      <c r="G156" s="52"/>
      <c r="H156"/>
      <c r="K156"/>
      <c r="N156"/>
      <c r="O156"/>
      <c r="P156"/>
      <c r="Q156"/>
      <c r="T156"/>
    </row>
    <row r="157" spans="4:20">
      <c r="D157"/>
      <c r="G157" s="52"/>
      <c r="H157"/>
      <c r="K157"/>
      <c r="N157"/>
      <c r="O157"/>
      <c r="P157"/>
      <c r="Q157"/>
      <c r="T157"/>
    </row>
    <row r="158" spans="4:20">
      <c r="D158"/>
      <c r="G158" s="52"/>
      <c r="H158"/>
      <c r="K158"/>
      <c r="N158"/>
      <c r="O158"/>
      <c r="P158"/>
      <c r="Q158"/>
      <c r="T158"/>
    </row>
    <row r="159" spans="4:20">
      <c r="D159"/>
      <c r="G159" s="52"/>
      <c r="H159"/>
      <c r="K159"/>
      <c r="N159"/>
      <c r="O159"/>
      <c r="P159"/>
      <c r="Q159"/>
      <c r="T159"/>
    </row>
    <row r="160" spans="4:20">
      <c r="D160"/>
      <c r="G160" s="52"/>
      <c r="H160"/>
      <c r="K160"/>
      <c r="N160"/>
      <c r="O160"/>
      <c r="P160"/>
      <c r="Q160"/>
      <c r="T160"/>
    </row>
    <row r="161" spans="4:20">
      <c r="D161"/>
      <c r="G161" s="52"/>
      <c r="H161"/>
      <c r="K161"/>
      <c r="N161"/>
      <c r="O161"/>
      <c r="P161"/>
      <c r="Q161"/>
      <c r="T161"/>
    </row>
    <row r="162" spans="4:20">
      <c r="D162"/>
      <c r="G162" s="52"/>
      <c r="H162"/>
      <c r="K162"/>
      <c r="N162"/>
      <c r="O162"/>
      <c r="P162"/>
      <c r="Q162"/>
      <c r="T162"/>
    </row>
    <row r="163" spans="4:20">
      <c r="D163"/>
      <c r="G163" s="52"/>
      <c r="H163"/>
      <c r="K163"/>
      <c r="N163"/>
      <c r="O163"/>
      <c r="P163"/>
      <c r="Q163"/>
      <c r="T163"/>
    </row>
    <row r="164" spans="4:20">
      <c r="D164"/>
      <c r="G164" s="52"/>
      <c r="H164"/>
      <c r="K164"/>
      <c r="N164"/>
      <c r="O164"/>
      <c r="P164"/>
      <c r="Q164"/>
      <c r="T164"/>
    </row>
    <row r="165" spans="4:20">
      <c r="D165"/>
      <c r="G165" s="52"/>
      <c r="H165"/>
      <c r="K165"/>
      <c r="N165"/>
      <c r="O165"/>
      <c r="P165"/>
      <c r="Q165"/>
      <c r="T165"/>
    </row>
    <row r="166" spans="4:20">
      <c r="D166"/>
      <c r="G166" s="52"/>
      <c r="H166"/>
      <c r="K166"/>
      <c r="N166"/>
      <c r="O166"/>
      <c r="P166"/>
      <c r="Q166"/>
      <c r="T166"/>
    </row>
    <row r="167" spans="4:20">
      <c r="D167"/>
      <c r="G167" s="52"/>
      <c r="H167"/>
      <c r="K167"/>
      <c r="N167"/>
      <c r="O167"/>
      <c r="P167"/>
      <c r="Q167"/>
      <c r="T167"/>
    </row>
    <row r="168" spans="4:20">
      <c r="D168"/>
      <c r="G168" s="52"/>
      <c r="H168"/>
      <c r="K168"/>
      <c r="N168"/>
      <c r="O168"/>
      <c r="P168"/>
      <c r="Q168"/>
      <c r="T168"/>
    </row>
    <row r="169" spans="4:20">
      <c r="D169"/>
      <c r="G169" s="52"/>
      <c r="H169"/>
      <c r="K169"/>
      <c r="N169"/>
      <c r="O169"/>
      <c r="P169"/>
      <c r="Q169"/>
      <c r="T169"/>
    </row>
    <row r="170" spans="4:20">
      <c r="D170"/>
      <c r="G170" s="52"/>
      <c r="H170"/>
      <c r="K170"/>
      <c r="N170"/>
      <c r="O170"/>
      <c r="P170"/>
      <c r="Q170"/>
      <c r="T170"/>
    </row>
    <row r="171" spans="4:20">
      <c r="D171"/>
      <c r="G171" s="52"/>
      <c r="H171"/>
      <c r="K171"/>
      <c r="N171"/>
      <c r="O171"/>
      <c r="P171"/>
      <c r="Q171"/>
      <c r="T171"/>
    </row>
    <row r="172" spans="4:20">
      <c r="D172"/>
      <c r="G172" s="52"/>
      <c r="H172"/>
      <c r="K172"/>
      <c r="N172"/>
      <c r="O172"/>
      <c r="P172"/>
      <c r="Q172"/>
      <c r="T172"/>
    </row>
    <row r="173" spans="4:20">
      <c r="D173"/>
      <c r="G173" s="52"/>
      <c r="H173"/>
      <c r="K173"/>
      <c r="N173"/>
      <c r="O173"/>
      <c r="P173"/>
      <c r="Q173"/>
      <c r="T173"/>
    </row>
    <row r="174" spans="4:20">
      <c r="D174"/>
      <c r="G174" s="52"/>
      <c r="H174"/>
      <c r="K174"/>
      <c r="N174"/>
      <c r="O174"/>
      <c r="P174"/>
      <c r="Q174"/>
      <c r="T174"/>
    </row>
    <row r="175" spans="4:20">
      <c r="D175"/>
      <c r="G175" s="52"/>
      <c r="H175"/>
      <c r="K175"/>
      <c r="N175"/>
      <c r="O175"/>
      <c r="P175"/>
      <c r="Q175"/>
      <c r="T175"/>
    </row>
    <row r="176" spans="4:20">
      <c r="D176"/>
      <c r="G176" s="52"/>
      <c r="H176"/>
      <c r="K176"/>
      <c r="N176"/>
      <c r="O176"/>
      <c r="P176"/>
      <c r="Q176"/>
      <c r="T176"/>
    </row>
    <row r="177" spans="4:20">
      <c r="D177"/>
      <c r="G177" s="52"/>
      <c r="H177"/>
      <c r="K177"/>
      <c r="N177"/>
      <c r="O177"/>
      <c r="P177"/>
      <c r="Q177"/>
      <c r="T177"/>
    </row>
    <row r="178" spans="4:20">
      <c r="D178"/>
      <c r="G178" s="52"/>
      <c r="H178"/>
      <c r="K178"/>
      <c r="N178"/>
      <c r="O178"/>
      <c r="P178"/>
      <c r="Q178"/>
      <c r="T178"/>
    </row>
    <row r="179" spans="4:20">
      <c r="D179"/>
      <c r="G179" s="52"/>
      <c r="H179"/>
      <c r="K179"/>
      <c r="N179"/>
      <c r="O179"/>
      <c r="P179"/>
      <c r="Q179"/>
      <c r="T179"/>
    </row>
    <row r="180" spans="4:20">
      <c r="D180"/>
      <c r="G180" s="52"/>
      <c r="H180"/>
      <c r="K180"/>
      <c r="N180"/>
      <c r="O180"/>
      <c r="P180"/>
      <c r="Q180"/>
      <c r="T180"/>
    </row>
    <row r="181" spans="4:20">
      <c r="D181"/>
      <c r="G181" s="52"/>
      <c r="H181"/>
      <c r="K181"/>
      <c r="N181"/>
      <c r="O181"/>
      <c r="P181"/>
      <c r="Q181"/>
      <c r="T181"/>
    </row>
    <row r="182" spans="4:20">
      <c r="D182"/>
      <c r="G182" s="52"/>
      <c r="H182"/>
      <c r="K182"/>
      <c r="N182"/>
      <c r="O182"/>
      <c r="P182"/>
      <c r="Q182"/>
      <c r="T182"/>
    </row>
    <row r="183" spans="4:20">
      <c r="D183"/>
      <c r="G183" s="52"/>
      <c r="H183"/>
      <c r="K183"/>
      <c r="N183"/>
      <c r="O183"/>
      <c r="P183"/>
      <c r="Q183"/>
      <c r="T183"/>
    </row>
    <row r="184" spans="4:20">
      <c r="D184"/>
      <c r="G184" s="52"/>
      <c r="H184"/>
      <c r="K184"/>
      <c r="N184"/>
      <c r="O184"/>
      <c r="P184"/>
      <c r="Q184"/>
      <c r="T184"/>
    </row>
    <row r="185" spans="4:20">
      <c r="D185"/>
      <c r="G185" s="52"/>
      <c r="H185"/>
      <c r="K185"/>
      <c r="N185"/>
      <c r="O185"/>
      <c r="P185"/>
      <c r="Q185"/>
      <c r="T185"/>
    </row>
    <row r="186" spans="4:20">
      <c r="D186"/>
      <c r="G186" s="52"/>
      <c r="H186"/>
      <c r="K186"/>
      <c r="N186"/>
      <c r="O186"/>
      <c r="P186"/>
      <c r="Q186"/>
      <c r="T186"/>
    </row>
    <row r="187" spans="4:20">
      <c r="D187"/>
      <c r="G187" s="52"/>
      <c r="H187"/>
      <c r="K187"/>
      <c r="N187"/>
      <c r="O187"/>
      <c r="P187"/>
      <c r="Q187"/>
      <c r="T187"/>
    </row>
    <row r="188" spans="4:20">
      <c r="D188"/>
      <c r="G188" s="52"/>
      <c r="H188"/>
      <c r="K188"/>
      <c r="N188"/>
      <c r="O188"/>
      <c r="P188"/>
      <c r="Q188"/>
      <c r="T188"/>
    </row>
    <row r="189" spans="4:20">
      <c r="D189"/>
      <c r="G189" s="52"/>
      <c r="H189"/>
      <c r="K189"/>
      <c r="N189"/>
      <c r="O189"/>
      <c r="P189"/>
      <c r="Q189"/>
      <c r="T189"/>
    </row>
    <row r="190" spans="4:20">
      <c r="D190"/>
      <c r="G190" s="52"/>
      <c r="H190"/>
      <c r="K190"/>
      <c r="N190"/>
      <c r="O190"/>
      <c r="P190"/>
      <c r="Q190"/>
      <c r="T190"/>
    </row>
    <row r="191" spans="4:20">
      <c r="D191"/>
      <c r="G191" s="52"/>
      <c r="H191"/>
      <c r="K191"/>
      <c r="N191"/>
      <c r="O191"/>
      <c r="P191"/>
      <c r="Q191"/>
      <c r="T191"/>
    </row>
    <row r="192" spans="4:20">
      <c r="D192"/>
      <c r="G192" s="52"/>
      <c r="H192"/>
      <c r="K192"/>
      <c r="N192"/>
      <c r="O192"/>
      <c r="P192"/>
      <c r="Q192"/>
      <c r="T192"/>
    </row>
    <row r="193" spans="4:20">
      <c r="D193"/>
      <c r="G193" s="52"/>
      <c r="H193"/>
      <c r="K193"/>
      <c r="N193"/>
      <c r="O193"/>
      <c r="P193"/>
      <c r="Q193"/>
      <c r="T193"/>
    </row>
    <row r="194" spans="4:20">
      <c r="D194"/>
      <c r="G194" s="52"/>
      <c r="H194"/>
      <c r="K194"/>
      <c r="N194"/>
      <c r="O194"/>
      <c r="P194"/>
      <c r="Q194"/>
      <c r="T194"/>
    </row>
    <row r="195" spans="4:20">
      <c r="D195"/>
      <c r="G195" s="52"/>
      <c r="H195"/>
      <c r="K195"/>
      <c r="N195"/>
      <c r="O195"/>
      <c r="P195"/>
      <c r="Q195"/>
      <c r="T195"/>
    </row>
    <row r="196" spans="4:20">
      <c r="D196"/>
      <c r="G196" s="52"/>
      <c r="H196"/>
      <c r="K196"/>
      <c r="N196"/>
      <c r="O196"/>
      <c r="P196"/>
      <c r="Q196"/>
      <c r="T196"/>
    </row>
    <row r="197" spans="4:20">
      <c r="D197"/>
      <c r="G197" s="52"/>
      <c r="H197"/>
      <c r="K197"/>
      <c r="N197"/>
      <c r="O197"/>
      <c r="P197"/>
      <c r="Q197"/>
      <c r="T197"/>
    </row>
    <row r="198" spans="4:20">
      <c r="D198"/>
      <c r="G198" s="52"/>
      <c r="H198"/>
      <c r="K198"/>
      <c r="N198"/>
      <c r="O198"/>
      <c r="P198"/>
      <c r="Q198"/>
      <c r="T198"/>
    </row>
    <row r="199" spans="4:20">
      <c r="D199"/>
      <c r="G199" s="52"/>
      <c r="H199"/>
      <c r="K199"/>
      <c r="N199"/>
      <c r="O199"/>
      <c r="P199"/>
      <c r="Q199"/>
      <c r="T199"/>
    </row>
    <row r="200" spans="4:20">
      <c r="D200"/>
      <c r="G200" s="52"/>
      <c r="H200"/>
      <c r="K200"/>
      <c r="N200"/>
      <c r="O200"/>
      <c r="P200"/>
      <c r="Q200"/>
      <c r="T200"/>
    </row>
    <row r="201" spans="4:20">
      <c r="D201"/>
      <c r="G201" s="52"/>
      <c r="H201"/>
      <c r="K201"/>
      <c r="N201"/>
      <c r="O201"/>
      <c r="P201"/>
      <c r="Q201"/>
      <c r="T201"/>
    </row>
    <row r="202" spans="4:20">
      <c r="D202"/>
      <c r="G202" s="52"/>
      <c r="H202"/>
      <c r="K202"/>
      <c r="N202"/>
      <c r="O202"/>
      <c r="P202"/>
      <c r="Q202"/>
      <c r="T202"/>
    </row>
    <row r="203" spans="4:20">
      <c r="D203"/>
      <c r="G203" s="52"/>
      <c r="H203"/>
      <c r="K203"/>
      <c r="N203"/>
      <c r="O203"/>
      <c r="P203"/>
      <c r="Q203"/>
      <c r="T203"/>
    </row>
    <row r="204" spans="4:20">
      <c r="D204"/>
      <c r="G204" s="52"/>
      <c r="H204"/>
      <c r="K204"/>
      <c r="N204"/>
      <c r="O204"/>
      <c r="P204"/>
      <c r="Q204"/>
      <c r="T204"/>
    </row>
    <row r="205" spans="4:20">
      <c r="D205"/>
      <c r="G205" s="52"/>
      <c r="H205"/>
      <c r="K205"/>
      <c r="N205"/>
      <c r="O205"/>
      <c r="P205"/>
      <c r="Q205"/>
      <c r="T205"/>
    </row>
    <row r="206" spans="4:20">
      <c r="D206"/>
      <c r="G206" s="52"/>
      <c r="H206"/>
      <c r="K206"/>
      <c r="N206"/>
      <c r="O206"/>
      <c r="P206"/>
      <c r="Q206"/>
      <c r="T206"/>
    </row>
    <row r="207" spans="4:20">
      <c r="D207"/>
      <c r="G207" s="52"/>
      <c r="H207"/>
      <c r="K207"/>
      <c r="N207"/>
      <c r="O207"/>
      <c r="P207"/>
      <c r="Q207"/>
      <c r="T207"/>
    </row>
    <row r="208" spans="4:20">
      <c r="D208"/>
      <c r="G208" s="52"/>
      <c r="H208"/>
      <c r="K208"/>
      <c r="N208"/>
      <c r="O208"/>
      <c r="P208"/>
      <c r="Q208"/>
      <c r="T208"/>
    </row>
    <row r="209" spans="4:20">
      <c r="D209"/>
      <c r="G209" s="52"/>
      <c r="H209"/>
      <c r="K209"/>
      <c r="N209"/>
      <c r="O209"/>
      <c r="P209"/>
      <c r="Q209"/>
      <c r="T209"/>
    </row>
    <row r="210" spans="4:20">
      <c r="D210"/>
      <c r="G210" s="52"/>
      <c r="H210"/>
      <c r="K210"/>
      <c r="N210"/>
      <c r="O210"/>
      <c r="P210"/>
      <c r="Q210"/>
      <c r="T210"/>
    </row>
    <row r="211" spans="4:20">
      <c r="D211"/>
      <c r="G211" s="52"/>
      <c r="H211"/>
      <c r="K211"/>
      <c r="N211"/>
      <c r="O211"/>
      <c r="P211"/>
      <c r="Q211"/>
      <c r="T211"/>
    </row>
    <row r="212" spans="4:20">
      <c r="D212"/>
      <c r="G212" s="52"/>
      <c r="H212"/>
      <c r="K212"/>
      <c r="N212"/>
      <c r="O212"/>
      <c r="P212"/>
      <c r="Q212"/>
      <c r="T212"/>
    </row>
    <row r="213" spans="4:20">
      <c r="D213"/>
      <c r="G213" s="52"/>
      <c r="H213"/>
      <c r="K213"/>
      <c r="N213"/>
      <c r="O213"/>
      <c r="P213"/>
      <c r="Q213"/>
      <c r="T213"/>
    </row>
    <row r="214" spans="4:20">
      <c r="D214"/>
      <c r="G214" s="52"/>
      <c r="H214"/>
      <c r="K214"/>
      <c r="N214"/>
      <c r="O214"/>
      <c r="P214"/>
      <c r="Q214"/>
      <c r="T214"/>
    </row>
    <row r="215" spans="4:20">
      <c r="D215"/>
      <c r="G215" s="52"/>
      <c r="H215"/>
      <c r="K215"/>
      <c r="N215"/>
      <c r="O215"/>
      <c r="P215"/>
      <c r="Q215"/>
      <c r="T215"/>
    </row>
    <row r="216" spans="4:20">
      <c r="D216"/>
      <c r="G216" s="52"/>
      <c r="H216"/>
      <c r="K216"/>
      <c r="N216"/>
      <c r="O216"/>
      <c r="P216"/>
      <c r="Q216"/>
      <c r="T216"/>
    </row>
    <row r="217" spans="4:20">
      <c r="D217"/>
      <c r="G217" s="52"/>
      <c r="H217"/>
      <c r="K217"/>
      <c r="N217"/>
      <c r="O217"/>
      <c r="P217"/>
      <c r="Q217"/>
      <c r="T217"/>
    </row>
    <row r="218" spans="4:20">
      <c r="D218"/>
      <c r="G218" s="52"/>
      <c r="H218"/>
      <c r="K218"/>
      <c r="N218"/>
      <c r="O218"/>
      <c r="P218"/>
      <c r="Q218"/>
      <c r="T218"/>
    </row>
    <row r="219" spans="4:20">
      <c r="D219"/>
      <c r="G219" s="52"/>
      <c r="H219"/>
      <c r="K219"/>
      <c r="N219"/>
      <c r="O219"/>
      <c r="P219"/>
      <c r="Q219"/>
      <c r="T219"/>
    </row>
    <row r="220" spans="4:20">
      <c r="D220"/>
      <c r="G220" s="52"/>
      <c r="H220"/>
      <c r="K220"/>
      <c r="N220"/>
      <c r="O220"/>
      <c r="P220"/>
      <c r="Q220"/>
      <c r="T220"/>
    </row>
    <row r="221" spans="4:20">
      <c r="D221"/>
      <c r="G221" s="52"/>
      <c r="H221"/>
      <c r="K221"/>
      <c r="N221"/>
      <c r="O221"/>
      <c r="P221"/>
      <c r="Q221"/>
      <c r="T221"/>
    </row>
    <row r="222" spans="4:20">
      <c r="D222"/>
      <c r="G222" s="52"/>
      <c r="H222"/>
      <c r="K222"/>
      <c r="N222"/>
      <c r="O222"/>
      <c r="P222"/>
      <c r="Q222"/>
      <c r="T222"/>
    </row>
    <row r="223" spans="4:20">
      <c r="D223"/>
      <c r="G223" s="52"/>
      <c r="H223"/>
      <c r="K223"/>
      <c r="N223"/>
      <c r="O223"/>
      <c r="P223"/>
      <c r="Q223"/>
      <c r="T223"/>
    </row>
    <row r="224" spans="4:20">
      <c r="D224"/>
      <c r="G224" s="52"/>
      <c r="H224"/>
      <c r="K224"/>
      <c r="N224"/>
      <c r="O224"/>
      <c r="P224"/>
      <c r="Q224"/>
      <c r="T224"/>
    </row>
    <row r="225" spans="4:20">
      <c r="D225"/>
      <c r="G225" s="52"/>
      <c r="H225"/>
      <c r="K225"/>
      <c r="N225"/>
      <c r="O225"/>
      <c r="P225"/>
      <c r="Q225"/>
      <c r="T225"/>
    </row>
    <row r="226" spans="4:20">
      <c r="D226"/>
      <c r="G226" s="52"/>
      <c r="H226"/>
      <c r="K226"/>
      <c r="N226"/>
      <c r="O226"/>
      <c r="P226"/>
      <c r="Q226"/>
      <c r="T226"/>
    </row>
    <row r="227" spans="4:20">
      <c r="D227"/>
      <c r="G227" s="52"/>
      <c r="H227"/>
      <c r="K227"/>
      <c r="N227"/>
      <c r="O227"/>
      <c r="P227"/>
      <c r="Q227"/>
      <c r="T227"/>
    </row>
    <row r="228" spans="4:20">
      <c r="D228"/>
      <c r="G228" s="52"/>
      <c r="H228"/>
      <c r="K228"/>
      <c r="N228"/>
      <c r="O228"/>
      <c r="P228"/>
      <c r="Q228"/>
      <c r="T228"/>
    </row>
    <row r="229" spans="4:20">
      <c r="D229"/>
      <c r="G229" s="52"/>
      <c r="H229"/>
      <c r="K229"/>
      <c r="N229"/>
      <c r="O229"/>
      <c r="P229"/>
      <c r="Q229"/>
      <c r="T229"/>
    </row>
    <row r="230" spans="4:20">
      <c r="D230"/>
      <c r="G230" s="52"/>
      <c r="H230"/>
      <c r="K230"/>
      <c r="N230"/>
      <c r="O230"/>
      <c r="P230"/>
      <c r="Q230"/>
      <c r="T230"/>
    </row>
    <row r="231" spans="4:20">
      <c r="D231"/>
      <c r="G231" s="52"/>
      <c r="H231"/>
      <c r="K231"/>
      <c r="N231"/>
      <c r="O231"/>
      <c r="P231"/>
      <c r="Q231"/>
      <c r="T231"/>
    </row>
    <row r="232" spans="4:20">
      <c r="D232"/>
      <c r="G232" s="52"/>
      <c r="H232"/>
      <c r="K232"/>
      <c r="N232"/>
      <c r="O232"/>
      <c r="P232"/>
      <c r="Q232"/>
      <c r="T232"/>
    </row>
    <row r="233" spans="4:20">
      <c r="D233"/>
      <c r="G233" s="52"/>
      <c r="H233"/>
      <c r="K233"/>
      <c r="N233"/>
      <c r="O233"/>
      <c r="P233"/>
      <c r="Q233"/>
      <c r="T233"/>
    </row>
    <row r="234" spans="4:20">
      <c r="D234"/>
      <c r="G234" s="52"/>
      <c r="H234"/>
      <c r="K234"/>
      <c r="N234"/>
      <c r="O234"/>
      <c r="P234"/>
      <c r="Q234"/>
      <c r="T234"/>
    </row>
    <row r="235" spans="4:20">
      <c r="D235"/>
      <c r="G235" s="52"/>
      <c r="H235"/>
      <c r="K235"/>
      <c r="N235"/>
      <c r="O235"/>
      <c r="P235"/>
      <c r="Q235"/>
      <c r="T235"/>
    </row>
    <row r="236" spans="4:20">
      <c r="D236"/>
      <c r="G236" s="52"/>
      <c r="H236"/>
      <c r="K236"/>
      <c r="N236"/>
      <c r="O236"/>
      <c r="P236"/>
      <c r="Q236"/>
      <c r="T236"/>
    </row>
    <row r="237" spans="4:20">
      <c r="D237"/>
      <c r="G237" s="52"/>
      <c r="H237"/>
      <c r="K237"/>
      <c r="N237"/>
      <c r="O237"/>
      <c r="P237"/>
      <c r="Q237"/>
      <c r="T237"/>
    </row>
    <row r="238" spans="4:20">
      <c r="D238"/>
      <c r="G238" s="52"/>
      <c r="H238"/>
      <c r="K238"/>
      <c r="N238"/>
      <c r="O238"/>
      <c r="P238"/>
      <c r="Q238"/>
      <c r="T238"/>
    </row>
    <row r="239" spans="4:20">
      <c r="D239"/>
      <c r="G239" s="52"/>
      <c r="H239"/>
      <c r="K239"/>
      <c r="N239"/>
      <c r="O239"/>
      <c r="P239"/>
      <c r="Q239"/>
      <c r="T239"/>
    </row>
    <row r="240" spans="4:20">
      <c r="D240"/>
      <c r="G240" s="52"/>
      <c r="H240"/>
      <c r="K240"/>
      <c r="N240"/>
      <c r="O240"/>
      <c r="P240"/>
      <c r="Q240"/>
      <c r="T240"/>
    </row>
    <row r="241" spans="4:20">
      <c r="D241"/>
      <c r="G241" s="52"/>
      <c r="H241"/>
      <c r="K241"/>
      <c r="N241"/>
      <c r="O241"/>
      <c r="P241"/>
      <c r="Q241"/>
      <c r="T241"/>
    </row>
    <row r="242" spans="4:20">
      <c r="D242"/>
      <c r="G242" s="52"/>
      <c r="H242"/>
      <c r="K242"/>
      <c r="N242"/>
      <c r="O242"/>
      <c r="P242"/>
      <c r="Q242"/>
      <c r="T242"/>
    </row>
    <row r="243" spans="4:20">
      <c r="D243"/>
      <c r="G243" s="52"/>
      <c r="H243"/>
      <c r="K243"/>
      <c r="N243"/>
      <c r="O243"/>
      <c r="P243"/>
      <c r="Q243"/>
      <c r="T243"/>
    </row>
    <row r="244" spans="4:20">
      <c r="D244"/>
      <c r="G244" s="52"/>
      <c r="H244"/>
      <c r="K244"/>
      <c r="N244"/>
      <c r="O244"/>
      <c r="P244"/>
      <c r="Q244"/>
      <c r="T244"/>
    </row>
    <row r="245" spans="4:20">
      <c r="D245"/>
      <c r="G245" s="52"/>
      <c r="H245"/>
      <c r="K245"/>
      <c r="N245"/>
      <c r="O245"/>
      <c r="P245"/>
      <c r="Q245"/>
      <c r="T245"/>
    </row>
    <row r="246" spans="4:20">
      <c r="D246"/>
      <c r="G246" s="52"/>
      <c r="H246"/>
      <c r="K246"/>
      <c r="N246"/>
      <c r="O246"/>
      <c r="P246"/>
      <c r="Q246"/>
      <c r="T246"/>
    </row>
    <row r="247" spans="4:20">
      <c r="D247"/>
      <c r="G247" s="52"/>
      <c r="H247"/>
      <c r="K247"/>
      <c r="N247"/>
      <c r="O247"/>
      <c r="P247"/>
      <c r="Q247"/>
      <c r="T247"/>
    </row>
    <row r="248" spans="4:20">
      <c r="D248"/>
      <c r="G248" s="52"/>
      <c r="H248"/>
      <c r="K248"/>
      <c r="N248"/>
      <c r="O248"/>
      <c r="P248"/>
      <c r="Q248"/>
      <c r="T248"/>
    </row>
    <row r="249" spans="4:20">
      <c r="D249"/>
      <c r="G249" s="52"/>
      <c r="H249"/>
      <c r="K249"/>
      <c r="N249"/>
      <c r="O249"/>
      <c r="P249"/>
      <c r="Q249"/>
      <c r="T249"/>
    </row>
    <row r="250" spans="4:20">
      <c r="D250"/>
      <c r="G250" s="52"/>
      <c r="H250"/>
      <c r="K250"/>
      <c r="N250"/>
      <c r="O250"/>
      <c r="P250"/>
      <c r="Q250"/>
      <c r="T250"/>
    </row>
    <row r="251" spans="4:20">
      <c r="D251"/>
      <c r="G251" s="52"/>
      <c r="H251"/>
      <c r="K251"/>
      <c r="N251"/>
      <c r="O251"/>
      <c r="P251"/>
      <c r="Q251"/>
      <c r="T251"/>
    </row>
    <row r="252" spans="4:20">
      <c r="D252"/>
      <c r="G252" s="52"/>
      <c r="H252"/>
      <c r="K252"/>
      <c r="N252"/>
      <c r="O252"/>
      <c r="P252"/>
      <c r="Q252"/>
      <c r="T252"/>
    </row>
    <row r="253" spans="4:20">
      <c r="D253"/>
      <c r="G253" s="52"/>
      <c r="H253"/>
      <c r="K253"/>
      <c r="N253"/>
      <c r="O253"/>
      <c r="P253"/>
      <c r="Q253"/>
      <c r="T253"/>
    </row>
    <row r="254" spans="4:20">
      <c r="D254"/>
      <c r="G254" s="52"/>
      <c r="H254"/>
      <c r="K254"/>
      <c r="N254"/>
      <c r="O254"/>
      <c r="P254"/>
      <c r="Q254"/>
      <c r="T254"/>
    </row>
    <row r="255" spans="4:20">
      <c r="D255"/>
      <c r="G255" s="52"/>
      <c r="H255"/>
      <c r="K255"/>
      <c r="N255"/>
      <c r="O255"/>
      <c r="P255"/>
      <c r="Q255"/>
      <c r="T255"/>
    </row>
    <row r="256" spans="4:20">
      <c r="D256"/>
      <c r="G256" s="52"/>
      <c r="H256"/>
      <c r="K256"/>
      <c r="N256"/>
      <c r="O256"/>
      <c r="P256"/>
      <c r="Q256"/>
      <c r="T256"/>
    </row>
    <row r="257" spans="4:20">
      <c r="D257"/>
      <c r="G257" s="52"/>
      <c r="H257"/>
      <c r="K257"/>
      <c r="N257"/>
      <c r="O257"/>
      <c r="P257"/>
      <c r="Q257"/>
      <c r="T257"/>
    </row>
    <row r="258" spans="4:20">
      <c r="D258"/>
      <c r="G258" s="52"/>
      <c r="H258"/>
      <c r="K258"/>
      <c r="N258"/>
      <c r="O258"/>
      <c r="P258"/>
      <c r="Q258"/>
      <c r="T258"/>
    </row>
    <row r="259" spans="4:20">
      <c r="D259"/>
      <c r="G259" s="52"/>
      <c r="H259"/>
      <c r="K259"/>
      <c r="N259"/>
      <c r="O259"/>
      <c r="P259"/>
      <c r="Q259"/>
      <c r="T259"/>
    </row>
    <row r="260" spans="4:20">
      <c r="D260"/>
      <c r="G260" s="52"/>
      <c r="H260"/>
      <c r="K260"/>
      <c r="N260"/>
      <c r="O260"/>
      <c r="P260"/>
      <c r="Q260"/>
      <c r="T260"/>
    </row>
    <row r="261" spans="4:20">
      <c r="D261"/>
      <c r="G261" s="52"/>
      <c r="H261"/>
      <c r="K261"/>
      <c r="N261"/>
      <c r="O261"/>
      <c r="P261"/>
      <c r="Q261"/>
      <c r="T261"/>
    </row>
    <row r="262" spans="4:20">
      <c r="D262"/>
      <c r="G262" s="52"/>
      <c r="H262"/>
      <c r="K262"/>
      <c r="N262"/>
      <c r="O262"/>
      <c r="P262"/>
      <c r="Q262"/>
      <c r="T262"/>
    </row>
    <row r="263" spans="4:20">
      <c r="D263"/>
      <c r="G263" s="52"/>
      <c r="H263"/>
      <c r="K263"/>
      <c r="N263"/>
      <c r="O263"/>
      <c r="P263"/>
      <c r="Q263"/>
      <c r="T263"/>
    </row>
    <row r="264" spans="4:20">
      <c r="D264"/>
      <c r="G264" s="52"/>
      <c r="H264"/>
      <c r="K264"/>
      <c r="N264"/>
      <c r="O264"/>
      <c r="P264"/>
      <c r="Q264"/>
      <c r="T264"/>
    </row>
    <row r="265" spans="4:20">
      <c r="D265"/>
      <c r="G265" s="52"/>
      <c r="H265"/>
      <c r="K265"/>
      <c r="N265"/>
      <c r="O265"/>
      <c r="P265"/>
      <c r="Q265"/>
      <c r="T265"/>
    </row>
    <row r="266" spans="4:20">
      <c r="D266"/>
      <c r="G266" s="52"/>
      <c r="H266"/>
      <c r="K266"/>
      <c r="N266"/>
      <c r="O266"/>
      <c r="P266"/>
      <c r="Q266"/>
      <c r="T266"/>
    </row>
    <row r="267" spans="4:20">
      <c r="D267"/>
      <c r="G267" s="52"/>
      <c r="H267"/>
      <c r="K267"/>
      <c r="N267"/>
      <c r="O267"/>
      <c r="P267"/>
      <c r="Q267"/>
      <c r="T267"/>
    </row>
    <row r="268" spans="4:20">
      <c r="D268"/>
      <c r="G268" s="52"/>
      <c r="H268"/>
      <c r="K268"/>
      <c r="N268"/>
      <c r="O268"/>
      <c r="P268"/>
      <c r="Q268"/>
      <c r="T268"/>
    </row>
    <row r="269" spans="4:20">
      <c r="D269"/>
      <c r="G269" s="52"/>
      <c r="H269"/>
      <c r="K269"/>
      <c r="N269"/>
      <c r="O269"/>
      <c r="P269"/>
      <c r="Q269"/>
      <c r="T269"/>
    </row>
    <row r="270" spans="4:20">
      <c r="D270"/>
      <c r="G270" s="52"/>
      <c r="H270"/>
      <c r="K270"/>
      <c r="N270"/>
      <c r="O270"/>
      <c r="P270"/>
      <c r="Q270"/>
      <c r="T270"/>
    </row>
    <row r="271" spans="4:20">
      <c r="D271"/>
      <c r="G271" s="52"/>
      <c r="H271"/>
      <c r="K271"/>
      <c r="N271"/>
      <c r="O271"/>
      <c r="P271"/>
      <c r="Q271"/>
      <c r="T271"/>
    </row>
    <row r="272" spans="4:20">
      <c r="D272"/>
      <c r="G272" s="52"/>
      <c r="H272"/>
      <c r="K272"/>
      <c r="N272"/>
      <c r="O272"/>
      <c r="P272"/>
      <c r="Q272"/>
      <c r="T272"/>
    </row>
    <row r="273" spans="4:20">
      <c r="D273"/>
      <c r="G273" s="52"/>
      <c r="H273"/>
      <c r="K273"/>
      <c r="N273"/>
      <c r="O273"/>
      <c r="P273"/>
      <c r="Q273"/>
      <c r="T273"/>
    </row>
    <row r="274" spans="4:20">
      <c r="D274"/>
      <c r="G274" s="52"/>
      <c r="H274"/>
      <c r="K274"/>
      <c r="N274"/>
      <c r="O274"/>
      <c r="P274"/>
      <c r="Q274"/>
      <c r="T274"/>
    </row>
    <row r="275" spans="4:20">
      <c r="D275"/>
      <c r="G275" s="52"/>
      <c r="H275"/>
      <c r="K275"/>
      <c r="N275"/>
      <c r="O275"/>
      <c r="P275"/>
      <c r="Q275"/>
      <c r="T275"/>
    </row>
    <row r="276" spans="4:20">
      <c r="D276"/>
      <c r="G276" s="52"/>
      <c r="H276"/>
      <c r="K276"/>
      <c r="N276"/>
      <c r="O276"/>
      <c r="P276"/>
      <c r="Q276"/>
      <c r="T276"/>
    </row>
    <row r="277" spans="4:20">
      <c r="D277"/>
      <c r="G277" s="52"/>
      <c r="H277"/>
      <c r="K277"/>
      <c r="N277"/>
      <c r="O277"/>
      <c r="P277"/>
      <c r="Q277"/>
      <c r="T277"/>
    </row>
    <row r="278" spans="4:20">
      <c r="D278"/>
      <c r="G278" s="52"/>
      <c r="H278"/>
      <c r="K278"/>
      <c r="N278"/>
      <c r="O278"/>
      <c r="P278"/>
      <c r="Q278"/>
      <c r="T278"/>
    </row>
    <row r="279" spans="4:20">
      <c r="D279"/>
      <c r="G279" s="52"/>
      <c r="H279"/>
      <c r="K279"/>
      <c r="N279"/>
      <c r="O279"/>
      <c r="P279"/>
      <c r="Q279"/>
      <c r="T279"/>
    </row>
    <row r="280" spans="4:20">
      <c r="D280"/>
      <c r="G280" s="52"/>
      <c r="H280"/>
      <c r="K280"/>
      <c r="N280"/>
      <c r="O280"/>
      <c r="P280"/>
      <c r="Q280"/>
      <c r="T280"/>
    </row>
    <row r="281" spans="4:20">
      <c r="D281"/>
      <c r="G281" s="52"/>
      <c r="H281"/>
      <c r="K281"/>
      <c r="N281"/>
      <c r="O281"/>
      <c r="P281"/>
      <c r="Q281"/>
      <c r="T281"/>
    </row>
    <row r="282" spans="4:20">
      <c r="D282"/>
      <c r="G282" s="52"/>
      <c r="H282"/>
      <c r="K282"/>
      <c r="N282"/>
      <c r="O282"/>
      <c r="P282"/>
      <c r="Q282"/>
      <c r="T282"/>
    </row>
    <row r="283" spans="4:20">
      <c r="D283"/>
      <c r="G283" s="52"/>
      <c r="H283"/>
      <c r="K283"/>
      <c r="N283"/>
      <c r="O283"/>
      <c r="P283"/>
      <c r="Q283"/>
      <c r="T283"/>
    </row>
    <row r="284" spans="4:20">
      <c r="D284"/>
      <c r="G284" s="52"/>
      <c r="H284"/>
      <c r="K284"/>
      <c r="N284"/>
      <c r="O284"/>
      <c r="P284"/>
      <c r="Q284"/>
      <c r="T284"/>
    </row>
    <row r="285" spans="4:20">
      <c r="D285"/>
      <c r="G285" s="52"/>
      <c r="H285"/>
      <c r="K285"/>
      <c r="N285"/>
      <c r="O285"/>
      <c r="P285"/>
      <c r="Q285"/>
      <c r="T285"/>
    </row>
    <row r="286" spans="4:20">
      <c r="D286"/>
      <c r="G286" s="52"/>
      <c r="H286"/>
      <c r="K286"/>
      <c r="N286"/>
      <c r="O286"/>
      <c r="P286"/>
      <c r="Q286"/>
      <c r="T286"/>
    </row>
    <row r="287" spans="4:20">
      <c r="D287"/>
      <c r="G287" s="52"/>
      <c r="H287"/>
      <c r="K287"/>
      <c r="N287"/>
      <c r="O287"/>
      <c r="P287"/>
      <c r="Q287"/>
      <c r="T287"/>
    </row>
    <row r="288" spans="4:20">
      <c r="D288"/>
      <c r="G288" s="52"/>
      <c r="H288"/>
      <c r="K288"/>
      <c r="N288"/>
      <c r="O288"/>
      <c r="P288"/>
      <c r="Q288"/>
      <c r="T288"/>
    </row>
    <row r="289" spans="4:20">
      <c r="D289"/>
      <c r="G289" s="52"/>
      <c r="H289"/>
      <c r="K289"/>
      <c r="N289"/>
      <c r="O289"/>
      <c r="P289"/>
      <c r="Q289"/>
      <c r="T289"/>
    </row>
    <row r="290" spans="4:20">
      <c r="D290"/>
      <c r="G290" s="52"/>
      <c r="H290"/>
      <c r="K290"/>
      <c r="N290"/>
      <c r="O290"/>
      <c r="P290"/>
      <c r="Q290"/>
      <c r="T290"/>
    </row>
    <row r="291" spans="4:20">
      <c r="D291"/>
      <c r="G291" s="52"/>
      <c r="H291"/>
      <c r="K291"/>
      <c r="N291"/>
      <c r="O291"/>
      <c r="P291"/>
      <c r="Q291"/>
      <c r="T291"/>
    </row>
    <row r="292" spans="4:20">
      <c r="D292"/>
      <c r="G292" s="52"/>
      <c r="H292"/>
      <c r="K292"/>
      <c r="N292"/>
      <c r="O292"/>
      <c r="P292"/>
      <c r="Q292"/>
      <c r="T292"/>
    </row>
    <row r="293" spans="4:20">
      <c r="D293"/>
      <c r="G293" s="52"/>
      <c r="H293"/>
      <c r="K293"/>
      <c r="N293"/>
      <c r="O293"/>
      <c r="P293"/>
      <c r="Q293"/>
      <c r="T293"/>
    </row>
    <row r="294" spans="4:20">
      <c r="D294"/>
      <c r="G294" s="52"/>
      <c r="H294"/>
      <c r="K294"/>
      <c r="N294"/>
      <c r="O294"/>
      <c r="P294"/>
      <c r="Q294"/>
      <c r="T294"/>
    </row>
    <row r="295" spans="4:20">
      <c r="D295"/>
      <c r="G295" s="52"/>
      <c r="H295"/>
      <c r="K295"/>
      <c r="N295"/>
      <c r="O295"/>
      <c r="P295"/>
      <c r="Q295"/>
      <c r="T295"/>
    </row>
    <row r="296" spans="4:20">
      <c r="D296"/>
      <c r="G296" s="52"/>
      <c r="H296"/>
      <c r="K296"/>
      <c r="N296"/>
      <c r="O296"/>
      <c r="P296"/>
      <c r="Q296"/>
      <c r="T296"/>
    </row>
    <row r="297" spans="4:20">
      <c r="D297"/>
      <c r="G297" s="52"/>
      <c r="H297"/>
      <c r="K297"/>
      <c r="N297"/>
      <c r="O297"/>
      <c r="P297"/>
      <c r="Q297"/>
      <c r="T297"/>
    </row>
    <row r="298" spans="4:20">
      <c r="D298"/>
      <c r="G298" s="52"/>
      <c r="H298"/>
      <c r="K298"/>
      <c r="N298"/>
      <c r="O298"/>
      <c r="P298"/>
      <c r="Q298"/>
      <c r="T298"/>
    </row>
    <row r="299" spans="4:20">
      <c r="D299"/>
      <c r="G299" s="52"/>
      <c r="H299"/>
      <c r="K299"/>
      <c r="N299"/>
      <c r="O299"/>
      <c r="P299"/>
      <c r="Q299"/>
      <c r="T299"/>
    </row>
    <row r="300" spans="4:20">
      <c r="D300"/>
      <c r="G300" s="52"/>
      <c r="H300"/>
      <c r="K300"/>
      <c r="N300"/>
      <c r="O300"/>
      <c r="P300"/>
      <c r="Q300"/>
      <c r="T300"/>
    </row>
    <row r="301" spans="4:20">
      <c r="D301"/>
      <c r="G301" s="52"/>
      <c r="H301"/>
      <c r="K301"/>
      <c r="N301"/>
      <c r="O301"/>
      <c r="P301"/>
      <c r="Q301"/>
      <c r="T301"/>
    </row>
    <row r="302" spans="4:20">
      <c r="D302"/>
      <c r="G302" s="52"/>
      <c r="H302"/>
      <c r="K302"/>
      <c r="N302"/>
      <c r="O302"/>
      <c r="P302"/>
      <c r="Q302"/>
      <c r="T302"/>
    </row>
    <row r="303" spans="4:20">
      <c r="D303"/>
      <c r="G303" s="52"/>
      <c r="H303"/>
      <c r="K303"/>
      <c r="N303"/>
      <c r="O303"/>
      <c r="P303"/>
      <c r="Q303"/>
      <c r="T303"/>
    </row>
    <row r="304" spans="4:20">
      <c r="D304"/>
      <c r="G304" s="52"/>
      <c r="H304"/>
      <c r="K304"/>
      <c r="N304"/>
      <c r="O304"/>
      <c r="P304"/>
      <c r="Q304"/>
      <c r="T304"/>
    </row>
    <row r="305" spans="4:20">
      <c r="D305"/>
      <c r="G305" s="52"/>
      <c r="H305"/>
      <c r="K305"/>
      <c r="N305"/>
      <c r="O305"/>
      <c r="P305"/>
      <c r="Q305"/>
      <c r="T305"/>
    </row>
    <row r="306" spans="4:20">
      <c r="D306"/>
      <c r="G306" s="52"/>
      <c r="H306"/>
      <c r="K306"/>
      <c r="N306"/>
      <c r="O306"/>
      <c r="P306"/>
      <c r="Q306"/>
      <c r="T306"/>
    </row>
    <row r="307" spans="4:20">
      <c r="D307"/>
      <c r="G307" s="52"/>
      <c r="H307"/>
      <c r="K307"/>
      <c r="N307"/>
      <c r="O307"/>
      <c r="P307"/>
      <c r="Q307"/>
      <c r="T307"/>
    </row>
    <row r="308" spans="4:20">
      <c r="D308"/>
      <c r="G308" s="52"/>
      <c r="H308"/>
      <c r="K308"/>
      <c r="N308"/>
      <c r="O308"/>
      <c r="P308"/>
      <c r="Q308"/>
      <c r="T308"/>
    </row>
    <row r="309" spans="4:20">
      <c r="D309"/>
      <c r="G309" s="52"/>
      <c r="H309"/>
      <c r="K309"/>
      <c r="N309"/>
      <c r="O309"/>
      <c r="P309"/>
      <c r="Q309"/>
      <c r="T309"/>
    </row>
    <row r="310" spans="4:20">
      <c r="D310"/>
      <c r="G310" s="52"/>
      <c r="H310"/>
      <c r="K310"/>
      <c r="N310"/>
      <c r="O310"/>
      <c r="P310"/>
      <c r="Q310"/>
      <c r="T310"/>
    </row>
    <row r="311" spans="4:20">
      <c r="D311"/>
      <c r="G311" s="52"/>
      <c r="H311"/>
      <c r="K311"/>
      <c r="N311"/>
      <c r="O311"/>
      <c r="P311"/>
      <c r="Q311"/>
      <c r="T311"/>
    </row>
    <row r="312" spans="4:20">
      <c r="D312"/>
      <c r="G312" s="52"/>
      <c r="H312"/>
      <c r="K312"/>
      <c r="N312"/>
      <c r="O312"/>
      <c r="P312"/>
      <c r="Q312"/>
      <c r="T312"/>
    </row>
    <row r="313" spans="4:20">
      <c r="D313"/>
      <c r="G313" s="52"/>
      <c r="H313"/>
      <c r="K313"/>
      <c r="N313"/>
      <c r="O313"/>
      <c r="P313"/>
      <c r="Q313"/>
      <c r="T313"/>
    </row>
    <row r="314" spans="4:20">
      <c r="D314"/>
      <c r="G314" s="52"/>
      <c r="H314"/>
      <c r="K314"/>
      <c r="N314"/>
      <c r="O314"/>
      <c r="P314"/>
      <c r="Q314"/>
      <c r="T314"/>
    </row>
    <row r="315" spans="4:20">
      <c r="D315"/>
      <c r="G315" s="52"/>
      <c r="H315"/>
      <c r="K315"/>
      <c r="N315"/>
      <c r="O315"/>
      <c r="P315"/>
      <c r="Q315"/>
      <c r="T315"/>
    </row>
    <row r="316" spans="4:20">
      <c r="D316"/>
      <c r="G316" s="52"/>
      <c r="H316"/>
      <c r="K316"/>
      <c r="N316"/>
      <c r="O316"/>
      <c r="P316"/>
      <c r="Q316"/>
      <c r="T316"/>
    </row>
    <row r="317" spans="4:20">
      <c r="D317"/>
      <c r="G317" s="52"/>
      <c r="H317"/>
      <c r="K317"/>
      <c r="N317"/>
      <c r="O317"/>
      <c r="P317"/>
      <c r="Q317"/>
      <c r="T317"/>
    </row>
    <row r="318" spans="4:20">
      <c r="D318"/>
      <c r="G318" s="52"/>
      <c r="H318"/>
      <c r="K318"/>
      <c r="N318"/>
      <c r="O318"/>
      <c r="P318"/>
      <c r="Q318"/>
      <c r="T318"/>
    </row>
    <row r="319" spans="4:20">
      <c r="D319"/>
      <c r="G319" s="52"/>
      <c r="H319"/>
      <c r="K319"/>
      <c r="N319"/>
      <c r="O319"/>
      <c r="P319"/>
      <c r="Q319"/>
      <c r="T319"/>
    </row>
    <row r="320" spans="4:20">
      <c r="D320"/>
      <c r="G320" s="52"/>
      <c r="H320"/>
      <c r="K320"/>
      <c r="N320"/>
      <c r="O320"/>
      <c r="P320"/>
      <c r="Q320"/>
      <c r="T320"/>
    </row>
    <row r="321" spans="4:20">
      <c r="D321"/>
      <c r="G321" s="52"/>
      <c r="H321"/>
      <c r="K321"/>
      <c r="N321"/>
      <c r="O321"/>
      <c r="P321"/>
      <c r="Q321"/>
      <c r="T321"/>
    </row>
    <row r="322" spans="4:20">
      <c r="D322"/>
      <c r="G322" s="52"/>
      <c r="H322"/>
      <c r="K322"/>
      <c r="N322"/>
      <c r="O322"/>
      <c r="P322"/>
      <c r="Q322"/>
      <c r="T322"/>
    </row>
    <row r="323" spans="4:20">
      <c r="D323"/>
      <c r="G323" s="52"/>
      <c r="H323"/>
      <c r="K323"/>
      <c r="N323"/>
      <c r="O323"/>
      <c r="P323"/>
      <c r="Q323"/>
      <c r="T323"/>
    </row>
    <row r="324" spans="4:20">
      <c r="D324"/>
      <c r="G324" s="52"/>
      <c r="H324"/>
      <c r="K324"/>
      <c r="N324"/>
      <c r="O324"/>
      <c r="P324"/>
      <c r="Q324"/>
      <c r="T324"/>
    </row>
    <row r="325" spans="4:20">
      <c r="D325"/>
      <c r="G325" s="52"/>
      <c r="H325"/>
      <c r="K325"/>
      <c r="N325"/>
      <c r="O325"/>
      <c r="P325"/>
      <c r="Q325"/>
      <c r="T325"/>
    </row>
    <row r="326" spans="4:20">
      <c r="D326"/>
      <c r="G326" s="52"/>
      <c r="H326"/>
      <c r="K326"/>
      <c r="N326"/>
      <c r="O326"/>
      <c r="P326"/>
      <c r="Q326"/>
      <c r="T326"/>
    </row>
    <row r="327" spans="4:20">
      <c r="D327"/>
      <c r="G327" s="52"/>
      <c r="H327"/>
      <c r="K327"/>
      <c r="N327"/>
      <c r="O327"/>
      <c r="P327"/>
      <c r="Q327"/>
      <c r="T327"/>
    </row>
    <row r="328" spans="4:20">
      <c r="D328"/>
      <c r="G328" s="52"/>
      <c r="H328"/>
      <c r="K328"/>
      <c r="N328"/>
      <c r="O328"/>
      <c r="P328"/>
      <c r="Q328"/>
      <c r="T328"/>
    </row>
    <row r="329" spans="4:20">
      <c r="D329"/>
      <c r="G329" s="52"/>
      <c r="H329"/>
      <c r="K329"/>
      <c r="N329"/>
      <c r="O329"/>
      <c r="P329"/>
      <c r="Q329"/>
      <c r="T329"/>
    </row>
    <row r="330" spans="4:20">
      <c r="D330"/>
      <c r="G330" s="52"/>
      <c r="H330"/>
      <c r="K330"/>
      <c r="N330"/>
      <c r="O330"/>
      <c r="P330"/>
      <c r="Q330"/>
      <c r="T330"/>
    </row>
    <row r="331" spans="4:20">
      <c r="D331"/>
      <c r="G331" s="52"/>
      <c r="H331"/>
      <c r="K331"/>
      <c r="N331"/>
      <c r="O331"/>
      <c r="P331"/>
      <c r="Q331"/>
      <c r="T331"/>
    </row>
    <row r="332" spans="4:20">
      <c r="D332"/>
      <c r="G332" s="52"/>
      <c r="H332"/>
      <c r="K332"/>
      <c r="N332"/>
      <c r="O332"/>
      <c r="P332"/>
      <c r="Q332"/>
      <c r="T332"/>
    </row>
    <row r="333" spans="4:20">
      <c r="D333"/>
      <c r="G333" s="52"/>
      <c r="H333"/>
      <c r="K333"/>
      <c r="N333"/>
      <c r="O333"/>
      <c r="P333"/>
      <c r="Q333"/>
      <c r="T333"/>
    </row>
    <row r="334" spans="4:20">
      <c r="D334"/>
      <c r="G334" s="52"/>
      <c r="H334"/>
      <c r="K334"/>
      <c r="N334"/>
      <c r="O334"/>
      <c r="P334"/>
      <c r="Q334"/>
      <c r="T334"/>
    </row>
    <row r="335" spans="4:20">
      <c r="D335"/>
      <c r="G335" s="52"/>
      <c r="H335"/>
      <c r="K335"/>
      <c r="N335"/>
      <c r="O335"/>
      <c r="P335"/>
      <c r="Q335"/>
      <c r="T335"/>
    </row>
    <row r="336" spans="4:20">
      <c r="D336"/>
      <c r="G336" s="52"/>
      <c r="H336"/>
      <c r="K336"/>
      <c r="N336"/>
      <c r="O336"/>
      <c r="P336"/>
      <c r="Q336"/>
      <c r="T336"/>
    </row>
    <row r="337" spans="4:20">
      <c r="D337"/>
      <c r="G337" s="52"/>
      <c r="H337"/>
      <c r="K337"/>
      <c r="N337"/>
      <c r="O337"/>
      <c r="P337"/>
      <c r="Q337"/>
      <c r="T337"/>
    </row>
    <row r="338" spans="4:20">
      <c r="D338"/>
      <c r="G338" s="52"/>
      <c r="H338"/>
      <c r="K338"/>
      <c r="N338"/>
      <c r="O338"/>
      <c r="P338"/>
      <c r="Q338"/>
      <c r="T338"/>
    </row>
    <row r="339" spans="4:20">
      <c r="D339"/>
      <c r="G339" s="52"/>
      <c r="H339"/>
      <c r="K339"/>
      <c r="N339"/>
      <c r="O339"/>
      <c r="P339"/>
      <c r="Q339"/>
      <c r="T339"/>
    </row>
    <row r="340" spans="4:20">
      <c r="D340"/>
      <c r="G340" s="52"/>
      <c r="H340"/>
      <c r="K340"/>
      <c r="N340"/>
      <c r="O340"/>
      <c r="P340"/>
      <c r="Q340"/>
      <c r="T340"/>
    </row>
    <row r="341" spans="4:20">
      <c r="D341"/>
      <c r="G341" s="52"/>
      <c r="H341"/>
      <c r="K341"/>
      <c r="N341"/>
      <c r="O341"/>
      <c r="P341"/>
      <c r="Q341"/>
      <c r="T341"/>
    </row>
    <row r="342" spans="4:20">
      <c r="D342"/>
      <c r="G342" s="52"/>
      <c r="H342"/>
      <c r="K342"/>
      <c r="N342"/>
      <c r="O342"/>
      <c r="P342"/>
      <c r="Q342"/>
      <c r="T342"/>
    </row>
    <row r="343" spans="4:20">
      <c r="D343"/>
      <c r="G343" s="52"/>
      <c r="H343"/>
      <c r="K343"/>
      <c r="N343"/>
      <c r="O343"/>
      <c r="P343"/>
      <c r="Q343"/>
      <c r="T343"/>
    </row>
    <row r="344" spans="4:20">
      <c r="D344"/>
      <c r="G344" s="52"/>
      <c r="H344"/>
      <c r="K344"/>
      <c r="N344"/>
      <c r="O344"/>
      <c r="P344"/>
      <c r="Q344"/>
      <c r="T344"/>
    </row>
    <row r="345" spans="4:20">
      <c r="D345"/>
      <c r="G345" s="52"/>
      <c r="H345"/>
      <c r="K345"/>
      <c r="N345"/>
      <c r="O345"/>
      <c r="P345"/>
      <c r="Q345"/>
      <c r="T345"/>
    </row>
    <row r="346" spans="4:20">
      <c r="D346"/>
      <c r="G346" s="52"/>
      <c r="H346"/>
      <c r="K346"/>
      <c r="N346"/>
      <c r="O346"/>
      <c r="P346"/>
      <c r="Q346"/>
      <c r="T346"/>
    </row>
    <row r="347" spans="4:20">
      <c r="D347"/>
      <c r="G347" s="52"/>
      <c r="H347"/>
      <c r="K347"/>
      <c r="N347"/>
      <c r="O347"/>
      <c r="P347"/>
      <c r="Q347"/>
      <c r="T347"/>
    </row>
    <row r="348" spans="4:20">
      <c r="D348"/>
      <c r="G348" s="52"/>
      <c r="H348"/>
      <c r="K348"/>
      <c r="N348"/>
      <c r="O348"/>
      <c r="P348"/>
      <c r="Q348"/>
      <c r="T348"/>
    </row>
    <row r="349" spans="4:20">
      <c r="D349"/>
      <c r="G349" s="52"/>
      <c r="H349"/>
      <c r="K349"/>
      <c r="N349"/>
      <c r="O349"/>
      <c r="P349"/>
      <c r="Q349"/>
      <c r="T349"/>
    </row>
    <row r="350" spans="4:20">
      <c r="D350"/>
      <c r="G350" s="52"/>
      <c r="H350"/>
      <c r="K350"/>
      <c r="N350"/>
      <c r="O350"/>
      <c r="P350"/>
      <c r="Q350"/>
      <c r="T350"/>
    </row>
    <row r="351" spans="4:20">
      <c r="D351"/>
      <c r="G351" s="52"/>
      <c r="H351"/>
      <c r="K351"/>
      <c r="N351"/>
      <c r="O351"/>
      <c r="P351"/>
      <c r="Q351"/>
      <c r="T351"/>
    </row>
    <row r="352" spans="4:20">
      <c r="D352"/>
      <c r="G352" s="52"/>
      <c r="H352"/>
      <c r="K352"/>
      <c r="N352"/>
      <c r="O352"/>
      <c r="P352"/>
      <c r="Q352"/>
      <c r="T352"/>
    </row>
    <row r="353" spans="4:20">
      <c r="D353"/>
      <c r="G353" s="52"/>
      <c r="H353"/>
      <c r="K353"/>
      <c r="N353"/>
      <c r="O353"/>
      <c r="P353"/>
      <c r="Q353"/>
      <c r="T353"/>
    </row>
    <row r="354" spans="4:20">
      <c r="D354"/>
      <c r="G354" s="52"/>
      <c r="H354"/>
      <c r="K354"/>
      <c r="N354"/>
      <c r="O354"/>
      <c r="P354"/>
      <c r="Q354"/>
      <c r="T354"/>
    </row>
    <row r="355" spans="4:20">
      <c r="D355"/>
      <c r="G355" s="52"/>
      <c r="H355"/>
      <c r="K355"/>
      <c r="N355"/>
      <c r="O355"/>
      <c r="P355"/>
      <c r="Q355"/>
      <c r="T355"/>
    </row>
    <row r="356" spans="4:20">
      <c r="D356"/>
      <c r="G356" s="52"/>
      <c r="H356"/>
      <c r="K356"/>
      <c r="N356"/>
      <c r="O356"/>
      <c r="P356"/>
      <c r="Q356"/>
      <c r="T356"/>
    </row>
    <row r="357" spans="4:20">
      <c r="D357"/>
      <c r="G357" s="52"/>
      <c r="H357"/>
      <c r="K357"/>
      <c r="N357"/>
      <c r="O357"/>
      <c r="P357"/>
      <c r="Q357"/>
      <c r="T357"/>
    </row>
    <row r="358" spans="4:20">
      <c r="D358"/>
      <c r="G358" s="52"/>
      <c r="H358"/>
      <c r="K358"/>
      <c r="N358"/>
      <c r="O358"/>
      <c r="P358"/>
      <c r="Q358"/>
      <c r="T358"/>
    </row>
    <row r="359" spans="4:20">
      <c r="D359"/>
      <c r="G359" s="52"/>
      <c r="H359"/>
      <c r="K359"/>
      <c r="N359"/>
      <c r="O359"/>
      <c r="P359"/>
      <c r="Q359"/>
      <c r="T359"/>
    </row>
    <row r="360" spans="4:20">
      <c r="D360"/>
      <c r="G360" s="52"/>
      <c r="H360"/>
      <c r="K360"/>
      <c r="N360"/>
      <c r="O360"/>
      <c r="P360"/>
      <c r="Q360"/>
      <c r="T360"/>
    </row>
    <row r="361" spans="4:20">
      <c r="D361"/>
      <c r="G361" s="52"/>
      <c r="H361"/>
      <c r="K361"/>
      <c r="N361"/>
      <c r="O361"/>
      <c r="P361"/>
      <c r="Q361"/>
      <c r="T361"/>
    </row>
    <row r="362" spans="4:20">
      <c r="D362"/>
      <c r="G362" s="52"/>
      <c r="H362"/>
      <c r="K362"/>
      <c r="N362"/>
      <c r="O362"/>
      <c r="P362"/>
      <c r="Q362"/>
      <c r="T362"/>
    </row>
    <row r="363" spans="4:20">
      <c r="D363"/>
      <c r="G363" s="52"/>
      <c r="H363"/>
      <c r="K363"/>
      <c r="N363"/>
      <c r="O363"/>
      <c r="P363"/>
      <c r="Q363"/>
      <c r="T363"/>
    </row>
    <row r="364" spans="4:20">
      <c r="D364"/>
      <c r="G364" s="52"/>
      <c r="H364"/>
      <c r="K364"/>
      <c r="N364"/>
      <c r="O364"/>
      <c r="P364"/>
      <c r="Q364"/>
      <c r="T364"/>
    </row>
    <row r="365" spans="4:20">
      <c r="D365"/>
      <c r="G365" s="52"/>
      <c r="H365"/>
      <c r="K365"/>
      <c r="N365"/>
      <c r="O365"/>
      <c r="P365"/>
      <c r="Q365"/>
      <c r="T365"/>
    </row>
    <row r="366" spans="4:20">
      <c r="D366"/>
      <c r="G366" s="52"/>
      <c r="H366"/>
      <c r="K366"/>
      <c r="N366"/>
      <c r="O366"/>
      <c r="P366"/>
      <c r="Q366"/>
      <c r="T366"/>
    </row>
    <row r="367" spans="4:20">
      <c r="D367"/>
      <c r="G367" s="52"/>
      <c r="H367"/>
      <c r="K367"/>
      <c r="N367"/>
      <c r="O367"/>
      <c r="P367"/>
      <c r="Q367"/>
      <c r="T367"/>
    </row>
    <row r="368" spans="4:20">
      <c r="D368"/>
      <c r="G368" s="52"/>
      <c r="H368"/>
      <c r="K368"/>
      <c r="N368"/>
      <c r="O368"/>
      <c r="P368"/>
      <c r="Q368"/>
      <c r="T368"/>
    </row>
    <row r="369" spans="4:20">
      <c r="D369"/>
      <c r="G369" s="52"/>
      <c r="H369"/>
      <c r="K369"/>
      <c r="N369"/>
      <c r="O369"/>
      <c r="P369"/>
      <c r="Q369"/>
      <c r="T369"/>
    </row>
    <row r="370" spans="4:20">
      <c r="D370"/>
      <c r="G370" s="52"/>
      <c r="H370"/>
      <c r="K370"/>
      <c r="N370"/>
      <c r="O370"/>
      <c r="P370"/>
      <c r="Q370"/>
      <c r="T370"/>
    </row>
    <row r="371" spans="4:20">
      <c r="D371"/>
      <c r="G371" s="52"/>
      <c r="H371"/>
      <c r="K371"/>
      <c r="N371"/>
      <c r="O371"/>
      <c r="P371"/>
      <c r="Q371"/>
      <c r="T371"/>
    </row>
    <row r="372" spans="4:20">
      <c r="D372"/>
      <c r="G372" s="52"/>
      <c r="H372"/>
      <c r="K372"/>
      <c r="N372"/>
      <c r="O372"/>
      <c r="P372"/>
      <c r="Q372"/>
      <c r="T372"/>
    </row>
    <row r="373" spans="4:20">
      <c r="D373"/>
      <c r="G373" s="52"/>
      <c r="H373"/>
      <c r="K373"/>
      <c r="N373"/>
      <c r="O373"/>
      <c r="P373"/>
      <c r="Q373"/>
      <c r="T373"/>
    </row>
    <row r="374" spans="4:20">
      <c r="D374"/>
      <c r="G374" s="52"/>
      <c r="H374"/>
      <c r="K374"/>
      <c r="N374"/>
      <c r="O374"/>
      <c r="P374"/>
      <c r="Q374"/>
      <c r="T374"/>
    </row>
    <row r="375" spans="4:20">
      <c r="D375"/>
      <c r="G375" s="52"/>
      <c r="H375"/>
      <c r="K375"/>
      <c r="N375"/>
      <c r="O375"/>
      <c r="P375"/>
      <c r="Q375"/>
      <c r="T375"/>
    </row>
    <row r="376" spans="4:20">
      <c r="D376"/>
      <c r="G376" s="52"/>
      <c r="H376"/>
      <c r="K376"/>
      <c r="N376"/>
      <c r="O376"/>
      <c r="P376"/>
      <c r="Q376"/>
      <c r="T376"/>
    </row>
    <row r="377" spans="4:20">
      <c r="D377"/>
      <c r="G377" s="52"/>
      <c r="H377"/>
      <c r="K377"/>
      <c r="N377"/>
      <c r="O377"/>
      <c r="P377"/>
      <c r="Q377"/>
      <c r="T377"/>
    </row>
    <row r="378" spans="4:20">
      <c r="D378"/>
      <c r="G378" s="52"/>
      <c r="H378"/>
      <c r="K378"/>
      <c r="N378"/>
      <c r="O378"/>
      <c r="P378"/>
      <c r="Q378"/>
      <c r="T378"/>
    </row>
    <row r="379" spans="4:20">
      <c r="D379"/>
      <c r="G379" s="52"/>
      <c r="H379"/>
      <c r="K379"/>
      <c r="N379"/>
      <c r="O379"/>
      <c r="P379"/>
      <c r="Q379"/>
      <c r="T379"/>
    </row>
    <row r="380" spans="4:20">
      <c r="D380"/>
      <c r="G380" s="52"/>
      <c r="H380"/>
      <c r="K380"/>
      <c r="N380"/>
      <c r="O380"/>
      <c r="P380"/>
      <c r="Q380"/>
      <c r="T380"/>
    </row>
    <row r="381" spans="4:20">
      <c r="D381"/>
      <c r="G381" s="52"/>
      <c r="H381"/>
      <c r="K381"/>
      <c r="N381"/>
      <c r="O381"/>
      <c r="P381"/>
      <c r="Q381"/>
      <c r="T381"/>
    </row>
    <row r="382" spans="4:20">
      <c r="D382"/>
      <c r="G382" s="52"/>
      <c r="H382"/>
      <c r="K382"/>
      <c r="N382"/>
      <c r="O382"/>
      <c r="P382"/>
      <c r="Q382"/>
      <c r="T382"/>
    </row>
    <row r="383" spans="4:20">
      <c r="D383"/>
      <c r="G383" s="52"/>
      <c r="H383"/>
      <c r="K383"/>
      <c r="N383"/>
      <c r="O383"/>
      <c r="P383"/>
      <c r="Q383"/>
      <c r="T383"/>
    </row>
    <row r="384" spans="4:20">
      <c r="D384"/>
      <c r="G384" s="52"/>
      <c r="H384"/>
      <c r="K384"/>
      <c r="N384"/>
      <c r="O384"/>
      <c r="P384"/>
      <c r="Q384"/>
      <c r="T384"/>
    </row>
    <row r="385" spans="4:20">
      <c r="D385"/>
      <c r="G385" s="52"/>
      <c r="H385"/>
      <c r="K385"/>
      <c r="N385"/>
      <c r="O385"/>
      <c r="P385"/>
      <c r="Q385"/>
      <c r="T385"/>
    </row>
  </sheetData>
  <mergeCells count="2">
    <mergeCell ref="B49:U55"/>
    <mergeCell ref="B21:U2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D85E0-6072-48A8-B96A-C5D0807F1BEB}">
  <dimension ref="A1:O190"/>
  <sheetViews>
    <sheetView topLeftCell="A7" workbookViewId="0">
      <selection activeCell="O6" sqref="O6"/>
    </sheetView>
  </sheetViews>
  <sheetFormatPr defaultRowHeight="14.5"/>
  <cols>
    <col min="2" max="2" width="17.81640625" customWidth="1"/>
    <col min="3" max="4" width="32" customWidth="1"/>
    <col min="5" max="5" width="19.26953125" customWidth="1"/>
    <col min="6" max="6" width="18.36328125" customWidth="1"/>
    <col min="7" max="7" width="19.26953125" customWidth="1"/>
    <col min="8" max="8" width="16.90625" customWidth="1"/>
    <col min="9" max="9" width="7.453125" customWidth="1"/>
    <col min="10" max="10" width="12.90625" customWidth="1"/>
    <col min="11" max="14" width="8.7265625" style="55"/>
  </cols>
  <sheetData>
    <row r="1" spans="1:15">
      <c r="A1" t="s">
        <v>722</v>
      </c>
      <c r="B1" t="s">
        <v>494</v>
      </c>
      <c r="C1" t="s">
        <v>721</v>
      </c>
      <c r="D1" t="s">
        <v>720</v>
      </c>
      <c r="E1" t="s">
        <v>719</v>
      </c>
      <c r="F1" s="2" t="s">
        <v>718</v>
      </c>
      <c r="G1" s="2" t="s">
        <v>717</v>
      </c>
      <c r="H1" s="2" t="s">
        <v>492</v>
      </c>
      <c r="I1" t="s">
        <v>491</v>
      </c>
      <c r="J1" s="2" t="s">
        <v>490</v>
      </c>
      <c r="K1" s="72" t="s">
        <v>489</v>
      </c>
      <c r="L1" s="72" t="s">
        <v>488</v>
      </c>
      <c r="M1" s="72" t="s">
        <v>781</v>
      </c>
      <c r="N1" s="72" t="s">
        <v>782</v>
      </c>
      <c r="O1" s="72" t="s">
        <v>783</v>
      </c>
    </row>
    <row r="2" spans="1:15">
      <c r="A2">
        <v>1</v>
      </c>
      <c r="B2" t="s">
        <v>486</v>
      </c>
      <c r="C2" t="s">
        <v>716</v>
      </c>
      <c r="D2" t="str">
        <f t="shared" ref="D2:D33" si="0">LEFT(C2,FIND("v",C2)-1)</f>
        <v xml:space="preserve">Collingwood </v>
      </c>
      <c r="E2" s="92" t="s">
        <v>539</v>
      </c>
      <c r="F2" t="str">
        <f>VLOOKUP(D2,'Name short to full'!$A$1:$B$19,2,FALSE)</f>
        <v>Collingwood Magpies</v>
      </c>
      <c r="G2" t="str">
        <f>VLOOKUP(E2, 'Name short to full'!$C$2:$D$19, 2, FALSE)</f>
        <v>Fremantle Dockers</v>
      </c>
      <c r="H2" s="93" t="str">
        <f t="shared" ref="H2:H33" si="1">LEFT(I2, FIND("-", I2) - 1)</f>
        <v>46</v>
      </c>
      <c r="I2" t="s">
        <v>484</v>
      </c>
      <c r="J2" s="92" t="str">
        <f t="shared" ref="J2:J33" si="2">RIGHT(I2,LEN(I2)-FIND("-",I2))</f>
        <v>116</v>
      </c>
      <c r="K2" s="53">
        <f t="shared" ref="K2:K33" si="3">H2/J2</f>
        <v>0.39655172413793105</v>
      </c>
      <c r="L2" s="53">
        <f t="shared" ref="L2:L33" si="4">J2/H2</f>
        <v>2.5217391304347827</v>
      </c>
      <c r="M2"/>
      <c r="N2"/>
      <c r="O2" t="str">
        <f t="shared" ref="O2:O33" si="5">IF(COUNTIFS(F:F, F2, G:G, G2) + COUNTIFS(G:G, F2, F:F, G2) &gt; 1, "Played Twice", "")</f>
        <v/>
      </c>
    </row>
    <row r="3" spans="1:15">
      <c r="A3">
        <v>1</v>
      </c>
      <c r="B3" t="s">
        <v>715</v>
      </c>
      <c r="C3" t="s">
        <v>714</v>
      </c>
      <c r="D3" t="str">
        <f t="shared" si="0"/>
        <v xml:space="preserve">GWS </v>
      </c>
      <c r="E3" s="92" t="s">
        <v>535</v>
      </c>
      <c r="F3" t="str">
        <f>VLOOKUP(D3,'Name short to full'!$A$1:$B$19,2,FALSE)</f>
        <v>GWS Giants</v>
      </c>
      <c r="G3" t="str">
        <f>VLOOKUP(E3, 'Name short to full'!$C$2:$D$19, 2, FALSE)</f>
        <v>Sydney Swans</v>
      </c>
      <c r="H3" s="93" t="str">
        <f t="shared" si="1"/>
        <v>99</v>
      </c>
      <c r="I3" t="s">
        <v>481</v>
      </c>
      <c r="J3" s="92" t="str">
        <f t="shared" si="2"/>
        <v>67</v>
      </c>
      <c r="K3" s="53">
        <f t="shared" si="3"/>
        <v>1.4776119402985075</v>
      </c>
      <c r="L3" s="53">
        <f t="shared" si="4"/>
        <v>0.6767676767676768</v>
      </c>
      <c r="M3"/>
      <c r="N3"/>
      <c r="O3" t="str">
        <f t="shared" si="5"/>
        <v>Played Twice</v>
      </c>
    </row>
    <row r="4" spans="1:15">
      <c r="A4">
        <v>1</v>
      </c>
      <c r="B4" t="s">
        <v>713</v>
      </c>
      <c r="C4" t="s">
        <v>712</v>
      </c>
      <c r="D4" t="str">
        <f t="shared" si="0"/>
        <v xml:space="preserve">Gold Coast </v>
      </c>
      <c r="E4" s="92" t="s">
        <v>516</v>
      </c>
      <c r="F4" t="str">
        <f>VLOOKUP(D4,'Name short to full'!$A$1:$B$19,2,FALSE)</f>
        <v>Gold Coast Suns</v>
      </c>
      <c r="G4" t="str">
        <f>VLOOKUP(E4, 'Name short to full'!$C$2:$D$19, 2, FALSE)</f>
        <v>Richmond Tigers</v>
      </c>
      <c r="H4" s="93" t="str">
        <f t="shared" si="1"/>
        <v>87</v>
      </c>
      <c r="I4" t="s">
        <v>478</v>
      </c>
      <c r="J4" s="92" t="str">
        <f t="shared" si="2"/>
        <v>69</v>
      </c>
      <c r="K4" s="53">
        <f t="shared" si="3"/>
        <v>1.2608695652173914</v>
      </c>
      <c r="L4" s="53">
        <f t="shared" si="4"/>
        <v>0.7931034482758621</v>
      </c>
      <c r="M4"/>
      <c r="N4"/>
      <c r="O4" t="str">
        <f t="shared" si="5"/>
        <v/>
      </c>
    </row>
    <row r="5" spans="1:15">
      <c r="A5">
        <v>1</v>
      </c>
      <c r="B5" t="s">
        <v>711</v>
      </c>
      <c r="C5" t="s">
        <v>710</v>
      </c>
      <c r="D5" t="str">
        <f t="shared" si="0"/>
        <v xml:space="preserve">Carlton </v>
      </c>
      <c r="E5" s="92" t="s">
        <v>524</v>
      </c>
      <c r="F5" t="str">
        <f>VLOOKUP(D5,'Name short to full'!$A$1:$B$19,2,FALSE)</f>
        <v>Carlton Blues</v>
      </c>
      <c r="G5" t="str">
        <f>VLOOKUP(E5, 'Name short to full'!$C$2:$D$19, 2, FALSE)</f>
        <v>Port Adelaide Power</v>
      </c>
      <c r="H5" s="93" t="str">
        <f t="shared" si="1"/>
        <v>87</v>
      </c>
      <c r="I5" t="s">
        <v>475</v>
      </c>
      <c r="J5" s="92" t="str">
        <f t="shared" si="2"/>
        <v>120</v>
      </c>
      <c r="K5" s="53">
        <f t="shared" si="3"/>
        <v>0.72499999999999998</v>
      </c>
      <c r="L5" s="53">
        <f t="shared" si="4"/>
        <v>1.3793103448275863</v>
      </c>
      <c r="M5"/>
      <c r="N5"/>
      <c r="O5" t="str">
        <f t="shared" si="5"/>
        <v>Played Twice</v>
      </c>
    </row>
    <row r="6" spans="1:15">
      <c r="A6">
        <v>1</v>
      </c>
      <c r="B6" t="s">
        <v>709</v>
      </c>
      <c r="C6" t="s">
        <v>708</v>
      </c>
      <c r="D6" t="str">
        <f t="shared" si="0"/>
        <v xml:space="preserve">Geelong </v>
      </c>
      <c r="E6" s="92" t="s">
        <v>558</v>
      </c>
      <c r="F6" t="str">
        <f>VLOOKUP(D6,'Name short to full'!$A$1:$B$19,2,FALSE)</f>
        <v>Geelong Cats</v>
      </c>
      <c r="G6" t="str">
        <f>VLOOKUP(E6, 'Name short to full'!$C$2:$D$19, 2, FALSE)</f>
        <v>Adelaide Crows</v>
      </c>
      <c r="H6" s="93" t="str">
        <f t="shared" si="1"/>
        <v>119</v>
      </c>
      <c r="I6" t="s">
        <v>472</v>
      </c>
      <c r="J6" s="92" t="str">
        <f t="shared" si="2"/>
        <v>81</v>
      </c>
      <c r="K6" s="53">
        <f t="shared" si="3"/>
        <v>1.4691358024691359</v>
      </c>
      <c r="L6" s="53">
        <f t="shared" si="4"/>
        <v>0.68067226890756305</v>
      </c>
      <c r="M6"/>
      <c r="N6"/>
      <c r="O6" t="str">
        <f t="shared" si="5"/>
        <v/>
      </c>
    </row>
    <row r="7" spans="1:15">
      <c r="A7">
        <v>1</v>
      </c>
      <c r="B7" t="s">
        <v>707</v>
      </c>
      <c r="C7" t="s">
        <v>706</v>
      </c>
      <c r="D7" t="str">
        <f t="shared" si="0"/>
        <v xml:space="preserve">North Melbourne </v>
      </c>
      <c r="E7" s="92" t="s">
        <v>520</v>
      </c>
      <c r="F7" t="str">
        <f>VLOOKUP(D7,'Name short to full'!$A$1:$B$19,2,FALSE)</f>
        <v>North Melbourne Kangaroos</v>
      </c>
      <c r="G7" t="str">
        <f>VLOOKUP(E7, 'Name short to full'!$C$2:$D$19, 2, FALSE)</f>
        <v>Essendon Bombers</v>
      </c>
      <c r="H7" s="93" t="str">
        <f t="shared" si="1"/>
        <v>60</v>
      </c>
      <c r="I7" t="s">
        <v>469</v>
      </c>
      <c r="J7" s="92" t="str">
        <f t="shared" si="2"/>
        <v>99</v>
      </c>
      <c r="K7" s="53">
        <f t="shared" si="3"/>
        <v>0.60606060606060608</v>
      </c>
      <c r="L7" s="53">
        <f t="shared" si="4"/>
        <v>1.65</v>
      </c>
      <c r="M7"/>
      <c r="N7"/>
      <c r="O7" t="str">
        <f t="shared" si="5"/>
        <v/>
      </c>
    </row>
    <row r="8" spans="1:15">
      <c r="A8">
        <v>1</v>
      </c>
      <c r="B8" t="s">
        <v>705</v>
      </c>
      <c r="C8" t="s">
        <v>704</v>
      </c>
      <c r="D8" t="str">
        <f t="shared" si="0"/>
        <v xml:space="preserve">Hawthorn </v>
      </c>
      <c r="E8" s="92" t="s">
        <v>513</v>
      </c>
      <c r="F8" t="str">
        <f>VLOOKUP(D8,'Name short to full'!$A$1:$B$19,2,FALSE)</f>
        <v>Hawthorn Hawks</v>
      </c>
      <c r="G8" t="str">
        <f>VLOOKUP(E8, 'Name short to full'!$C$2:$D$19, 2, FALSE)</f>
        <v>Brisbane Lions</v>
      </c>
      <c r="H8" s="93" t="str">
        <f t="shared" si="1"/>
        <v>139</v>
      </c>
      <c r="I8" t="s">
        <v>466</v>
      </c>
      <c r="J8" s="92" t="str">
        <f t="shared" si="2"/>
        <v>91</v>
      </c>
      <c r="K8" s="53">
        <f t="shared" si="3"/>
        <v>1.5274725274725274</v>
      </c>
      <c r="L8" s="53">
        <f t="shared" si="4"/>
        <v>0.65467625899280579</v>
      </c>
      <c r="M8"/>
      <c r="N8"/>
      <c r="O8" t="str">
        <f t="shared" si="5"/>
        <v/>
      </c>
    </row>
    <row r="9" spans="1:15">
      <c r="A9">
        <v>1</v>
      </c>
      <c r="B9" t="s">
        <v>703</v>
      </c>
      <c r="C9" t="s">
        <v>702</v>
      </c>
      <c r="D9" t="str">
        <f t="shared" si="0"/>
        <v xml:space="preserve">St Kilda </v>
      </c>
      <c r="E9" s="92" t="s">
        <v>509</v>
      </c>
      <c r="F9" t="str">
        <f>VLOOKUP(D9,'Name short to full'!$A$1:$B$19,2,FALSE)</f>
        <v>St Kilda Saints</v>
      </c>
      <c r="G9" t="str">
        <f>VLOOKUP(E9, 'Name short to full'!$C$2:$D$19, 2, FALSE)</f>
        <v>Melbourne Demons</v>
      </c>
      <c r="H9" s="93" t="str">
        <f t="shared" si="1"/>
        <v>68</v>
      </c>
      <c r="I9" t="s">
        <v>463</v>
      </c>
      <c r="J9" s="92" t="str">
        <f t="shared" si="2"/>
        <v>51</v>
      </c>
      <c r="K9" s="53">
        <f t="shared" si="3"/>
        <v>1.3333333333333333</v>
      </c>
      <c r="L9" s="53">
        <f t="shared" si="4"/>
        <v>0.75</v>
      </c>
      <c r="M9"/>
      <c r="N9"/>
      <c r="O9" t="str">
        <f t="shared" si="5"/>
        <v/>
      </c>
    </row>
    <row r="10" spans="1:15">
      <c r="A10">
        <v>1</v>
      </c>
      <c r="B10" t="s">
        <v>701</v>
      </c>
      <c r="C10" t="s">
        <v>700</v>
      </c>
      <c r="D10" t="str">
        <f t="shared" si="0"/>
        <v xml:space="preserve">West Coast </v>
      </c>
      <c r="E10" s="92" t="s">
        <v>572</v>
      </c>
      <c r="F10" t="str">
        <f>VLOOKUP(D10,'Name short to full'!$A$1:$B$19,2,FALSE)</f>
        <v>West Coast Eagles</v>
      </c>
      <c r="G10" t="str">
        <f>VLOOKUP(E10, 'Name short to full'!$C$2:$D$19, 2, FALSE)</f>
        <v>Western Bulldogs</v>
      </c>
      <c r="H10" s="93" t="str">
        <f t="shared" si="1"/>
        <v>134</v>
      </c>
      <c r="I10" t="s">
        <v>460</v>
      </c>
      <c r="J10" s="92" t="str">
        <f t="shared" si="2"/>
        <v>69</v>
      </c>
      <c r="K10" s="53">
        <f t="shared" si="3"/>
        <v>1.9420289855072463</v>
      </c>
      <c r="L10" s="53">
        <f t="shared" si="4"/>
        <v>0.5149253731343284</v>
      </c>
      <c r="M10"/>
      <c r="N10"/>
      <c r="O10" t="str">
        <f t="shared" si="5"/>
        <v/>
      </c>
    </row>
    <row r="11" spans="1:15">
      <c r="A11">
        <v>2</v>
      </c>
      <c r="B11" t="s">
        <v>458</v>
      </c>
      <c r="C11" t="s">
        <v>457</v>
      </c>
      <c r="D11" t="str">
        <f t="shared" si="0"/>
        <v xml:space="preserve">Richmond </v>
      </c>
      <c r="E11" s="92" t="s">
        <v>562</v>
      </c>
      <c r="F11" t="str">
        <f>VLOOKUP(D11,'Name short to full'!$A$1:$B$19,2,FALSE)</f>
        <v>Richmond Tigers</v>
      </c>
      <c r="G11" t="str">
        <f>VLOOKUP(E11, 'Name short to full'!$C$2:$D$19, 2, FALSE)</f>
        <v>Carlton Blues</v>
      </c>
      <c r="H11" s="93" t="str">
        <f t="shared" si="1"/>
        <v>98</v>
      </c>
      <c r="I11" t="s">
        <v>456</v>
      </c>
      <c r="J11" s="92" t="str">
        <f t="shared" si="2"/>
        <v>86</v>
      </c>
      <c r="K11" s="53">
        <f t="shared" si="3"/>
        <v>1.1395348837209303</v>
      </c>
      <c r="L11" s="53">
        <f t="shared" si="4"/>
        <v>0.87755102040816324</v>
      </c>
      <c r="M11"/>
      <c r="N11"/>
      <c r="O11" t="str">
        <f t="shared" si="5"/>
        <v/>
      </c>
    </row>
    <row r="12" spans="1:15">
      <c r="A12">
        <v>2</v>
      </c>
      <c r="B12" t="s">
        <v>455</v>
      </c>
      <c r="C12" t="s">
        <v>454</v>
      </c>
      <c r="D12" t="str">
        <f t="shared" si="0"/>
        <v xml:space="preserve">Essendon </v>
      </c>
      <c r="E12" s="92" t="s">
        <v>528</v>
      </c>
      <c r="F12" t="str">
        <f>VLOOKUP(D12,'Name short to full'!$A$1:$B$19,2,FALSE)</f>
        <v>Essendon Bombers</v>
      </c>
      <c r="G12" t="str">
        <f>VLOOKUP(E12, 'Name short to full'!$C$2:$D$19, 2, FALSE)</f>
        <v>Hawthorn Hawks</v>
      </c>
      <c r="H12" s="93" t="str">
        <f t="shared" si="1"/>
        <v>86</v>
      </c>
      <c r="I12" t="s">
        <v>453</v>
      </c>
      <c r="J12" s="92" t="str">
        <f t="shared" si="2"/>
        <v>90</v>
      </c>
      <c r="K12" s="53">
        <f t="shared" si="3"/>
        <v>0.9555555555555556</v>
      </c>
      <c r="L12" s="53">
        <f t="shared" si="4"/>
        <v>1.0465116279069768</v>
      </c>
      <c r="M12"/>
      <c r="N12"/>
      <c r="O12" t="str">
        <f t="shared" si="5"/>
        <v/>
      </c>
    </row>
    <row r="13" spans="1:15">
      <c r="A13">
        <v>2</v>
      </c>
      <c r="B13" t="s">
        <v>452</v>
      </c>
      <c r="C13" t="s">
        <v>451</v>
      </c>
      <c r="D13" t="str">
        <f t="shared" si="0"/>
        <v xml:space="preserve">St Kilda </v>
      </c>
      <c r="E13" s="92" t="s">
        <v>497</v>
      </c>
      <c r="F13" t="str">
        <f>VLOOKUP(D13,'Name short to full'!$A$1:$B$19,2,FALSE)</f>
        <v>St Kilda Saints</v>
      </c>
      <c r="G13" t="str">
        <f>VLOOKUP(E13, 'Name short to full'!$C$2:$D$19, 2, FALSE)</f>
        <v>GWS Giants</v>
      </c>
      <c r="H13" s="93" t="str">
        <f t="shared" si="1"/>
        <v>95</v>
      </c>
      <c r="I13" t="s">
        <v>450</v>
      </c>
      <c r="J13" s="92" t="str">
        <f t="shared" si="2"/>
        <v>88</v>
      </c>
      <c r="K13" s="53">
        <f t="shared" si="3"/>
        <v>1.0795454545454546</v>
      </c>
      <c r="L13" s="53">
        <f t="shared" si="4"/>
        <v>0.9263157894736842</v>
      </c>
      <c r="M13"/>
      <c r="N13"/>
      <c r="O13" t="str">
        <f t="shared" si="5"/>
        <v/>
      </c>
    </row>
    <row r="14" spans="1:15">
      <c r="A14" s="13">
        <v>2</v>
      </c>
      <c r="B14" s="13" t="s">
        <v>449</v>
      </c>
      <c r="C14" s="13" t="s">
        <v>448</v>
      </c>
      <c r="D14" s="13" t="str">
        <f t="shared" si="0"/>
        <v xml:space="preserve">Port Adelaide </v>
      </c>
      <c r="E14" s="244" t="s">
        <v>558</v>
      </c>
      <c r="F14" s="13" t="str">
        <f>VLOOKUP(D14,'Name short to full'!$A$1:$B$19,2,FALSE)</f>
        <v>Port Adelaide Power</v>
      </c>
      <c r="G14" s="13" t="str">
        <f>VLOOKUP(E14, 'Name short to full'!$C$2:$D$19, 2, FALSE)</f>
        <v>Adelaide Crows</v>
      </c>
      <c r="H14" s="245" t="str">
        <f t="shared" si="1"/>
        <v>127</v>
      </c>
      <c r="I14" t="s">
        <v>447</v>
      </c>
      <c r="J14" s="244" t="str">
        <f t="shared" si="2"/>
        <v>73</v>
      </c>
      <c r="K14" s="247">
        <f t="shared" si="3"/>
        <v>1.7397260273972603</v>
      </c>
      <c r="L14" s="247">
        <f t="shared" si="4"/>
        <v>0.57480314960629919</v>
      </c>
      <c r="M14" s="247" t="e">
        <f>K14+#REF!</f>
        <v>#REF!</v>
      </c>
      <c r="N14" s="247" t="e">
        <f>M14/2</f>
        <v>#REF!</v>
      </c>
      <c r="O14" t="str">
        <f t="shared" si="5"/>
        <v>Played Twice</v>
      </c>
    </row>
    <row r="15" spans="1:15">
      <c r="A15">
        <v>2</v>
      </c>
      <c r="B15" t="s">
        <v>446</v>
      </c>
      <c r="C15" t="s">
        <v>445</v>
      </c>
      <c r="D15" t="str">
        <f t="shared" si="0"/>
        <v xml:space="preserve">Fremantle </v>
      </c>
      <c r="E15" s="92" t="s">
        <v>554</v>
      </c>
      <c r="F15" t="str">
        <f>VLOOKUP(D15,'Name short to full'!$A$1:$B$19,2,FALSE)</f>
        <v>Fremantle Dockers</v>
      </c>
      <c r="G15" t="str">
        <f>VLOOKUP(E15, 'Name short to full'!$C$2:$D$19, 2, FALSE)</f>
        <v>Gold Coast Suns</v>
      </c>
      <c r="H15" s="93" t="str">
        <f t="shared" si="1"/>
        <v>87</v>
      </c>
      <c r="I15" t="s">
        <v>444</v>
      </c>
      <c r="J15" s="92" t="str">
        <f t="shared" si="2"/>
        <v>39</v>
      </c>
      <c r="K15" s="53">
        <f t="shared" si="3"/>
        <v>2.2307692307692308</v>
      </c>
      <c r="L15" s="53">
        <f t="shared" si="4"/>
        <v>0.44827586206896552</v>
      </c>
      <c r="M15"/>
      <c r="N15"/>
      <c r="O15" t="str">
        <f t="shared" si="5"/>
        <v/>
      </c>
    </row>
    <row r="16" spans="1:15">
      <c r="A16">
        <v>2</v>
      </c>
      <c r="B16" t="s">
        <v>443</v>
      </c>
      <c r="C16" t="s">
        <v>442</v>
      </c>
      <c r="D16" t="str">
        <f t="shared" si="0"/>
        <v xml:space="preserve">Sydney </v>
      </c>
      <c r="E16" s="92" t="s">
        <v>550</v>
      </c>
      <c r="F16" t="str">
        <f>VLOOKUP(D16,'Name short to full'!$A$1:$B$19,2,FALSE)</f>
        <v>Sydney Swans</v>
      </c>
      <c r="G16" t="str">
        <f>VLOOKUP(E16, 'Name short to full'!$C$2:$D$19, 2, FALSE)</f>
        <v>Collingwood Magpies</v>
      </c>
      <c r="H16" s="93" t="str">
        <f t="shared" si="1"/>
        <v>69</v>
      </c>
      <c r="I16" t="s">
        <v>441</v>
      </c>
      <c r="J16" s="92" t="str">
        <f t="shared" si="2"/>
        <v>89</v>
      </c>
      <c r="K16" s="53">
        <f t="shared" si="3"/>
        <v>0.7752808988764045</v>
      </c>
      <c r="L16" s="53">
        <f t="shared" si="4"/>
        <v>1.2898550724637681</v>
      </c>
      <c r="M16"/>
      <c r="N16"/>
      <c r="O16" t="str">
        <f t="shared" si="5"/>
        <v/>
      </c>
    </row>
    <row r="17" spans="1:15">
      <c r="A17">
        <v>2</v>
      </c>
      <c r="B17" t="s">
        <v>440</v>
      </c>
      <c r="C17" t="s">
        <v>439</v>
      </c>
      <c r="D17" t="str">
        <f t="shared" si="0"/>
        <v xml:space="preserve">Brisbane </v>
      </c>
      <c r="E17" s="92" t="s">
        <v>543</v>
      </c>
      <c r="F17" t="str">
        <f>VLOOKUP(D17,'Name short to full'!$A$1:$B$19,2,FALSE)</f>
        <v>Brisbane Lions</v>
      </c>
      <c r="G17" t="str">
        <f>VLOOKUP(E17, 'Name short to full'!$C$2:$D$19, 2, FALSE)</f>
        <v>Geelong Cats</v>
      </c>
      <c r="H17" s="93" t="str">
        <f t="shared" si="1"/>
        <v>68</v>
      </c>
      <c r="I17" t="s">
        <v>438</v>
      </c>
      <c r="J17" s="92" t="str">
        <f t="shared" si="2"/>
        <v>93</v>
      </c>
      <c r="K17" s="53">
        <f t="shared" si="3"/>
        <v>0.73118279569892475</v>
      </c>
      <c r="L17" s="53">
        <f t="shared" si="4"/>
        <v>1.3676470588235294</v>
      </c>
      <c r="M17"/>
      <c r="N17"/>
      <c r="O17" t="str">
        <f t="shared" si="5"/>
        <v/>
      </c>
    </row>
    <row r="18" spans="1:15">
      <c r="A18">
        <v>2</v>
      </c>
      <c r="B18" t="s">
        <v>437</v>
      </c>
      <c r="C18" t="s">
        <v>436</v>
      </c>
      <c r="D18" t="str">
        <f t="shared" si="0"/>
        <v xml:space="preserve">Melbourne </v>
      </c>
      <c r="E18" s="92" t="s">
        <v>505</v>
      </c>
      <c r="F18" t="str">
        <f>VLOOKUP(D18,'Name short to full'!$A$1:$B$19,2,FALSE)</f>
        <v>Melbourne Demons</v>
      </c>
      <c r="G18" t="str">
        <f>VLOOKUP(E18, 'Name short to full'!$C$2:$D$19, 2, FALSE)</f>
        <v>West Coast Eagles</v>
      </c>
      <c r="H18" s="93" t="str">
        <f t="shared" si="1"/>
        <v>30</v>
      </c>
      <c r="I18" t="s">
        <v>435</v>
      </c>
      <c r="J18" s="92" t="str">
        <f t="shared" si="2"/>
        <v>123</v>
      </c>
      <c r="K18" s="53">
        <f t="shared" si="3"/>
        <v>0.24390243902439024</v>
      </c>
      <c r="L18" s="53">
        <f t="shared" si="4"/>
        <v>4.0999999999999996</v>
      </c>
      <c r="M18"/>
      <c r="N18"/>
      <c r="O18" t="str">
        <f t="shared" si="5"/>
        <v>Played Twice</v>
      </c>
    </row>
    <row r="19" spans="1:15">
      <c r="A19">
        <v>2</v>
      </c>
      <c r="B19" t="s">
        <v>434</v>
      </c>
      <c r="C19" t="s">
        <v>433</v>
      </c>
      <c r="D19" t="str">
        <f t="shared" si="0"/>
        <v xml:space="preserve">Western Bulldogs </v>
      </c>
      <c r="E19" s="92" t="s">
        <v>615</v>
      </c>
      <c r="F19" t="str">
        <f>VLOOKUP(D19,'Name short to full'!$A$1:$B$19,2,FALSE)</f>
        <v>Western Bulldogs</v>
      </c>
      <c r="G19" t="str">
        <f>VLOOKUP(E19, 'Name short to full'!$C$2:$D$19, 2, FALSE)</f>
        <v>North Melbourne Kangaroos</v>
      </c>
      <c r="H19" s="93" t="str">
        <f t="shared" si="1"/>
        <v>54</v>
      </c>
      <c r="I19" t="s">
        <v>432</v>
      </c>
      <c r="J19" s="92" t="str">
        <f t="shared" si="2"/>
        <v>83</v>
      </c>
      <c r="K19" s="53">
        <f t="shared" si="3"/>
        <v>0.6506024096385542</v>
      </c>
      <c r="L19" s="53">
        <f t="shared" si="4"/>
        <v>1.537037037037037</v>
      </c>
      <c r="M19"/>
      <c r="N19"/>
      <c r="O19" t="str">
        <f t="shared" si="5"/>
        <v>Played Twice</v>
      </c>
    </row>
    <row r="20" spans="1:15">
      <c r="A20">
        <v>3</v>
      </c>
      <c r="B20" t="s">
        <v>431</v>
      </c>
      <c r="C20" t="s">
        <v>430</v>
      </c>
      <c r="D20" t="str">
        <f t="shared" si="0"/>
        <v xml:space="preserve">Hawthorn </v>
      </c>
      <c r="E20" s="92" t="s">
        <v>539</v>
      </c>
      <c r="F20" t="str">
        <f>VLOOKUP(D20,'Name short to full'!$A$1:$B$19,2,FALSE)</f>
        <v>Hawthorn Hawks</v>
      </c>
      <c r="G20" t="str">
        <f>VLOOKUP(E20, 'Name short to full'!$C$2:$D$19, 2, FALSE)</f>
        <v>Fremantle Dockers</v>
      </c>
      <c r="H20" s="93" t="str">
        <f t="shared" si="1"/>
        <v>137</v>
      </c>
      <c r="I20" t="s">
        <v>429</v>
      </c>
      <c r="J20" s="92" t="str">
        <f t="shared" si="2"/>
        <v>79</v>
      </c>
      <c r="K20" s="53">
        <f t="shared" si="3"/>
        <v>1.7341772151898733</v>
      </c>
      <c r="L20" s="53">
        <f t="shared" si="4"/>
        <v>0.57664233576642332</v>
      </c>
      <c r="M20"/>
      <c r="N20"/>
      <c r="O20" t="str">
        <f t="shared" si="5"/>
        <v>Played Twice</v>
      </c>
    </row>
    <row r="21" spans="1:15">
      <c r="A21">
        <v>3</v>
      </c>
      <c r="B21" t="s">
        <v>428</v>
      </c>
      <c r="C21" t="s">
        <v>427</v>
      </c>
      <c r="D21" t="str">
        <f t="shared" si="0"/>
        <v xml:space="preserve">Adelaide </v>
      </c>
      <c r="E21" s="92" t="s">
        <v>535</v>
      </c>
      <c r="F21" t="str">
        <f>VLOOKUP(D21,'Name short to full'!$A$1:$B$19,2,FALSE)</f>
        <v>Adelaide Crows</v>
      </c>
      <c r="G21" t="str">
        <f>VLOOKUP(E21, 'Name short to full'!$C$2:$D$19, 2, FALSE)</f>
        <v>Sydney Swans</v>
      </c>
      <c r="H21" s="93" t="str">
        <f t="shared" si="1"/>
        <v>71</v>
      </c>
      <c r="I21" t="s">
        <v>426</v>
      </c>
      <c r="J21" s="92" t="str">
        <f t="shared" si="2"/>
        <v>134</v>
      </c>
      <c r="K21" s="53">
        <f t="shared" si="3"/>
        <v>0.52985074626865669</v>
      </c>
      <c r="L21" s="53">
        <f t="shared" si="4"/>
        <v>1.8873239436619718</v>
      </c>
      <c r="M21"/>
      <c r="N21"/>
      <c r="O21" t="str">
        <f t="shared" si="5"/>
        <v/>
      </c>
    </row>
    <row r="22" spans="1:15">
      <c r="A22">
        <v>3</v>
      </c>
      <c r="B22" t="s">
        <v>425</v>
      </c>
      <c r="C22" t="s">
        <v>424</v>
      </c>
      <c r="D22" t="str">
        <f t="shared" si="0"/>
        <v xml:space="preserve">Western Bulldogs </v>
      </c>
      <c r="E22" s="92" t="s">
        <v>516</v>
      </c>
      <c r="F22" t="str">
        <f>VLOOKUP(D22,'Name short to full'!$A$1:$B$19,2,FALSE)</f>
        <v>Western Bulldogs</v>
      </c>
      <c r="G22" t="str">
        <f>VLOOKUP(E22, 'Name short to full'!$C$2:$D$19, 2, FALSE)</f>
        <v>Richmond Tigers</v>
      </c>
      <c r="H22" s="93" t="str">
        <f t="shared" si="1"/>
        <v>100</v>
      </c>
      <c r="I22" t="s">
        <v>423</v>
      </c>
      <c r="J22" s="92" t="str">
        <f t="shared" si="2"/>
        <v>98</v>
      </c>
      <c r="K22" s="53">
        <f t="shared" si="3"/>
        <v>1.0204081632653061</v>
      </c>
      <c r="L22" s="53">
        <f t="shared" si="4"/>
        <v>0.98</v>
      </c>
      <c r="M22"/>
      <c r="N22"/>
      <c r="O22" t="str">
        <f t="shared" si="5"/>
        <v/>
      </c>
    </row>
    <row r="23" spans="1:15">
      <c r="A23" s="13">
        <v>3</v>
      </c>
      <c r="B23" s="13" t="s">
        <v>422</v>
      </c>
      <c r="C23" s="13" t="s">
        <v>421</v>
      </c>
      <c r="D23" s="13" t="str">
        <f t="shared" si="0"/>
        <v xml:space="preserve">Gold Coast </v>
      </c>
      <c r="E23" s="244" t="s">
        <v>513</v>
      </c>
      <c r="F23" s="13" t="str">
        <f>VLOOKUP(D23,'Name short to full'!$A$1:$B$19,2,FALSE)</f>
        <v>Gold Coast Suns</v>
      </c>
      <c r="G23" s="13" t="str">
        <f>VLOOKUP(E23, 'Name short to full'!$C$2:$D$19, 2, FALSE)</f>
        <v>Brisbane Lions</v>
      </c>
      <c r="H23" s="245" t="str">
        <f t="shared" si="1"/>
        <v>114</v>
      </c>
      <c r="I23" t="s">
        <v>420</v>
      </c>
      <c r="J23" s="244" t="str">
        <f t="shared" si="2"/>
        <v>61</v>
      </c>
      <c r="K23" s="247">
        <f t="shared" si="3"/>
        <v>1.8688524590163935</v>
      </c>
      <c r="L23" s="247">
        <f t="shared" si="4"/>
        <v>0.53508771929824561</v>
      </c>
      <c r="M23" s="247"/>
      <c r="N23" s="247" t="e">
        <f>(K23+#REF!)/2</f>
        <v>#REF!</v>
      </c>
      <c r="O23" t="str">
        <f t="shared" si="5"/>
        <v>Played Twice</v>
      </c>
    </row>
    <row r="24" spans="1:15">
      <c r="A24">
        <v>3</v>
      </c>
      <c r="B24" t="s">
        <v>419</v>
      </c>
      <c r="C24" t="s">
        <v>418</v>
      </c>
      <c r="D24" t="str">
        <f t="shared" si="0"/>
        <v xml:space="preserve">West Coast </v>
      </c>
      <c r="E24" s="92" t="s">
        <v>501</v>
      </c>
      <c r="F24" t="str">
        <f>VLOOKUP(D24,'Name short to full'!$A$1:$B$19,2,FALSE)</f>
        <v>West Coast Eagles</v>
      </c>
      <c r="G24" t="str">
        <f>VLOOKUP(E24, 'Name short to full'!$C$2:$D$19, 2, FALSE)</f>
        <v>St Kilda Saints</v>
      </c>
      <c r="H24" s="93" t="str">
        <f t="shared" si="1"/>
        <v>83</v>
      </c>
      <c r="I24" t="s">
        <v>417</v>
      </c>
      <c r="J24" s="92" t="str">
        <f t="shared" si="2"/>
        <v>58</v>
      </c>
      <c r="K24" s="53">
        <f t="shared" si="3"/>
        <v>1.4310344827586208</v>
      </c>
      <c r="L24" s="53">
        <f t="shared" si="4"/>
        <v>0.6987951807228916</v>
      </c>
      <c r="M24"/>
      <c r="N24"/>
      <c r="O24" t="str">
        <f t="shared" si="5"/>
        <v>Played Twice</v>
      </c>
    </row>
    <row r="25" spans="1:15">
      <c r="A25">
        <v>3</v>
      </c>
      <c r="B25" t="s">
        <v>416</v>
      </c>
      <c r="C25" t="s">
        <v>415</v>
      </c>
      <c r="D25" t="str">
        <f t="shared" si="0"/>
        <v xml:space="preserve">Collingwood </v>
      </c>
      <c r="E25" s="92" t="s">
        <v>543</v>
      </c>
      <c r="F25" t="str">
        <f>VLOOKUP(D25,'Name short to full'!$A$1:$B$19,2,FALSE)</f>
        <v>Collingwood Magpies</v>
      </c>
      <c r="G25" t="str">
        <f>VLOOKUP(E25, 'Name short to full'!$C$2:$D$19, 2, FALSE)</f>
        <v>Geelong Cats</v>
      </c>
      <c r="H25" s="93" t="str">
        <f t="shared" si="1"/>
        <v>76</v>
      </c>
      <c r="I25" t="s">
        <v>414</v>
      </c>
      <c r="J25" s="92" t="str">
        <f t="shared" si="2"/>
        <v>87</v>
      </c>
      <c r="K25" s="53">
        <f t="shared" si="3"/>
        <v>0.87356321839080464</v>
      </c>
      <c r="L25" s="53">
        <f t="shared" si="4"/>
        <v>1.1447368421052631</v>
      </c>
      <c r="M25"/>
      <c r="N25"/>
      <c r="O25" t="str">
        <f t="shared" si="5"/>
        <v/>
      </c>
    </row>
    <row r="26" spans="1:15">
      <c r="A26">
        <v>3</v>
      </c>
      <c r="B26" t="s">
        <v>413</v>
      </c>
      <c r="C26" t="s">
        <v>412</v>
      </c>
      <c r="D26" t="str">
        <f t="shared" si="0"/>
        <v xml:space="preserve">GWS </v>
      </c>
      <c r="E26" s="92" t="s">
        <v>509</v>
      </c>
      <c r="F26" t="str">
        <f>VLOOKUP(D26,'Name short to full'!$A$1:$B$19,2,FALSE)</f>
        <v>GWS Giants</v>
      </c>
      <c r="G26" t="str">
        <f>VLOOKUP(E26, 'Name short to full'!$C$2:$D$19, 2, FALSE)</f>
        <v>Melbourne Demons</v>
      </c>
      <c r="H26" s="93" t="str">
        <f t="shared" si="1"/>
        <v>79</v>
      </c>
      <c r="I26" t="s">
        <v>411</v>
      </c>
      <c r="J26" s="92" t="str">
        <f t="shared" si="2"/>
        <v>47</v>
      </c>
      <c r="K26" s="53">
        <f t="shared" si="3"/>
        <v>1.6808510638297873</v>
      </c>
      <c r="L26" s="53">
        <f t="shared" si="4"/>
        <v>0.59493670886075944</v>
      </c>
      <c r="M26"/>
      <c r="N26"/>
      <c r="O26" t="str">
        <f t="shared" si="5"/>
        <v>Played Twice</v>
      </c>
    </row>
    <row r="27" spans="1:15">
      <c r="A27">
        <v>3</v>
      </c>
      <c r="B27" t="s">
        <v>410</v>
      </c>
      <c r="C27" t="s">
        <v>409</v>
      </c>
      <c r="D27" t="str">
        <f t="shared" si="0"/>
        <v xml:space="preserve">North Melbourne </v>
      </c>
      <c r="E27" s="92" t="s">
        <v>524</v>
      </c>
      <c r="F27" t="str">
        <f>VLOOKUP(D27,'Name short to full'!$A$1:$B$19,2,FALSE)</f>
        <v>North Melbourne Kangaroos</v>
      </c>
      <c r="G27" t="str">
        <f>VLOOKUP(E27, 'Name short to full'!$C$2:$D$19, 2, FALSE)</f>
        <v>Port Adelaide Power</v>
      </c>
      <c r="H27" s="93" t="str">
        <f t="shared" si="1"/>
        <v>97</v>
      </c>
      <c r="I27" t="s">
        <v>408</v>
      </c>
      <c r="J27" s="92" t="str">
        <f t="shared" si="2"/>
        <v>90</v>
      </c>
      <c r="K27" s="53">
        <f t="shared" si="3"/>
        <v>1.0777777777777777</v>
      </c>
      <c r="L27" s="53">
        <f t="shared" si="4"/>
        <v>0.92783505154639179</v>
      </c>
      <c r="M27"/>
      <c r="N27"/>
      <c r="O27" t="str">
        <f t="shared" si="5"/>
        <v/>
      </c>
    </row>
    <row r="28" spans="1:15" s="13" customFormat="1" ht="17" customHeight="1">
      <c r="A28" s="13">
        <v>3</v>
      </c>
      <c r="B28" s="13" t="s">
        <v>407</v>
      </c>
      <c r="C28" s="13" t="s">
        <v>406</v>
      </c>
      <c r="D28" s="13" t="str">
        <f t="shared" si="0"/>
        <v xml:space="preserve">Essendon </v>
      </c>
      <c r="E28" s="244" t="s">
        <v>562</v>
      </c>
      <c r="F28" s="13" t="str">
        <f>VLOOKUP(D28,'Name short to full'!$A$1:$B$19,2,FALSE)</f>
        <v>Essendon Bombers</v>
      </c>
      <c r="G28" s="13" t="str">
        <f>VLOOKUP(E28, 'Name short to full'!$C$2:$D$19, 2, FALSE)</f>
        <v>Carlton Blues</v>
      </c>
      <c r="H28" s="245" t="str">
        <f t="shared" si="1"/>
        <v>138</v>
      </c>
      <c r="I28" t="s">
        <v>405</v>
      </c>
      <c r="J28" s="244" t="str">
        <f t="shared" si="2"/>
        <v>57</v>
      </c>
      <c r="K28" s="246">
        <f t="shared" si="3"/>
        <v>2.4210526315789473</v>
      </c>
      <c r="L28" s="246">
        <f t="shared" si="4"/>
        <v>0.41304347826086957</v>
      </c>
      <c r="O28" t="str">
        <f t="shared" si="5"/>
        <v/>
      </c>
    </row>
    <row r="29" spans="1:15">
      <c r="A29">
        <v>4</v>
      </c>
      <c r="B29" t="s">
        <v>404</v>
      </c>
      <c r="C29" t="s">
        <v>403</v>
      </c>
      <c r="D29" t="str">
        <f t="shared" si="0"/>
        <v xml:space="preserve">Richmond </v>
      </c>
      <c r="E29" s="92" t="s">
        <v>550</v>
      </c>
      <c r="F29" t="str">
        <f>VLOOKUP(D29,'Name short to full'!$A$1:$B$19,2,FALSE)</f>
        <v>Richmond Tigers</v>
      </c>
      <c r="G29" t="str">
        <f>VLOOKUP(E29, 'Name short to full'!$C$2:$D$19, 2, FALSE)</f>
        <v>Collingwood Magpies</v>
      </c>
      <c r="H29" s="93" t="str">
        <f t="shared" si="1"/>
        <v>72</v>
      </c>
      <c r="I29" t="s">
        <v>402</v>
      </c>
      <c r="J29" s="92" t="str">
        <f t="shared" si="2"/>
        <v>110</v>
      </c>
      <c r="K29" s="53">
        <f t="shared" si="3"/>
        <v>0.65454545454545454</v>
      </c>
      <c r="L29" s="53">
        <f t="shared" si="4"/>
        <v>1.5277777777777777</v>
      </c>
      <c r="M29"/>
      <c r="N29"/>
      <c r="O29" t="str">
        <f t="shared" si="5"/>
        <v/>
      </c>
    </row>
    <row r="30" spans="1:15">
      <c r="A30">
        <v>4</v>
      </c>
      <c r="B30" t="s">
        <v>401</v>
      </c>
      <c r="C30" t="s">
        <v>400</v>
      </c>
      <c r="D30" t="str">
        <f t="shared" si="0"/>
        <v xml:space="preserve">Port Adelaide </v>
      </c>
      <c r="E30" s="92" t="s">
        <v>513</v>
      </c>
      <c r="F30" t="str">
        <f>VLOOKUP(D30,'Name short to full'!$A$1:$B$19,2,FALSE)</f>
        <v>Port Adelaide Power</v>
      </c>
      <c r="G30" t="str">
        <f>VLOOKUP(E30, 'Name short to full'!$C$2:$D$19, 2, FALSE)</f>
        <v>Brisbane Lions</v>
      </c>
      <c r="H30" s="93" t="str">
        <f t="shared" si="1"/>
        <v>159</v>
      </c>
      <c r="I30" t="s">
        <v>399</v>
      </c>
      <c r="J30" s="92" t="str">
        <f t="shared" si="2"/>
        <v>46</v>
      </c>
      <c r="K30" s="53">
        <f t="shared" si="3"/>
        <v>3.4565217391304346</v>
      </c>
      <c r="L30" s="53">
        <f t="shared" si="4"/>
        <v>0.28930817610062892</v>
      </c>
      <c r="M30"/>
      <c r="N30"/>
      <c r="O30" t="str">
        <f t="shared" si="5"/>
        <v/>
      </c>
    </row>
    <row r="31" spans="1:15">
      <c r="A31">
        <v>4</v>
      </c>
      <c r="B31" t="s">
        <v>398</v>
      </c>
      <c r="C31" t="s">
        <v>397</v>
      </c>
      <c r="D31" t="str">
        <f t="shared" si="0"/>
        <v xml:space="preserve">Carlton </v>
      </c>
      <c r="E31" s="92" t="s">
        <v>509</v>
      </c>
      <c r="F31" t="str">
        <f>VLOOKUP(D31,'Name short to full'!$A$1:$B$19,2,FALSE)</f>
        <v>Carlton Blues</v>
      </c>
      <c r="G31" t="str">
        <f>VLOOKUP(E31, 'Name short to full'!$C$2:$D$19, 2, FALSE)</f>
        <v>Melbourne Demons</v>
      </c>
      <c r="H31" s="93" t="str">
        <f t="shared" si="1"/>
        <v>58</v>
      </c>
      <c r="I31" t="s">
        <v>396</v>
      </c>
      <c r="J31" s="92" t="str">
        <f t="shared" si="2"/>
        <v>81</v>
      </c>
      <c r="K31" s="53">
        <f t="shared" si="3"/>
        <v>0.71604938271604934</v>
      </c>
      <c r="L31" s="53">
        <f t="shared" si="4"/>
        <v>1.396551724137931</v>
      </c>
      <c r="M31"/>
      <c r="N31"/>
      <c r="O31" t="str">
        <f t="shared" si="5"/>
        <v/>
      </c>
    </row>
    <row r="32" spans="1:15">
      <c r="A32">
        <v>4</v>
      </c>
      <c r="B32" t="s">
        <v>395</v>
      </c>
      <c r="C32" t="s">
        <v>394</v>
      </c>
      <c r="D32" t="str">
        <f t="shared" si="0"/>
        <v xml:space="preserve">GWS </v>
      </c>
      <c r="E32" s="92" t="s">
        <v>572</v>
      </c>
      <c r="F32" t="str">
        <f>VLOOKUP(D32,'Name short to full'!$A$1:$B$19,2,FALSE)</f>
        <v>GWS Giants</v>
      </c>
      <c r="G32" t="str">
        <f>VLOOKUP(E32, 'Name short to full'!$C$2:$D$19, 2, FALSE)</f>
        <v>Western Bulldogs</v>
      </c>
      <c r="H32" s="93" t="str">
        <f t="shared" si="1"/>
        <v>83</v>
      </c>
      <c r="I32" t="s">
        <v>393</v>
      </c>
      <c r="J32" s="92" t="str">
        <f t="shared" si="2"/>
        <v>110</v>
      </c>
      <c r="K32" s="53">
        <f t="shared" si="3"/>
        <v>0.75454545454545452</v>
      </c>
      <c r="L32" s="53">
        <f t="shared" si="4"/>
        <v>1.3253012048192772</v>
      </c>
      <c r="M32"/>
      <c r="N32"/>
      <c r="O32" t="str">
        <f t="shared" si="5"/>
        <v/>
      </c>
    </row>
    <row r="33" spans="1:15">
      <c r="A33">
        <v>4</v>
      </c>
      <c r="B33" t="s">
        <v>390</v>
      </c>
      <c r="C33" t="s">
        <v>392</v>
      </c>
      <c r="D33" t="str">
        <f t="shared" si="0"/>
        <v xml:space="preserve">Geelong </v>
      </c>
      <c r="E33" s="92" t="s">
        <v>505</v>
      </c>
      <c r="F33" t="str">
        <f>VLOOKUP(D33,'Name short to full'!$A$1:$B$19,2,FALSE)</f>
        <v>Geelong Cats</v>
      </c>
      <c r="G33" t="str">
        <f>VLOOKUP(E33, 'Name short to full'!$C$2:$D$19, 2, FALSE)</f>
        <v>West Coast Eagles</v>
      </c>
      <c r="H33" s="93" t="str">
        <f t="shared" si="1"/>
        <v>107</v>
      </c>
      <c r="I33" t="s">
        <v>391</v>
      </c>
      <c r="J33" s="92" t="str">
        <f t="shared" si="2"/>
        <v>32</v>
      </c>
      <c r="K33" s="53">
        <f t="shared" si="3"/>
        <v>3.34375</v>
      </c>
      <c r="L33" s="53">
        <f t="shared" si="4"/>
        <v>0.29906542056074764</v>
      </c>
      <c r="M33"/>
      <c r="N33"/>
      <c r="O33" t="str">
        <f t="shared" si="5"/>
        <v/>
      </c>
    </row>
    <row r="34" spans="1:15">
      <c r="A34">
        <v>4</v>
      </c>
      <c r="B34" t="s">
        <v>390</v>
      </c>
      <c r="C34" t="s">
        <v>389</v>
      </c>
      <c r="D34" t="str">
        <f t="shared" ref="D34:D65" si="6">LEFT(C34,FIND("v",C34)-1)</f>
        <v xml:space="preserve">Gold Coast </v>
      </c>
      <c r="E34" s="92" t="s">
        <v>528</v>
      </c>
      <c r="F34" t="str">
        <f>VLOOKUP(D34,'Name short to full'!$A$1:$B$19,2,FALSE)</f>
        <v>Gold Coast Suns</v>
      </c>
      <c r="G34" t="str">
        <f>VLOOKUP(E34, 'Name short to full'!$C$2:$D$19, 2, FALSE)</f>
        <v>Hawthorn Hawks</v>
      </c>
      <c r="H34" s="93" t="str">
        <f t="shared" ref="H34:H65" si="7">LEFT(I34, FIND("-", I34) - 1)</f>
        <v>49</v>
      </c>
      <c r="I34" t="s">
        <v>388</v>
      </c>
      <c r="J34" s="92" t="str">
        <f t="shared" ref="J34:J65" si="8">RIGHT(I34,LEN(I34)-FIND("-",I34))</f>
        <v>148</v>
      </c>
      <c r="K34" s="53">
        <f t="shared" ref="K34:K65" si="9">H34/J34</f>
        <v>0.33108108108108109</v>
      </c>
      <c r="L34" s="53">
        <f t="shared" ref="L34:L65" si="10">J34/H34</f>
        <v>3.0204081632653059</v>
      </c>
      <c r="M34"/>
      <c r="N34"/>
      <c r="O34" t="str">
        <f t="shared" ref="O34:O65" si="11">IF(COUNTIFS(F:F, F34, G:G, G34) + COUNTIFS(G:G, F34, F:F, G34) &gt; 1, "Played Twice", "")</f>
        <v>Played Twice</v>
      </c>
    </row>
    <row r="35" spans="1:15">
      <c r="A35">
        <v>4</v>
      </c>
      <c r="B35" t="s">
        <v>387</v>
      </c>
      <c r="C35" t="s">
        <v>386</v>
      </c>
      <c r="D35" t="str">
        <f t="shared" si="6"/>
        <v xml:space="preserve">Sydney </v>
      </c>
      <c r="E35" s="92" t="s">
        <v>615</v>
      </c>
      <c r="F35" t="str">
        <f>VLOOKUP(D35,'Name short to full'!$A$1:$B$19,2,FALSE)</f>
        <v>Sydney Swans</v>
      </c>
      <c r="G35" t="str">
        <f>VLOOKUP(E35, 'Name short to full'!$C$2:$D$19, 2, FALSE)</f>
        <v>North Melbourne Kangaroos</v>
      </c>
      <c r="H35" s="93" t="str">
        <f t="shared" si="7"/>
        <v>48</v>
      </c>
      <c r="I35" t="s">
        <v>385</v>
      </c>
      <c r="J35" s="92" t="str">
        <f t="shared" si="8"/>
        <v>91</v>
      </c>
      <c r="K35" s="53">
        <f t="shared" si="9"/>
        <v>0.52747252747252749</v>
      </c>
      <c r="L35" s="53">
        <f t="shared" si="10"/>
        <v>1.8958333333333333</v>
      </c>
      <c r="M35"/>
      <c r="N35"/>
      <c r="O35" t="str">
        <f t="shared" si="11"/>
        <v/>
      </c>
    </row>
    <row r="36" spans="1:15">
      <c r="A36">
        <v>4</v>
      </c>
      <c r="B36" t="s">
        <v>384</v>
      </c>
      <c r="C36" t="s">
        <v>383</v>
      </c>
      <c r="D36" t="str">
        <f t="shared" si="6"/>
        <v xml:space="preserve">Fremantle </v>
      </c>
      <c r="E36" s="92" t="s">
        <v>520</v>
      </c>
      <c r="F36" t="str">
        <f>VLOOKUP(D36,'Name short to full'!$A$1:$B$19,2,FALSE)</f>
        <v>Fremantle Dockers</v>
      </c>
      <c r="G36" t="str">
        <f>VLOOKUP(E36, 'Name short to full'!$C$2:$D$19, 2, FALSE)</f>
        <v>Essendon Bombers</v>
      </c>
      <c r="H36" s="93" t="str">
        <f t="shared" si="7"/>
        <v>113</v>
      </c>
      <c r="I36" t="s">
        <v>382</v>
      </c>
      <c r="J36" s="92" t="str">
        <f t="shared" si="8"/>
        <v>60</v>
      </c>
      <c r="K36" s="53">
        <f t="shared" si="9"/>
        <v>1.8833333333333333</v>
      </c>
      <c r="L36" s="53">
        <f t="shared" si="10"/>
        <v>0.53097345132743368</v>
      </c>
      <c r="M36"/>
      <c r="N36"/>
      <c r="O36" t="str">
        <f t="shared" si="11"/>
        <v/>
      </c>
    </row>
    <row r="37" spans="1:15">
      <c r="A37">
        <v>4</v>
      </c>
      <c r="B37" t="s">
        <v>381</v>
      </c>
      <c r="C37" t="s">
        <v>380</v>
      </c>
      <c r="D37" t="str">
        <f t="shared" si="6"/>
        <v xml:space="preserve">St Kilda </v>
      </c>
      <c r="E37" s="92" t="s">
        <v>558</v>
      </c>
      <c r="F37" t="str">
        <f>VLOOKUP(D37,'Name short to full'!$A$1:$B$19,2,FALSE)</f>
        <v>St Kilda Saints</v>
      </c>
      <c r="G37" t="str">
        <f>VLOOKUP(E37, 'Name short to full'!$C$2:$D$19, 2, FALSE)</f>
        <v>Adelaide Crows</v>
      </c>
      <c r="H37" s="93" t="str">
        <f t="shared" si="7"/>
        <v>50</v>
      </c>
      <c r="I37" t="s">
        <v>379</v>
      </c>
      <c r="J37" s="92" t="str">
        <f t="shared" si="8"/>
        <v>136</v>
      </c>
      <c r="K37" s="53">
        <f t="shared" si="9"/>
        <v>0.36764705882352944</v>
      </c>
      <c r="L37" s="53">
        <f t="shared" si="10"/>
        <v>2.72</v>
      </c>
      <c r="M37"/>
      <c r="N37"/>
      <c r="O37" t="str">
        <f t="shared" si="11"/>
        <v/>
      </c>
    </row>
    <row r="38" spans="1:15" s="13" customFormat="1">
      <c r="A38" s="13">
        <v>5</v>
      </c>
      <c r="B38" s="13" t="s">
        <v>378</v>
      </c>
      <c r="C38" s="13" t="s">
        <v>377</v>
      </c>
      <c r="D38" s="13" t="str">
        <f t="shared" si="6"/>
        <v xml:space="preserve">Brisbane </v>
      </c>
      <c r="E38" s="244" t="s">
        <v>516</v>
      </c>
      <c r="F38" s="13" t="str">
        <f>VLOOKUP(D38,'Name short to full'!$A$1:$B$19,2,FALSE)</f>
        <v>Brisbane Lions</v>
      </c>
      <c r="G38" s="13" t="str">
        <f>VLOOKUP(E38, 'Name short to full'!$C$2:$D$19, 2, FALSE)</f>
        <v>Richmond Tigers</v>
      </c>
      <c r="H38" s="245" t="str">
        <f t="shared" si="7"/>
        <v>63</v>
      </c>
      <c r="I38" t="s">
        <v>376</v>
      </c>
      <c r="J38" s="244" t="str">
        <f t="shared" si="8"/>
        <v>106</v>
      </c>
      <c r="K38" s="246">
        <f t="shared" si="9"/>
        <v>0.59433962264150941</v>
      </c>
      <c r="L38" s="246">
        <f t="shared" si="10"/>
        <v>1.6825396825396826</v>
      </c>
      <c r="N38" s="246" t="e">
        <f>(K38+#REF!)/2</f>
        <v>#REF!</v>
      </c>
      <c r="O38" t="str">
        <f t="shared" si="11"/>
        <v>Played Twice</v>
      </c>
    </row>
    <row r="39" spans="1:15">
      <c r="A39">
        <v>5</v>
      </c>
      <c r="B39" t="s">
        <v>375</v>
      </c>
      <c r="C39" t="s">
        <v>374</v>
      </c>
      <c r="D39" t="str">
        <f t="shared" si="6"/>
        <v xml:space="preserve">Collingwood </v>
      </c>
      <c r="E39" s="92" t="s">
        <v>615</v>
      </c>
      <c r="F39" t="str">
        <f>VLOOKUP(D39,'Name short to full'!$A$1:$B$19,2,FALSE)</f>
        <v>Collingwood Magpies</v>
      </c>
      <c r="G39" t="str">
        <f>VLOOKUP(E39, 'Name short to full'!$C$2:$D$19, 2, FALSE)</f>
        <v>North Melbourne Kangaroos</v>
      </c>
      <c r="H39" s="93" t="str">
        <f t="shared" si="7"/>
        <v>93</v>
      </c>
      <c r="I39" t="s">
        <v>373</v>
      </c>
      <c r="J39" s="92" t="str">
        <f t="shared" si="8"/>
        <v>58</v>
      </c>
      <c r="K39" s="53">
        <f t="shared" si="9"/>
        <v>1.603448275862069</v>
      </c>
      <c r="L39" s="53">
        <f t="shared" si="10"/>
        <v>0.62365591397849462</v>
      </c>
      <c r="M39"/>
      <c r="N39"/>
      <c r="O39" t="str">
        <f t="shared" si="11"/>
        <v/>
      </c>
    </row>
    <row r="40" spans="1:15">
      <c r="A40">
        <v>5</v>
      </c>
      <c r="B40" t="s">
        <v>372</v>
      </c>
      <c r="C40" t="s">
        <v>371</v>
      </c>
      <c r="D40" t="str">
        <f t="shared" si="6"/>
        <v xml:space="preserve">Sydney </v>
      </c>
      <c r="E40" s="92" t="s">
        <v>539</v>
      </c>
      <c r="F40" t="str">
        <f>VLOOKUP(D40,'Name short to full'!$A$1:$B$19,2,FALSE)</f>
        <v>Sydney Swans</v>
      </c>
      <c r="G40" t="str">
        <f>VLOOKUP(E40, 'Name short to full'!$C$2:$D$19, 2, FALSE)</f>
        <v>Fremantle Dockers</v>
      </c>
      <c r="H40" s="93" t="str">
        <f t="shared" si="7"/>
        <v>92</v>
      </c>
      <c r="I40" t="s">
        <v>370</v>
      </c>
      <c r="J40" s="92" t="str">
        <f t="shared" si="8"/>
        <v>75</v>
      </c>
      <c r="K40" s="53">
        <f t="shared" si="9"/>
        <v>1.2266666666666666</v>
      </c>
      <c r="L40" s="53">
        <f t="shared" si="10"/>
        <v>0.81521739130434778</v>
      </c>
      <c r="M40"/>
      <c r="N40"/>
      <c r="O40" t="str">
        <f t="shared" si="11"/>
        <v/>
      </c>
    </row>
    <row r="41" spans="1:15">
      <c r="A41">
        <v>5</v>
      </c>
      <c r="B41" t="s">
        <v>369</v>
      </c>
      <c r="C41" t="s">
        <v>368</v>
      </c>
      <c r="D41" t="str">
        <f t="shared" si="6"/>
        <v xml:space="preserve">West Coast </v>
      </c>
      <c r="E41" s="92" t="s">
        <v>524</v>
      </c>
      <c r="F41" t="str">
        <f>VLOOKUP(D41,'Name short to full'!$A$1:$B$19,2,FALSE)</f>
        <v>West Coast Eagles</v>
      </c>
      <c r="G41" t="str">
        <f>VLOOKUP(E41, 'Name short to full'!$C$2:$D$19, 2, FALSE)</f>
        <v>Port Adelaide Power</v>
      </c>
      <c r="H41" s="93" t="str">
        <f t="shared" si="7"/>
        <v>56</v>
      </c>
      <c r="I41" t="s">
        <v>367</v>
      </c>
      <c r="J41" s="92" t="str">
        <f t="shared" si="8"/>
        <v>70</v>
      </c>
      <c r="K41" s="53">
        <f t="shared" si="9"/>
        <v>0.8</v>
      </c>
      <c r="L41" s="53">
        <f t="shared" si="10"/>
        <v>1.25</v>
      </c>
      <c r="M41"/>
      <c r="N41"/>
      <c r="O41" t="str">
        <f t="shared" si="11"/>
        <v/>
      </c>
    </row>
    <row r="42" spans="1:15">
      <c r="A42">
        <v>5</v>
      </c>
      <c r="B42" t="s">
        <v>366</v>
      </c>
      <c r="C42" t="s">
        <v>365</v>
      </c>
      <c r="D42" t="str">
        <f t="shared" si="6"/>
        <v xml:space="preserve">Essendon </v>
      </c>
      <c r="E42" s="92" t="s">
        <v>501</v>
      </c>
      <c r="F42" t="str">
        <f>VLOOKUP(D42,'Name short to full'!$A$1:$B$19,2,FALSE)</f>
        <v>Essendon Bombers</v>
      </c>
      <c r="G42" t="str">
        <f>VLOOKUP(E42, 'Name short to full'!$C$2:$D$19, 2, FALSE)</f>
        <v>St Kilda Saints</v>
      </c>
      <c r="H42" s="93" t="str">
        <f t="shared" si="7"/>
        <v>65</v>
      </c>
      <c r="I42" t="s">
        <v>364</v>
      </c>
      <c r="J42" s="92" t="str">
        <f t="shared" si="8"/>
        <v>81</v>
      </c>
      <c r="K42" s="53">
        <f t="shared" si="9"/>
        <v>0.80246913580246915</v>
      </c>
      <c r="L42" s="53">
        <f t="shared" si="10"/>
        <v>1.2461538461538462</v>
      </c>
      <c r="M42"/>
      <c r="N42"/>
      <c r="O42" t="str">
        <f t="shared" si="11"/>
        <v/>
      </c>
    </row>
    <row r="43" spans="1:15">
      <c r="A43">
        <v>5</v>
      </c>
      <c r="B43" t="s">
        <v>363</v>
      </c>
      <c r="C43" t="s">
        <v>362</v>
      </c>
      <c r="D43" t="str">
        <f t="shared" si="6"/>
        <v xml:space="preserve">Adelaide </v>
      </c>
      <c r="E43" s="92" t="s">
        <v>497</v>
      </c>
      <c r="F43" t="str">
        <f>VLOOKUP(D43,'Name short to full'!$A$1:$B$19,2,FALSE)</f>
        <v>Adelaide Crows</v>
      </c>
      <c r="G43" t="str">
        <f>VLOOKUP(E43, 'Name short to full'!$C$2:$D$19, 2, FALSE)</f>
        <v>GWS Giants</v>
      </c>
      <c r="H43" s="93" t="str">
        <f t="shared" si="7"/>
        <v>137</v>
      </c>
      <c r="I43" t="s">
        <v>361</v>
      </c>
      <c r="J43" s="92" t="str">
        <f t="shared" si="8"/>
        <v>72</v>
      </c>
      <c r="K43" s="53">
        <f t="shared" si="9"/>
        <v>1.9027777777777777</v>
      </c>
      <c r="L43" s="53">
        <f t="shared" si="10"/>
        <v>0.52554744525547448</v>
      </c>
      <c r="M43"/>
      <c r="N43"/>
      <c r="O43" t="str">
        <f t="shared" si="11"/>
        <v>Played Twice</v>
      </c>
    </row>
    <row r="44" spans="1:15">
      <c r="A44">
        <v>5</v>
      </c>
      <c r="B44" t="s">
        <v>360</v>
      </c>
      <c r="C44" t="s">
        <v>359</v>
      </c>
      <c r="D44" t="str">
        <f t="shared" si="6"/>
        <v xml:space="preserve">Melbourne </v>
      </c>
      <c r="E44" s="92" t="s">
        <v>554</v>
      </c>
      <c r="F44" t="str">
        <f>VLOOKUP(D44,'Name short to full'!$A$1:$B$19,2,FALSE)</f>
        <v>Melbourne Demons</v>
      </c>
      <c r="G44" t="str">
        <f>VLOOKUP(E44, 'Name short to full'!$C$2:$D$19, 2, FALSE)</f>
        <v>Gold Coast Suns</v>
      </c>
      <c r="H44" s="93" t="str">
        <f t="shared" si="7"/>
        <v>78</v>
      </c>
      <c r="I44" t="s">
        <v>358</v>
      </c>
      <c r="J44" s="92" t="str">
        <f t="shared" si="8"/>
        <v>86</v>
      </c>
      <c r="K44" s="53">
        <f t="shared" si="9"/>
        <v>0.90697674418604646</v>
      </c>
      <c r="L44" s="53">
        <f t="shared" si="10"/>
        <v>1.1025641025641026</v>
      </c>
      <c r="M44"/>
      <c r="N44"/>
      <c r="O44" t="str">
        <f t="shared" si="11"/>
        <v/>
      </c>
    </row>
    <row r="45" spans="1:15">
      <c r="A45">
        <v>5</v>
      </c>
      <c r="B45" t="s">
        <v>357</v>
      </c>
      <c r="C45" t="s">
        <v>356</v>
      </c>
      <c r="D45" t="str">
        <f t="shared" si="6"/>
        <v xml:space="preserve">Western Bulldogs </v>
      </c>
      <c r="E45" s="92" t="s">
        <v>562</v>
      </c>
      <c r="F45" t="str">
        <f>VLOOKUP(D45,'Name short to full'!$A$1:$B$19,2,FALSE)</f>
        <v>Western Bulldogs</v>
      </c>
      <c r="G45" t="str">
        <f>VLOOKUP(E45, 'Name short to full'!$C$2:$D$19, 2, FALSE)</f>
        <v>Carlton Blues</v>
      </c>
      <c r="H45" s="93" t="str">
        <f t="shared" si="7"/>
        <v>91</v>
      </c>
      <c r="I45" t="s">
        <v>355</v>
      </c>
      <c r="J45" s="92" t="str">
        <f t="shared" si="8"/>
        <v>119</v>
      </c>
      <c r="K45" s="53">
        <f t="shared" si="9"/>
        <v>0.76470588235294112</v>
      </c>
      <c r="L45" s="53">
        <f t="shared" si="10"/>
        <v>1.3076923076923077</v>
      </c>
      <c r="M45"/>
      <c r="N45"/>
      <c r="O45" t="str">
        <f t="shared" si="11"/>
        <v/>
      </c>
    </row>
    <row r="46" spans="1:15">
      <c r="A46">
        <v>5</v>
      </c>
      <c r="B46" t="s">
        <v>354</v>
      </c>
      <c r="C46" t="s">
        <v>353</v>
      </c>
      <c r="D46" t="str">
        <f t="shared" si="6"/>
        <v xml:space="preserve">Geelong </v>
      </c>
      <c r="E46" s="92" t="s">
        <v>528</v>
      </c>
      <c r="F46" t="str">
        <f>VLOOKUP(D46,'Name short to full'!$A$1:$B$19,2,FALSE)</f>
        <v>Geelong Cats</v>
      </c>
      <c r="G46" t="str">
        <f>VLOOKUP(E46, 'Name short to full'!$C$2:$D$19, 2, FALSE)</f>
        <v>Hawthorn Hawks</v>
      </c>
      <c r="H46" s="93" t="str">
        <f t="shared" si="7"/>
        <v>106</v>
      </c>
      <c r="I46" t="s">
        <v>352</v>
      </c>
      <c r="J46" s="92" t="str">
        <f t="shared" si="8"/>
        <v>87</v>
      </c>
      <c r="K46" s="53">
        <f t="shared" si="9"/>
        <v>1.2183908045977012</v>
      </c>
      <c r="L46" s="53">
        <f t="shared" si="10"/>
        <v>0.82075471698113212</v>
      </c>
      <c r="M46"/>
      <c r="N46"/>
      <c r="O46" t="str">
        <f t="shared" si="11"/>
        <v>Played Twice</v>
      </c>
    </row>
    <row r="47" spans="1:15" s="13" customFormat="1">
      <c r="A47" s="13">
        <v>6</v>
      </c>
      <c r="B47" s="13" t="s">
        <v>351</v>
      </c>
      <c r="C47" s="13" t="s">
        <v>350</v>
      </c>
      <c r="D47" s="13" t="str">
        <f t="shared" si="6"/>
        <v xml:space="preserve">Collingwood </v>
      </c>
      <c r="E47" s="244" t="s">
        <v>520</v>
      </c>
      <c r="F47" s="13" t="str">
        <f>VLOOKUP(D47,'Name short to full'!$A$1:$B$19,2,FALSE)</f>
        <v>Collingwood Magpies</v>
      </c>
      <c r="G47" s="13" t="str">
        <f>VLOOKUP(E47, 'Name short to full'!$C$2:$D$19, 2, FALSE)</f>
        <v>Essendon Bombers</v>
      </c>
      <c r="H47" s="245" t="str">
        <f t="shared" si="7"/>
        <v>83</v>
      </c>
      <c r="I47" t="s">
        <v>349</v>
      </c>
      <c r="J47" s="244" t="str">
        <f t="shared" si="8"/>
        <v>60</v>
      </c>
      <c r="K47" s="246">
        <f t="shared" si="9"/>
        <v>1.3833333333333333</v>
      </c>
      <c r="L47" s="246">
        <f t="shared" si="10"/>
        <v>0.72289156626506024</v>
      </c>
      <c r="N47" s="246" t="e">
        <f>(K47+#REF!)/2</f>
        <v>#REF!</v>
      </c>
      <c r="O47" t="str">
        <f t="shared" si="11"/>
        <v>Played Twice</v>
      </c>
    </row>
    <row r="48" spans="1:15">
      <c r="A48">
        <v>6</v>
      </c>
      <c r="B48" t="s">
        <v>348</v>
      </c>
      <c r="C48" t="s">
        <v>347</v>
      </c>
      <c r="D48" t="str">
        <f t="shared" si="6"/>
        <v xml:space="preserve">Fremantle </v>
      </c>
      <c r="E48" s="92" t="s">
        <v>615</v>
      </c>
      <c r="F48" t="str">
        <f>VLOOKUP(D48,'Name short to full'!$A$1:$B$19,2,FALSE)</f>
        <v>Fremantle Dockers</v>
      </c>
      <c r="G48" t="str">
        <f>VLOOKUP(E48, 'Name short to full'!$C$2:$D$19, 2, FALSE)</f>
        <v>North Melbourne Kangaroos</v>
      </c>
      <c r="H48" s="93" t="str">
        <f t="shared" si="7"/>
        <v>61</v>
      </c>
      <c r="I48" t="s">
        <v>346</v>
      </c>
      <c r="J48" s="92" t="str">
        <f t="shared" si="8"/>
        <v>74</v>
      </c>
      <c r="K48" s="53">
        <f t="shared" si="9"/>
        <v>0.82432432432432434</v>
      </c>
      <c r="L48" s="53">
        <f t="shared" si="10"/>
        <v>1.2131147540983607</v>
      </c>
      <c r="M48"/>
      <c r="N48"/>
      <c r="O48" t="str">
        <f t="shared" si="11"/>
        <v/>
      </c>
    </row>
    <row r="49" spans="1:15">
      <c r="A49">
        <v>6</v>
      </c>
      <c r="B49" t="s">
        <v>345</v>
      </c>
      <c r="C49" t="s">
        <v>344</v>
      </c>
      <c r="D49" t="str">
        <f t="shared" si="6"/>
        <v xml:space="preserve">St Kilda </v>
      </c>
      <c r="E49" s="92" t="s">
        <v>513</v>
      </c>
      <c r="F49" t="str">
        <f>VLOOKUP(D49,'Name short to full'!$A$1:$B$19,2,FALSE)</f>
        <v>St Kilda Saints</v>
      </c>
      <c r="G49" t="str">
        <f>VLOOKUP(E49, 'Name short to full'!$C$2:$D$19, 2, FALSE)</f>
        <v>Brisbane Lions</v>
      </c>
      <c r="H49" s="93" t="str">
        <f t="shared" si="7"/>
        <v>79</v>
      </c>
      <c r="I49" t="s">
        <v>343</v>
      </c>
      <c r="J49" s="92" t="str">
        <f t="shared" si="8"/>
        <v>82</v>
      </c>
      <c r="K49" s="53">
        <f t="shared" si="9"/>
        <v>0.96341463414634143</v>
      </c>
      <c r="L49" s="53">
        <f t="shared" si="10"/>
        <v>1.0379746835443038</v>
      </c>
      <c r="M49"/>
      <c r="N49"/>
      <c r="O49" t="str">
        <f t="shared" si="11"/>
        <v/>
      </c>
    </row>
    <row r="50" spans="1:15">
      <c r="A50">
        <v>6</v>
      </c>
      <c r="B50" t="s">
        <v>342</v>
      </c>
      <c r="C50" t="s">
        <v>341</v>
      </c>
      <c r="D50" t="str">
        <f t="shared" si="6"/>
        <v xml:space="preserve">Gold Coast </v>
      </c>
      <c r="E50" s="92" t="s">
        <v>497</v>
      </c>
      <c r="F50" t="str">
        <f>VLOOKUP(D50,'Name short to full'!$A$1:$B$19,2,FALSE)</f>
        <v>Gold Coast Suns</v>
      </c>
      <c r="G50" t="str">
        <f>VLOOKUP(E50, 'Name short to full'!$C$2:$D$19, 2, FALSE)</f>
        <v>GWS Giants</v>
      </c>
      <c r="H50" s="93" t="str">
        <f t="shared" si="7"/>
        <v>134</v>
      </c>
      <c r="I50" t="s">
        <v>340</v>
      </c>
      <c r="J50" s="92" t="str">
        <f t="shared" si="8"/>
        <v>94</v>
      </c>
      <c r="K50" s="53">
        <f t="shared" si="9"/>
        <v>1.425531914893617</v>
      </c>
      <c r="L50" s="53">
        <f t="shared" si="10"/>
        <v>0.70149253731343286</v>
      </c>
      <c r="M50"/>
      <c r="N50"/>
      <c r="O50" t="str">
        <f t="shared" si="11"/>
        <v/>
      </c>
    </row>
    <row r="51" spans="1:15">
      <c r="A51">
        <v>6</v>
      </c>
      <c r="B51" t="s">
        <v>339</v>
      </c>
      <c r="C51" t="s">
        <v>338</v>
      </c>
      <c r="D51" t="str">
        <f t="shared" si="6"/>
        <v xml:space="preserve">Carlton </v>
      </c>
      <c r="E51" s="92" t="s">
        <v>505</v>
      </c>
      <c r="F51" t="str">
        <f>VLOOKUP(D51,'Name short to full'!$A$1:$B$19,2,FALSE)</f>
        <v>Carlton Blues</v>
      </c>
      <c r="G51" t="str">
        <f>VLOOKUP(E51, 'Name short to full'!$C$2:$D$19, 2, FALSE)</f>
        <v>West Coast Eagles</v>
      </c>
      <c r="H51" s="93" t="str">
        <f t="shared" si="7"/>
        <v>92</v>
      </c>
      <c r="I51" t="s">
        <v>337</v>
      </c>
      <c r="J51" s="92" t="str">
        <f t="shared" si="8"/>
        <v>89</v>
      </c>
      <c r="K51" s="53">
        <f t="shared" si="9"/>
        <v>1.0337078651685394</v>
      </c>
      <c r="L51" s="53">
        <f t="shared" si="10"/>
        <v>0.96739130434782605</v>
      </c>
      <c r="M51"/>
      <c r="N51"/>
      <c r="O51" t="str">
        <f t="shared" si="11"/>
        <v/>
      </c>
    </row>
    <row r="52" spans="1:15">
      <c r="A52">
        <v>6</v>
      </c>
      <c r="B52" t="s">
        <v>336</v>
      </c>
      <c r="C52" t="s">
        <v>335</v>
      </c>
      <c r="D52" t="str">
        <f t="shared" si="6"/>
        <v xml:space="preserve">Melbourne </v>
      </c>
      <c r="E52" s="92" t="s">
        <v>535</v>
      </c>
      <c r="F52" t="str">
        <f>VLOOKUP(D52,'Name short to full'!$A$1:$B$19,2,FALSE)</f>
        <v>Melbourne Demons</v>
      </c>
      <c r="G52" t="str">
        <f>VLOOKUP(E52, 'Name short to full'!$C$2:$D$19, 2, FALSE)</f>
        <v>Sydney Swans</v>
      </c>
      <c r="H52" s="93" t="str">
        <f t="shared" si="7"/>
        <v>38</v>
      </c>
      <c r="I52" t="s">
        <v>334</v>
      </c>
      <c r="J52" s="92" t="str">
        <f t="shared" si="8"/>
        <v>69</v>
      </c>
      <c r="K52" s="53">
        <f t="shared" si="9"/>
        <v>0.55072463768115942</v>
      </c>
      <c r="L52" s="53">
        <f t="shared" si="10"/>
        <v>1.8157894736842106</v>
      </c>
      <c r="M52"/>
      <c r="N52"/>
      <c r="O52" t="str">
        <f t="shared" si="11"/>
        <v/>
      </c>
    </row>
    <row r="53" spans="1:15">
      <c r="A53">
        <v>6</v>
      </c>
      <c r="B53" t="s">
        <v>333</v>
      </c>
      <c r="C53" t="s">
        <v>332</v>
      </c>
      <c r="D53" t="str">
        <f t="shared" si="6"/>
        <v xml:space="preserve">Western Bulldogs </v>
      </c>
      <c r="E53" s="92" t="s">
        <v>558</v>
      </c>
      <c r="F53" t="str">
        <f>VLOOKUP(D53,'Name short to full'!$A$1:$B$19,2,FALSE)</f>
        <v>Western Bulldogs</v>
      </c>
      <c r="G53" t="str">
        <f>VLOOKUP(E53, 'Name short to full'!$C$2:$D$19, 2, FALSE)</f>
        <v>Adelaide Crows</v>
      </c>
      <c r="H53" s="93" t="str">
        <f t="shared" si="7"/>
        <v>83</v>
      </c>
      <c r="I53" t="s">
        <v>331</v>
      </c>
      <c r="J53" s="92" t="str">
        <f t="shared" si="8"/>
        <v>92</v>
      </c>
      <c r="K53" s="53">
        <f t="shared" si="9"/>
        <v>0.90217391304347827</v>
      </c>
      <c r="L53" s="53">
        <f t="shared" si="10"/>
        <v>1.1084337349397591</v>
      </c>
      <c r="M53"/>
      <c r="N53"/>
      <c r="O53" t="str">
        <f t="shared" si="11"/>
        <v/>
      </c>
    </row>
    <row r="54" spans="1:15">
      <c r="A54">
        <v>6</v>
      </c>
      <c r="B54" t="s">
        <v>330</v>
      </c>
      <c r="C54" t="s">
        <v>329</v>
      </c>
      <c r="D54" t="str">
        <f t="shared" si="6"/>
        <v xml:space="preserve">Richmond </v>
      </c>
      <c r="E54" s="92" t="s">
        <v>528</v>
      </c>
      <c r="F54" t="str">
        <f>VLOOKUP(D54,'Name short to full'!$A$1:$B$19,2,FALSE)</f>
        <v>Richmond Tigers</v>
      </c>
      <c r="G54" t="str">
        <f>VLOOKUP(E54, 'Name short to full'!$C$2:$D$19, 2, FALSE)</f>
        <v>Hawthorn Hawks</v>
      </c>
      <c r="H54" s="93" t="str">
        <f t="shared" si="7"/>
        <v>52</v>
      </c>
      <c r="I54" t="s">
        <v>328</v>
      </c>
      <c r="J54" s="92" t="str">
        <f t="shared" si="8"/>
        <v>118</v>
      </c>
      <c r="K54" s="53">
        <f t="shared" si="9"/>
        <v>0.44067796610169491</v>
      </c>
      <c r="L54" s="53">
        <f t="shared" si="10"/>
        <v>2.2692307692307692</v>
      </c>
      <c r="M54"/>
      <c r="N54"/>
      <c r="O54" t="str">
        <f t="shared" si="11"/>
        <v/>
      </c>
    </row>
    <row r="55" spans="1:15">
      <c r="A55">
        <v>6</v>
      </c>
      <c r="B55" t="s">
        <v>327</v>
      </c>
      <c r="C55" t="s">
        <v>326</v>
      </c>
      <c r="D55" t="str">
        <f t="shared" si="6"/>
        <v xml:space="preserve">Port Adelaide </v>
      </c>
      <c r="E55" s="92" t="s">
        <v>543</v>
      </c>
      <c r="F55" t="str">
        <f>VLOOKUP(D55,'Name short to full'!$A$1:$B$19,2,FALSE)</f>
        <v>Port Adelaide Power</v>
      </c>
      <c r="G55" t="str">
        <f>VLOOKUP(E55, 'Name short to full'!$C$2:$D$19, 2, FALSE)</f>
        <v>Geelong Cats</v>
      </c>
      <c r="H55" s="93" t="str">
        <f t="shared" si="7"/>
        <v>107</v>
      </c>
      <c r="I55" t="s">
        <v>325</v>
      </c>
      <c r="J55" s="92" t="str">
        <f t="shared" si="8"/>
        <v>67</v>
      </c>
      <c r="K55" s="53">
        <f t="shared" si="9"/>
        <v>1.5970149253731343</v>
      </c>
      <c r="L55" s="53">
        <f t="shared" si="10"/>
        <v>0.62616822429906538</v>
      </c>
      <c r="M55"/>
      <c r="N55"/>
      <c r="O55" t="str">
        <f t="shared" si="11"/>
        <v/>
      </c>
    </row>
    <row r="56" spans="1:15" s="13" customFormat="1">
      <c r="A56" s="13">
        <v>7</v>
      </c>
      <c r="B56" s="13" t="s">
        <v>324</v>
      </c>
      <c r="C56" s="13" t="s">
        <v>323</v>
      </c>
      <c r="D56" s="13" t="str">
        <f t="shared" si="6"/>
        <v xml:space="preserve">Carlton </v>
      </c>
      <c r="E56" s="244" t="s">
        <v>550</v>
      </c>
      <c r="F56" s="13" t="str">
        <f>VLOOKUP(D56,'Name short to full'!$A$1:$B$19,2,FALSE)</f>
        <v>Carlton Blues</v>
      </c>
      <c r="G56" s="13" t="str">
        <f>VLOOKUP(E56, 'Name short to full'!$C$2:$D$19, 2, FALSE)</f>
        <v>Collingwood Magpies</v>
      </c>
      <c r="H56" s="245" t="str">
        <f t="shared" si="7"/>
        <v>70</v>
      </c>
      <c r="I56" t="s">
        <v>322</v>
      </c>
      <c r="J56" s="244" t="str">
        <f t="shared" si="8"/>
        <v>104</v>
      </c>
      <c r="K56" s="246">
        <f t="shared" si="9"/>
        <v>0.67307692307692313</v>
      </c>
      <c r="L56" s="246">
        <f t="shared" si="10"/>
        <v>1.4857142857142858</v>
      </c>
      <c r="N56" s="246" t="e">
        <f>(K56+#REF!)/2</f>
        <v>#REF!</v>
      </c>
      <c r="O56" t="str">
        <f t="shared" si="11"/>
        <v>Played Twice</v>
      </c>
    </row>
    <row r="57" spans="1:15">
      <c r="A57">
        <v>7</v>
      </c>
      <c r="B57" t="s">
        <v>321</v>
      </c>
      <c r="C57" t="s">
        <v>320</v>
      </c>
      <c r="D57" t="str">
        <f t="shared" si="6"/>
        <v xml:space="preserve">Hawthorn </v>
      </c>
      <c r="E57" s="92" t="s">
        <v>501</v>
      </c>
      <c r="F57" t="str">
        <f>VLOOKUP(D57,'Name short to full'!$A$1:$B$19,2,FALSE)</f>
        <v>Hawthorn Hawks</v>
      </c>
      <c r="G57" t="str">
        <f>VLOOKUP(E57, 'Name short to full'!$C$2:$D$19, 2, FALSE)</f>
        <v>St Kilda Saints</v>
      </c>
      <c r="H57" s="93" t="str">
        <f t="shared" si="7"/>
        <v>175</v>
      </c>
      <c r="I57" t="s">
        <v>319</v>
      </c>
      <c r="J57" s="92" t="str">
        <f t="shared" si="8"/>
        <v>30</v>
      </c>
      <c r="K57" s="53">
        <f t="shared" si="9"/>
        <v>5.833333333333333</v>
      </c>
      <c r="L57" s="53">
        <f t="shared" si="10"/>
        <v>0.17142857142857143</v>
      </c>
      <c r="M57"/>
      <c r="N57"/>
      <c r="O57" t="str">
        <f t="shared" si="11"/>
        <v/>
      </c>
    </row>
    <row r="58" spans="1:15">
      <c r="A58">
        <v>7</v>
      </c>
      <c r="B58" t="s">
        <v>318</v>
      </c>
      <c r="C58" t="s">
        <v>317</v>
      </c>
      <c r="D58" t="str">
        <f t="shared" si="6"/>
        <v xml:space="preserve">GWS </v>
      </c>
      <c r="E58" s="92" t="s">
        <v>524</v>
      </c>
      <c r="F58" t="str">
        <f>VLOOKUP(D58,'Name short to full'!$A$1:$B$19,2,FALSE)</f>
        <v>GWS Giants</v>
      </c>
      <c r="G58" t="str">
        <f>VLOOKUP(E58, 'Name short to full'!$C$2:$D$19, 2, FALSE)</f>
        <v>Port Adelaide Power</v>
      </c>
      <c r="H58" s="93" t="str">
        <f t="shared" si="7"/>
        <v>97</v>
      </c>
      <c r="I58" t="s">
        <v>316</v>
      </c>
      <c r="J58" s="92" t="str">
        <f t="shared" si="8"/>
        <v>132</v>
      </c>
      <c r="K58" s="53">
        <f t="shared" si="9"/>
        <v>0.73484848484848486</v>
      </c>
      <c r="L58" s="53">
        <f t="shared" si="10"/>
        <v>1.3608247422680413</v>
      </c>
      <c r="M58"/>
      <c r="N58"/>
      <c r="O58" t="str">
        <f t="shared" si="11"/>
        <v/>
      </c>
    </row>
    <row r="59" spans="1:15">
      <c r="A59">
        <v>7</v>
      </c>
      <c r="B59" t="s">
        <v>315</v>
      </c>
      <c r="C59" t="s">
        <v>314</v>
      </c>
      <c r="D59" t="str">
        <f t="shared" si="6"/>
        <v xml:space="preserve">Adelaide </v>
      </c>
      <c r="E59" s="92" t="s">
        <v>509</v>
      </c>
      <c r="F59" t="str">
        <f>VLOOKUP(D59,'Name short to full'!$A$1:$B$19,2,FALSE)</f>
        <v>Adelaide Crows</v>
      </c>
      <c r="G59" t="str">
        <f>VLOOKUP(E59, 'Name short to full'!$C$2:$D$19, 2, FALSE)</f>
        <v>Melbourne Demons</v>
      </c>
      <c r="H59" s="93" t="str">
        <f t="shared" si="7"/>
        <v>67</v>
      </c>
      <c r="I59" t="s">
        <v>313</v>
      </c>
      <c r="J59" s="92" t="str">
        <f t="shared" si="8"/>
        <v>70</v>
      </c>
      <c r="K59" s="53">
        <f t="shared" si="9"/>
        <v>0.95714285714285718</v>
      </c>
      <c r="L59" s="53">
        <f t="shared" si="10"/>
        <v>1.044776119402985</v>
      </c>
      <c r="M59"/>
      <c r="N59"/>
      <c r="O59" t="str">
        <f t="shared" si="11"/>
        <v/>
      </c>
    </row>
    <row r="60" spans="1:15">
      <c r="A60">
        <v>7</v>
      </c>
      <c r="B60" t="s">
        <v>310</v>
      </c>
      <c r="C60" t="s">
        <v>312</v>
      </c>
      <c r="D60" t="str">
        <f t="shared" si="6"/>
        <v xml:space="preserve">Essendon </v>
      </c>
      <c r="E60" s="92" t="s">
        <v>572</v>
      </c>
      <c r="F60" t="str">
        <f>VLOOKUP(D60,'Name short to full'!$A$1:$B$19,2,FALSE)</f>
        <v>Essendon Bombers</v>
      </c>
      <c r="G60" t="str">
        <f>VLOOKUP(E60, 'Name short to full'!$C$2:$D$19, 2, FALSE)</f>
        <v>Western Bulldogs</v>
      </c>
      <c r="H60" s="93" t="str">
        <f t="shared" si="7"/>
        <v>73</v>
      </c>
      <c r="I60" t="s">
        <v>311</v>
      </c>
      <c r="J60" s="92" t="str">
        <f t="shared" si="8"/>
        <v>65</v>
      </c>
      <c r="K60" s="53">
        <f t="shared" si="9"/>
        <v>1.1230769230769231</v>
      </c>
      <c r="L60" s="53">
        <f t="shared" si="10"/>
        <v>0.8904109589041096</v>
      </c>
      <c r="M60"/>
      <c r="N60"/>
      <c r="O60" t="str">
        <f t="shared" si="11"/>
        <v>Played Twice</v>
      </c>
    </row>
    <row r="61" spans="1:15">
      <c r="A61">
        <v>7</v>
      </c>
      <c r="B61" t="s">
        <v>310</v>
      </c>
      <c r="C61" t="s">
        <v>309</v>
      </c>
      <c r="D61" t="str">
        <f t="shared" si="6"/>
        <v xml:space="preserve">Brisbane </v>
      </c>
      <c r="E61" s="92" t="s">
        <v>535</v>
      </c>
      <c r="F61" t="str">
        <f>VLOOKUP(D61,'Name short to full'!$A$1:$B$19,2,FALSE)</f>
        <v>Brisbane Lions</v>
      </c>
      <c r="G61" t="str">
        <f>VLOOKUP(E61, 'Name short to full'!$C$2:$D$19, 2, FALSE)</f>
        <v>Sydney Swans</v>
      </c>
      <c r="H61" s="93" t="str">
        <f t="shared" si="7"/>
        <v>44</v>
      </c>
      <c r="I61" t="s">
        <v>308</v>
      </c>
      <c r="J61" s="92" t="str">
        <f t="shared" si="8"/>
        <v>123</v>
      </c>
      <c r="K61" s="53">
        <f t="shared" si="9"/>
        <v>0.35772357723577236</v>
      </c>
      <c r="L61" s="53">
        <f t="shared" si="10"/>
        <v>2.7954545454545454</v>
      </c>
      <c r="M61"/>
      <c r="N61"/>
      <c r="O61" t="str">
        <f t="shared" si="11"/>
        <v/>
      </c>
    </row>
    <row r="62" spans="1:15">
      <c r="A62">
        <v>7</v>
      </c>
      <c r="B62" t="s">
        <v>307</v>
      </c>
      <c r="C62" t="s">
        <v>306</v>
      </c>
      <c r="D62" t="str">
        <f t="shared" si="6"/>
        <v xml:space="preserve">North Melbourne </v>
      </c>
      <c r="E62" s="92" t="s">
        <v>554</v>
      </c>
      <c r="F62" t="str">
        <f>VLOOKUP(D62,'Name short to full'!$A$1:$B$19,2,FALSE)</f>
        <v>North Melbourne Kangaroos</v>
      </c>
      <c r="G62" t="str">
        <f>VLOOKUP(E62, 'Name short to full'!$C$2:$D$19, 2, FALSE)</f>
        <v>Gold Coast Suns</v>
      </c>
      <c r="H62" s="93" t="str">
        <f t="shared" si="7"/>
        <v>77</v>
      </c>
      <c r="I62" t="s">
        <v>305</v>
      </c>
      <c r="J62" s="92" t="str">
        <f t="shared" si="8"/>
        <v>120</v>
      </c>
      <c r="K62" s="53">
        <f t="shared" si="9"/>
        <v>0.64166666666666672</v>
      </c>
      <c r="L62" s="53">
        <f t="shared" si="10"/>
        <v>1.5584415584415585</v>
      </c>
      <c r="M62"/>
      <c r="N62"/>
      <c r="O62" t="str">
        <f t="shared" si="11"/>
        <v/>
      </c>
    </row>
    <row r="63" spans="1:15">
      <c r="A63">
        <v>7</v>
      </c>
      <c r="B63" t="s">
        <v>304</v>
      </c>
      <c r="C63" t="s">
        <v>303</v>
      </c>
      <c r="D63" t="str">
        <f t="shared" si="6"/>
        <v xml:space="preserve">West Coast </v>
      </c>
      <c r="E63" s="92" t="s">
        <v>539</v>
      </c>
      <c r="F63" t="str">
        <f>VLOOKUP(D63,'Name short to full'!$A$1:$B$19,2,FALSE)</f>
        <v>West Coast Eagles</v>
      </c>
      <c r="G63" t="str">
        <f>VLOOKUP(E63, 'Name short to full'!$C$2:$D$19, 2, FALSE)</f>
        <v>Fremantle Dockers</v>
      </c>
      <c r="H63" s="93" t="str">
        <f t="shared" si="7"/>
        <v>54</v>
      </c>
      <c r="I63" t="s">
        <v>302</v>
      </c>
      <c r="J63" s="92" t="str">
        <f t="shared" si="8"/>
        <v>73</v>
      </c>
      <c r="K63" s="53">
        <f t="shared" si="9"/>
        <v>0.73972602739726023</v>
      </c>
      <c r="L63" s="53">
        <f t="shared" si="10"/>
        <v>1.3518518518518519</v>
      </c>
      <c r="M63"/>
      <c r="N63"/>
      <c r="O63" t="str">
        <f t="shared" si="11"/>
        <v>Played Twice</v>
      </c>
    </row>
    <row r="64" spans="1:15">
      <c r="A64">
        <v>7</v>
      </c>
      <c r="B64" t="s">
        <v>301</v>
      </c>
      <c r="C64" t="s">
        <v>300</v>
      </c>
      <c r="D64" t="str">
        <f t="shared" si="6"/>
        <v xml:space="preserve">Geelong </v>
      </c>
      <c r="E64" s="92" t="s">
        <v>516</v>
      </c>
      <c r="F64" t="str">
        <f>VLOOKUP(D64,'Name short to full'!$A$1:$B$19,2,FALSE)</f>
        <v>Geelong Cats</v>
      </c>
      <c r="G64" t="str">
        <f>VLOOKUP(E64, 'Name short to full'!$C$2:$D$19, 2, FALSE)</f>
        <v>Richmond Tigers</v>
      </c>
      <c r="H64" s="93" t="str">
        <f t="shared" si="7"/>
        <v>81</v>
      </c>
      <c r="I64" t="s">
        <v>246</v>
      </c>
      <c r="J64" s="92" t="str">
        <f t="shared" si="8"/>
        <v>76</v>
      </c>
      <c r="K64" s="53">
        <f t="shared" si="9"/>
        <v>1.0657894736842106</v>
      </c>
      <c r="L64" s="53">
        <f t="shared" si="10"/>
        <v>0.93827160493827155</v>
      </c>
      <c r="M64"/>
      <c r="N64"/>
      <c r="O64" t="str">
        <f t="shared" si="11"/>
        <v/>
      </c>
    </row>
    <row r="65" spans="1:15">
      <c r="A65">
        <v>8</v>
      </c>
      <c r="B65" t="s">
        <v>299</v>
      </c>
      <c r="C65" t="s">
        <v>298</v>
      </c>
      <c r="D65" t="str">
        <f t="shared" si="6"/>
        <v xml:space="preserve">Sydney </v>
      </c>
      <c r="E65" s="92" t="s">
        <v>528</v>
      </c>
      <c r="F65" t="str">
        <f>VLOOKUP(D65,'Name short to full'!$A$1:$B$19,2,FALSE)</f>
        <v>Sydney Swans</v>
      </c>
      <c r="G65" t="str">
        <f>VLOOKUP(E65, 'Name short to full'!$C$2:$D$19, 2, FALSE)</f>
        <v>Hawthorn Hawks</v>
      </c>
      <c r="H65" s="93" t="str">
        <f t="shared" si="7"/>
        <v>107</v>
      </c>
      <c r="I65" t="s">
        <v>297</v>
      </c>
      <c r="J65" s="92" t="str">
        <f t="shared" si="8"/>
        <v>88</v>
      </c>
      <c r="K65" s="53">
        <f t="shared" si="9"/>
        <v>1.2159090909090908</v>
      </c>
      <c r="L65" s="53">
        <f t="shared" si="10"/>
        <v>0.82242990654205606</v>
      </c>
      <c r="M65"/>
      <c r="N65"/>
      <c r="O65" t="str">
        <f t="shared" si="11"/>
        <v>Played Twice</v>
      </c>
    </row>
    <row r="66" spans="1:15">
      <c r="A66">
        <v>8</v>
      </c>
      <c r="B66" t="s">
        <v>296</v>
      </c>
      <c r="C66" t="s">
        <v>295</v>
      </c>
      <c r="D66" t="str">
        <f t="shared" ref="D66:D97" si="12">LEFT(C66,FIND("v",C66)-1)</f>
        <v xml:space="preserve">Port Adelaide </v>
      </c>
      <c r="E66" s="92" t="s">
        <v>539</v>
      </c>
      <c r="F66" t="str">
        <f>VLOOKUP(D66,'Name short to full'!$A$1:$B$19,2,FALSE)</f>
        <v>Port Adelaide Power</v>
      </c>
      <c r="G66" t="str">
        <f>VLOOKUP(E66, 'Name short to full'!$C$2:$D$19, 2, FALSE)</f>
        <v>Fremantle Dockers</v>
      </c>
      <c r="H66" s="93" t="str">
        <f t="shared" ref="H66:H97" si="13">LEFT(I66, FIND("-", I66) - 1)</f>
        <v>94</v>
      </c>
      <c r="I66" t="s">
        <v>294</v>
      </c>
      <c r="J66" s="92" t="str">
        <f t="shared" ref="J66:J97" si="14">RIGHT(I66,LEN(I66)-FIND("-",I66))</f>
        <v>76</v>
      </c>
      <c r="K66" s="53">
        <f t="shared" ref="K66:K97" si="15">H66/J66</f>
        <v>1.236842105263158</v>
      </c>
      <c r="L66" s="53">
        <f t="shared" ref="L66:L97" si="16">J66/H66</f>
        <v>0.80851063829787229</v>
      </c>
      <c r="M66"/>
      <c r="N66"/>
      <c r="O66" t="str">
        <f t="shared" ref="O66:O97" si="17">IF(COUNTIFS(F:F, F66, G:G, G66) + COUNTIFS(G:G, F66, F:F, G66) &gt; 1, "Played Twice", "")</f>
        <v/>
      </c>
    </row>
    <row r="67" spans="1:15">
      <c r="A67">
        <v>8</v>
      </c>
      <c r="B67" t="s">
        <v>293</v>
      </c>
      <c r="C67" t="s">
        <v>292</v>
      </c>
      <c r="D67" t="str">
        <f t="shared" si="12"/>
        <v xml:space="preserve">Brisbane </v>
      </c>
      <c r="E67" s="92" t="s">
        <v>520</v>
      </c>
      <c r="F67" t="str">
        <f>VLOOKUP(D67,'Name short to full'!$A$1:$B$19,2,FALSE)</f>
        <v>Brisbane Lions</v>
      </c>
      <c r="G67" t="str">
        <f>VLOOKUP(E67, 'Name short to full'!$C$2:$D$19, 2, FALSE)</f>
        <v>Essendon Bombers</v>
      </c>
      <c r="H67" s="93" t="str">
        <f t="shared" si="13"/>
        <v>57</v>
      </c>
      <c r="I67" t="s">
        <v>291</v>
      </c>
      <c r="J67" s="92" t="str">
        <f t="shared" si="14"/>
        <v>65</v>
      </c>
      <c r="K67" s="53">
        <f t="shared" si="15"/>
        <v>0.87692307692307692</v>
      </c>
      <c r="L67" s="53">
        <f t="shared" si="16"/>
        <v>1.1403508771929824</v>
      </c>
      <c r="M67"/>
      <c r="N67"/>
      <c r="O67" t="str">
        <f t="shared" si="17"/>
        <v/>
      </c>
    </row>
    <row r="68" spans="1:15">
      <c r="A68">
        <v>8</v>
      </c>
      <c r="B68" t="s">
        <v>290</v>
      </c>
      <c r="C68" t="s">
        <v>289</v>
      </c>
      <c r="D68" t="str">
        <f t="shared" si="12"/>
        <v xml:space="preserve">Melbourne </v>
      </c>
      <c r="E68" s="92" t="s">
        <v>572</v>
      </c>
      <c r="F68" t="str">
        <f>VLOOKUP(D68,'Name short to full'!$A$1:$B$19,2,FALSE)</f>
        <v>Melbourne Demons</v>
      </c>
      <c r="G68" t="str">
        <f>VLOOKUP(E68, 'Name short to full'!$C$2:$D$19, 2, FALSE)</f>
        <v>Western Bulldogs</v>
      </c>
      <c r="H68" s="93" t="str">
        <f t="shared" si="13"/>
        <v>83</v>
      </c>
      <c r="I68" t="s">
        <v>288</v>
      </c>
      <c r="J68" s="92" t="str">
        <f t="shared" si="14"/>
        <v>99</v>
      </c>
      <c r="K68" s="53">
        <f t="shared" si="15"/>
        <v>0.83838383838383834</v>
      </c>
      <c r="L68" s="53">
        <f t="shared" si="16"/>
        <v>1.1927710843373494</v>
      </c>
      <c r="M68"/>
      <c r="N68"/>
      <c r="O68" t="str">
        <f t="shared" si="17"/>
        <v>Played Twice</v>
      </c>
    </row>
    <row r="69" spans="1:15">
      <c r="A69">
        <v>8</v>
      </c>
      <c r="B69" t="s">
        <v>287</v>
      </c>
      <c r="C69" t="s">
        <v>286</v>
      </c>
      <c r="D69" t="str">
        <f t="shared" si="12"/>
        <v xml:space="preserve">West Coast </v>
      </c>
      <c r="E69" s="92" t="s">
        <v>497</v>
      </c>
      <c r="F69" t="str">
        <f>VLOOKUP(D69,'Name short to full'!$A$1:$B$19,2,FALSE)</f>
        <v>West Coast Eagles</v>
      </c>
      <c r="G69" t="str">
        <f>VLOOKUP(E69, 'Name short to full'!$C$2:$D$19, 2, FALSE)</f>
        <v>GWS Giants</v>
      </c>
      <c r="H69" s="93" t="str">
        <f t="shared" si="13"/>
        <v>188</v>
      </c>
      <c r="I69" t="s">
        <v>285</v>
      </c>
      <c r="J69" s="92" t="str">
        <f t="shared" si="14"/>
        <v>77</v>
      </c>
      <c r="K69" s="53">
        <f t="shared" si="15"/>
        <v>2.4415584415584415</v>
      </c>
      <c r="L69" s="53">
        <f t="shared" si="16"/>
        <v>0.40957446808510639</v>
      </c>
      <c r="M69"/>
      <c r="N69"/>
      <c r="O69" t="str">
        <f t="shared" si="17"/>
        <v/>
      </c>
    </row>
    <row r="70" spans="1:15" s="13" customFormat="1">
      <c r="A70" s="13">
        <v>8</v>
      </c>
      <c r="B70" s="13" t="s">
        <v>284</v>
      </c>
      <c r="C70" s="13" t="s">
        <v>283</v>
      </c>
      <c r="D70" s="13" t="str">
        <f t="shared" si="12"/>
        <v xml:space="preserve">St Kilda </v>
      </c>
      <c r="E70" s="244" t="s">
        <v>562</v>
      </c>
      <c r="F70" s="13" t="str">
        <f>VLOOKUP(D70,'Name short to full'!$A$1:$B$19,2,FALSE)</f>
        <v>St Kilda Saints</v>
      </c>
      <c r="G70" s="13" t="str">
        <f>VLOOKUP(E70, 'Name short to full'!$C$2:$D$19, 2, FALSE)</f>
        <v>Carlton Blues</v>
      </c>
      <c r="H70" s="245" t="str">
        <f t="shared" si="13"/>
        <v>69</v>
      </c>
      <c r="I70" t="s">
        <v>282</v>
      </c>
      <c r="J70" s="244" t="str">
        <f t="shared" si="14"/>
        <v>101</v>
      </c>
      <c r="K70" s="246">
        <f t="shared" si="15"/>
        <v>0.68316831683168322</v>
      </c>
      <c r="L70" s="246">
        <f t="shared" si="16"/>
        <v>1.463768115942029</v>
      </c>
      <c r="N70" s="246" t="e">
        <f>(K70+#REF!)/2</f>
        <v>#REF!</v>
      </c>
      <c r="O70" t="str">
        <f t="shared" si="17"/>
        <v>Played Twice</v>
      </c>
    </row>
    <row r="71" spans="1:15" s="13" customFormat="1">
      <c r="A71" s="13">
        <v>9</v>
      </c>
      <c r="B71" s="13" t="s">
        <v>281</v>
      </c>
      <c r="C71" s="13" t="s">
        <v>280</v>
      </c>
      <c r="D71" s="13" t="str">
        <f t="shared" si="12"/>
        <v xml:space="preserve">Adelaide </v>
      </c>
      <c r="E71" s="244" t="s">
        <v>550</v>
      </c>
      <c r="F71" s="13" t="str">
        <f>VLOOKUP(D71,'Name short to full'!$A$1:$B$19,2,FALSE)</f>
        <v>Adelaide Crows</v>
      </c>
      <c r="G71" s="13" t="str">
        <f>VLOOKUP(E71, 'Name short to full'!$C$2:$D$19, 2, FALSE)</f>
        <v>Collingwood Magpies</v>
      </c>
      <c r="H71" s="245" t="str">
        <f t="shared" si="13"/>
        <v>76</v>
      </c>
      <c r="I71" t="s">
        <v>279</v>
      </c>
      <c r="J71" s="244" t="str">
        <f t="shared" si="14"/>
        <v>55</v>
      </c>
      <c r="K71" s="246">
        <f t="shared" si="15"/>
        <v>1.3818181818181818</v>
      </c>
      <c r="L71" s="246">
        <f t="shared" si="16"/>
        <v>0.72368421052631582</v>
      </c>
      <c r="N71" s="246" t="e">
        <f>(K71+#REF!)/2</f>
        <v>#REF!</v>
      </c>
      <c r="O71" t="str">
        <f t="shared" si="17"/>
        <v>Played Twice</v>
      </c>
    </row>
    <row r="72" spans="1:15">
      <c r="A72">
        <v>9</v>
      </c>
      <c r="B72" t="s">
        <v>278</v>
      </c>
      <c r="C72" t="s">
        <v>277</v>
      </c>
      <c r="D72" t="str">
        <f t="shared" si="12"/>
        <v xml:space="preserve">Essendon </v>
      </c>
      <c r="E72" s="92" t="s">
        <v>535</v>
      </c>
      <c r="F72" t="str">
        <f>VLOOKUP(D72,'Name short to full'!$A$1:$B$19,2,FALSE)</f>
        <v>Essendon Bombers</v>
      </c>
      <c r="G72" t="str">
        <f>VLOOKUP(E72, 'Name short to full'!$C$2:$D$19, 2, FALSE)</f>
        <v>Sydney Swans</v>
      </c>
      <c r="H72" s="93" t="str">
        <f t="shared" si="13"/>
        <v>64</v>
      </c>
      <c r="I72" t="s">
        <v>276</v>
      </c>
      <c r="J72" s="92" t="str">
        <f t="shared" si="14"/>
        <v>114</v>
      </c>
      <c r="K72" s="53">
        <f t="shared" si="15"/>
        <v>0.56140350877192979</v>
      </c>
      <c r="L72" s="53">
        <f t="shared" si="16"/>
        <v>1.78125</v>
      </c>
      <c r="M72"/>
      <c r="N72"/>
      <c r="O72" t="str">
        <f t="shared" si="17"/>
        <v>Played Twice</v>
      </c>
    </row>
    <row r="73" spans="1:15">
      <c r="A73">
        <v>9</v>
      </c>
      <c r="B73" t="s">
        <v>275</v>
      </c>
      <c r="C73" t="s">
        <v>274</v>
      </c>
      <c r="D73" t="str">
        <f t="shared" si="12"/>
        <v xml:space="preserve">Richmond </v>
      </c>
      <c r="E73" s="92" t="s">
        <v>509</v>
      </c>
      <c r="F73" t="str">
        <f>VLOOKUP(D73,'Name short to full'!$A$1:$B$19,2,FALSE)</f>
        <v>Richmond Tigers</v>
      </c>
      <c r="G73" t="str">
        <f>VLOOKUP(E73, 'Name short to full'!$C$2:$D$19, 2, FALSE)</f>
        <v>Melbourne Demons</v>
      </c>
      <c r="H73" s="93" t="str">
        <f t="shared" si="13"/>
        <v>74</v>
      </c>
      <c r="I73" t="s">
        <v>273</v>
      </c>
      <c r="J73" s="92" t="str">
        <f t="shared" si="14"/>
        <v>91</v>
      </c>
      <c r="K73" s="53">
        <f t="shared" si="15"/>
        <v>0.81318681318681318</v>
      </c>
      <c r="L73" s="53">
        <f t="shared" si="16"/>
        <v>1.2297297297297298</v>
      </c>
      <c r="M73"/>
      <c r="N73"/>
      <c r="O73" t="str">
        <f t="shared" si="17"/>
        <v/>
      </c>
    </row>
    <row r="74" spans="1:15">
      <c r="A74">
        <v>9</v>
      </c>
      <c r="B74" t="s">
        <v>272</v>
      </c>
      <c r="C74" t="s">
        <v>271</v>
      </c>
      <c r="D74" t="str">
        <f t="shared" si="12"/>
        <v xml:space="preserve">North Melbourne </v>
      </c>
      <c r="E74" s="92" t="s">
        <v>513</v>
      </c>
      <c r="F74" t="str">
        <f>VLOOKUP(D74,'Name short to full'!$A$1:$B$19,2,FALSE)</f>
        <v>North Melbourne Kangaroos</v>
      </c>
      <c r="G74" t="str">
        <f>VLOOKUP(E74, 'Name short to full'!$C$2:$D$19, 2, FALSE)</f>
        <v>Brisbane Lions</v>
      </c>
      <c r="H74" s="93" t="str">
        <f t="shared" si="13"/>
        <v>125</v>
      </c>
      <c r="I74" t="s">
        <v>270</v>
      </c>
      <c r="J74" s="92" t="str">
        <f t="shared" si="14"/>
        <v>38</v>
      </c>
      <c r="K74" s="53">
        <f t="shared" si="15"/>
        <v>3.2894736842105261</v>
      </c>
      <c r="L74" s="53">
        <f t="shared" si="16"/>
        <v>0.30399999999999999</v>
      </c>
      <c r="M74"/>
      <c r="N74"/>
      <c r="O74" t="str">
        <f t="shared" si="17"/>
        <v>Played Twice</v>
      </c>
    </row>
    <row r="75" spans="1:15">
      <c r="A75">
        <v>9</v>
      </c>
      <c r="B75" t="s">
        <v>269</v>
      </c>
      <c r="C75" t="s">
        <v>268</v>
      </c>
      <c r="D75" t="str">
        <f t="shared" si="12"/>
        <v xml:space="preserve">Fremantle </v>
      </c>
      <c r="E75" s="92" t="s">
        <v>543</v>
      </c>
      <c r="F75" t="str">
        <f>VLOOKUP(D75,'Name short to full'!$A$1:$B$19,2,FALSE)</f>
        <v>Fremantle Dockers</v>
      </c>
      <c r="G75" t="str">
        <f>VLOOKUP(E75, 'Name short to full'!$C$2:$D$19, 2, FALSE)</f>
        <v>Geelong Cats</v>
      </c>
      <c r="H75" s="93" t="str">
        <f t="shared" si="13"/>
        <v>96</v>
      </c>
      <c r="I75" t="s">
        <v>267</v>
      </c>
      <c r="J75" s="92" t="str">
        <f t="shared" si="14"/>
        <v>64</v>
      </c>
      <c r="K75" s="53">
        <f t="shared" si="15"/>
        <v>1.5</v>
      </c>
      <c r="L75" s="53">
        <f t="shared" si="16"/>
        <v>0.66666666666666663</v>
      </c>
      <c r="M75"/>
      <c r="N75" s="53" t="e">
        <f>(K75+#REF!)/2</f>
        <v>#REF!</v>
      </c>
      <c r="O75" t="str">
        <f t="shared" si="17"/>
        <v>Played Twice</v>
      </c>
    </row>
    <row r="76" spans="1:15">
      <c r="A76">
        <v>9</v>
      </c>
      <c r="B76" t="s">
        <v>266</v>
      </c>
      <c r="C76" t="s">
        <v>265</v>
      </c>
      <c r="D76" t="str">
        <f t="shared" si="12"/>
        <v xml:space="preserve">St Kilda </v>
      </c>
      <c r="E76" s="92" t="s">
        <v>554</v>
      </c>
      <c r="F76" t="str">
        <f>VLOOKUP(D76,'Name short to full'!$A$1:$B$19,2,FALSE)</f>
        <v>St Kilda Saints</v>
      </c>
      <c r="G76" t="str">
        <f>VLOOKUP(E76, 'Name short to full'!$C$2:$D$19, 2, FALSE)</f>
        <v>Gold Coast Suns</v>
      </c>
      <c r="H76" s="93" t="str">
        <f t="shared" si="13"/>
        <v>87</v>
      </c>
      <c r="I76" t="s">
        <v>264</v>
      </c>
      <c r="J76" s="92" t="str">
        <f t="shared" si="14"/>
        <v>125</v>
      </c>
      <c r="K76" s="53">
        <f t="shared" si="15"/>
        <v>0.69599999999999995</v>
      </c>
      <c r="L76" s="53">
        <f t="shared" si="16"/>
        <v>1.4367816091954022</v>
      </c>
      <c r="M76"/>
      <c r="N76"/>
      <c r="O76" t="str">
        <f t="shared" si="17"/>
        <v>Played Twice</v>
      </c>
    </row>
    <row r="77" spans="1:15">
      <c r="A77">
        <v>10</v>
      </c>
      <c r="B77" t="s">
        <v>263</v>
      </c>
      <c r="C77" t="s">
        <v>262</v>
      </c>
      <c r="D77" t="str">
        <f t="shared" si="12"/>
        <v xml:space="preserve">Geelong </v>
      </c>
      <c r="E77" s="92" t="s">
        <v>615</v>
      </c>
      <c r="F77" t="str">
        <f>VLOOKUP(D77,'Name short to full'!$A$1:$B$19,2,FALSE)</f>
        <v>Geelong Cats</v>
      </c>
      <c r="G77" t="str">
        <f>VLOOKUP(E77, 'Name short to full'!$C$2:$D$19, 2, FALSE)</f>
        <v>North Melbourne Kangaroos</v>
      </c>
      <c r="H77" s="93" t="str">
        <f t="shared" si="13"/>
        <v>111</v>
      </c>
      <c r="I77" t="s">
        <v>261</v>
      </c>
      <c r="J77" s="92" t="str">
        <f t="shared" si="14"/>
        <v>91</v>
      </c>
      <c r="K77" s="53">
        <f t="shared" si="15"/>
        <v>1.2197802197802199</v>
      </c>
      <c r="L77" s="53">
        <f t="shared" si="16"/>
        <v>0.81981981981981977</v>
      </c>
      <c r="M77"/>
      <c r="N77"/>
      <c r="O77" t="str">
        <f t="shared" si="17"/>
        <v>Played Twice</v>
      </c>
    </row>
    <row r="78" spans="1:15">
      <c r="A78">
        <v>10</v>
      </c>
      <c r="B78" t="s">
        <v>260</v>
      </c>
      <c r="C78" t="s">
        <v>259</v>
      </c>
      <c r="D78" t="str">
        <f t="shared" si="12"/>
        <v xml:space="preserve">GWS </v>
      </c>
      <c r="E78" s="92" t="s">
        <v>516</v>
      </c>
      <c r="F78" t="str">
        <f>VLOOKUP(D78,'Name short to full'!$A$1:$B$19,2,FALSE)</f>
        <v>GWS Giants</v>
      </c>
      <c r="G78" t="str">
        <f>VLOOKUP(E78, 'Name short to full'!$C$2:$D$19, 2, FALSE)</f>
        <v>Richmond Tigers</v>
      </c>
      <c r="H78" s="93" t="str">
        <f t="shared" si="13"/>
        <v>41</v>
      </c>
      <c r="I78" t="s">
        <v>258</v>
      </c>
      <c r="J78" s="92" t="str">
        <f t="shared" si="14"/>
        <v>154</v>
      </c>
      <c r="K78" s="53">
        <f t="shared" si="15"/>
        <v>0.26623376623376621</v>
      </c>
      <c r="L78" s="53">
        <f t="shared" si="16"/>
        <v>3.7560975609756095</v>
      </c>
      <c r="M78"/>
      <c r="N78"/>
      <c r="O78" t="str">
        <f t="shared" si="17"/>
        <v>Played Twice</v>
      </c>
    </row>
    <row r="79" spans="1:15">
      <c r="A79">
        <v>10</v>
      </c>
      <c r="B79" t="s">
        <v>257</v>
      </c>
      <c r="C79" t="s">
        <v>256</v>
      </c>
      <c r="D79" t="str">
        <f t="shared" si="12"/>
        <v xml:space="preserve">Collingwood </v>
      </c>
      <c r="E79" s="92" t="s">
        <v>505</v>
      </c>
      <c r="F79" t="str">
        <f>VLOOKUP(D79,'Name short to full'!$A$1:$B$19,2,FALSE)</f>
        <v>Collingwood Magpies</v>
      </c>
      <c r="G79" t="str">
        <f>VLOOKUP(E79, 'Name short to full'!$C$2:$D$19, 2, FALSE)</f>
        <v>West Coast Eagles</v>
      </c>
      <c r="H79" s="93" t="str">
        <f t="shared" si="13"/>
        <v>109</v>
      </c>
      <c r="I79" t="s">
        <v>255</v>
      </c>
      <c r="J79" s="92" t="str">
        <f t="shared" si="14"/>
        <v>101</v>
      </c>
      <c r="K79" s="53">
        <f t="shared" si="15"/>
        <v>1.0792079207920793</v>
      </c>
      <c r="L79" s="53">
        <f t="shared" si="16"/>
        <v>0.92660550458715596</v>
      </c>
      <c r="M79"/>
      <c r="N79"/>
      <c r="O79" t="str">
        <f t="shared" si="17"/>
        <v>Played Twice</v>
      </c>
    </row>
    <row r="80" spans="1:15">
      <c r="A80">
        <v>10</v>
      </c>
      <c r="B80" t="s">
        <v>254</v>
      </c>
      <c r="C80" t="s">
        <v>253</v>
      </c>
      <c r="D80" t="str">
        <f t="shared" si="12"/>
        <v xml:space="preserve">Port Adelaide </v>
      </c>
      <c r="E80" s="92" t="s">
        <v>528</v>
      </c>
      <c r="F80" t="str">
        <f>VLOOKUP(D80,'Name short to full'!$A$1:$B$19,2,FALSE)</f>
        <v>Port Adelaide Power</v>
      </c>
      <c r="G80" t="str">
        <f>VLOOKUP(E80, 'Name short to full'!$C$2:$D$19, 2, FALSE)</f>
        <v>Hawthorn Hawks</v>
      </c>
      <c r="H80" s="93" t="str">
        <f t="shared" si="13"/>
        <v>100</v>
      </c>
      <c r="I80" t="s">
        <v>252</v>
      </c>
      <c r="J80" s="92" t="str">
        <f t="shared" si="14"/>
        <v>86</v>
      </c>
      <c r="K80" s="53">
        <f t="shared" si="15"/>
        <v>1.1627906976744187</v>
      </c>
      <c r="L80" s="53">
        <f t="shared" si="16"/>
        <v>0.86</v>
      </c>
      <c r="M80"/>
      <c r="N80"/>
      <c r="O80" t="str">
        <f t="shared" si="17"/>
        <v/>
      </c>
    </row>
    <row r="81" spans="1:15">
      <c r="A81">
        <v>10</v>
      </c>
      <c r="B81" t="s">
        <v>251</v>
      </c>
      <c r="C81" t="s">
        <v>250</v>
      </c>
      <c r="D81" t="str">
        <f t="shared" si="12"/>
        <v xml:space="preserve">Gold Coast </v>
      </c>
      <c r="E81" s="92" t="s">
        <v>572</v>
      </c>
      <c r="F81" t="str">
        <f>VLOOKUP(D81,'Name short to full'!$A$1:$B$19,2,FALSE)</f>
        <v>Gold Coast Suns</v>
      </c>
      <c r="G81" t="str">
        <f>VLOOKUP(E81, 'Name short to full'!$C$2:$D$19, 2, FALSE)</f>
        <v>Western Bulldogs</v>
      </c>
      <c r="H81" s="93" t="str">
        <f t="shared" si="13"/>
        <v>119</v>
      </c>
      <c r="I81" t="s">
        <v>249</v>
      </c>
      <c r="J81" s="92" t="str">
        <f t="shared" si="14"/>
        <v>74</v>
      </c>
      <c r="K81" s="53">
        <f t="shared" si="15"/>
        <v>1.6081081081081081</v>
      </c>
      <c r="L81" s="53">
        <f t="shared" si="16"/>
        <v>0.62184873949579833</v>
      </c>
      <c r="M81"/>
      <c r="N81"/>
      <c r="O81" t="str">
        <f t="shared" si="17"/>
        <v>Played Twice</v>
      </c>
    </row>
    <row r="82" spans="1:15">
      <c r="A82">
        <v>10</v>
      </c>
      <c r="B82" t="s">
        <v>248</v>
      </c>
      <c r="C82" t="s">
        <v>247</v>
      </c>
      <c r="D82" t="str">
        <f t="shared" si="12"/>
        <v xml:space="preserve">Carlton </v>
      </c>
      <c r="E82" s="92" t="s">
        <v>558</v>
      </c>
      <c r="F82" t="str">
        <f>VLOOKUP(D82,'Name short to full'!$A$1:$B$19,2,FALSE)</f>
        <v>Carlton Blues</v>
      </c>
      <c r="G82" t="str">
        <f>VLOOKUP(E82, 'Name short to full'!$C$2:$D$19, 2, FALSE)</f>
        <v>Adelaide Crows</v>
      </c>
      <c r="H82" s="93" t="str">
        <f t="shared" si="13"/>
        <v>81</v>
      </c>
      <c r="I82" t="s">
        <v>246</v>
      </c>
      <c r="J82" s="92" t="str">
        <f t="shared" si="14"/>
        <v>76</v>
      </c>
      <c r="K82" s="53">
        <f t="shared" si="15"/>
        <v>1.0657894736842106</v>
      </c>
      <c r="L82" s="53">
        <f t="shared" si="16"/>
        <v>0.93827160493827155</v>
      </c>
      <c r="M82"/>
      <c r="N82"/>
      <c r="O82" t="str">
        <f t="shared" si="17"/>
        <v/>
      </c>
    </row>
    <row r="83" spans="1:15">
      <c r="A83" s="2">
        <v>11</v>
      </c>
      <c r="B83" s="2" t="s">
        <v>245</v>
      </c>
      <c r="C83" s="2" t="s">
        <v>244</v>
      </c>
      <c r="D83" t="str">
        <f t="shared" si="12"/>
        <v xml:space="preserve">Sydney </v>
      </c>
      <c r="E83" s="92" t="s">
        <v>543</v>
      </c>
      <c r="F83" t="str">
        <f>VLOOKUP(D83,'Name short to full'!$A$1:$B$19,2,FALSE)</f>
        <v>Sydney Swans</v>
      </c>
      <c r="G83" t="str">
        <f>VLOOKUP(E83, 'Name short to full'!$C$2:$D$19, 2, FALSE)</f>
        <v>Geelong Cats</v>
      </c>
      <c r="H83" s="95" t="str">
        <f t="shared" si="13"/>
        <v>148</v>
      </c>
      <c r="I83" s="2" t="s">
        <v>243</v>
      </c>
      <c r="J83" s="94" t="str">
        <f t="shared" si="14"/>
        <v>38</v>
      </c>
      <c r="K83" s="53">
        <f t="shared" si="15"/>
        <v>3.8947368421052633</v>
      </c>
      <c r="L83" s="53">
        <f t="shared" si="16"/>
        <v>0.25675675675675674</v>
      </c>
      <c r="M83"/>
      <c r="N83"/>
      <c r="O83" t="str">
        <f t="shared" si="17"/>
        <v/>
      </c>
    </row>
    <row r="84" spans="1:15">
      <c r="A84" s="2">
        <v>11</v>
      </c>
      <c r="B84" s="2" t="s">
        <v>242</v>
      </c>
      <c r="C84" s="2" t="s">
        <v>241</v>
      </c>
      <c r="D84" t="str">
        <f t="shared" si="12"/>
        <v xml:space="preserve">St Kilda </v>
      </c>
      <c r="E84" s="92" t="s">
        <v>550</v>
      </c>
      <c r="F84" t="str">
        <f>VLOOKUP(D84,'Name short to full'!$A$1:$B$19,2,FALSE)</f>
        <v>St Kilda Saints</v>
      </c>
      <c r="G84" t="str">
        <f>VLOOKUP(E84, 'Name short to full'!$C$2:$D$19, 2, FALSE)</f>
        <v>Collingwood Magpies</v>
      </c>
      <c r="H84" s="95" t="str">
        <f t="shared" si="13"/>
        <v>54</v>
      </c>
      <c r="I84" s="2" t="s">
        <v>240</v>
      </c>
      <c r="J84" s="94" t="str">
        <f t="shared" si="14"/>
        <v>140</v>
      </c>
      <c r="K84" s="53">
        <f t="shared" si="15"/>
        <v>0.38571428571428573</v>
      </c>
      <c r="L84" s="53">
        <f t="shared" si="16"/>
        <v>2.5925925925925926</v>
      </c>
      <c r="M84"/>
      <c r="N84"/>
      <c r="O84" t="str">
        <f t="shared" si="17"/>
        <v/>
      </c>
    </row>
    <row r="85" spans="1:15">
      <c r="A85" s="2">
        <v>11</v>
      </c>
      <c r="B85" s="2" t="s">
        <v>239</v>
      </c>
      <c r="C85" s="2" t="s">
        <v>238</v>
      </c>
      <c r="D85" t="str">
        <f t="shared" si="12"/>
        <v xml:space="preserve">Melbourne </v>
      </c>
      <c r="E85" s="92" t="s">
        <v>524</v>
      </c>
      <c r="F85" t="str">
        <f>VLOOKUP(D85,'Name short to full'!$A$1:$B$19,2,FALSE)</f>
        <v>Melbourne Demons</v>
      </c>
      <c r="G85" t="str">
        <f>VLOOKUP(E85, 'Name short to full'!$C$2:$D$19, 2, FALSE)</f>
        <v>Port Adelaide Power</v>
      </c>
      <c r="H85" s="95" t="str">
        <f t="shared" si="13"/>
        <v>75</v>
      </c>
      <c r="I85" s="2" t="s">
        <v>237</v>
      </c>
      <c r="J85" s="94" t="str">
        <f t="shared" si="14"/>
        <v>95</v>
      </c>
      <c r="K85" s="53">
        <f t="shared" si="15"/>
        <v>0.78947368421052633</v>
      </c>
      <c r="L85" s="53">
        <f t="shared" si="16"/>
        <v>1.2666666666666666</v>
      </c>
      <c r="M85"/>
      <c r="N85"/>
      <c r="O85" t="str">
        <f t="shared" si="17"/>
        <v>Played Twice</v>
      </c>
    </row>
    <row r="86" spans="1:15">
      <c r="A86" s="2">
        <v>11</v>
      </c>
      <c r="B86" s="2" t="s">
        <v>236</v>
      </c>
      <c r="C86" s="2" t="s">
        <v>235</v>
      </c>
      <c r="D86" t="str">
        <f t="shared" si="12"/>
        <v xml:space="preserve">Brisbane </v>
      </c>
      <c r="E86" s="92" t="s">
        <v>562</v>
      </c>
      <c r="F86" t="str">
        <f>VLOOKUP(D86,'Name short to full'!$A$1:$B$19,2,FALSE)</f>
        <v>Brisbane Lions</v>
      </c>
      <c r="G86" t="str">
        <f>VLOOKUP(E86, 'Name short to full'!$C$2:$D$19, 2, FALSE)</f>
        <v>Carlton Blues</v>
      </c>
      <c r="H86" s="95" t="str">
        <f t="shared" si="13"/>
        <v>98</v>
      </c>
      <c r="I86" s="2" t="s">
        <v>234</v>
      </c>
      <c r="J86" s="94" t="str">
        <f t="shared" si="14"/>
        <v>91</v>
      </c>
      <c r="K86" s="53">
        <f t="shared" si="15"/>
        <v>1.0769230769230769</v>
      </c>
      <c r="L86" s="53">
        <f t="shared" si="16"/>
        <v>0.9285714285714286</v>
      </c>
      <c r="M86"/>
      <c r="N86"/>
      <c r="O86" t="str">
        <f t="shared" si="17"/>
        <v/>
      </c>
    </row>
    <row r="87" spans="1:15">
      <c r="A87" s="13">
        <v>11</v>
      </c>
      <c r="B87" s="13" t="s">
        <v>233</v>
      </c>
      <c r="C87" s="13" t="s">
        <v>232</v>
      </c>
      <c r="D87" s="13" t="str">
        <f t="shared" si="12"/>
        <v xml:space="preserve">Essendon </v>
      </c>
      <c r="E87" s="244" t="s">
        <v>516</v>
      </c>
      <c r="F87" s="13" t="str">
        <f>VLOOKUP(D87,'Name short to full'!$A$1:$B$19,2,FALSE)</f>
        <v>Essendon Bombers</v>
      </c>
      <c r="G87" s="13" t="str">
        <f>VLOOKUP(E87, 'Name short to full'!$C$2:$D$19, 2, FALSE)</f>
        <v>Richmond Tigers</v>
      </c>
      <c r="H87" s="245" t="str">
        <f t="shared" si="13"/>
        <v>104</v>
      </c>
      <c r="I87" s="2" t="s">
        <v>231</v>
      </c>
      <c r="J87" s="244" t="str">
        <f t="shared" si="14"/>
        <v>54</v>
      </c>
      <c r="K87" s="246">
        <f t="shared" si="15"/>
        <v>1.9259259259259258</v>
      </c>
      <c r="L87" s="246">
        <f t="shared" si="16"/>
        <v>0.51923076923076927</v>
      </c>
      <c r="M87" s="13"/>
      <c r="N87" s="246" t="e">
        <f>(K87+#REF!)/2</f>
        <v>#REF!</v>
      </c>
      <c r="O87" t="str">
        <f t="shared" si="17"/>
        <v>Played Twice</v>
      </c>
    </row>
    <row r="88" spans="1:15">
      <c r="A88" s="2">
        <v>11</v>
      </c>
      <c r="B88" s="2" t="s">
        <v>230</v>
      </c>
      <c r="C88" s="2" t="s">
        <v>229</v>
      </c>
      <c r="D88" t="str">
        <f t="shared" si="12"/>
        <v xml:space="preserve">Adelaide </v>
      </c>
      <c r="E88" s="92" t="s">
        <v>554</v>
      </c>
      <c r="F88" t="str">
        <f>VLOOKUP(D88,'Name short to full'!$A$1:$B$19,2,FALSE)</f>
        <v>Adelaide Crows</v>
      </c>
      <c r="G88" t="str">
        <f>VLOOKUP(E88, 'Name short to full'!$C$2:$D$19, 2, FALSE)</f>
        <v>Gold Coast Suns</v>
      </c>
      <c r="H88" s="95" t="str">
        <f t="shared" si="13"/>
        <v>109</v>
      </c>
      <c r="I88" s="2" t="s">
        <v>228</v>
      </c>
      <c r="J88" s="94" t="str">
        <f t="shared" si="14"/>
        <v>77</v>
      </c>
      <c r="K88" s="53">
        <f t="shared" si="15"/>
        <v>1.4155844155844155</v>
      </c>
      <c r="L88" s="53">
        <f t="shared" si="16"/>
        <v>0.70642201834862384</v>
      </c>
      <c r="M88"/>
      <c r="N88"/>
      <c r="O88" t="str">
        <f t="shared" si="17"/>
        <v/>
      </c>
    </row>
    <row r="89" spans="1:15">
      <c r="A89" s="2">
        <v>11</v>
      </c>
      <c r="B89" s="2" t="s">
        <v>227</v>
      </c>
      <c r="C89" s="2" t="s">
        <v>226</v>
      </c>
      <c r="D89" t="str">
        <f t="shared" si="12"/>
        <v xml:space="preserve">Western Bulldogs </v>
      </c>
      <c r="E89" s="92" t="s">
        <v>539</v>
      </c>
      <c r="F89" t="str">
        <f>VLOOKUP(D89,'Name short to full'!$A$1:$B$19,2,FALSE)</f>
        <v>Western Bulldogs</v>
      </c>
      <c r="G89" t="str">
        <f>VLOOKUP(E89, 'Name short to full'!$C$2:$D$19, 2, FALSE)</f>
        <v>Fremantle Dockers</v>
      </c>
      <c r="H89" s="95" t="str">
        <f t="shared" si="13"/>
        <v>51</v>
      </c>
      <c r="I89" s="2" t="s">
        <v>225</v>
      </c>
      <c r="J89" s="94" t="str">
        <f t="shared" si="14"/>
        <v>89</v>
      </c>
      <c r="K89" s="53">
        <f t="shared" si="15"/>
        <v>0.5730337078651685</v>
      </c>
      <c r="L89" s="53">
        <f t="shared" si="16"/>
        <v>1.7450980392156863</v>
      </c>
      <c r="M89"/>
      <c r="N89"/>
      <c r="O89" t="str">
        <f t="shared" si="17"/>
        <v/>
      </c>
    </row>
    <row r="90" spans="1:15">
      <c r="A90" s="2">
        <v>11</v>
      </c>
      <c r="B90" s="2" t="s">
        <v>224</v>
      </c>
      <c r="C90" s="2" t="s">
        <v>223</v>
      </c>
      <c r="D90" t="str">
        <f t="shared" si="12"/>
        <v xml:space="preserve">Hawthorn </v>
      </c>
      <c r="E90" s="92" t="s">
        <v>497</v>
      </c>
      <c r="F90" t="str">
        <f>VLOOKUP(D90,'Name short to full'!$A$1:$B$19,2,FALSE)</f>
        <v>Hawthorn Hawks</v>
      </c>
      <c r="G90" t="str">
        <f>VLOOKUP(E90, 'Name short to full'!$C$2:$D$19, 2, FALSE)</f>
        <v>GWS Giants</v>
      </c>
      <c r="H90" s="95" t="str">
        <f t="shared" si="13"/>
        <v>94</v>
      </c>
      <c r="I90" s="2" t="s">
        <v>222</v>
      </c>
      <c r="J90" s="94" t="str">
        <f t="shared" si="14"/>
        <v>87</v>
      </c>
      <c r="K90" s="53">
        <f t="shared" si="15"/>
        <v>1.0804597701149425</v>
      </c>
      <c r="L90" s="53">
        <f t="shared" si="16"/>
        <v>0.92553191489361697</v>
      </c>
      <c r="M90"/>
      <c r="N90"/>
      <c r="O90" t="str">
        <f t="shared" si="17"/>
        <v/>
      </c>
    </row>
    <row r="91" spans="1:15">
      <c r="A91" s="2">
        <v>11</v>
      </c>
      <c r="B91" s="2" t="s">
        <v>221</v>
      </c>
      <c r="C91" s="2" t="s">
        <v>220</v>
      </c>
      <c r="D91" t="str">
        <f t="shared" si="12"/>
        <v xml:space="preserve">West Coast </v>
      </c>
      <c r="E91" s="92" t="s">
        <v>615</v>
      </c>
      <c r="F91" t="str">
        <f>VLOOKUP(D91,'Name short to full'!$A$1:$B$19,2,FALSE)</f>
        <v>West Coast Eagles</v>
      </c>
      <c r="G91" t="str">
        <f>VLOOKUP(E91, 'Name short to full'!$C$2:$D$19, 2, FALSE)</f>
        <v>North Melbourne Kangaroos</v>
      </c>
      <c r="H91" s="95" t="str">
        <f t="shared" si="13"/>
        <v>44</v>
      </c>
      <c r="I91" s="2" t="s">
        <v>219</v>
      </c>
      <c r="J91" s="94" t="str">
        <f t="shared" si="14"/>
        <v>82</v>
      </c>
      <c r="K91" s="53">
        <f t="shared" si="15"/>
        <v>0.53658536585365857</v>
      </c>
      <c r="L91" s="53">
        <f t="shared" si="16"/>
        <v>1.8636363636363635</v>
      </c>
      <c r="M91"/>
      <c r="N91"/>
      <c r="O91" t="str">
        <f t="shared" si="17"/>
        <v/>
      </c>
    </row>
    <row r="92" spans="1:15" s="13" customFormat="1">
      <c r="A92" s="13">
        <v>12</v>
      </c>
      <c r="B92" s="13" t="s">
        <v>218</v>
      </c>
      <c r="C92" s="13" t="s">
        <v>217</v>
      </c>
      <c r="D92" s="13" t="str">
        <f t="shared" si="12"/>
        <v xml:space="preserve">Geelong </v>
      </c>
      <c r="E92" s="244" t="s">
        <v>562</v>
      </c>
      <c r="F92" s="13" t="str">
        <f>VLOOKUP(D92,'Name short to full'!$A$1:$B$19,2,FALSE)</f>
        <v>Geelong Cats</v>
      </c>
      <c r="G92" s="13" t="str">
        <f>VLOOKUP(E92, 'Name short to full'!$C$2:$D$19, 2, FALSE)</f>
        <v>Carlton Blues</v>
      </c>
      <c r="H92" s="245" t="str">
        <f t="shared" si="13"/>
        <v>107</v>
      </c>
      <c r="I92" s="3" t="s">
        <v>216</v>
      </c>
      <c r="J92" s="244" t="str">
        <f t="shared" si="14"/>
        <v>102</v>
      </c>
      <c r="K92" s="246">
        <f t="shared" si="15"/>
        <v>1.0490196078431373</v>
      </c>
      <c r="L92" s="246">
        <f t="shared" si="16"/>
        <v>0.95327102803738317</v>
      </c>
      <c r="N92" s="246" t="e">
        <f>(K92+#REF!)/2</f>
        <v>#REF!</v>
      </c>
      <c r="O92" t="str">
        <f t="shared" si="17"/>
        <v>Played Twice</v>
      </c>
    </row>
    <row r="93" spans="1:15">
      <c r="A93" s="3">
        <v>12</v>
      </c>
      <c r="B93" s="3" t="s">
        <v>215</v>
      </c>
      <c r="C93" s="3" t="s">
        <v>214</v>
      </c>
      <c r="D93" t="str">
        <f t="shared" si="12"/>
        <v xml:space="preserve">Hawthorn </v>
      </c>
      <c r="E93" s="92" t="s">
        <v>505</v>
      </c>
      <c r="F93" t="str">
        <f>VLOOKUP(D93,'Name short to full'!$A$1:$B$19,2,FALSE)</f>
        <v>Hawthorn Hawks</v>
      </c>
      <c r="G93" t="str">
        <f>VLOOKUP(E93, 'Name short to full'!$C$2:$D$19, 2, FALSE)</f>
        <v>West Coast Eagles</v>
      </c>
      <c r="H93" s="111" t="str">
        <f t="shared" si="13"/>
        <v>123</v>
      </c>
      <c r="I93" s="3" t="s">
        <v>213</v>
      </c>
      <c r="J93" s="110" t="str">
        <f t="shared" si="14"/>
        <v>79</v>
      </c>
      <c r="K93" s="53">
        <f t="shared" si="15"/>
        <v>1.5569620253164558</v>
      </c>
      <c r="L93" s="53">
        <f t="shared" si="16"/>
        <v>0.64227642276422769</v>
      </c>
      <c r="M93"/>
      <c r="N93"/>
      <c r="O93" t="str">
        <f t="shared" si="17"/>
        <v/>
      </c>
    </row>
    <row r="94" spans="1:15">
      <c r="A94" s="3">
        <v>12</v>
      </c>
      <c r="B94" s="3" t="s">
        <v>212</v>
      </c>
      <c r="C94" s="3" t="s">
        <v>211</v>
      </c>
      <c r="D94" t="str">
        <f t="shared" si="12"/>
        <v xml:space="preserve">Port Adelaide </v>
      </c>
      <c r="E94" s="92" t="s">
        <v>501</v>
      </c>
      <c r="F94" t="str">
        <f>VLOOKUP(D94,'Name short to full'!$A$1:$B$19,2,FALSE)</f>
        <v>Port Adelaide Power</v>
      </c>
      <c r="G94" t="str">
        <f>VLOOKUP(E94, 'Name short to full'!$C$2:$D$19, 2, FALSE)</f>
        <v>St Kilda Saints</v>
      </c>
      <c r="H94" s="111" t="str">
        <f t="shared" si="13"/>
        <v>129</v>
      </c>
      <c r="I94" s="3" t="s">
        <v>210</v>
      </c>
      <c r="J94" s="110" t="str">
        <f t="shared" si="14"/>
        <v>59</v>
      </c>
      <c r="K94" s="53">
        <f t="shared" si="15"/>
        <v>2.1864406779661016</v>
      </c>
      <c r="L94" s="53">
        <f t="shared" si="16"/>
        <v>0.4573643410852713</v>
      </c>
      <c r="M94"/>
      <c r="N94"/>
      <c r="O94" t="str">
        <f t="shared" si="17"/>
        <v/>
      </c>
    </row>
    <row r="95" spans="1:15">
      <c r="A95" s="3">
        <v>12</v>
      </c>
      <c r="B95" s="3" t="s">
        <v>207</v>
      </c>
      <c r="C95" s="3" t="s">
        <v>209</v>
      </c>
      <c r="D95" t="str">
        <f t="shared" si="12"/>
        <v xml:space="preserve">Western Bulldogs </v>
      </c>
      <c r="E95" s="92" t="s">
        <v>513</v>
      </c>
      <c r="F95" t="str">
        <f>VLOOKUP(D95,'Name short to full'!$A$1:$B$19,2,FALSE)</f>
        <v>Western Bulldogs</v>
      </c>
      <c r="G95" t="str">
        <f>VLOOKUP(E95, 'Name short to full'!$C$2:$D$19, 2, FALSE)</f>
        <v>Brisbane Lions</v>
      </c>
      <c r="H95" s="111" t="str">
        <f t="shared" si="13"/>
        <v>87</v>
      </c>
      <c r="I95" s="3" t="s">
        <v>208</v>
      </c>
      <c r="J95" s="110" t="str">
        <f t="shared" si="14"/>
        <v>95</v>
      </c>
      <c r="K95" s="53">
        <f t="shared" si="15"/>
        <v>0.91578947368421049</v>
      </c>
      <c r="L95" s="53">
        <f t="shared" si="16"/>
        <v>1.0919540229885059</v>
      </c>
      <c r="M95"/>
      <c r="N95"/>
      <c r="O95" t="str">
        <f t="shared" si="17"/>
        <v/>
      </c>
    </row>
    <row r="96" spans="1:15">
      <c r="A96" s="3">
        <v>12</v>
      </c>
      <c r="B96" s="3" t="s">
        <v>207</v>
      </c>
      <c r="C96" s="3" t="s">
        <v>206</v>
      </c>
      <c r="D96" t="str">
        <f t="shared" si="12"/>
        <v xml:space="preserve">GWS </v>
      </c>
      <c r="E96" s="92" t="s">
        <v>520</v>
      </c>
      <c r="F96" t="str">
        <f>VLOOKUP(D96,'Name short to full'!$A$1:$B$19,2,FALSE)</f>
        <v>GWS Giants</v>
      </c>
      <c r="G96" t="str">
        <f>VLOOKUP(E96, 'Name short to full'!$C$2:$D$19, 2, FALSE)</f>
        <v>Essendon Bombers</v>
      </c>
      <c r="H96" s="111" t="str">
        <f t="shared" si="13"/>
        <v>66</v>
      </c>
      <c r="I96" s="3" t="s">
        <v>205</v>
      </c>
      <c r="J96" s="110" t="str">
        <f t="shared" si="14"/>
        <v>81</v>
      </c>
      <c r="K96" s="53">
        <f t="shared" si="15"/>
        <v>0.81481481481481477</v>
      </c>
      <c r="L96" s="53">
        <f t="shared" si="16"/>
        <v>1.2272727272727273</v>
      </c>
      <c r="M96"/>
      <c r="N96"/>
      <c r="O96" t="str">
        <f t="shared" si="17"/>
        <v/>
      </c>
    </row>
    <row r="97" spans="1:15">
      <c r="A97" s="3">
        <v>12</v>
      </c>
      <c r="B97" s="3" t="s">
        <v>204</v>
      </c>
      <c r="C97" s="3" t="s">
        <v>203</v>
      </c>
      <c r="D97" t="str">
        <f t="shared" si="12"/>
        <v xml:space="preserve">Fremantle </v>
      </c>
      <c r="E97" s="92" t="s">
        <v>558</v>
      </c>
      <c r="F97" t="str">
        <f>VLOOKUP(D97,'Name short to full'!$A$1:$B$19,2,FALSE)</f>
        <v>Fremantle Dockers</v>
      </c>
      <c r="G97" t="str">
        <f>VLOOKUP(E97, 'Name short to full'!$C$2:$D$19, 2, FALSE)</f>
        <v>Adelaide Crows</v>
      </c>
      <c r="H97" s="111" t="str">
        <f t="shared" si="13"/>
        <v>90</v>
      </c>
      <c r="I97" s="3" t="s">
        <v>202</v>
      </c>
      <c r="J97" s="110" t="str">
        <f t="shared" si="14"/>
        <v>50</v>
      </c>
      <c r="K97" s="53">
        <f t="shared" si="15"/>
        <v>1.8</v>
      </c>
      <c r="L97" s="53">
        <f t="shared" si="16"/>
        <v>0.55555555555555558</v>
      </c>
      <c r="M97"/>
      <c r="N97"/>
      <c r="O97" t="str">
        <f t="shared" si="17"/>
        <v/>
      </c>
    </row>
    <row r="98" spans="1:15">
      <c r="A98" s="3">
        <v>12</v>
      </c>
      <c r="B98" s="3" t="s">
        <v>201</v>
      </c>
      <c r="C98" s="3" t="s">
        <v>200</v>
      </c>
      <c r="D98" t="str">
        <f t="shared" ref="D98:D129" si="18">LEFT(C98,FIND("v",C98)-1)</f>
        <v xml:space="preserve">Gold Coast </v>
      </c>
      <c r="E98" s="92" t="s">
        <v>535</v>
      </c>
      <c r="F98" t="str">
        <f>VLOOKUP(D98,'Name short to full'!$A$1:$B$19,2,FALSE)</f>
        <v>Gold Coast Suns</v>
      </c>
      <c r="G98" t="str">
        <f>VLOOKUP(E98, 'Name short to full'!$C$2:$D$19, 2, FALSE)</f>
        <v>Sydney Swans</v>
      </c>
      <c r="H98" s="111" t="str">
        <f t="shared" ref="H98:H129" si="19">LEFT(I98, FIND("-", I98) - 1)</f>
        <v>74</v>
      </c>
      <c r="I98" s="3" t="s">
        <v>199</v>
      </c>
      <c r="J98" s="110" t="str">
        <f t="shared" ref="J98:J129" si="20">RIGHT(I98,LEN(I98)-FIND("-",I98))</f>
        <v>109</v>
      </c>
      <c r="K98" s="53">
        <f t="shared" ref="K98:K129" si="21">H98/J98</f>
        <v>0.67889908256880738</v>
      </c>
      <c r="L98" s="53">
        <f t="shared" ref="L98:L129" si="22">J98/H98</f>
        <v>1.472972972972973</v>
      </c>
      <c r="M98"/>
      <c r="N98"/>
      <c r="O98" t="str">
        <f t="shared" ref="O98:O109" si="23">IF(COUNTIFS(F:F, F98, G:G, G98) + COUNTIFS(G:G, F98, F:F, G98) &gt; 1, "Played Twice", "")</f>
        <v/>
      </c>
    </row>
    <row r="99" spans="1:15">
      <c r="A99" s="3">
        <v>12</v>
      </c>
      <c r="B99" s="3" t="s">
        <v>198</v>
      </c>
      <c r="C99" s="3" t="s">
        <v>197</v>
      </c>
      <c r="D99" t="str">
        <f t="shared" si="18"/>
        <v xml:space="preserve">North Melbourne </v>
      </c>
      <c r="E99" s="92" t="s">
        <v>516</v>
      </c>
      <c r="F99" t="str">
        <f>VLOOKUP(D99,'Name short to full'!$A$1:$B$19,2,FALSE)</f>
        <v>North Melbourne Kangaroos</v>
      </c>
      <c r="G99" t="str">
        <f>VLOOKUP(E99, 'Name short to full'!$C$2:$D$19, 2, FALSE)</f>
        <v>Richmond Tigers</v>
      </c>
      <c r="H99" s="111" t="str">
        <f t="shared" si="19"/>
        <v>116</v>
      </c>
      <c r="I99" s="3" t="s">
        <v>196</v>
      </c>
      <c r="J99" s="110" t="str">
        <f t="shared" si="20"/>
        <v>88</v>
      </c>
      <c r="K99" s="53">
        <f t="shared" si="21"/>
        <v>1.3181818181818181</v>
      </c>
      <c r="L99" s="53">
        <f t="shared" si="22"/>
        <v>0.75862068965517238</v>
      </c>
      <c r="M99"/>
      <c r="N99"/>
      <c r="O99" t="str">
        <f t="shared" si="23"/>
        <v/>
      </c>
    </row>
    <row r="100" spans="1:15">
      <c r="A100" s="3">
        <v>12</v>
      </c>
      <c r="B100" s="3" t="s">
        <v>195</v>
      </c>
      <c r="C100" s="3" t="s">
        <v>194</v>
      </c>
      <c r="D100" t="str">
        <f t="shared" si="18"/>
        <v xml:space="preserve">Melbourne </v>
      </c>
      <c r="E100" s="92" t="s">
        <v>550</v>
      </c>
      <c r="F100" t="str">
        <f>VLOOKUP(D100,'Name short to full'!$A$1:$B$19,2,FALSE)</f>
        <v>Melbourne Demons</v>
      </c>
      <c r="G100" t="str">
        <f>VLOOKUP(E100, 'Name short to full'!$C$2:$D$19, 2, FALSE)</f>
        <v>Collingwood Magpies</v>
      </c>
      <c r="H100" s="111" t="str">
        <f t="shared" si="19"/>
        <v>28</v>
      </c>
      <c r="I100" s="3" t="s">
        <v>193</v>
      </c>
      <c r="J100" s="110" t="str">
        <f t="shared" si="20"/>
        <v>61</v>
      </c>
      <c r="K100" s="53">
        <f t="shared" si="21"/>
        <v>0.45901639344262296</v>
      </c>
      <c r="L100" s="53">
        <f t="shared" si="22"/>
        <v>2.1785714285714284</v>
      </c>
      <c r="M100"/>
      <c r="N100"/>
      <c r="O100" t="str">
        <f t="shared" si="23"/>
        <v/>
      </c>
    </row>
    <row r="101" spans="1:15">
      <c r="A101" s="2">
        <v>13</v>
      </c>
      <c r="B101" s="2" t="s">
        <v>192</v>
      </c>
      <c r="C101" s="2" t="s">
        <v>191</v>
      </c>
      <c r="D101" t="str">
        <f t="shared" si="18"/>
        <v xml:space="preserve">Carlton </v>
      </c>
      <c r="E101" s="92" t="s">
        <v>528</v>
      </c>
      <c r="F101" t="str">
        <f>VLOOKUP(D101,'Name short to full'!$A$1:$B$19,2,FALSE)</f>
        <v>Carlton Blues</v>
      </c>
      <c r="G101" t="str">
        <f>VLOOKUP(E101, 'Name short to full'!$C$2:$D$19, 2, FALSE)</f>
        <v>Hawthorn Hawks</v>
      </c>
      <c r="H101" s="95" t="str">
        <f t="shared" si="19"/>
        <v>90</v>
      </c>
      <c r="I101" s="2" t="s">
        <v>190</v>
      </c>
      <c r="J101" s="94" t="str">
        <f t="shared" si="20"/>
        <v>118</v>
      </c>
      <c r="K101" s="53">
        <f t="shared" si="21"/>
        <v>0.76271186440677963</v>
      </c>
      <c r="L101" s="53">
        <f t="shared" si="22"/>
        <v>1.3111111111111111</v>
      </c>
      <c r="M101"/>
      <c r="N101"/>
      <c r="O101" t="str">
        <f t="shared" si="23"/>
        <v/>
      </c>
    </row>
    <row r="102" spans="1:15">
      <c r="A102" s="2">
        <v>13</v>
      </c>
      <c r="B102" s="2" t="s">
        <v>189</v>
      </c>
      <c r="C102" s="2" t="s">
        <v>188</v>
      </c>
      <c r="D102" t="str">
        <f t="shared" si="18"/>
        <v xml:space="preserve">Richmond </v>
      </c>
      <c r="E102" s="92" t="s">
        <v>539</v>
      </c>
      <c r="F102" t="str">
        <f>VLOOKUP(D102,'Name short to full'!$A$1:$B$19,2,FALSE)</f>
        <v>Richmond Tigers</v>
      </c>
      <c r="G102" t="str">
        <f>VLOOKUP(E102, 'Name short to full'!$C$2:$D$19, 2, FALSE)</f>
        <v>Fremantle Dockers</v>
      </c>
      <c r="H102" s="95" t="str">
        <f t="shared" si="19"/>
        <v>85</v>
      </c>
      <c r="I102" s="2" t="s">
        <v>187</v>
      </c>
      <c r="J102" s="94" t="str">
        <f t="shared" si="20"/>
        <v>105</v>
      </c>
      <c r="K102" s="53">
        <f t="shared" si="21"/>
        <v>0.80952380952380953</v>
      </c>
      <c r="L102" s="53">
        <f t="shared" si="22"/>
        <v>1.2352941176470589</v>
      </c>
      <c r="M102"/>
      <c r="N102"/>
      <c r="O102" t="str">
        <f t="shared" si="23"/>
        <v/>
      </c>
    </row>
    <row r="103" spans="1:15">
      <c r="A103" s="2">
        <v>13</v>
      </c>
      <c r="B103" s="2" t="s">
        <v>186</v>
      </c>
      <c r="C103" s="2" t="s">
        <v>185</v>
      </c>
      <c r="D103" t="str">
        <f t="shared" si="18"/>
        <v xml:space="preserve">Sydney </v>
      </c>
      <c r="E103" s="92" t="s">
        <v>524</v>
      </c>
      <c r="F103" t="str">
        <f>VLOOKUP(D103,'Name short to full'!$A$1:$B$19,2,FALSE)</f>
        <v>Sydney Swans</v>
      </c>
      <c r="G103" t="str">
        <f>VLOOKUP(E103, 'Name short to full'!$C$2:$D$19, 2, FALSE)</f>
        <v>Port Adelaide Power</v>
      </c>
      <c r="H103" s="95" t="str">
        <f t="shared" si="19"/>
        <v>98</v>
      </c>
      <c r="I103" s="2" t="s">
        <v>184</v>
      </c>
      <c r="J103" s="94" t="str">
        <f t="shared" si="20"/>
        <v>94</v>
      </c>
      <c r="K103" s="53">
        <f t="shared" si="21"/>
        <v>1.0425531914893618</v>
      </c>
      <c r="L103" s="53">
        <f t="shared" si="22"/>
        <v>0.95918367346938771</v>
      </c>
      <c r="M103"/>
      <c r="N103"/>
      <c r="O103" t="str">
        <f t="shared" si="23"/>
        <v>Played Twice</v>
      </c>
    </row>
    <row r="104" spans="1:15">
      <c r="A104" s="2">
        <v>13</v>
      </c>
      <c r="B104" s="2" t="s">
        <v>183</v>
      </c>
      <c r="C104" s="2" t="s">
        <v>182</v>
      </c>
      <c r="D104" t="str">
        <f t="shared" si="18"/>
        <v xml:space="preserve">West Coast </v>
      </c>
      <c r="E104" s="92" t="s">
        <v>554</v>
      </c>
      <c r="F104" t="str">
        <f>VLOOKUP(D104,'Name short to full'!$A$1:$B$19,2,FALSE)</f>
        <v>West Coast Eagles</v>
      </c>
      <c r="G104" t="str">
        <f>VLOOKUP(E104, 'Name short to full'!$C$2:$D$19, 2, FALSE)</f>
        <v>Gold Coast Suns</v>
      </c>
      <c r="H104" s="95" t="str">
        <f t="shared" si="19"/>
        <v>103</v>
      </c>
      <c r="I104" s="2" t="s">
        <v>181</v>
      </c>
      <c r="J104" s="94" t="str">
        <f t="shared" si="20"/>
        <v>100</v>
      </c>
      <c r="K104" s="53">
        <f t="shared" si="21"/>
        <v>1.03</v>
      </c>
      <c r="L104" s="53">
        <f t="shared" si="22"/>
        <v>0.970873786407767</v>
      </c>
      <c r="M104"/>
      <c r="N104"/>
      <c r="O104" t="str">
        <f t="shared" si="23"/>
        <v/>
      </c>
    </row>
    <row r="105" spans="1:15" s="13" customFormat="1">
      <c r="A105" s="13">
        <v>13</v>
      </c>
      <c r="B105" s="13" t="s">
        <v>180</v>
      </c>
      <c r="C105" s="13" t="s">
        <v>179</v>
      </c>
      <c r="D105" s="13" t="str">
        <f t="shared" si="18"/>
        <v xml:space="preserve">Adelaide </v>
      </c>
      <c r="E105" s="244" t="s">
        <v>615</v>
      </c>
      <c r="F105" s="13" t="str">
        <f>VLOOKUP(D105,'Name short to full'!$A$1:$B$19,2,FALSE)</f>
        <v>Adelaide Crows</v>
      </c>
      <c r="G105" s="13" t="str">
        <f>VLOOKUP(E105, 'Name short to full'!$C$2:$D$19, 2, FALSE)</f>
        <v>North Melbourne Kangaroos</v>
      </c>
      <c r="H105" s="245" t="str">
        <f t="shared" si="19"/>
        <v>109</v>
      </c>
      <c r="I105" s="2" t="s">
        <v>178</v>
      </c>
      <c r="J105" s="244" t="str">
        <f t="shared" si="20"/>
        <v>73</v>
      </c>
      <c r="K105" s="246">
        <f t="shared" si="21"/>
        <v>1.4931506849315068</v>
      </c>
      <c r="L105" s="246">
        <f t="shared" si="22"/>
        <v>0.66972477064220182</v>
      </c>
      <c r="N105" s="246" t="e">
        <f>(K105+#REF!)/2</f>
        <v>#REF!</v>
      </c>
      <c r="O105" t="str">
        <f t="shared" si="23"/>
        <v>Played Twice</v>
      </c>
    </row>
    <row r="106" spans="1:15">
      <c r="A106" s="2">
        <v>13</v>
      </c>
      <c r="B106" s="2" t="s">
        <v>177</v>
      </c>
      <c r="C106" s="2" t="s">
        <v>176</v>
      </c>
      <c r="D106" t="str">
        <f t="shared" si="18"/>
        <v xml:space="preserve">Brisbane </v>
      </c>
      <c r="E106" s="92" t="s">
        <v>497</v>
      </c>
      <c r="F106" t="str">
        <f>VLOOKUP(D106,'Name short to full'!$A$1:$B$19,2,FALSE)</f>
        <v>Brisbane Lions</v>
      </c>
      <c r="G106" t="str">
        <f>VLOOKUP(E106, 'Name short to full'!$C$2:$D$19, 2, FALSE)</f>
        <v>GWS Giants</v>
      </c>
      <c r="H106" s="95" t="str">
        <f t="shared" si="19"/>
        <v>80</v>
      </c>
      <c r="I106" s="2" t="s">
        <v>175</v>
      </c>
      <c r="J106" s="94" t="str">
        <f t="shared" si="20"/>
        <v>125</v>
      </c>
      <c r="K106" s="53">
        <f t="shared" si="21"/>
        <v>0.64</v>
      </c>
      <c r="L106" s="53">
        <f t="shared" si="22"/>
        <v>1.5625</v>
      </c>
      <c r="M106"/>
      <c r="N106"/>
      <c r="O106" t="str">
        <f t="shared" si="23"/>
        <v/>
      </c>
    </row>
    <row r="107" spans="1:15">
      <c r="A107" s="2">
        <v>13</v>
      </c>
      <c r="B107" s="2" t="s">
        <v>174</v>
      </c>
      <c r="C107" s="2" t="s">
        <v>173</v>
      </c>
      <c r="D107" t="str">
        <f t="shared" si="18"/>
        <v xml:space="preserve">Geelong </v>
      </c>
      <c r="E107" s="92" t="s">
        <v>501</v>
      </c>
      <c r="F107" t="str">
        <f>VLOOKUP(D107,'Name short to full'!$A$1:$B$19,2,FALSE)</f>
        <v>Geelong Cats</v>
      </c>
      <c r="G107" t="str">
        <f>VLOOKUP(E107, 'Name short to full'!$C$2:$D$19, 2, FALSE)</f>
        <v>St Kilda Saints</v>
      </c>
      <c r="H107" s="95" t="str">
        <f t="shared" si="19"/>
        <v>133</v>
      </c>
      <c r="I107" s="2" t="s">
        <v>172</v>
      </c>
      <c r="J107" s="94" t="str">
        <f t="shared" si="20"/>
        <v>37</v>
      </c>
      <c r="K107" s="53">
        <f t="shared" si="21"/>
        <v>3.5945945945945947</v>
      </c>
      <c r="L107" s="53">
        <f t="shared" si="22"/>
        <v>0.2781954887218045</v>
      </c>
      <c r="M107"/>
      <c r="N107"/>
      <c r="O107" t="str">
        <f t="shared" si="23"/>
        <v/>
      </c>
    </row>
    <row r="108" spans="1:15">
      <c r="A108" s="2">
        <v>13</v>
      </c>
      <c r="B108" s="2" t="s">
        <v>171</v>
      </c>
      <c r="C108" s="2" t="s">
        <v>170</v>
      </c>
      <c r="D108" t="str">
        <f t="shared" si="18"/>
        <v xml:space="preserve">Collingwood </v>
      </c>
      <c r="E108" s="92" t="s">
        <v>572</v>
      </c>
      <c r="F108" t="str">
        <f>VLOOKUP(D108,'Name short to full'!$A$1:$B$19,2,FALSE)</f>
        <v>Collingwood Magpies</v>
      </c>
      <c r="G108" t="str">
        <f>VLOOKUP(E108, 'Name short to full'!$C$2:$D$19, 2, FALSE)</f>
        <v>Western Bulldogs</v>
      </c>
      <c r="H108" s="95" t="str">
        <f t="shared" si="19"/>
        <v>98</v>
      </c>
      <c r="I108" s="2" t="s">
        <v>169</v>
      </c>
      <c r="J108" s="94" t="str">
        <f t="shared" si="20"/>
        <v>106</v>
      </c>
      <c r="K108" s="53">
        <f t="shared" si="21"/>
        <v>0.92452830188679247</v>
      </c>
      <c r="L108" s="53">
        <f t="shared" si="22"/>
        <v>1.0816326530612246</v>
      </c>
      <c r="M108"/>
      <c r="N108"/>
      <c r="O108" t="str">
        <f t="shared" si="23"/>
        <v/>
      </c>
    </row>
    <row r="109" spans="1:15">
      <c r="A109" s="2">
        <v>13</v>
      </c>
      <c r="B109" s="2" t="s">
        <v>168</v>
      </c>
      <c r="C109" s="2" t="s">
        <v>167</v>
      </c>
      <c r="D109" t="str">
        <f t="shared" si="18"/>
        <v xml:space="preserve">Essendon </v>
      </c>
      <c r="E109" s="92" t="s">
        <v>509</v>
      </c>
      <c r="F109" t="str">
        <f>VLOOKUP(D109,'Name short to full'!$A$1:$B$19,2,FALSE)</f>
        <v>Essendon Bombers</v>
      </c>
      <c r="G109" t="str">
        <f>VLOOKUP(E109, 'Name short to full'!$C$2:$D$19, 2, FALSE)</f>
        <v>Melbourne Demons</v>
      </c>
      <c r="H109" s="95" t="str">
        <f t="shared" si="19"/>
        <v>77</v>
      </c>
      <c r="I109" s="2" t="s">
        <v>166</v>
      </c>
      <c r="J109" s="94" t="str">
        <f t="shared" si="20"/>
        <v>78</v>
      </c>
      <c r="K109" s="53">
        <f t="shared" si="21"/>
        <v>0.98717948717948723</v>
      </c>
      <c r="L109" s="53">
        <f t="shared" si="22"/>
        <v>1.0129870129870129</v>
      </c>
      <c r="M109"/>
      <c r="N109"/>
      <c r="O109" t="str">
        <f t="shared" si="23"/>
        <v/>
      </c>
    </row>
    <row r="110" spans="1:15">
      <c r="A110">
        <v>14</v>
      </c>
      <c r="B110" t="s">
        <v>165</v>
      </c>
      <c r="C110" t="s">
        <v>164</v>
      </c>
      <c r="D110" t="str">
        <f t="shared" si="18"/>
        <v xml:space="preserve">Richmond </v>
      </c>
      <c r="E110" s="92" t="s">
        <v>535</v>
      </c>
      <c r="F110" t="str">
        <f>VLOOKUP(D110,'Name short to full'!$A$1:$B$19,2,FALSE)</f>
        <v>Richmond Tigers</v>
      </c>
      <c r="G110" t="str">
        <f>VLOOKUP(E110, 'Name short to full'!$C$2:$D$19, 2, FALSE)</f>
        <v>Sydney Swans</v>
      </c>
      <c r="H110" s="93" t="str">
        <f t="shared" si="19"/>
        <v>51</v>
      </c>
      <c r="I110" t="s">
        <v>163</v>
      </c>
      <c r="J110" s="92" t="str">
        <f t="shared" si="20"/>
        <v>62</v>
      </c>
      <c r="K110" s="53">
        <f t="shared" si="21"/>
        <v>0.82258064516129037</v>
      </c>
      <c r="L110" s="53">
        <f t="shared" si="22"/>
        <v>1.2156862745098038</v>
      </c>
      <c r="M110"/>
      <c r="N110"/>
      <c r="O110" t="str">
        <f t="shared" ref="O110:O173" si="24">IF(COUNTIFS(F:F, F110, G:G, G110) + COUNTIFS(G:G, F110, F:F, G110) &gt; 1, "Played Twice", "")</f>
        <v/>
      </c>
    </row>
    <row r="111" spans="1:15">
      <c r="A111">
        <v>14</v>
      </c>
      <c r="B111" t="s">
        <v>162</v>
      </c>
      <c r="C111" t="s">
        <v>161</v>
      </c>
      <c r="D111" t="str">
        <f t="shared" si="18"/>
        <v xml:space="preserve">Port Adelaide </v>
      </c>
      <c r="E111" s="92" t="s">
        <v>572</v>
      </c>
      <c r="F111" t="str">
        <f>VLOOKUP(D111,'Name short to full'!$A$1:$B$19,2,FALSE)</f>
        <v>Port Adelaide Power</v>
      </c>
      <c r="G111" t="str">
        <f>VLOOKUP(E111, 'Name short to full'!$C$2:$D$19, 2, FALSE)</f>
        <v>Western Bulldogs</v>
      </c>
      <c r="H111" s="93" t="str">
        <f t="shared" si="19"/>
        <v>128</v>
      </c>
      <c r="I111" t="s">
        <v>160</v>
      </c>
      <c r="J111" s="92" t="str">
        <f t="shared" si="20"/>
        <v>56</v>
      </c>
      <c r="K111" s="53">
        <f t="shared" si="21"/>
        <v>2.2857142857142856</v>
      </c>
      <c r="L111" s="53">
        <f t="shared" si="22"/>
        <v>0.4375</v>
      </c>
      <c r="M111"/>
      <c r="N111"/>
      <c r="O111" t="str">
        <f t="shared" si="24"/>
        <v/>
      </c>
    </row>
    <row r="112" spans="1:15">
      <c r="A112">
        <v>14</v>
      </c>
      <c r="B112" t="s">
        <v>159</v>
      </c>
      <c r="C112" t="s">
        <v>158</v>
      </c>
      <c r="D112" t="str">
        <f t="shared" si="18"/>
        <v xml:space="preserve">Hawthorn </v>
      </c>
      <c r="E112" s="92" t="s">
        <v>550</v>
      </c>
      <c r="F112" t="str">
        <f>VLOOKUP(D112,'Name short to full'!$A$1:$B$19,2,FALSE)</f>
        <v>Hawthorn Hawks</v>
      </c>
      <c r="G112" t="str">
        <f>VLOOKUP(E112, 'Name short to full'!$C$2:$D$19, 2, FALSE)</f>
        <v>Collingwood Magpies</v>
      </c>
      <c r="H112" s="93" t="str">
        <f t="shared" si="19"/>
        <v>115</v>
      </c>
      <c r="I112" t="s">
        <v>157</v>
      </c>
      <c r="J112" s="92" t="str">
        <f t="shared" si="20"/>
        <v>86</v>
      </c>
      <c r="K112" s="53">
        <f t="shared" si="21"/>
        <v>1.3372093023255813</v>
      </c>
      <c r="L112" s="53">
        <f t="shared" si="22"/>
        <v>0.74782608695652175</v>
      </c>
      <c r="M112"/>
      <c r="N112" s="53">
        <f>(K112+L191)/2</f>
        <v>0.66860465116279066</v>
      </c>
      <c r="O112" t="str">
        <f t="shared" si="24"/>
        <v/>
      </c>
    </row>
    <row r="113" spans="1:15">
      <c r="A113">
        <v>14</v>
      </c>
      <c r="B113" t="s">
        <v>156</v>
      </c>
      <c r="C113" t="s">
        <v>155</v>
      </c>
      <c r="D113" t="str">
        <f t="shared" si="18"/>
        <v xml:space="preserve">Gold Coast </v>
      </c>
      <c r="E113" s="92" t="s">
        <v>543</v>
      </c>
      <c r="F113" t="str">
        <f>VLOOKUP(D113,'Name short to full'!$A$1:$B$19,2,FALSE)</f>
        <v>Gold Coast Suns</v>
      </c>
      <c r="G113" t="str">
        <f>VLOOKUP(E113, 'Name short to full'!$C$2:$D$19, 2, FALSE)</f>
        <v>Geelong Cats</v>
      </c>
      <c r="H113" s="93" t="str">
        <f t="shared" si="19"/>
        <v>118</v>
      </c>
      <c r="I113" t="s">
        <v>154</v>
      </c>
      <c r="J113" s="92" t="str">
        <f t="shared" si="20"/>
        <v>78</v>
      </c>
      <c r="K113" s="53">
        <f t="shared" si="21"/>
        <v>1.5128205128205128</v>
      </c>
      <c r="L113" s="53">
        <f t="shared" si="22"/>
        <v>0.66101694915254239</v>
      </c>
      <c r="M113"/>
      <c r="N113"/>
      <c r="O113" t="str">
        <f t="shared" si="24"/>
        <v/>
      </c>
    </row>
    <row r="114" spans="1:15">
      <c r="A114">
        <v>14</v>
      </c>
      <c r="B114" t="s">
        <v>153</v>
      </c>
      <c r="C114" t="s">
        <v>152</v>
      </c>
      <c r="D114" t="str">
        <f t="shared" si="18"/>
        <v xml:space="preserve">Fremantle </v>
      </c>
      <c r="E114" s="92" t="s">
        <v>513</v>
      </c>
      <c r="F114" t="str">
        <f>VLOOKUP(D114,'Name short to full'!$A$1:$B$19,2,FALSE)</f>
        <v>Fremantle Dockers</v>
      </c>
      <c r="G114" t="str">
        <f>VLOOKUP(E114, 'Name short to full'!$C$2:$D$19, 2, FALSE)</f>
        <v>Brisbane Lions</v>
      </c>
      <c r="H114" s="93" t="str">
        <f t="shared" si="19"/>
        <v>105</v>
      </c>
      <c r="I114" t="s">
        <v>151</v>
      </c>
      <c r="J114" s="92" t="str">
        <f t="shared" si="20"/>
        <v>22</v>
      </c>
      <c r="K114" s="53">
        <f t="shared" si="21"/>
        <v>4.7727272727272725</v>
      </c>
      <c r="L114" s="53">
        <f t="shared" si="22"/>
        <v>0.20952380952380953</v>
      </c>
      <c r="M114"/>
      <c r="N114"/>
      <c r="O114" t="str">
        <f t="shared" si="24"/>
        <v>Played Twice</v>
      </c>
    </row>
    <row r="115" spans="1:15">
      <c r="A115">
        <v>14</v>
      </c>
      <c r="B115" t="s">
        <v>150</v>
      </c>
      <c r="C115" t="s">
        <v>149</v>
      </c>
      <c r="D115" t="str">
        <f t="shared" si="18"/>
        <v xml:space="preserve">Essendon </v>
      </c>
      <c r="E115" s="92" t="s">
        <v>558</v>
      </c>
      <c r="F115" t="str">
        <f>VLOOKUP(D115,'Name short to full'!$A$1:$B$19,2,FALSE)</f>
        <v>Essendon Bombers</v>
      </c>
      <c r="G115" t="str">
        <f>VLOOKUP(E115, 'Name short to full'!$C$2:$D$19, 2, FALSE)</f>
        <v>Adelaide Crows</v>
      </c>
      <c r="H115" s="93" t="str">
        <f t="shared" si="19"/>
        <v>101</v>
      </c>
      <c r="I115" t="s">
        <v>148</v>
      </c>
      <c r="J115" s="92" t="str">
        <f t="shared" si="20"/>
        <v>92</v>
      </c>
      <c r="K115" s="53">
        <f t="shared" si="21"/>
        <v>1.0978260869565217</v>
      </c>
      <c r="L115" s="53">
        <f t="shared" si="22"/>
        <v>0.91089108910891092</v>
      </c>
      <c r="M115"/>
      <c r="N115"/>
      <c r="O115" t="str">
        <f t="shared" si="24"/>
        <v/>
      </c>
    </row>
    <row r="116" spans="1:15">
      <c r="A116">
        <v>14</v>
      </c>
      <c r="B116" t="s">
        <v>147</v>
      </c>
      <c r="C116" t="s">
        <v>146</v>
      </c>
      <c r="D116" t="str">
        <f t="shared" si="18"/>
        <v xml:space="preserve">GWS </v>
      </c>
      <c r="E116" s="92" t="s">
        <v>562</v>
      </c>
      <c r="F116" t="str">
        <f>VLOOKUP(D116,'Name short to full'!$A$1:$B$19,2,FALSE)</f>
        <v>GWS Giants</v>
      </c>
      <c r="G116" t="str">
        <f>VLOOKUP(E116, 'Name short to full'!$C$2:$D$19, 2, FALSE)</f>
        <v>Carlton Blues</v>
      </c>
      <c r="H116" s="93" t="str">
        <f t="shared" si="19"/>
        <v>100</v>
      </c>
      <c r="I116" t="s">
        <v>145</v>
      </c>
      <c r="J116" s="92" t="str">
        <f t="shared" si="20"/>
        <v>92</v>
      </c>
      <c r="K116" s="53">
        <f t="shared" si="21"/>
        <v>1.0869565217391304</v>
      </c>
      <c r="L116" s="53">
        <f t="shared" si="22"/>
        <v>0.92</v>
      </c>
      <c r="M116"/>
      <c r="N116"/>
      <c r="O116" t="str">
        <f t="shared" si="24"/>
        <v/>
      </c>
    </row>
    <row r="117" spans="1:15">
      <c r="A117">
        <v>14</v>
      </c>
      <c r="B117" t="s">
        <v>144</v>
      </c>
      <c r="C117" t="s">
        <v>143</v>
      </c>
      <c r="D117" t="str">
        <f t="shared" si="18"/>
        <v xml:space="preserve">St Kilda </v>
      </c>
      <c r="E117" s="92" t="s">
        <v>505</v>
      </c>
      <c r="F117" t="str">
        <f>VLOOKUP(D117,'Name short to full'!$A$1:$B$19,2,FALSE)</f>
        <v>St Kilda Saints</v>
      </c>
      <c r="G117" t="str">
        <f>VLOOKUP(E117, 'Name short to full'!$C$2:$D$19, 2, FALSE)</f>
        <v>West Coast Eagles</v>
      </c>
      <c r="H117" s="93" t="str">
        <f t="shared" si="19"/>
        <v>70</v>
      </c>
      <c r="I117" t="s">
        <v>142</v>
      </c>
      <c r="J117" s="92" t="str">
        <f t="shared" si="20"/>
        <v>103</v>
      </c>
      <c r="K117" s="53">
        <f t="shared" si="21"/>
        <v>0.67961165048543692</v>
      </c>
      <c r="L117" s="53">
        <f t="shared" si="22"/>
        <v>1.4714285714285715</v>
      </c>
      <c r="M117"/>
      <c r="N117"/>
      <c r="O117" t="str">
        <f t="shared" si="24"/>
        <v>Played Twice</v>
      </c>
    </row>
    <row r="118" spans="1:15">
      <c r="A118">
        <v>14</v>
      </c>
      <c r="B118" t="s">
        <v>141</v>
      </c>
      <c r="C118" t="s">
        <v>140</v>
      </c>
      <c r="D118" t="str">
        <f t="shared" si="18"/>
        <v xml:space="preserve">Melbourne </v>
      </c>
      <c r="E118" s="92" t="s">
        <v>615</v>
      </c>
      <c r="F118" t="str">
        <f>VLOOKUP(D118,'Name short to full'!$A$1:$B$19,2,FALSE)</f>
        <v>Melbourne Demons</v>
      </c>
      <c r="G118" t="str">
        <f>VLOOKUP(E118, 'Name short to full'!$C$2:$D$19, 2, FALSE)</f>
        <v>North Melbourne Kangaroos</v>
      </c>
      <c r="H118" s="93" t="str">
        <f t="shared" si="19"/>
        <v>66</v>
      </c>
      <c r="I118" t="s">
        <v>139</v>
      </c>
      <c r="J118" s="92" t="str">
        <f t="shared" si="20"/>
        <v>107</v>
      </c>
      <c r="K118" s="53">
        <f t="shared" si="21"/>
        <v>0.61682242990654201</v>
      </c>
      <c r="L118" s="53">
        <f t="shared" si="22"/>
        <v>1.6212121212121211</v>
      </c>
      <c r="M118"/>
      <c r="N118"/>
      <c r="O118" t="str">
        <f t="shared" si="24"/>
        <v/>
      </c>
    </row>
    <row r="119" spans="1:15">
      <c r="A119" s="1">
        <v>15</v>
      </c>
      <c r="B119" s="1" t="s">
        <v>138</v>
      </c>
      <c r="C119" s="1" t="s">
        <v>137</v>
      </c>
      <c r="D119" t="str">
        <f t="shared" si="18"/>
        <v xml:space="preserve">Geelong </v>
      </c>
      <c r="E119" s="92" t="s">
        <v>520</v>
      </c>
      <c r="F119" t="str">
        <f>VLOOKUP(D119,'Name short to full'!$A$1:$B$19,2,FALSE)</f>
        <v>Geelong Cats</v>
      </c>
      <c r="G119" t="str">
        <f>VLOOKUP(E119, 'Name short to full'!$C$2:$D$19, 2, FALSE)</f>
        <v>Essendon Bombers</v>
      </c>
      <c r="H119" s="109" t="str">
        <f t="shared" si="19"/>
        <v>89</v>
      </c>
      <c r="I119" s="1" t="s">
        <v>136</v>
      </c>
      <c r="J119" s="108" t="str">
        <f t="shared" si="20"/>
        <v>80</v>
      </c>
      <c r="K119" s="53">
        <f t="shared" si="21"/>
        <v>1.1125</v>
      </c>
      <c r="L119" s="53">
        <f t="shared" si="22"/>
        <v>0.898876404494382</v>
      </c>
      <c r="M119"/>
      <c r="N119"/>
      <c r="O119" t="str">
        <f t="shared" si="24"/>
        <v/>
      </c>
    </row>
    <row r="120" spans="1:15">
      <c r="A120" s="1">
        <v>15</v>
      </c>
      <c r="B120" s="1" t="s">
        <v>135</v>
      </c>
      <c r="C120" s="1" t="s">
        <v>134</v>
      </c>
      <c r="D120" t="str">
        <f t="shared" si="18"/>
        <v xml:space="preserve">Hawthorn </v>
      </c>
      <c r="E120" s="92" t="s">
        <v>554</v>
      </c>
      <c r="F120" t="str">
        <f>VLOOKUP(D120,'Name short to full'!$A$1:$B$19,2,FALSE)</f>
        <v>Hawthorn Hawks</v>
      </c>
      <c r="G120" t="str">
        <f>VLOOKUP(E120, 'Name short to full'!$C$2:$D$19, 2, FALSE)</f>
        <v>Gold Coast Suns</v>
      </c>
      <c r="H120" s="109" t="str">
        <f t="shared" si="19"/>
        <v>116</v>
      </c>
      <c r="I120" s="1" t="s">
        <v>133</v>
      </c>
      <c r="J120" s="108" t="str">
        <f t="shared" si="20"/>
        <v>63</v>
      </c>
      <c r="K120" s="53">
        <f t="shared" si="21"/>
        <v>1.8412698412698412</v>
      </c>
      <c r="L120" s="53">
        <f t="shared" si="22"/>
        <v>0.5431034482758621</v>
      </c>
      <c r="M120"/>
      <c r="N120"/>
      <c r="O120" t="str">
        <f t="shared" si="24"/>
        <v>Played Twice</v>
      </c>
    </row>
    <row r="121" spans="1:15">
      <c r="A121" s="1">
        <v>15</v>
      </c>
      <c r="B121" s="1" t="s">
        <v>132</v>
      </c>
      <c r="C121" s="1" t="s">
        <v>131</v>
      </c>
      <c r="D121" t="str">
        <f t="shared" si="18"/>
        <v xml:space="preserve">St Kilda </v>
      </c>
      <c r="E121" s="92" t="s">
        <v>516</v>
      </c>
      <c r="F121" t="str">
        <f>VLOOKUP(D121,'Name short to full'!$A$1:$B$19,2,FALSE)</f>
        <v>St Kilda Saints</v>
      </c>
      <c r="G121" t="str">
        <f>VLOOKUP(E121, 'Name short to full'!$C$2:$D$19, 2, FALSE)</f>
        <v>Richmond Tigers</v>
      </c>
      <c r="H121" s="109" t="str">
        <f t="shared" si="19"/>
        <v>73</v>
      </c>
      <c r="I121" s="1" t="s">
        <v>130</v>
      </c>
      <c r="J121" s="108" t="str">
        <f t="shared" si="20"/>
        <v>117</v>
      </c>
      <c r="K121" s="53">
        <f t="shared" si="21"/>
        <v>0.62393162393162394</v>
      </c>
      <c r="L121" s="53">
        <f t="shared" si="22"/>
        <v>1.6027397260273972</v>
      </c>
      <c r="M121"/>
      <c r="N121"/>
      <c r="O121" t="str">
        <f t="shared" si="24"/>
        <v>Played Twice</v>
      </c>
    </row>
    <row r="122" spans="1:15">
      <c r="A122" s="1">
        <v>15</v>
      </c>
      <c r="B122" s="1" t="s">
        <v>129</v>
      </c>
      <c r="C122" s="1" t="s">
        <v>128</v>
      </c>
      <c r="D122" t="str">
        <f t="shared" si="18"/>
        <v xml:space="preserve">Fremantle </v>
      </c>
      <c r="E122" s="92" t="s">
        <v>505</v>
      </c>
      <c r="F122" t="str">
        <f>VLOOKUP(D122,'Name short to full'!$A$1:$B$19,2,FALSE)</f>
        <v>Fremantle Dockers</v>
      </c>
      <c r="G122" t="str">
        <f>VLOOKUP(E122, 'Name short to full'!$C$2:$D$19, 2, FALSE)</f>
        <v>West Coast Eagles</v>
      </c>
      <c r="H122" s="109" t="str">
        <f t="shared" si="19"/>
        <v>88</v>
      </c>
      <c r="I122" s="1" t="s">
        <v>127</v>
      </c>
      <c r="J122" s="108" t="str">
        <f t="shared" si="20"/>
        <v>81</v>
      </c>
      <c r="K122" s="53">
        <f t="shared" si="21"/>
        <v>1.0864197530864197</v>
      </c>
      <c r="L122" s="53">
        <f t="shared" si="22"/>
        <v>0.92045454545454541</v>
      </c>
      <c r="M122"/>
      <c r="N122"/>
      <c r="O122" t="str">
        <f t="shared" si="24"/>
        <v>Played Twice</v>
      </c>
    </row>
    <row r="123" spans="1:15">
      <c r="A123" s="1">
        <v>15</v>
      </c>
      <c r="B123" s="1" t="s">
        <v>124</v>
      </c>
      <c r="C123" s="1" t="s">
        <v>126</v>
      </c>
      <c r="D123" t="str">
        <f t="shared" si="18"/>
        <v xml:space="preserve">Brisbane </v>
      </c>
      <c r="E123" s="92" t="s">
        <v>615</v>
      </c>
      <c r="F123" t="str">
        <f>VLOOKUP(D123,'Name short to full'!$A$1:$B$19,2,FALSE)</f>
        <v>Brisbane Lions</v>
      </c>
      <c r="G123" t="str">
        <f>VLOOKUP(E123, 'Name short to full'!$C$2:$D$19, 2, FALSE)</f>
        <v>North Melbourne Kangaroos</v>
      </c>
      <c r="H123" s="109" t="str">
        <f t="shared" si="19"/>
        <v>70</v>
      </c>
      <c r="I123" s="1" t="s">
        <v>125</v>
      </c>
      <c r="J123" s="108" t="str">
        <f t="shared" si="20"/>
        <v>66</v>
      </c>
      <c r="K123" s="53">
        <f t="shared" si="21"/>
        <v>1.0606060606060606</v>
      </c>
      <c r="L123" s="53">
        <f t="shared" si="22"/>
        <v>0.94285714285714284</v>
      </c>
      <c r="M123"/>
      <c r="N123"/>
      <c r="O123" t="str">
        <f t="shared" si="24"/>
        <v>Played Twice</v>
      </c>
    </row>
    <row r="124" spans="1:15">
      <c r="A124" s="1">
        <v>15</v>
      </c>
      <c r="B124" s="1" t="s">
        <v>124</v>
      </c>
      <c r="C124" s="1" t="s">
        <v>123</v>
      </c>
      <c r="D124" t="str">
        <f t="shared" si="18"/>
        <v xml:space="preserve">Sydney </v>
      </c>
      <c r="E124" s="92" t="s">
        <v>497</v>
      </c>
      <c r="F124" t="str">
        <f>VLOOKUP(D124,'Name short to full'!$A$1:$B$19,2,FALSE)</f>
        <v>Sydney Swans</v>
      </c>
      <c r="G124" t="str">
        <f>VLOOKUP(E124, 'Name short to full'!$C$2:$D$19, 2, FALSE)</f>
        <v>GWS Giants</v>
      </c>
      <c r="H124" s="109" t="str">
        <f t="shared" si="19"/>
        <v>106</v>
      </c>
      <c r="I124" s="1" t="s">
        <v>122</v>
      </c>
      <c r="J124" s="108" t="str">
        <f t="shared" si="20"/>
        <v>60</v>
      </c>
      <c r="K124" s="53">
        <f t="shared" si="21"/>
        <v>1.7666666666666666</v>
      </c>
      <c r="L124" s="53">
        <f t="shared" si="22"/>
        <v>0.56603773584905659</v>
      </c>
      <c r="M124"/>
      <c r="N124"/>
      <c r="O124" t="str">
        <f t="shared" si="24"/>
        <v>Played Twice</v>
      </c>
    </row>
    <row r="125" spans="1:15">
      <c r="A125" s="1">
        <v>15</v>
      </c>
      <c r="B125" s="1" t="s">
        <v>120</v>
      </c>
      <c r="C125" s="1" t="s">
        <v>119</v>
      </c>
      <c r="D125" t="str">
        <f t="shared" si="18"/>
        <v xml:space="preserve">Western Bulldogs </v>
      </c>
      <c r="E125" s="92" t="s">
        <v>509</v>
      </c>
      <c r="F125" t="str">
        <f>VLOOKUP(D125,'Name short to full'!$A$1:$B$19,2,FALSE)</f>
        <v>Western Bulldogs</v>
      </c>
      <c r="G125" t="str">
        <f>VLOOKUP(E125, 'Name short to full'!$C$2:$D$19, 2, FALSE)</f>
        <v>Melbourne Demons</v>
      </c>
      <c r="H125" s="109" t="str">
        <f t="shared" si="19"/>
        <v>91</v>
      </c>
      <c r="I125" s="1" t="s">
        <v>118</v>
      </c>
      <c r="J125" s="108" t="str">
        <f t="shared" si="20"/>
        <v>85</v>
      </c>
      <c r="K125" s="53">
        <f t="shared" si="21"/>
        <v>1.0705882352941176</v>
      </c>
      <c r="L125" s="53">
        <f t="shared" si="22"/>
        <v>0.93406593406593408</v>
      </c>
      <c r="M125"/>
      <c r="N125"/>
      <c r="O125" t="str">
        <f t="shared" si="24"/>
        <v>Played Twice</v>
      </c>
    </row>
    <row r="126" spans="1:15">
      <c r="A126" s="13">
        <v>15</v>
      </c>
      <c r="B126" s="13" t="s">
        <v>117</v>
      </c>
      <c r="C126" s="13" t="s">
        <v>116</v>
      </c>
      <c r="D126" s="13" t="str">
        <f t="shared" si="18"/>
        <v xml:space="preserve">Adelaide </v>
      </c>
      <c r="E126" s="244" t="s">
        <v>524</v>
      </c>
      <c r="F126" s="13" t="str">
        <f>VLOOKUP(D126,'Name short to full'!$A$1:$B$19,2,FALSE)</f>
        <v>Adelaide Crows</v>
      </c>
      <c r="G126" s="13" t="str">
        <f>VLOOKUP(E126, 'Name short to full'!$C$2:$D$19, 2, FALSE)</f>
        <v>Port Adelaide Power</v>
      </c>
      <c r="H126" s="245" t="str">
        <f t="shared" si="19"/>
        <v>99</v>
      </c>
      <c r="I126" s="1" t="s">
        <v>115</v>
      </c>
      <c r="J126" s="244" t="str">
        <f t="shared" si="20"/>
        <v>76</v>
      </c>
      <c r="K126" s="247">
        <f t="shared" si="21"/>
        <v>1.3026315789473684</v>
      </c>
      <c r="L126" s="247">
        <f t="shared" si="22"/>
        <v>0.76767676767676762</v>
      </c>
      <c r="M126" s="247">
        <f>L14+K126</f>
        <v>1.8774347285536677</v>
      </c>
      <c r="N126" s="247">
        <f>M126/2</f>
        <v>0.93871736427683383</v>
      </c>
      <c r="O126" t="str">
        <f t="shared" si="24"/>
        <v>Played Twice</v>
      </c>
    </row>
    <row r="127" spans="1:15" s="13" customFormat="1">
      <c r="A127" s="13">
        <v>15</v>
      </c>
      <c r="B127" s="13" t="s">
        <v>114</v>
      </c>
      <c r="C127" s="13" t="s">
        <v>113</v>
      </c>
      <c r="D127" s="13" t="str">
        <f t="shared" si="18"/>
        <v xml:space="preserve">Collingwood </v>
      </c>
      <c r="E127" s="244" t="s">
        <v>562</v>
      </c>
      <c r="F127" s="13" t="str">
        <f>VLOOKUP(D127,'Name short to full'!$A$1:$B$19,2,FALSE)</f>
        <v>Collingwood Magpies</v>
      </c>
      <c r="G127" s="13" t="str">
        <f>VLOOKUP(E127, 'Name short to full'!$C$2:$D$19, 2, FALSE)</f>
        <v>Carlton Blues</v>
      </c>
      <c r="H127" s="245" t="str">
        <f t="shared" si="19"/>
        <v>91</v>
      </c>
      <c r="I127" s="1" t="s">
        <v>112</v>
      </c>
      <c r="J127" s="244" t="str">
        <f t="shared" si="20"/>
        <v>76</v>
      </c>
      <c r="K127" s="246">
        <f t="shared" si="21"/>
        <v>1.1973684210526316</v>
      </c>
      <c r="L127" s="246">
        <f t="shared" si="22"/>
        <v>0.8351648351648352</v>
      </c>
      <c r="N127" s="246">
        <f>(L56+K127) /2</f>
        <v>1.3415413533834588</v>
      </c>
      <c r="O127" t="str">
        <f t="shared" si="24"/>
        <v>Played Twice</v>
      </c>
    </row>
    <row r="128" spans="1:15">
      <c r="A128" s="6">
        <v>16</v>
      </c>
      <c r="B128" s="6" t="s">
        <v>111</v>
      </c>
      <c r="C128" s="6" t="s">
        <v>110</v>
      </c>
      <c r="D128" t="str">
        <f t="shared" si="18"/>
        <v xml:space="preserve">North Melbourne </v>
      </c>
      <c r="E128" s="92" t="s">
        <v>528</v>
      </c>
      <c r="F128" t="str">
        <f>VLOOKUP(D128,'Name short to full'!$A$1:$B$19,2,FALSE)</f>
        <v>North Melbourne Kangaroos</v>
      </c>
      <c r="G128" t="str">
        <f>VLOOKUP(E128, 'Name short to full'!$C$2:$D$19, 2, FALSE)</f>
        <v>Hawthorn Hawks</v>
      </c>
      <c r="H128" s="107" t="str">
        <f t="shared" si="19"/>
        <v>108</v>
      </c>
      <c r="I128" s="6" t="s">
        <v>109</v>
      </c>
      <c r="J128" s="106" t="str">
        <f t="shared" si="20"/>
        <v>88</v>
      </c>
      <c r="K128" s="53">
        <f t="shared" si="21"/>
        <v>1.2272727272727273</v>
      </c>
      <c r="L128" s="53">
        <f t="shared" si="22"/>
        <v>0.81481481481481477</v>
      </c>
      <c r="M128"/>
      <c r="N128"/>
      <c r="O128" t="str">
        <f t="shared" si="24"/>
        <v/>
      </c>
    </row>
    <row r="129" spans="1:15" s="13" customFormat="1">
      <c r="A129" s="13">
        <v>16</v>
      </c>
      <c r="B129" s="13" t="s">
        <v>108</v>
      </c>
      <c r="C129" s="13" t="s">
        <v>107</v>
      </c>
      <c r="D129" s="13" t="str">
        <f t="shared" si="18"/>
        <v xml:space="preserve">Richmond </v>
      </c>
      <c r="E129" s="244" t="s">
        <v>513</v>
      </c>
      <c r="F129" s="13" t="str">
        <f>VLOOKUP(D129,'Name short to full'!$A$1:$B$19,2,FALSE)</f>
        <v>Richmond Tigers</v>
      </c>
      <c r="G129" s="13" t="str">
        <f>VLOOKUP(E129, 'Name short to full'!$C$2:$D$19, 2, FALSE)</f>
        <v>Brisbane Lions</v>
      </c>
      <c r="H129" s="245" t="str">
        <f t="shared" si="19"/>
        <v>79</v>
      </c>
      <c r="I129" s="6" t="s">
        <v>106</v>
      </c>
      <c r="J129" s="244" t="str">
        <f t="shared" si="20"/>
        <v>54</v>
      </c>
      <c r="K129" s="246">
        <f t="shared" si="21"/>
        <v>1.462962962962963</v>
      </c>
      <c r="L129" s="246">
        <f t="shared" si="22"/>
        <v>0.68354430379746833</v>
      </c>
      <c r="N129" s="246">
        <f>(L38+K129)/2</f>
        <v>1.5727513227513228</v>
      </c>
      <c r="O129" t="str">
        <f t="shared" si="24"/>
        <v>Played Twice</v>
      </c>
    </row>
    <row r="130" spans="1:15">
      <c r="A130" s="6">
        <v>16</v>
      </c>
      <c r="B130" s="6" t="s">
        <v>105</v>
      </c>
      <c r="C130" s="6" t="s">
        <v>104</v>
      </c>
      <c r="D130" t="str">
        <f t="shared" ref="D130:D161" si="25">LEFT(C130,FIND("v",C130)-1)</f>
        <v xml:space="preserve">GWS </v>
      </c>
      <c r="E130" s="92" t="s">
        <v>558</v>
      </c>
      <c r="F130" t="str">
        <f>VLOOKUP(D130,'Name short to full'!$A$1:$B$19,2,FALSE)</f>
        <v>GWS Giants</v>
      </c>
      <c r="G130" t="str">
        <f>VLOOKUP(E130, 'Name short to full'!$C$2:$D$19, 2, FALSE)</f>
        <v>Adelaide Crows</v>
      </c>
      <c r="H130" s="107" t="str">
        <f t="shared" ref="H130:H161" si="26">LEFT(I130, FIND("-", I130) - 1)</f>
        <v>72</v>
      </c>
      <c r="I130" s="6" t="s">
        <v>103</v>
      </c>
      <c r="J130" s="106" t="str">
        <f t="shared" ref="J130:J161" si="27">RIGHT(I130,LEN(I130)-FIND("-",I130))</f>
        <v>140</v>
      </c>
      <c r="K130" s="53">
        <f t="shared" ref="K130:K161" si="28">H130/J130</f>
        <v>0.51428571428571423</v>
      </c>
      <c r="L130" s="53">
        <f t="shared" ref="L130:L161" si="29">J130/H130</f>
        <v>1.9444444444444444</v>
      </c>
      <c r="M130"/>
      <c r="N130"/>
      <c r="O130" t="str">
        <f t="shared" si="24"/>
        <v>Played Twice</v>
      </c>
    </row>
    <row r="131" spans="1:15">
      <c r="A131" s="6">
        <v>16</v>
      </c>
      <c r="B131" s="6" t="s">
        <v>102</v>
      </c>
      <c r="C131" s="6" t="s">
        <v>101</v>
      </c>
      <c r="D131" t="str">
        <f t="shared" si="25"/>
        <v xml:space="preserve">Gold Coast </v>
      </c>
      <c r="E131" s="92" t="s">
        <v>550</v>
      </c>
      <c r="F131" t="str">
        <f>VLOOKUP(D131,'Name short to full'!$A$1:$B$19,2,FALSE)</f>
        <v>Gold Coast Suns</v>
      </c>
      <c r="G131" t="str">
        <f>VLOOKUP(E131, 'Name short to full'!$C$2:$D$19, 2, FALSE)</f>
        <v>Collingwood Magpies</v>
      </c>
      <c r="H131" s="107" t="str">
        <f t="shared" si="26"/>
        <v>80</v>
      </c>
      <c r="I131" s="6" t="s">
        <v>100</v>
      </c>
      <c r="J131" s="106" t="str">
        <f t="shared" si="27"/>
        <v>75</v>
      </c>
      <c r="K131" s="53">
        <f t="shared" si="28"/>
        <v>1.0666666666666667</v>
      </c>
      <c r="L131" s="53">
        <f t="shared" si="29"/>
        <v>0.9375</v>
      </c>
      <c r="M131"/>
      <c r="N131"/>
      <c r="O131" t="str">
        <f t="shared" si="24"/>
        <v/>
      </c>
    </row>
    <row r="132" spans="1:15">
      <c r="A132" s="6">
        <v>16</v>
      </c>
      <c r="B132" s="6" t="s">
        <v>97</v>
      </c>
      <c r="C132" s="6" t="s">
        <v>99</v>
      </c>
      <c r="D132" t="str">
        <f t="shared" si="25"/>
        <v xml:space="preserve">Melbourne </v>
      </c>
      <c r="E132" s="92" t="s">
        <v>539</v>
      </c>
      <c r="F132" t="str">
        <f>VLOOKUP(D132,'Name short to full'!$A$1:$B$19,2,FALSE)</f>
        <v>Melbourne Demons</v>
      </c>
      <c r="G132" t="str">
        <f>VLOOKUP(E132, 'Name short to full'!$C$2:$D$19, 2, FALSE)</f>
        <v>Fremantle Dockers</v>
      </c>
      <c r="H132" s="107" t="str">
        <f t="shared" si="26"/>
        <v>34</v>
      </c>
      <c r="I132" s="6" t="s">
        <v>98</v>
      </c>
      <c r="J132" s="106" t="str">
        <f t="shared" si="27"/>
        <v>97</v>
      </c>
      <c r="K132" s="53">
        <f t="shared" si="28"/>
        <v>0.35051546391752575</v>
      </c>
      <c r="L132" s="53">
        <f t="shared" si="29"/>
        <v>2.8529411764705883</v>
      </c>
      <c r="M132"/>
      <c r="N132"/>
      <c r="O132" t="str">
        <f t="shared" si="24"/>
        <v/>
      </c>
    </row>
    <row r="133" spans="1:15">
      <c r="A133" s="6">
        <v>16</v>
      </c>
      <c r="B133" s="6" t="s">
        <v>97</v>
      </c>
      <c r="C133" s="6" t="s">
        <v>96</v>
      </c>
      <c r="D133" t="str">
        <f t="shared" si="25"/>
        <v xml:space="preserve">Port Adelaide </v>
      </c>
      <c r="E133" s="92" t="s">
        <v>520</v>
      </c>
      <c r="F133" t="str">
        <f>VLOOKUP(D133,'Name short to full'!$A$1:$B$19,2,FALSE)</f>
        <v>Port Adelaide Power</v>
      </c>
      <c r="G133" t="str">
        <f>VLOOKUP(E133, 'Name short to full'!$C$2:$D$19, 2, FALSE)</f>
        <v>Essendon Bombers</v>
      </c>
      <c r="H133" s="107" t="str">
        <f t="shared" si="26"/>
        <v>60</v>
      </c>
      <c r="I133" s="6" t="s">
        <v>95</v>
      </c>
      <c r="J133" s="106" t="str">
        <f t="shared" si="27"/>
        <v>62</v>
      </c>
      <c r="K133" s="53">
        <f t="shared" si="28"/>
        <v>0.967741935483871</v>
      </c>
      <c r="L133" s="53">
        <f t="shared" si="29"/>
        <v>1.0333333333333334</v>
      </c>
      <c r="M133"/>
      <c r="N133"/>
      <c r="O133" t="str">
        <f t="shared" si="24"/>
        <v/>
      </c>
    </row>
    <row r="134" spans="1:15" s="13" customFormat="1">
      <c r="A134" s="13">
        <v>16</v>
      </c>
      <c r="B134" s="13" t="s">
        <v>94</v>
      </c>
      <c r="C134" s="13" t="s">
        <v>93</v>
      </c>
      <c r="D134" s="13" t="str">
        <f t="shared" si="25"/>
        <v xml:space="preserve">Carlton </v>
      </c>
      <c r="E134" s="244" t="s">
        <v>501</v>
      </c>
      <c r="F134" s="13" t="str">
        <f>VLOOKUP(D134,'Name short to full'!$A$1:$B$19,2,FALSE)</f>
        <v>Carlton Blues</v>
      </c>
      <c r="G134" s="13" t="str">
        <f>VLOOKUP(E134, 'Name short to full'!$C$2:$D$19, 2, FALSE)</f>
        <v>St Kilda Saints</v>
      </c>
      <c r="H134" s="245" t="str">
        <f t="shared" si="26"/>
        <v>151</v>
      </c>
      <c r="I134" s="6" t="s">
        <v>92</v>
      </c>
      <c r="J134" s="244" t="str">
        <f t="shared" si="27"/>
        <v>66</v>
      </c>
      <c r="K134" s="246">
        <f t="shared" si="28"/>
        <v>2.2878787878787881</v>
      </c>
      <c r="L134" s="246">
        <f t="shared" si="29"/>
        <v>0.4370860927152318</v>
      </c>
      <c r="N134" s="246">
        <f>(K134+L70)/2</f>
        <v>1.8758234519104087</v>
      </c>
      <c r="O134" t="str">
        <f t="shared" si="24"/>
        <v>Played Twice</v>
      </c>
    </row>
    <row r="135" spans="1:15">
      <c r="A135" s="6">
        <v>16</v>
      </c>
      <c r="B135" s="6" t="s">
        <v>91</v>
      </c>
      <c r="C135" s="6" t="s">
        <v>90</v>
      </c>
      <c r="D135" t="str">
        <f t="shared" si="25"/>
        <v xml:space="preserve">West Coast </v>
      </c>
      <c r="E135" s="92" t="s">
        <v>535</v>
      </c>
      <c r="F135" t="str">
        <f>VLOOKUP(D135,'Name short to full'!$A$1:$B$19,2,FALSE)</f>
        <v>West Coast Eagles</v>
      </c>
      <c r="G135" t="str">
        <f>VLOOKUP(E135, 'Name short to full'!$C$2:$D$19, 2, FALSE)</f>
        <v>Sydney Swans</v>
      </c>
      <c r="H135" s="107" t="str">
        <f t="shared" si="26"/>
        <v>51</v>
      </c>
      <c r="I135" s="6" t="s">
        <v>89</v>
      </c>
      <c r="J135" s="106" t="str">
        <f t="shared" si="27"/>
        <v>79</v>
      </c>
      <c r="K135" s="53">
        <f t="shared" si="28"/>
        <v>0.64556962025316456</v>
      </c>
      <c r="L135" s="53">
        <f t="shared" si="29"/>
        <v>1.5490196078431373</v>
      </c>
      <c r="M135"/>
      <c r="N135"/>
      <c r="O135" t="str">
        <f t="shared" si="24"/>
        <v/>
      </c>
    </row>
    <row r="136" spans="1:15">
      <c r="A136" s="6">
        <v>16</v>
      </c>
      <c r="B136" s="6" t="s">
        <v>88</v>
      </c>
      <c r="C136" s="6" t="s">
        <v>87</v>
      </c>
      <c r="D136" t="str">
        <f t="shared" si="25"/>
        <v xml:space="preserve">Geelong </v>
      </c>
      <c r="E136" s="92" t="s">
        <v>572</v>
      </c>
      <c r="F136" t="str">
        <f>VLOOKUP(D136,'Name short to full'!$A$1:$B$19,2,FALSE)</f>
        <v>Geelong Cats</v>
      </c>
      <c r="G136" t="str">
        <f>VLOOKUP(E136, 'Name short to full'!$C$2:$D$19, 2, FALSE)</f>
        <v>Western Bulldogs</v>
      </c>
      <c r="H136" s="107" t="str">
        <f t="shared" si="26"/>
        <v>69</v>
      </c>
      <c r="I136" s="6" t="s">
        <v>86</v>
      </c>
      <c r="J136" s="106" t="str">
        <f t="shared" si="27"/>
        <v>56</v>
      </c>
      <c r="K136" s="53">
        <f t="shared" si="28"/>
        <v>1.2321428571428572</v>
      </c>
      <c r="L136" s="53">
        <f t="shared" si="29"/>
        <v>0.81159420289855078</v>
      </c>
      <c r="M136"/>
      <c r="N136"/>
      <c r="O136" t="str">
        <f t="shared" si="24"/>
        <v/>
      </c>
    </row>
    <row r="137" spans="1:15">
      <c r="A137" s="104">
        <v>17</v>
      </c>
      <c r="B137" s="104" t="s">
        <v>699</v>
      </c>
      <c r="C137" s="104" t="s">
        <v>698</v>
      </c>
      <c r="D137" t="str">
        <f t="shared" si="25"/>
        <v xml:space="preserve">Adelaide </v>
      </c>
      <c r="E137" s="92" t="s">
        <v>528</v>
      </c>
      <c r="F137" t="str">
        <f>VLOOKUP(D137,'Name short to full'!$A$1:$B$19,2,FALSE)</f>
        <v>Adelaide Crows</v>
      </c>
      <c r="G137" t="str">
        <f>VLOOKUP(E137, 'Name short to full'!$C$2:$D$19, 2, FALSE)</f>
        <v>Hawthorn Hawks</v>
      </c>
      <c r="H137" s="105" t="str">
        <f t="shared" si="26"/>
        <v>92</v>
      </c>
      <c r="I137" s="104" t="s">
        <v>697</v>
      </c>
      <c r="J137" s="103" t="str">
        <f t="shared" si="27"/>
        <v>104</v>
      </c>
      <c r="K137" s="53">
        <f t="shared" si="28"/>
        <v>0.88461538461538458</v>
      </c>
      <c r="L137" s="53">
        <f t="shared" si="29"/>
        <v>1.1304347826086956</v>
      </c>
      <c r="M137"/>
      <c r="N137"/>
      <c r="O137" t="str">
        <f t="shared" si="24"/>
        <v/>
      </c>
    </row>
    <row r="138" spans="1:15">
      <c r="A138" s="104">
        <v>17</v>
      </c>
      <c r="B138" s="104" t="s">
        <v>696</v>
      </c>
      <c r="C138" s="104" t="s">
        <v>695</v>
      </c>
      <c r="D138" t="str">
        <f t="shared" si="25"/>
        <v xml:space="preserve">Melbourne </v>
      </c>
      <c r="E138" s="92" t="s">
        <v>543</v>
      </c>
      <c r="F138" t="str">
        <f>VLOOKUP(D138,'Name short to full'!$A$1:$B$19,2,FALSE)</f>
        <v>Melbourne Demons</v>
      </c>
      <c r="G138" t="str">
        <f>VLOOKUP(E138, 'Name short to full'!$C$2:$D$19, 2, FALSE)</f>
        <v>Geelong Cats</v>
      </c>
      <c r="H138" s="105" t="str">
        <f t="shared" si="26"/>
        <v>36</v>
      </c>
      <c r="I138" s="104" t="s">
        <v>694</v>
      </c>
      <c r="J138" s="103" t="str">
        <f t="shared" si="27"/>
        <v>102</v>
      </c>
      <c r="K138" s="53">
        <f t="shared" si="28"/>
        <v>0.35294117647058826</v>
      </c>
      <c r="L138" s="53">
        <f t="shared" si="29"/>
        <v>2.8333333333333335</v>
      </c>
      <c r="M138"/>
      <c r="N138"/>
      <c r="O138" t="str">
        <f t="shared" si="24"/>
        <v/>
      </c>
    </row>
    <row r="139" spans="1:15">
      <c r="A139" s="104">
        <v>17</v>
      </c>
      <c r="B139" s="104" t="s">
        <v>693</v>
      </c>
      <c r="C139" s="104" t="s">
        <v>692</v>
      </c>
      <c r="D139" t="str">
        <f t="shared" si="25"/>
        <v xml:space="preserve">North Melbourne </v>
      </c>
      <c r="E139" s="92" t="s">
        <v>501</v>
      </c>
      <c r="F139" t="str">
        <f>VLOOKUP(D139,'Name short to full'!$A$1:$B$19,2,FALSE)</f>
        <v>North Melbourne Kangaroos</v>
      </c>
      <c r="G139" t="str">
        <f>VLOOKUP(E139, 'Name short to full'!$C$2:$D$19, 2, FALSE)</f>
        <v>St Kilda Saints</v>
      </c>
      <c r="H139" s="105" t="str">
        <f t="shared" si="26"/>
        <v>92</v>
      </c>
      <c r="I139" s="104" t="s">
        <v>691</v>
      </c>
      <c r="J139" s="103" t="str">
        <f t="shared" si="27"/>
        <v>33</v>
      </c>
      <c r="K139" s="53">
        <f t="shared" si="28"/>
        <v>2.7878787878787881</v>
      </c>
      <c r="L139" s="53">
        <f t="shared" si="29"/>
        <v>0.35869565217391303</v>
      </c>
      <c r="M139"/>
      <c r="N139"/>
      <c r="O139" t="str">
        <f t="shared" si="24"/>
        <v/>
      </c>
    </row>
    <row r="140" spans="1:15">
      <c r="A140" s="104">
        <v>17</v>
      </c>
      <c r="B140" s="104" t="s">
        <v>690</v>
      </c>
      <c r="C140" s="104" t="s">
        <v>689</v>
      </c>
      <c r="D140" t="str">
        <f t="shared" si="25"/>
        <v xml:space="preserve">Western Bulldogs </v>
      </c>
      <c r="E140" s="92" t="s">
        <v>554</v>
      </c>
      <c r="F140" t="str">
        <f>VLOOKUP(D140,'Name short to full'!$A$1:$B$19,2,FALSE)</f>
        <v>Western Bulldogs</v>
      </c>
      <c r="G140" t="str">
        <f>VLOOKUP(E140, 'Name short to full'!$C$2:$D$19, 2, FALSE)</f>
        <v>Gold Coast Suns</v>
      </c>
      <c r="H140" s="105" t="str">
        <f t="shared" si="26"/>
        <v>94</v>
      </c>
      <c r="I140" s="104" t="s">
        <v>688</v>
      </c>
      <c r="J140" s="103" t="str">
        <f t="shared" si="27"/>
        <v>66</v>
      </c>
      <c r="K140" s="53">
        <f t="shared" si="28"/>
        <v>1.4242424242424243</v>
      </c>
      <c r="L140" s="53">
        <f t="shared" si="29"/>
        <v>0.7021276595744681</v>
      </c>
      <c r="M140"/>
      <c r="N140"/>
      <c r="O140" t="str">
        <f t="shared" si="24"/>
        <v>Played Twice</v>
      </c>
    </row>
    <row r="141" spans="1:15">
      <c r="A141" s="104">
        <v>17</v>
      </c>
      <c r="B141" s="104" t="s">
        <v>685</v>
      </c>
      <c r="C141" s="104" t="s">
        <v>687</v>
      </c>
      <c r="D141" t="str">
        <f t="shared" si="25"/>
        <v xml:space="preserve">Brisbane </v>
      </c>
      <c r="E141" s="92" t="s">
        <v>505</v>
      </c>
      <c r="F141" t="str">
        <f>VLOOKUP(D141,'Name short to full'!$A$1:$B$19,2,FALSE)</f>
        <v>Brisbane Lions</v>
      </c>
      <c r="G141" t="str">
        <f>VLOOKUP(E141, 'Name short to full'!$C$2:$D$19, 2, FALSE)</f>
        <v>West Coast Eagles</v>
      </c>
      <c r="H141" s="105" t="str">
        <f t="shared" si="26"/>
        <v>64</v>
      </c>
      <c r="I141" s="104" t="s">
        <v>686</v>
      </c>
      <c r="J141" s="103" t="str">
        <f t="shared" si="27"/>
        <v>76</v>
      </c>
      <c r="K141" s="53">
        <f t="shared" si="28"/>
        <v>0.84210526315789469</v>
      </c>
      <c r="L141" s="53">
        <f t="shared" si="29"/>
        <v>1.1875</v>
      </c>
      <c r="M141"/>
      <c r="N141"/>
      <c r="O141" t="str">
        <f t="shared" si="24"/>
        <v/>
      </c>
    </row>
    <row r="142" spans="1:15">
      <c r="A142" s="104">
        <v>17</v>
      </c>
      <c r="B142" s="104" t="s">
        <v>685</v>
      </c>
      <c r="C142" s="104" t="s">
        <v>684</v>
      </c>
      <c r="D142" t="str">
        <f t="shared" si="25"/>
        <v xml:space="preserve">Sydney </v>
      </c>
      <c r="E142" s="92" t="s">
        <v>562</v>
      </c>
      <c r="F142" t="str">
        <f>VLOOKUP(D142,'Name short to full'!$A$1:$B$19,2,FALSE)</f>
        <v>Sydney Swans</v>
      </c>
      <c r="G142" t="str">
        <f>VLOOKUP(E142, 'Name short to full'!$C$2:$D$19, 2, FALSE)</f>
        <v>Carlton Blues</v>
      </c>
      <c r="H142" s="105" t="str">
        <f t="shared" si="26"/>
        <v>122</v>
      </c>
      <c r="I142" s="104" t="s">
        <v>683</v>
      </c>
      <c r="J142" s="103" t="str">
        <f t="shared" si="27"/>
        <v>51</v>
      </c>
      <c r="K142" s="53">
        <f t="shared" si="28"/>
        <v>2.392156862745098</v>
      </c>
      <c r="L142" s="53">
        <f t="shared" si="29"/>
        <v>0.41803278688524592</v>
      </c>
      <c r="M142"/>
      <c r="N142"/>
      <c r="O142" t="str">
        <f t="shared" si="24"/>
        <v/>
      </c>
    </row>
    <row r="143" spans="1:15">
      <c r="A143" s="104">
        <v>17</v>
      </c>
      <c r="B143" s="104" t="s">
        <v>682</v>
      </c>
      <c r="C143" s="104" t="s">
        <v>681</v>
      </c>
      <c r="D143" t="str">
        <f t="shared" si="25"/>
        <v xml:space="preserve">Richmond </v>
      </c>
      <c r="E143" s="92" t="s">
        <v>524</v>
      </c>
      <c r="F143" t="str">
        <f>VLOOKUP(D143,'Name short to full'!$A$1:$B$19,2,FALSE)</f>
        <v>Richmond Tigers</v>
      </c>
      <c r="G143" t="str">
        <f>VLOOKUP(E143, 'Name short to full'!$C$2:$D$19, 2, FALSE)</f>
        <v>Port Adelaide Power</v>
      </c>
      <c r="H143" s="105" t="str">
        <f t="shared" si="26"/>
        <v>126</v>
      </c>
      <c r="I143" s="104" t="s">
        <v>680</v>
      </c>
      <c r="J143" s="103" t="str">
        <f t="shared" si="27"/>
        <v>106</v>
      </c>
      <c r="K143" s="53">
        <f t="shared" si="28"/>
        <v>1.1886792452830188</v>
      </c>
      <c r="L143" s="53">
        <f t="shared" si="29"/>
        <v>0.84126984126984128</v>
      </c>
      <c r="M143"/>
      <c r="N143"/>
      <c r="O143" t="str">
        <f t="shared" si="24"/>
        <v/>
      </c>
    </row>
    <row r="144" spans="1:15">
      <c r="A144" s="104">
        <v>17</v>
      </c>
      <c r="B144" s="104" t="s">
        <v>679</v>
      </c>
      <c r="C144" s="104" t="s">
        <v>678</v>
      </c>
      <c r="D144" t="str">
        <f t="shared" si="25"/>
        <v xml:space="preserve">Fremantle </v>
      </c>
      <c r="E144" s="92" t="s">
        <v>497</v>
      </c>
      <c r="F144" t="str">
        <f>VLOOKUP(D144,'Name short to full'!$A$1:$B$19,2,FALSE)</f>
        <v>Fremantle Dockers</v>
      </c>
      <c r="G144" t="str">
        <f>VLOOKUP(E144, 'Name short to full'!$C$2:$D$19, 2, FALSE)</f>
        <v>GWS Giants</v>
      </c>
      <c r="H144" s="105" t="str">
        <f t="shared" si="26"/>
        <v>136</v>
      </c>
      <c r="I144" s="104" t="s">
        <v>677</v>
      </c>
      <c r="J144" s="103" t="str">
        <f t="shared" si="27"/>
        <v>60</v>
      </c>
      <c r="K144" s="53">
        <f t="shared" si="28"/>
        <v>2.2666666666666666</v>
      </c>
      <c r="L144" s="53">
        <f t="shared" si="29"/>
        <v>0.44117647058823528</v>
      </c>
      <c r="M144"/>
      <c r="N144"/>
      <c r="O144" t="str">
        <f t="shared" si="24"/>
        <v/>
      </c>
    </row>
    <row r="145" spans="1:15" s="13" customFormat="1">
      <c r="A145" s="13">
        <v>17</v>
      </c>
      <c r="B145" s="13" t="s">
        <v>676</v>
      </c>
      <c r="C145" s="13" t="s">
        <v>675</v>
      </c>
      <c r="D145" s="13" t="str">
        <f t="shared" si="25"/>
        <v xml:space="preserve">Essendon </v>
      </c>
      <c r="E145" s="244" t="s">
        <v>550</v>
      </c>
      <c r="F145" s="13" t="str">
        <f>VLOOKUP(D145,'Name short to full'!$A$1:$B$19,2,FALSE)</f>
        <v>Essendon Bombers</v>
      </c>
      <c r="G145" s="13" t="str">
        <f>VLOOKUP(E145, 'Name short to full'!$C$2:$D$19, 2, FALSE)</f>
        <v>Collingwood Magpies</v>
      </c>
      <c r="H145" s="245" t="str">
        <f t="shared" si="26"/>
        <v>103</v>
      </c>
      <c r="I145" s="104" t="s">
        <v>674</v>
      </c>
      <c r="J145" s="244" t="str">
        <f t="shared" si="27"/>
        <v>39</v>
      </c>
      <c r="K145" s="246">
        <f t="shared" si="28"/>
        <v>2.641025641025641</v>
      </c>
      <c r="L145" s="246">
        <f t="shared" si="29"/>
        <v>0.37864077669902912</v>
      </c>
      <c r="N145" s="246">
        <f>(L47+K145)/2</f>
        <v>1.6819586036453507</v>
      </c>
      <c r="O145" t="str">
        <f t="shared" si="24"/>
        <v>Played Twice</v>
      </c>
    </row>
    <row r="146" spans="1:15">
      <c r="A146" s="101">
        <v>18</v>
      </c>
      <c r="B146" s="101" t="s">
        <v>673</v>
      </c>
      <c r="C146" s="101" t="s">
        <v>672</v>
      </c>
      <c r="D146" t="str">
        <f t="shared" si="25"/>
        <v xml:space="preserve">Carlton </v>
      </c>
      <c r="E146" s="92" t="s">
        <v>615</v>
      </c>
      <c r="F146" t="str">
        <f>VLOOKUP(D146,'Name short to full'!$A$1:$B$19,2,FALSE)</f>
        <v>Carlton Blues</v>
      </c>
      <c r="G146" t="str">
        <f>VLOOKUP(E146, 'Name short to full'!$C$2:$D$19, 2, FALSE)</f>
        <v>North Melbourne Kangaroos</v>
      </c>
      <c r="H146" s="102" t="str">
        <f t="shared" si="26"/>
        <v>109</v>
      </c>
      <c r="I146" s="101" t="s">
        <v>671</v>
      </c>
      <c r="J146" s="100" t="str">
        <f t="shared" si="27"/>
        <v>86</v>
      </c>
      <c r="K146" s="53">
        <f t="shared" si="28"/>
        <v>1.2674418604651163</v>
      </c>
      <c r="L146" s="53">
        <f t="shared" si="29"/>
        <v>0.78899082568807344</v>
      </c>
      <c r="M146"/>
      <c r="N146"/>
      <c r="O146" t="str">
        <f t="shared" si="24"/>
        <v/>
      </c>
    </row>
    <row r="147" spans="1:15">
      <c r="A147" s="101">
        <v>18</v>
      </c>
      <c r="B147" s="101" t="s">
        <v>670</v>
      </c>
      <c r="C147" s="101" t="s">
        <v>669</v>
      </c>
      <c r="D147" t="str">
        <f t="shared" si="25"/>
        <v xml:space="preserve">St Kilda </v>
      </c>
      <c r="E147" s="92" t="s">
        <v>539</v>
      </c>
      <c r="F147" t="str">
        <f>VLOOKUP(D147,'Name short to full'!$A$1:$B$19,2,FALSE)</f>
        <v>St Kilda Saints</v>
      </c>
      <c r="G147" t="str">
        <f>VLOOKUP(E147, 'Name short to full'!$C$2:$D$19, 2, FALSE)</f>
        <v>Fremantle Dockers</v>
      </c>
      <c r="H147" s="102" t="str">
        <f t="shared" si="26"/>
        <v>118</v>
      </c>
      <c r="I147" s="101" t="s">
        <v>668</v>
      </c>
      <c r="J147" s="100" t="str">
        <f t="shared" si="27"/>
        <v>60</v>
      </c>
      <c r="K147" s="53">
        <f t="shared" si="28"/>
        <v>1.9666666666666666</v>
      </c>
      <c r="L147" s="53">
        <f t="shared" si="29"/>
        <v>0.50847457627118642</v>
      </c>
      <c r="M147"/>
      <c r="N147"/>
      <c r="O147" t="str">
        <f t="shared" si="24"/>
        <v/>
      </c>
    </row>
    <row r="148" spans="1:15">
      <c r="A148" s="101">
        <v>18</v>
      </c>
      <c r="B148" s="101" t="s">
        <v>667</v>
      </c>
      <c r="C148" s="101" t="s">
        <v>666</v>
      </c>
      <c r="D148" t="str">
        <f t="shared" si="25"/>
        <v xml:space="preserve">GWS </v>
      </c>
      <c r="E148" s="92" t="s">
        <v>543</v>
      </c>
      <c r="F148" t="str">
        <f>VLOOKUP(D148,'Name short to full'!$A$1:$B$19,2,FALSE)</f>
        <v>GWS Giants</v>
      </c>
      <c r="G148" t="str">
        <f>VLOOKUP(E148, 'Name short to full'!$C$2:$D$19, 2, FALSE)</f>
        <v>Geelong Cats</v>
      </c>
      <c r="H148" s="102" t="str">
        <f t="shared" si="26"/>
        <v>87</v>
      </c>
      <c r="I148" s="101" t="s">
        <v>665</v>
      </c>
      <c r="J148" s="100" t="str">
        <f t="shared" si="27"/>
        <v>94</v>
      </c>
      <c r="K148" s="53">
        <f t="shared" si="28"/>
        <v>0.92553191489361697</v>
      </c>
      <c r="L148" s="53">
        <f t="shared" si="29"/>
        <v>1.0804597701149425</v>
      </c>
      <c r="M148"/>
      <c r="N148"/>
      <c r="O148" t="str">
        <f t="shared" si="24"/>
        <v/>
      </c>
    </row>
    <row r="149" spans="1:15">
      <c r="A149" s="101">
        <v>18</v>
      </c>
      <c r="B149" s="101" t="s">
        <v>664</v>
      </c>
      <c r="C149" s="101" t="s">
        <v>663</v>
      </c>
      <c r="D149" t="str">
        <f t="shared" si="25"/>
        <v xml:space="preserve">Port Adelaide </v>
      </c>
      <c r="E149" s="92" t="s">
        <v>509</v>
      </c>
      <c r="F149" t="str">
        <f>VLOOKUP(D149,'Name short to full'!$A$1:$B$19,2,FALSE)</f>
        <v>Port Adelaide Power</v>
      </c>
      <c r="G149" t="str">
        <f>VLOOKUP(E149, 'Name short to full'!$C$2:$D$19, 2, FALSE)</f>
        <v>Melbourne Demons</v>
      </c>
      <c r="H149" s="102" t="str">
        <f t="shared" si="26"/>
        <v>72</v>
      </c>
      <c r="I149" s="101" t="s">
        <v>662</v>
      </c>
      <c r="J149" s="100" t="str">
        <f t="shared" si="27"/>
        <v>69</v>
      </c>
      <c r="K149" s="53">
        <f t="shared" si="28"/>
        <v>1.0434782608695652</v>
      </c>
      <c r="L149" s="53">
        <f t="shared" si="29"/>
        <v>0.95833333333333337</v>
      </c>
      <c r="M149"/>
      <c r="N149"/>
      <c r="O149" t="str">
        <f t="shared" si="24"/>
        <v>Played Twice</v>
      </c>
    </row>
    <row r="150" spans="1:15">
      <c r="A150" s="101">
        <v>18</v>
      </c>
      <c r="B150" s="101" t="s">
        <v>661</v>
      </c>
      <c r="C150" s="101" t="s">
        <v>660</v>
      </c>
      <c r="D150" t="str">
        <f t="shared" si="25"/>
        <v xml:space="preserve">Western Bulldogs </v>
      </c>
      <c r="E150" s="92" t="s">
        <v>520</v>
      </c>
      <c r="F150" t="str">
        <f>VLOOKUP(D150,'Name short to full'!$A$1:$B$19,2,FALSE)</f>
        <v>Western Bulldogs</v>
      </c>
      <c r="G150" t="str">
        <f>VLOOKUP(E150, 'Name short to full'!$C$2:$D$19, 2, FALSE)</f>
        <v>Essendon Bombers</v>
      </c>
      <c r="H150" s="102" t="str">
        <f t="shared" si="26"/>
        <v>94</v>
      </c>
      <c r="I150" s="101" t="s">
        <v>659</v>
      </c>
      <c r="J150" s="100" t="str">
        <f t="shared" si="27"/>
        <v>101</v>
      </c>
      <c r="K150" s="53">
        <f t="shared" si="28"/>
        <v>0.93069306930693074</v>
      </c>
      <c r="L150" s="53">
        <f t="shared" si="29"/>
        <v>1.074468085106383</v>
      </c>
      <c r="M150"/>
      <c r="N150"/>
      <c r="O150" t="str">
        <f t="shared" si="24"/>
        <v>Played Twice</v>
      </c>
    </row>
    <row r="151" spans="1:15">
      <c r="A151" s="101">
        <v>18</v>
      </c>
      <c r="B151" s="101" t="s">
        <v>658</v>
      </c>
      <c r="C151" s="101" t="s">
        <v>657</v>
      </c>
      <c r="D151" t="str">
        <f t="shared" si="25"/>
        <v xml:space="preserve">West Coast </v>
      </c>
      <c r="E151" s="92" t="s">
        <v>516</v>
      </c>
      <c r="F151" t="str">
        <f>VLOOKUP(D151,'Name short to full'!$A$1:$B$19,2,FALSE)</f>
        <v>West Coast Eagles</v>
      </c>
      <c r="G151" t="str">
        <f>VLOOKUP(E151, 'Name short to full'!$C$2:$D$19, 2, FALSE)</f>
        <v>Richmond Tigers</v>
      </c>
      <c r="H151" s="102" t="str">
        <f t="shared" si="26"/>
        <v>42</v>
      </c>
      <c r="I151" s="101" t="s">
        <v>656</v>
      </c>
      <c r="J151" s="100" t="str">
        <f t="shared" si="27"/>
        <v>59</v>
      </c>
      <c r="K151" s="53">
        <f t="shared" si="28"/>
        <v>0.71186440677966101</v>
      </c>
      <c r="L151" s="53">
        <f t="shared" si="29"/>
        <v>1.4047619047619047</v>
      </c>
      <c r="M151"/>
      <c r="N151"/>
      <c r="O151" t="str">
        <f t="shared" si="24"/>
        <v/>
      </c>
    </row>
    <row r="152" spans="1:15">
      <c r="A152" s="13">
        <v>18</v>
      </c>
      <c r="B152" s="13" t="s">
        <v>655</v>
      </c>
      <c r="C152" s="13" t="s">
        <v>654</v>
      </c>
      <c r="D152" s="13" t="str">
        <f t="shared" si="25"/>
        <v xml:space="preserve">Brisbane </v>
      </c>
      <c r="E152" s="244" t="s">
        <v>554</v>
      </c>
      <c r="F152" s="13" t="str">
        <f>VLOOKUP(D152,'Name short to full'!$A$1:$B$19,2,FALSE)</f>
        <v>Brisbane Lions</v>
      </c>
      <c r="G152" s="13" t="str">
        <f>VLOOKUP(E152, 'Name short to full'!$C$2:$D$19, 2, FALSE)</f>
        <v>Gold Coast Suns</v>
      </c>
      <c r="H152" s="245" t="str">
        <f t="shared" si="26"/>
        <v>110</v>
      </c>
      <c r="I152" s="101" t="s">
        <v>653</v>
      </c>
      <c r="J152" s="244" t="str">
        <f t="shared" si="27"/>
        <v>56</v>
      </c>
      <c r="K152" s="247">
        <f t="shared" si="28"/>
        <v>1.9642857142857142</v>
      </c>
      <c r="L152" s="247">
        <f t="shared" si="29"/>
        <v>0.50909090909090904</v>
      </c>
      <c r="M152" s="247"/>
      <c r="N152" s="247">
        <f>(K152+L23)/2</f>
        <v>1.2496867167919798</v>
      </c>
      <c r="O152" t="str">
        <f t="shared" si="24"/>
        <v>Played Twice</v>
      </c>
    </row>
    <row r="153" spans="1:15">
      <c r="A153" s="101">
        <v>18</v>
      </c>
      <c r="B153" s="101" t="s">
        <v>652</v>
      </c>
      <c r="C153" s="101" t="s">
        <v>651</v>
      </c>
      <c r="D153" t="str">
        <f t="shared" si="25"/>
        <v xml:space="preserve">Hawthorn </v>
      </c>
      <c r="E153" s="92" t="s">
        <v>535</v>
      </c>
      <c r="F153" t="str">
        <f>VLOOKUP(D153,'Name short to full'!$A$1:$B$19,2,FALSE)</f>
        <v>Hawthorn Hawks</v>
      </c>
      <c r="G153" t="str">
        <f>VLOOKUP(E153, 'Name short to full'!$C$2:$D$19, 2, FALSE)</f>
        <v>Sydney Swans</v>
      </c>
      <c r="H153" s="102" t="str">
        <f t="shared" si="26"/>
        <v>104</v>
      </c>
      <c r="I153" s="101" t="s">
        <v>650</v>
      </c>
      <c r="J153" s="100" t="str">
        <f t="shared" si="27"/>
        <v>94</v>
      </c>
      <c r="K153" s="53">
        <f t="shared" si="28"/>
        <v>1.1063829787234043</v>
      </c>
      <c r="L153" s="53">
        <f t="shared" si="29"/>
        <v>0.90384615384615385</v>
      </c>
      <c r="M153"/>
      <c r="N153"/>
      <c r="O153" t="str">
        <f t="shared" si="24"/>
        <v>Played Twice</v>
      </c>
    </row>
    <row r="154" spans="1:15" s="13" customFormat="1">
      <c r="A154" s="13">
        <v>18</v>
      </c>
      <c r="B154" s="13" t="s">
        <v>649</v>
      </c>
      <c r="C154" s="13" t="s">
        <v>648</v>
      </c>
      <c r="D154" s="13" t="str">
        <f t="shared" si="25"/>
        <v xml:space="preserve">Collingwood </v>
      </c>
      <c r="E154" s="244" t="s">
        <v>558</v>
      </c>
      <c r="F154" s="13" t="str">
        <f>VLOOKUP(D154,'Name short to full'!$A$1:$B$19,2,FALSE)</f>
        <v>Collingwood Magpies</v>
      </c>
      <c r="G154" s="13" t="str">
        <f>VLOOKUP(E154, 'Name short to full'!$C$2:$D$19, 2, FALSE)</f>
        <v>Adelaide Crows</v>
      </c>
      <c r="H154" s="245" t="str">
        <f t="shared" si="26"/>
        <v>82</v>
      </c>
      <c r="I154" s="101" t="s">
        <v>647</v>
      </c>
      <c r="J154" s="244" t="str">
        <f t="shared" si="27"/>
        <v>98</v>
      </c>
      <c r="K154" s="246">
        <f t="shared" si="28"/>
        <v>0.83673469387755106</v>
      </c>
      <c r="L154" s="246">
        <f t="shared" si="29"/>
        <v>1.1951219512195121</v>
      </c>
      <c r="N154" s="246">
        <f>(L71+K154)/2</f>
        <v>0.78020945220193338</v>
      </c>
      <c r="O154" t="str">
        <f t="shared" si="24"/>
        <v>Played Twice</v>
      </c>
    </row>
    <row r="155" spans="1:15">
      <c r="A155">
        <v>19</v>
      </c>
      <c r="B155" t="s">
        <v>646</v>
      </c>
      <c r="C155" t="s">
        <v>645</v>
      </c>
      <c r="D155" t="str">
        <f t="shared" si="25"/>
        <v xml:space="preserve">Fremantle </v>
      </c>
      <c r="E155" s="92" t="s">
        <v>562</v>
      </c>
      <c r="F155" t="str">
        <f>VLOOKUP(D155,'Name short to full'!$A$1:$B$19,2,FALSE)</f>
        <v>Fremantle Dockers</v>
      </c>
      <c r="G155" t="str">
        <f>VLOOKUP(E155, 'Name short to full'!$C$2:$D$19, 2, FALSE)</f>
        <v>Carlton Blues</v>
      </c>
      <c r="H155" s="93" t="str">
        <f t="shared" si="26"/>
        <v>83</v>
      </c>
      <c r="I155" t="s">
        <v>644</v>
      </c>
      <c r="J155" s="92" t="str">
        <f t="shared" si="27"/>
        <v>78</v>
      </c>
      <c r="K155" s="53">
        <f t="shared" si="28"/>
        <v>1.0641025641025641</v>
      </c>
      <c r="L155" s="53">
        <f t="shared" si="29"/>
        <v>0.93975903614457834</v>
      </c>
      <c r="M155"/>
      <c r="N155"/>
      <c r="O155" t="str">
        <f t="shared" si="24"/>
        <v/>
      </c>
    </row>
    <row r="156" spans="1:15">
      <c r="A156">
        <v>19</v>
      </c>
      <c r="B156" t="s">
        <v>643</v>
      </c>
      <c r="C156" t="s">
        <v>642</v>
      </c>
      <c r="D156" t="str">
        <f t="shared" si="25"/>
        <v xml:space="preserve">Sydney </v>
      </c>
      <c r="E156" s="92" t="s">
        <v>520</v>
      </c>
      <c r="F156" t="str">
        <f>VLOOKUP(D156,'Name short to full'!$A$1:$B$19,2,FALSE)</f>
        <v>Sydney Swans</v>
      </c>
      <c r="G156" t="str">
        <f>VLOOKUP(E156, 'Name short to full'!$C$2:$D$19, 2, FALSE)</f>
        <v>Essendon Bombers</v>
      </c>
      <c r="H156" s="93" t="str">
        <f t="shared" si="26"/>
        <v>79</v>
      </c>
      <c r="I156" t="s">
        <v>641</v>
      </c>
      <c r="J156" s="92" t="str">
        <f t="shared" si="27"/>
        <v>57</v>
      </c>
      <c r="K156" s="53">
        <f t="shared" si="28"/>
        <v>1.3859649122807018</v>
      </c>
      <c r="L156" s="53">
        <f t="shared" si="29"/>
        <v>0.72151898734177211</v>
      </c>
      <c r="M156"/>
      <c r="N156"/>
      <c r="O156" t="str">
        <f t="shared" si="24"/>
        <v>Played Twice</v>
      </c>
    </row>
    <row r="157" spans="1:15">
      <c r="A157">
        <v>19</v>
      </c>
      <c r="B157" t="s">
        <v>640</v>
      </c>
      <c r="C157" t="s">
        <v>639</v>
      </c>
      <c r="D157" t="str">
        <f t="shared" si="25"/>
        <v xml:space="preserve">Adelaide </v>
      </c>
      <c r="E157" s="92" t="s">
        <v>505</v>
      </c>
      <c r="F157" t="str">
        <f>VLOOKUP(D157,'Name short to full'!$A$1:$B$19,2,FALSE)</f>
        <v>Adelaide Crows</v>
      </c>
      <c r="G157" t="str">
        <f>VLOOKUP(E157, 'Name short to full'!$C$2:$D$19, 2, FALSE)</f>
        <v>West Coast Eagles</v>
      </c>
      <c r="H157" s="93" t="str">
        <f t="shared" si="26"/>
        <v>105</v>
      </c>
      <c r="I157" t="s">
        <v>638</v>
      </c>
      <c r="J157" s="92" t="str">
        <f t="shared" si="27"/>
        <v>136</v>
      </c>
      <c r="K157" s="53">
        <f t="shared" si="28"/>
        <v>0.7720588235294118</v>
      </c>
      <c r="L157" s="53">
        <f t="shared" si="29"/>
        <v>1.2952380952380953</v>
      </c>
      <c r="M157"/>
      <c r="N157"/>
      <c r="O157" t="str">
        <f t="shared" si="24"/>
        <v/>
      </c>
    </row>
    <row r="158" spans="1:15">
      <c r="A158">
        <v>19</v>
      </c>
      <c r="B158" t="s">
        <v>637</v>
      </c>
      <c r="C158" t="s">
        <v>636</v>
      </c>
      <c r="D158" t="str">
        <f t="shared" si="25"/>
        <v xml:space="preserve">Richmond </v>
      </c>
      <c r="E158" s="92" t="s">
        <v>497</v>
      </c>
      <c r="F158" t="str">
        <f>VLOOKUP(D158,'Name short to full'!$A$1:$B$19,2,FALSE)</f>
        <v>Richmond Tigers</v>
      </c>
      <c r="G158" t="str">
        <f>VLOOKUP(E158, 'Name short to full'!$C$2:$D$19, 2, FALSE)</f>
        <v>GWS Giants</v>
      </c>
      <c r="H158" s="93" t="str">
        <f t="shared" si="26"/>
        <v>89</v>
      </c>
      <c r="I158" t="s">
        <v>635</v>
      </c>
      <c r="J158" s="92" t="str">
        <f t="shared" si="27"/>
        <v>62</v>
      </c>
      <c r="K158" s="53">
        <f t="shared" si="28"/>
        <v>1.435483870967742</v>
      </c>
      <c r="L158" s="53">
        <f t="shared" si="29"/>
        <v>0.6966292134831461</v>
      </c>
      <c r="M158"/>
      <c r="N158"/>
      <c r="O158" t="str">
        <f t="shared" si="24"/>
        <v>Played Twice</v>
      </c>
    </row>
    <row r="159" spans="1:15">
      <c r="A159">
        <v>19</v>
      </c>
      <c r="B159" t="s">
        <v>632</v>
      </c>
      <c r="C159" t="s">
        <v>634</v>
      </c>
      <c r="D159" t="str">
        <f t="shared" si="25"/>
        <v xml:space="preserve">North Melbourne </v>
      </c>
      <c r="E159" s="92" t="s">
        <v>543</v>
      </c>
      <c r="F159" t="str">
        <f>VLOOKUP(D159,'Name short to full'!$A$1:$B$19,2,FALSE)</f>
        <v>North Melbourne Kangaroos</v>
      </c>
      <c r="G159" t="str">
        <f>VLOOKUP(E159, 'Name short to full'!$C$2:$D$19, 2, FALSE)</f>
        <v>Geelong Cats</v>
      </c>
      <c r="H159" s="93" t="str">
        <f t="shared" si="26"/>
        <v>79</v>
      </c>
      <c r="I159" t="s">
        <v>633</v>
      </c>
      <c r="J159" s="92" t="str">
        <f t="shared" si="27"/>
        <v>111</v>
      </c>
      <c r="K159" s="53">
        <f t="shared" si="28"/>
        <v>0.71171171171171166</v>
      </c>
      <c r="L159" s="53">
        <f t="shared" si="29"/>
        <v>1.4050632911392404</v>
      </c>
      <c r="M159"/>
      <c r="N159"/>
      <c r="O159" t="str">
        <f t="shared" si="24"/>
        <v>Played Twice</v>
      </c>
    </row>
    <row r="160" spans="1:15">
      <c r="A160">
        <v>19</v>
      </c>
      <c r="B160" t="s">
        <v>632</v>
      </c>
      <c r="C160" t="s">
        <v>631</v>
      </c>
      <c r="D160" t="str">
        <f t="shared" si="25"/>
        <v xml:space="preserve">Gold Coast </v>
      </c>
      <c r="E160" s="92" t="s">
        <v>501</v>
      </c>
      <c r="F160" t="str">
        <f>VLOOKUP(D160,'Name short to full'!$A$1:$B$19,2,FALSE)</f>
        <v>Gold Coast Suns</v>
      </c>
      <c r="G160" t="str">
        <f>VLOOKUP(E160, 'Name short to full'!$C$2:$D$19, 2, FALSE)</f>
        <v>St Kilda Saints</v>
      </c>
      <c r="H160" s="93" t="str">
        <f t="shared" si="26"/>
        <v>117</v>
      </c>
      <c r="I160" t="s">
        <v>630</v>
      </c>
      <c r="J160" s="92" t="str">
        <f t="shared" si="27"/>
        <v>64</v>
      </c>
      <c r="K160" s="53">
        <f t="shared" si="28"/>
        <v>1.828125</v>
      </c>
      <c r="L160" s="53">
        <f t="shared" si="29"/>
        <v>0.54700854700854706</v>
      </c>
      <c r="M160"/>
      <c r="N160"/>
      <c r="O160" t="str">
        <f t="shared" si="24"/>
        <v>Played Twice</v>
      </c>
    </row>
    <row r="161" spans="1:15">
      <c r="A161">
        <v>19</v>
      </c>
      <c r="B161" t="s">
        <v>629</v>
      </c>
      <c r="C161" t="s">
        <v>628</v>
      </c>
      <c r="D161" t="str">
        <f t="shared" si="25"/>
        <v xml:space="preserve">Melbourne </v>
      </c>
      <c r="E161" s="92" t="s">
        <v>513</v>
      </c>
      <c r="F161" t="str">
        <f>VLOOKUP(D161,'Name short to full'!$A$1:$B$19,2,FALSE)</f>
        <v>Melbourne Demons</v>
      </c>
      <c r="G161" t="str">
        <f>VLOOKUP(E161, 'Name short to full'!$C$2:$D$19, 2, FALSE)</f>
        <v>Brisbane Lions</v>
      </c>
      <c r="H161" s="93" t="str">
        <f t="shared" si="26"/>
        <v>51</v>
      </c>
      <c r="I161" t="s">
        <v>627</v>
      </c>
      <c r="J161" s="92" t="str">
        <f t="shared" si="27"/>
        <v>74</v>
      </c>
      <c r="K161" s="53">
        <f t="shared" si="28"/>
        <v>0.68918918918918914</v>
      </c>
      <c r="L161" s="53">
        <f t="shared" si="29"/>
        <v>1.4509803921568627</v>
      </c>
      <c r="M161"/>
      <c r="N161"/>
      <c r="O161" t="str">
        <f t="shared" si="24"/>
        <v/>
      </c>
    </row>
    <row r="162" spans="1:15">
      <c r="A162">
        <v>19</v>
      </c>
      <c r="B162" t="s">
        <v>626</v>
      </c>
      <c r="C162" t="s">
        <v>625</v>
      </c>
      <c r="D162" t="str">
        <f t="shared" ref="D162:D190" si="30">LEFT(C162,FIND("v",C162)-1)</f>
        <v xml:space="preserve">Hawthorn </v>
      </c>
      <c r="E162" s="92" t="s">
        <v>572</v>
      </c>
      <c r="F162" t="str">
        <f>VLOOKUP(D162,'Name short to full'!$A$1:$B$19,2,FALSE)</f>
        <v>Hawthorn Hawks</v>
      </c>
      <c r="G162" t="str">
        <f>VLOOKUP(E162, 'Name short to full'!$C$2:$D$19, 2, FALSE)</f>
        <v>Western Bulldogs</v>
      </c>
      <c r="H162" s="93" t="str">
        <f t="shared" ref="H162:H190" si="31">LEFT(I162, FIND("-", I162) - 1)</f>
        <v>107</v>
      </c>
      <c r="I162" t="s">
        <v>624</v>
      </c>
      <c r="J162" s="92" t="str">
        <f t="shared" ref="J162:J190" si="32">RIGHT(I162,LEN(I162)-FIND("-",I162))</f>
        <v>45</v>
      </c>
      <c r="K162" s="53">
        <f t="shared" ref="K162:K190" si="33">H162/J162</f>
        <v>2.3777777777777778</v>
      </c>
      <c r="L162" s="53">
        <f t="shared" ref="L162:L190" si="34">J162/H162</f>
        <v>0.42056074766355139</v>
      </c>
      <c r="M162"/>
      <c r="N162"/>
      <c r="O162" t="str">
        <f t="shared" si="24"/>
        <v/>
      </c>
    </row>
    <row r="163" spans="1:15">
      <c r="A163">
        <v>19</v>
      </c>
      <c r="B163" t="s">
        <v>623</v>
      </c>
      <c r="C163" t="s">
        <v>622</v>
      </c>
      <c r="D163" t="str">
        <f t="shared" si="30"/>
        <v xml:space="preserve">Collingwood </v>
      </c>
      <c r="E163" s="92" t="s">
        <v>524</v>
      </c>
      <c r="F163" t="str">
        <f>VLOOKUP(D163,'Name short to full'!$A$1:$B$19,2,FALSE)</f>
        <v>Collingwood Magpies</v>
      </c>
      <c r="G163" t="str">
        <f>VLOOKUP(E163, 'Name short to full'!$C$2:$D$19, 2, FALSE)</f>
        <v>Port Adelaide Power</v>
      </c>
      <c r="H163" s="93" t="str">
        <f t="shared" si="31"/>
        <v>76</v>
      </c>
      <c r="I163" t="s">
        <v>621</v>
      </c>
      <c r="J163" s="92" t="str">
        <f t="shared" si="32"/>
        <v>70</v>
      </c>
      <c r="K163" s="53">
        <f t="shared" si="33"/>
        <v>1.0857142857142856</v>
      </c>
      <c r="L163" s="53">
        <f t="shared" si="34"/>
        <v>0.92105263157894735</v>
      </c>
      <c r="M163"/>
      <c r="N163"/>
      <c r="O163" t="str">
        <f t="shared" si="24"/>
        <v/>
      </c>
    </row>
    <row r="164" spans="1:15">
      <c r="A164" s="13">
        <v>20</v>
      </c>
      <c r="B164" s="13" t="s">
        <v>620</v>
      </c>
      <c r="C164" s="13" t="s">
        <v>619</v>
      </c>
      <c r="D164" s="13" t="str">
        <f t="shared" si="30"/>
        <v xml:space="preserve">Richmond </v>
      </c>
      <c r="E164" s="244" t="s">
        <v>520</v>
      </c>
      <c r="F164" s="13" t="str">
        <f>VLOOKUP(D164,'Name short to full'!$A$1:$B$19,2,FALSE)</f>
        <v>Richmond Tigers</v>
      </c>
      <c r="G164" s="13" t="str">
        <f>VLOOKUP(E164, 'Name short to full'!$C$2:$D$19, 2, FALSE)</f>
        <v>Essendon Bombers</v>
      </c>
      <c r="H164" s="245" t="str">
        <f t="shared" si="31"/>
        <v>95</v>
      </c>
      <c r="I164" s="2" t="s">
        <v>618</v>
      </c>
      <c r="J164" s="244" t="str">
        <f t="shared" si="32"/>
        <v>77</v>
      </c>
      <c r="K164" s="246">
        <f t="shared" si="33"/>
        <v>1.2337662337662338</v>
      </c>
      <c r="L164" s="246">
        <f t="shared" si="34"/>
        <v>0.81052631578947365</v>
      </c>
      <c r="M164" s="13"/>
      <c r="N164" s="246">
        <f>(K164+L87)/2</f>
        <v>0.87649850149850161</v>
      </c>
      <c r="O164" t="str">
        <f t="shared" si="24"/>
        <v>Played Twice</v>
      </c>
    </row>
    <row r="165" spans="1:15">
      <c r="A165" s="2">
        <v>20</v>
      </c>
      <c r="B165" s="2" t="s">
        <v>617</v>
      </c>
      <c r="C165" s="2" t="s">
        <v>616</v>
      </c>
      <c r="D165" t="str">
        <f t="shared" si="30"/>
        <v xml:space="preserve">GWS </v>
      </c>
      <c r="E165" s="92" t="s">
        <v>615</v>
      </c>
      <c r="F165" t="str">
        <f>VLOOKUP(D165,'Name short to full'!$A$1:$B$19,2,FALSE)</f>
        <v>GWS Giants</v>
      </c>
      <c r="G165" t="str">
        <f>VLOOKUP(E165, 'Name short to full'!$C$2:$D$19, 2, FALSE)</f>
        <v>North Melbourne Kangaroos</v>
      </c>
      <c r="H165" s="95" t="str">
        <f t="shared" si="31"/>
        <v>51</v>
      </c>
      <c r="I165" s="2" t="s">
        <v>614</v>
      </c>
      <c r="J165" s="94" t="str">
        <f t="shared" si="32"/>
        <v>126</v>
      </c>
      <c r="K165" s="53">
        <f t="shared" si="33"/>
        <v>0.40476190476190477</v>
      </c>
      <c r="L165" s="53">
        <f t="shared" si="34"/>
        <v>2.4705882352941178</v>
      </c>
      <c r="M165"/>
      <c r="N165"/>
      <c r="O165" t="str">
        <f t="shared" si="24"/>
        <v/>
      </c>
    </row>
    <row r="166" spans="1:15">
      <c r="A166" s="2">
        <v>20</v>
      </c>
      <c r="B166" s="2" t="s">
        <v>613</v>
      </c>
      <c r="C166" s="2" t="s">
        <v>612</v>
      </c>
      <c r="D166" t="str">
        <f t="shared" si="30"/>
        <v xml:space="preserve">Carlton </v>
      </c>
      <c r="E166" s="92" t="s">
        <v>554</v>
      </c>
      <c r="F166" t="str">
        <f>VLOOKUP(D166,'Name short to full'!$A$1:$B$19,2,FALSE)</f>
        <v>Carlton Blues</v>
      </c>
      <c r="G166" t="str">
        <f>VLOOKUP(E166, 'Name short to full'!$C$2:$D$19, 2, FALSE)</f>
        <v>Gold Coast Suns</v>
      </c>
      <c r="H166" s="95" t="str">
        <f t="shared" si="31"/>
        <v>97</v>
      </c>
      <c r="I166" s="2" t="s">
        <v>611</v>
      </c>
      <c r="J166" s="94" t="str">
        <f t="shared" si="32"/>
        <v>58</v>
      </c>
      <c r="K166" s="53">
        <f t="shared" si="33"/>
        <v>1.6724137931034482</v>
      </c>
      <c r="L166" s="53">
        <f t="shared" si="34"/>
        <v>0.59793814432989689</v>
      </c>
      <c r="M166"/>
      <c r="N166"/>
      <c r="O166" t="str">
        <f t="shared" si="24"/>
        <v/>
      </c>
    </row>
    <row r="167" spans="1:15">
      <c r="A167" s="2">
        <v>20</v>
      </c>
      <c r="B167" s="2" t="s">
        <v>610</v>
      </c>
      <c r="C167" s="2" t="s">
        <v>609</v>
      </c>
      <c r="D167" t="str">
        <f t="shared" si="30"/>
        <v xml:space="preserve">Hawthorn </v>
      </c>
      <c r="E167" s="92" t="s">
        <v>509</v>
      </c>
      <c r="F167" t="str">
        <f>VLOOKUP(D167,'Name short to full'!$A$1:$B$19,2,FALSE)</f>
        <v>Hawthorn Hawks</v>
      </c>
      <c r="G167" t="str">
        <f>VLOOKUP(E167, 'Name short to full'!$C$2:$D$19, 2, FALSE)</f>
        <v>Melbourne Demons</v>
      </c>
      <c r="H167" s="95" t="str">
        <f t="shared" si="31"/>
        <v>115</v>
      </c>
      <c r="I167" s="2" t="s">
        <v>608</v>
      </c>
      <c r="J167" s="94" t="str">
        <f t="shared" si="32"/>
        <v>65</v>
      </c>
      <c r="K167" s="53">
        <f t="shared" si="33"/>
        <v>1.7692307692307692</v>
      </c>
      <c r="L167" s="53">
        <f t="shared" si="34"/>
        <v>0.56521739130434778</v>
      </c>
      <c r="M167"/>
      <c r="N167"/>
      <c r="O167" t="str">
        <f t="shared" si="24"/>
        <v/>
      </c>
    </row>
    <row r="168" spans="1:15">
      <c r="A168" s="2">
        <v>20</v>
      </c>
      <c r="B168" s="2" t="s">
        <v>607</v>
      </c>
      <c r="C168" s="2" t="s">
        <v>606</v>
      </c>
      <c r="D168" t="str">
        <f t="shared" si="30"/>
        <v xml:space="preserve">Port Adelaide </v>
      </c>
      <c r="E168" s="92" t="s">
        <v>535</v>
      </c>
      <c r="F168" t="str">
        <f>VLOOKUP(D168,'Name short to full'!$A$1:$B$19,2,FALSE)</f>
        <v>Port Adelaide Power</v>
      </c>
      <c r="G168" t="str">
        <f>VLOOKUP(E168, 'Name short to full'!$C$2:$D$19, 2, FALSE)</f>
        <v>Sydney Swans</v>
      </c>
      <c r="H168" s="95" t="str">
        <f t="shared" si="31"/>
        <v>58</v>
      </c>
      <c r="I168" s="2" t="s">
        <v>605</v>
      </c>
      <c r="J168" s="94" t="str">
        <f t="shared" si="32"/>
        <v>84</v>
      </c>
      <c r="K168" s="53">
        <f t="shared" si="33"/>
        <v>0.69047619047619047</v>
      </c>
      <c r="L168" s="53">
        <f t="shared" si="34"/>
        <v>1.4482758620689655</v>
      </c>
      <c r="M168"/>
      <c r="N168"/>
      <c r="O168" t="str">
        <f t="shared" si="24"/>
        <v>Played Twice</v>
      </c>
    </row>
    <row r="169" spans="1:15">
      <c r="A169" s="2">
        <v>20</v>
      </c>
      <c r="B169" s="2" t="s">
        <v>604</v>
      </c>
      <c r="C169" s="2" t="s">
        <v>603</v>
      </c>
      <c r="D169" t="str">
        <f t="shared" si="30"/>
        <v xml:space="preserve">Geelong </v>
      </c>
      <c r="E169" s="92" t="s">
        <v>539</v>
      </c>
      <c r="F169" t="str">
        <f>VLOOKUP(D169,'Name short to full'!$A$1:$B$19,2,FALSE)</f>
        <v>Geelong Cats</v>
      </c>
      <c r="G169" t="str">
        <f>VLOOKUP(E169, 'Name short to full'!$C$2:$D$19, 2, FALSE)</f>
        <v>Fremantle Dockers</v>
      </c>
      <c r="H169" s="95" t="str">
        <f t="shared" si="31"/>
        <v>81</v>
      </c>
      <c r="I169" s="2" t="s">
        <v>602</v>
      </c>
      <c r="J169" s="94" t="str">
        <f t="shared" si="32"/>
        <v>79</v>
      </c>
      <c r="K169" s="53">
        <f t="shared" si="33"/>
        <v>1.0253164556962024</v>
      </c>
      <c r="L169" s="53">
        <f t="shared" si="34"/>
        <v>0.97530864197530864</v>
      </c>
      <c r="M169"/>
      <c r="N169" s="53">
        <f>(L75+K169)/2</f>
        <v>0.84599156118143459</v>
      </c>
      <c r="O169" t="str">
        <f t="shared" si="24"/>
        <v>Played Twice</v>
      </c>
    </row>
    <row r="170" spans="1:15">
      <c r="A170" s="2">
        <v>20</v>
      </c>
      <c r="B170" s="2" t="s">
        <v>601</v>
      </c>
      <c r="C170" s="2" t="s">
        <v>600</v>
      </c>
      <c r="D170" t="str">
        <f t="shared" si="30"/>
        <v xml:space="preserve">Brisbane </v>
      </c>
      <c r="E170" s="92" t="s">
        <v>558</v>
      </c>
      <c r="F170" t="str">
        <f>VLOOKUP(D170,'Name short to full'!$A$1:$B$19,2,FALSE)</f>
        <v>Brisbane Lions</v>
      </c>
      <c r="G170" t="str">
        <f>VLOOKUP(E170, 'Name short to full'!$C$2:$D$19, 2, FALSE)</f>
        <v>Adelaide Crows</v>
      </c>
      <c r="H170" s="95" t="str">
        <f t="shared" si="31"/>
        <v>63</v>
      </c>
      <c r="I170" s="2" t="s">
        <v>599</v>
      </c>
      <c r="J170" s="94" t="str">
        <f t="shared" si="32"/>
        <v>168</v>
      </c>
      <c r="K170" s="53">
        <f t="shared" si="33"/>
        <v>0.375</v>
      </c>
      <c r="L170" s="53">
        <f t="shared" si="34"/>
        <v>2.6666666666666665</v>
      </c>
      <c r="M170"/>
      <c r="N170"/>
      <c r="O170" t="str">
        <f t="shared" si="24"/>
        <v/>
      </c>
    </row>
    <row r="171" spans="1:15">
      <c r="A171" s="2">
        <v>20</v>
      </c>
      <c r="B171" s="2" t="s">
        <v>598</v>
      </c>
      <c r="C171" s="2" t="s">
        <v>597</v>
      </c>
      <c r="D171" t="str">
        <f t="shared" si="30"/>
        <v xml:space="preserve">West Coast </v>
      </c>
      <c r="E171" s="92" t="s">
        <v>550</v>
      </c>
      <c r="F171" t="str">
        <f>VLOOKUP(D171,'Name short to full'!$A$1:$B$19,2,FALSE)</f>
        <v>West Coast Eagles</v>
      </c>
      <c r="G171" t="str">
        <f>VLOOKUP(E171, 'Name short to full'!$C$2:$D$19, 2, FALSE)</f>
        <v>Collingwood Magpies</v>
      </c>
      <c r="H171" s="95" t="str">
        <f t="shared" si="31"/>
        <v>126</v>
      </c>
      <c r="I171" s="2" t="s">
        <v>596</v>
      </c>
      <c r="J171" s="94" t="str">
        <f t="shared" si="32"/>
        <v>66</v>
      </c>
      <c r="K171" s="53">
        <f t="shared" si="33"/>
        <v>1.9090909090909092</v>
      </c>
      <c r="L171" s="53">
        <f t="shared" si="34"/>
        <v>0.52380952380952384</v>
      </c>
      <c r="M171"/>
      <c r="N171"/>
      <c r="O171" t="str">
        <f t="shared" si="24"/>
        <v>Played Twice</v>
      </c>
    </row>
    <row r="172" spans="1:15">
      <c r="A172" s="2">
        <v>20</v>
      </c>
      <c r="B172" s="2" t="s">
        <v>595</v>
      </c>
      <c r="C172" s="2" t="s">
        <v>594</v>
      </c>
      <c r="D172" t="str">
        <f t="shared" si="30"/>
        <v xml:space="preserve">St Kilda </v>
      </c>
      <c r="E172" s="92" t="s">
        <v>572</v>
      </c>
      <c r="F172" t="str">
        <f>VLOOKUP(D172,'Name short to full'!$A$1:$B$19,2,FALSE)</f>
        <v>St Kilda Saints</v>
      </c>
      <c r="G172" t="str">
        <f>VLOOKUP(E172, 'Name short to full'!$C$2:$D$19, 2, FALSE)</f>
        <v>Western Bulldogs</v>
      </c>
      <c r="H172" s="95" t="str">
        <f t="shared" si="31"/>
        <v>99</v>
      </c>
      <c r="I172" s="2" t="s">
        <v>593</v>
      </c>
      <c r="J172" s="94" t="str">
        <f t="shared" si="32"/>
        <v>122</v>
      </c>
      <c r="K172" s="53">
        <f t="shared" si="33"/>
        <v>0.81147540983606559</v>
      </c>
      <c r="L172" s="53">
        <f t="shared" si="34"/>
        <v>1.2323232323232323</v>
      </c>
      <c r="M172"/>
      <c r="N172"/>
      <c r="O172" t="str">
        <f t="shared" si="24"/>
        <v/>
      </c>
    </row>
    <row r="173" spans="1:15" s="13" customFormat="1">
      <c r="A173" s="13">
        <v>21</v>
      </c>
      <c r="B173" s="13" t="s">
        <v>592</v>
      </c>
      <c r="C173" s="13" t="s">
        <v>591</v>
      </c>
      <c r="D173" s="13" t="str">
        <f t="shared" si="30"/>
        <v xml:space="preserve">Carlton </v>
      </c>
      <c r="E173" s="244" t="s">
        <v>543</v>
      </c>
      <c r="F173" s="13" t="str">
        <f>VLOOKUP(D173,'Name short to full'!$A$1:$B$19,2,FALSE)</f>
        <v>Carlton Blues</v>
      </c>
      <c r="G173" s="13" t="str">
        <f>VLOOKUP(E173, 'Name short to full'!$C$2:$D$19, 2, FALSE)</f>
        <v>Geelong Cats</v>
      </c>
      <c r="H173" s="245" t="str">
        <f t="shared" si="31"/>
        <v>76</v>
      </c>
      <c r="I173" s="12" t="s">
        <v>590</v>
      </c>
      <c r="J173" s="244" t="str">
        <f t="shared" si="32"/>
        <v>82</v>
      </c>
      <c r="K173" s="246">
        <f t="shared" si="33"/>
        <v>0.92682926829268297</v>
      </c>
      <c r="L173" s="246">
        <f t="shared" si="34"/>
        <v>1.0789473684210527</v>
      </c>
      <c r="N173" s="246">
        <f>(K173+L92)/2</f>
        <v>0.94005014816503307</v>
      </c>
      <c r="O173" t="str">
        <f t="shared" si="24"/>
        <v>Played Twice</v>
      </c>
    </row>
    <row r="174" spans="1:15">
      <c r="A174" s="12">
        <v>21</v>
      </c>
      <c r="B174" s="12" t="s">
        <v>589</v>
      </c>
      <c r="C174" s="12" t="s">
        <v>588</v>
      </c>
      <c r="D174" t="str">
        <f t="shared" si="30"/>
        <v xml:space="preserve">Sydney </v>
      </c>
      <c r="E174" s="92" t="s">
        <v>501</v>
      </c>
      <c r="F174" t="str">
        <f>VLOOKUP(D174,'Name short to full'!$A$1:$B$19,2,FALSE)</f>
        <v>Sydney Swans</v>
      </c>
      <c r="G174" t="str">
        <f>VLOOKUP(E174, 'Name short to full'!$C$2:$D$19, 2, FALSE)</f>
        <v>St Kilda Saints</v>
      </c>
      <c r="H174" s="99" t="str">
        <f t="shared" si="31"/>
        <v>127</v>
      </c>
      <c r="I174" s="12" t="s">
        <v>587</v>
      </c>
      <c r="J174" s="98" t="str">
        <f t="shared" si="32"/>
        <v>56</v>
      </c>
      <c r="K174" s="53">
        <f t="shared" si="33"/>
        <v>2.2678571428571428</v>
      </c>
      <c r="L174" s="53">
        <f t="shared" si="34"/>
        <v>0.44094488188976377</v>
      </c>
      <c r="M174"/>
      <c r="N174"/>
      <c r="O174" t="str">
        <f t="shared" ref="O174:O190" si="35">IF(COUNTIFS(F:F, F174, G:G, G174) + COUNTIFS(G:G, F174, F:F, G174) &gt; 1, "Played Twice", "")</f>
        <v/>
      </c>
    </row>
    <row r="175" spans="1:15">
      <c r="A175" s="12">
        <v>21</v>
      </c>
      <c r="B175" s="12" t="s">
        <v>586</v>
      </c>
      <c r="C175" s="12" t="s">
        <v>585</v>
      </c>
      <c r="D175" t="str">
        <f t="shared" si="30"/>
        <v xml:space="preserve">Gold Coast </v>
      </c>
      <c r="E175" s="92" t="s">
        <v>524</v>
      </c>
      <c r="F175" t="str">
        <f>VLOOKUP(D175,'Name short to full'!$A$1:$B$19,2,FALSE)</f>
        <v>Gold Coast Suns</v>
      </c>
      <c r="G175" t="str">
        <f>VLOOKUP(E175, 'Name short to full'!$C$2:$D$19, 2, FALSE)</f>
        <v>Port Adelaide Power</v>
      </c>
      <c r="H175" s="99" t="str">
        <f t="shared" si="31"/>
        <v>47</v>
      </c>
      <c r="I175" s="12" t="s">
        <v>584</v>
      </c>
      <c r="J175" s="98" t="str">
        <f t="shared" si="32"/>
        <v>56</v>
      </c>
      <c r="K175" s="53">
        <f t="shared" si="33"/>
        <v>0.8392857142857143</v>
      </c>
      <c r="L175" s="53">
        <f t="shared" si="34"/>
        <v>1.1914893617021276</v>
      </c>
      <c r="M175"/>
      <c r="N175"/>
      <c r="O175" t="str">
        <f t="shared" si="35"/>
        <v/>
      </c>
    </row>
    <row r="176" spans="1:15">
      <c r="A176" s="12">
        <v>21</v>
      </c>
      <c r="B176" s="12" t="s">
        <v>583</v>
      </c>
      <c r="C176" s="12" t="s">
        <v>582</v>
      </c>
      <c r="D176" t="str">
        <f t="shared" si="30"/>
        <v xml:space="preserve">Essendon </v>
      </c>
      <c r="E176" s="92" t="s">
        <v>505</v>
      </c>
      <c r="F176" t="str">
        <f>VLOOKUP(D176,'Name short to full'!$A$1:$B$19,2,FALSE)</f>
        <v>Essendon Bombers</v>
      </c>
      <c r="G176" t="str">
        <f>VLOOKUP(E176, 'Name short to full'!$C$2:$D$19, 2, FALSE)</f>
        <v>West Coast Eagles</v>
      </c>
      <c r="H176" s="99" t="str">
        <f t="shared" si="31"/>
        <v>77</v>
      </c>
      <c r="I176" s="12" t="s">
        <v>581</v>
      </c>
      <c r="J176" s="98" t="str">
        <f t="shared" si="32"/>
        <v>74</v>
      </c>
      <c r="K176" s="53">
        <f t="shared" si="33"/>
        <v>1.0405405405405406</v>
      </c>
      <c r="L176" s="53">
        <f t="shared" si="34"/>
        <v>0.96103896103896103</v>
      </c>
      <c r="M176"/>
      <c r="N176"/>
      <c r="O176" t="str">
        <f t="shared" si="35"/>
        <v/>
      </c>
    </row>
    <row r="177" spans="1:15">
      <c r="A177" s="12">
        <v>21</v>
      </c>
      <c r="B177" s="12" t="s">
        <v>580</v>
      </c>
      <c r="C177" s="12" t="s">
        <v>579</v>
      </c>
      <c r="D177" t="str">
        <f t="shared" si="30"/>
        <v xml:space="preserve">Adelaide </v>
      </c>
      <c r="E177" s="92" t="s">
        <v>516</v>
      </c>
      <c r="F177" t="str">
        <f>VLOOKUP(D177,'Name short to full'!$A$1:$B$19,2,FALSE)</f>
        <v>Adelaide Crows</v>
      </c>
      <c r="G177" t="str">
        <f>VLOOKUP(E177, 'Name short to full'!$C$2:$D$19, 2, FALSE)</f>
        <v>Richmond Tigers</v>
      </c>
      <c r="H177" s="99" t="str">
        <f t="shared" si="31"/>
        <v>69</v>
      </c>
      <c r="I177" s="12" t="s">
        <v>578</v>
      </c>
      <c r="J177" s="98" t="str">
        <f t="shared" si="32"/>
        <v>79</v>
      </c>
      <c r="K177" s="53">
        <f t="shared" si="33"/>
        <v>0.87341772151898733</v>
      </c>
      <c r="L177" s="53">
        <f t="shared" si="34"/>
        <v>1.144927536231884</v>
      </c>
      <c r="M177"/>
      <c r="N177"/>
      <c r="O177" t="str">
        <f t="shared" si="35"/>
        <v/>
      </c>
    </row>
    <row r="178" spans="1:15">
      <c r="A178" s="12">
        <v>21</v>
      </c>
      <c r="B178" s="12" t="s">
        <v>577</v>
      </c>
      <c r="C178" s="12" t="s">
        <v>576</v>
      </c>
      <c r="D178" t="str">
        <f t="shared" si="30"/>
        <v xml:space="preserve">Collingwood </v>
      </c>
      <c r="E178" s="92" t="s">
        <v>513</v>
      </c>
      <c r="F178" t="str">
        <f>VLOOKUP(D178,'Name short to full'!$A$1:$B$19,2,FALSE)</f>
        <v>Collingwood Magpies</v>
      </c>
      <c r="G178" t="str">
        <f>VLOOKUP(E178, 'Name short to full'!$C$2:$D$19, 2, FALSE)</f>
        <v>Brisbane Lions</v>
      </c>
      <c r="H178" s="99" t="str">
        <f t="shared" si="31"/>
        <v>56</v>
      </c>
      <c r="I178" s="12" t="s">
        <v>575</v>
      </c>
      <c r="J178" s="98" t="str">
        <f t="shared" si="32"/>
        <v>123</v>
      </c>
      <c r="K178" s="53">
        <f t="shared" si="33"/>
        <v>0.45528455284552843</v>
      </c>
      <c r="L178" s="53">
        <f t="shared" si="34"/>
        <v>2.1964285714285716</v>
      </c>
      <c r="M178"/>
      <c r="N178"/>
      <c r="O178" t="str">
        <f t="shared" si="35"/>
        <v/>
      </c>
    </row>
    <row r="179" spans="1:15">
      <c r="A179" s="12">
        <v>21</v>
      </c>
      <c r="B179" s="12" t="s">
        <v>574</v>
      </c>
      <c r="C179" s="12" t="s">
        <v>573</v>
      </c>
      <c r="D179" t="str">
        <f t="shared" si="30"/>
        <v xml:space="preserve">North Melbourne </v>
      </c>
      <c r="E179" s="92" t="s">
        <v>572</v>
      </c>
      <c r="F179" t="str">
        <f>VLOOKUP(D179,'Name short to full'!$A$1:$B$19,2,FALSE)</f>
        <v>North Melbourne Kangaroos</v>
      </c>
      <c r="G179" t="str">
        <f>VLOOKUP(E179, 'Name short to full'!$C$2:$D$19, 2, FALSE)</f>
        <v>Western Bulldogs</v>
      </c>
      <c r="H179" s="99" t="str">
        <f t="shared" si="31"/>
        <v>111</v>
      </c>
      <c r="I179" s="12" t="s">
        <v>571</v>
      </c>
      <c r="J179" s="98" t="str">
        <f t="shared" si="32"/>
        <v>61</v>
      </c>
      <c r="K179" s="53">
        <f t="shared" si="33"/>
        <v>1.819672131147541</v>
      </c>
      <c r="L179" s="53">
        <f t="shared" si="34"/>
        <v>0.5495495495495496</v>
      </c>
      <c r="M179"/>
      <c r="N179"/>
      <c r="O179" t="str">
        <f t="shared" si="35"/>
        <v>Played Twice</v>
      </c>
    </row>
    <row r="180" spans="1:15">
      <c r="A180" s="12">
        <v>21</v>
      </c>
      <c r="B180" s="12" t="s">
        <v>570</v>
      </c>
      <c r="C180" s="12" t="s">
        <v>569</v>
      </c>
      <c r="D180" t="str">
        <f t="shared" si="30"/>
        <v xml:space="preserve">Fremantle </v>
      </c>
      <c r="E180" s="92" t="s">
        <v>528</v>
      </c>
      <c r="F180" t="str">
        <f>VLOOKUP(D180,'Name short to full'!$A$1:$B$19,2,FALSE)</f>
        <v>Fremantle Dockers</v>
      </c>
      <c r="G180" t="str">
        <f>VLOOKUP(E180, 'Name short to full'!$C$2:$D$19, 2, FALSE)</f>
        <v>Hawthorn Hawks</v>
      </c>
      <c r="H180" s="99" t="str">
        <f t="shared" si="31"/>
        <v>110</v>
      </c>
      <c r="I180" s="12" t="s">
        <v>568</v>
      </c>
      <c r="J180" s="98" t="str">
        <f t="shared" si="32"/>
        <v>91</v>
      </c>
      <c r="K180" s="53">
        <f t="shared" si="33"/>
        <v>1.2087912087912087</v>
      </c>
      <c r="L180" s="53">
        <f t="shared" si="34"/>
        <v>0.82727272727272727</v>
      </c>
      <c r="M180"/>
      <c r="N180"/>
      <c r="O180" t="str">
        <f t="shared" si="35"/>
        <v>Played Twice</v>
      </c>
    </row>
    <row r="181" spans="1:15">
      <c r="A181" s="12">
        <v>21</v>
      </c>
      <c r="B181" s="12" t="s">
        <v>567</v>
      </c>
      <c r="C181" s="12" t="s">
        <v>566</v>
      </c>
      <c r="D181" t="str">
        <f t="shared" si="30"/>
        <v xml:space="preserve">Melbourne </v>
      </c>
      <c r="E181" s="92" t="s">
        <v>497</v>
      </c>
      <c r="F181" t="str">
        <f>VLOOKUP(D181,'Name short to full'!$A$1:$B$19,2,FALSE)</f>
        <v>Melbourne Demons</v>
      </c>
      <c r="G181" t="str">
        <f>VLOOKUP(E181, 'Name short to full'!$C$2:$D$19, 2, FALSE)</f>
        <v>GWS Giants</v>
      </c>
      <c r="H181" s="99" t="str">
        <f t="shared" si="31"/>
        <v>34</v>
      </c>
      <c r="I181" s="12" t="s">
        <v>565</v>
      </c>
      <c r="J181" s="98" t="str">
        <f t="shared" si="32"/>
        <v>98</v>
      </c>
      <c r="K181" s="53">
        <f t="shared" si="33"/>
        <v>0.34693877551020408</v>
      </c>
      <c r="L181" s="53">
        <f t="shared" si="34"/>
        <v>2.8823529411764706</v>
      </c>
      <c r="M181"/>
      <c r="N181"/>
      <c r="O181" t="str">
        <f t="shared" si="35"/>
        <v>Played Twice</v>
      </c>
    </row>
    <row r="182" spans="1:15">
      <c r="A182" s="73">
        <v>22</v>
      </c>
      <c r="B182" s="73" t="s">
        <v>564</v>
      </c>
      <c r="C182" s="73" t="s">
        <v>563</v>
      </c>
      <c r="D182" t="str">
        <f t="shared" si="30"/>
        <v xml:space="preserve">Port Adelaide </v>
      </c>
      <c r="E182" s="92" t="s">
        <v>562</v>
      </c>
      <c r="F182" t="str">
        <f>VLOOKUP(D182,'Name short to full'!$A$1:$B$19,2,FALSE)</f>
        <v>Port Adelaide Power</v>
      </c>
      <c r="G182" t="str">
        <f>VLOOKUP(E182, 'Name short to full'!$C$2:$D$19, 2, FALSE)</f>
        <v>Carlton Blues</v>
      </c>
      <c r="H182" s="97" t="str">
        <f t="shared" si="31"/>
        <v>140</v>
      </c>
      <c r="I182" s="73" t="s">
        <v>561</v>
      </c>
      <c r="J182" s="96" t="str">
        <f t="shared" si="32"/>
        <v>37</v>
      </c>
      <c r="K182" s="53">
        <f t="shared" si="33"/>
        <v>3.7837837837837838</v>
      </c>
      <c r="L182" s="53">
        <f t="shared" si="34"/>
        <v>0.26428571428571429</v>
      </c>
      <c r="M182"/>
      <c r="N182"/>
      <c r="O182" t="str">
        <f t="shared" si="35"/>
        <v>Played Twice</v>
      </c>
    </row>
    <row r="183" spans="1:15" s="13" customFormat="1">
      <c r="A183" s="13">
        <v>22</v>
      </c>
      <c r="B183" s="13" t="s">
        <v>560</v>
      </c>
      <c r="C183" s="13" t="s">
        <v>559</v>
      </c>
      <c r="D183" s="13" t="str">
        <f t="shared" si="30"/>
        <v xml:space="preserve">North Melbourne </v>
      </c>
      <c r="E183" s="244" t="s">
        <v>558</v>
      </c>
      <c r="F183" s="13" t="str">
        <f>VLOOKUP(D183,'Name short to full'!$A$1:$B$19,2,FALSE)</f>
        <v>North Melbourne Kangaroos</v>
      </c>
      <c r="G183" s="13" t="str">
        <f>VLOOKUP(E183, 'Name short to full'!$C$2:$D$19, 2, FALSE)</f>
        <v>Adelaide Crows</v>
      </c>
      <c r="H183" s="245" t="str">
        <f t="shared" si="31"/>
        <v>101</v>
      </c>
      <c r="I183" s="73" t="s">
        <v>557</v>
      </c>
      <c r="J183" s="244" t="str">
        <f t="shared" si="32"/>
        <v>94</v>
      </c>
      <c r="K183" s="246">
        <f t="shared" si="33"/>
        <v>1.074468085106383</v>
      </c>
      <c r="L183" s="246">
        <f t="shared" si="34"/>
        <v>0.93069306930693074</v>
      </c>
      <c r="N183" s="246">
        <f>(L105+K183)/2</f>
        <v>0.87209642787429242</v>
      </c>
      <c r="O183" t="str">
        <f t="shared" si="35"/>
        <v>Played Twice</v>
      </c>
    </row>
    <row r="184" spans="1:15">
      <c r="A184" s="73">
        <v>22</v>
      </c>
      <c r="B184" s="73" t="s">
        <v>556</v>
      </c>
      <c r="C184" s="73" t="s">
        <v>555</v>
      </c>
      <c r="D184" t="str">
        <f t="shared" si="30"/>
        <v xml:space="preserve">Essendon </v>
      </c>
      <c r="E184" s="92" t="s">
        <v>554</v>
      </c>
      <c r="F184" t="str">
        <f>VLOOKUP(D184,'Name short to full'!$A$1:$B$19,2,FALSE)</f>
        <v>Essendon Bombers</v>
      </c>
      <c r="G184" t="str">
        <f>VLOOKUP(E184, 'Name short to full'!$C$2:$D$19, 2, FALSE)</f>
        <v>Gold Coast Suns</v>
      </c>
      <c r="H184" s="97" t="str">
        <f t="shared" si="31"/>
        <v>108</v>
      </c>
      <c r="I184" s="73" t="s">
        <v>553</v>
      </c>
      <c r="J184" s="96" t="str">
        <f t="shared" si="32"/>
        <v>89</v>
      </c>
      <c r="K184" s="53">
        <f t="shared" si="33"/>
        <v>1.2134831460674158</v>
      </c>
      <c r="L184" s="53">
        <f t="shared" si="34"/>
        <v>0.82407407407407407</v>
      </c>
      <c r="M184"/>
      <c r="N184"/>
      <c r="O184" t="str">
        <f t="shared" si="35"/>
        <v/>
      </c>
    </row>
    <row r="185" spans="1:15">
      <c r="A185" s="73">
        <v>22</v>
      </c>
      <c r="B185" s="73" t="s">
        <v>552</v>
      </c>
      <c r="C185" s="73" t="s">
        <v>551</v>
      </c>
      <c r="D185" t="str">
        <f t="shared" si="30"/>
        <v xml:space="preserve">GWS </v>
      </c>
      <c r="E185" s="92" t="s">
        <v>550</v>
      </c>
      <c r="F185" t="str">
        <f>VLOOKUP(D185,'Name short to full'!$A$1:$B$19,2,FALSE)</f>
        <v>GWS Giants</v>
      </c>
      <c r="G185" t="str">
        <f>VLOOKUP(E185, 'Name short to full'!$C$2:$D$19, 2, FALSE)</f>
        <v>Collingwood Magpies</v>
      </c>
      <c r="H185" s="97" t="str">
        <f t="shared" si="31"/>
        <v>67</v>
      </c>
      <c r="I185" s="73" t="s">
        <v>549</v>
      </c>
      <c r="J185" s="96" t="str">
        <f t="shared" si="32"/>
        <v>75</v>
      </c>
      <c r="K185" s="53">
        <f t="shared" si="33"/>
        <v>0.89333333333333331</v>
      </c>
      <c r="L185" s="53">
        <f t="shared" si="34"/>
        <v>1.1194029850746268</v>
      </c>
      <c r="M185"/>
      <c r="N185"/>
      <c r="O185" t="str">
        <f t="shared" si="35"/>
        <v/>
      </c>
    </row>
    <row r="186" spans="1:15">
      <c r="A186" s="73">
        <v>22</v>
      </c>
      <c r="B186" s="73" t="s">
        <v>548</v>
      </c>
      <c r="C186" s="73" t="s">
        <v>547</v>
      </c>
      <c r="D186" t="str">
        <f t="shared" si="30"/>
        <v xml:space="preserve">West Coast </v>
      </c>
      <c r="E186" s="92" t="s">
        <v>509</v>
      </c>
      <c r="F186" t="str">
        <f>VLOOKUP(D186,'Name short to full'!$A$1:$B$19,2,FALSE)</f>
        <v>West Coast Eagles</v>
      </c>
      <c r="G186" t="str">
        <f>VLOOKUP(E186, 'Name short to full'!$C$2:$D$19, 2, FALSE)</f>
        <v>Melbourne Demons</v>
      </c>
      <c r="H186" s="97" t="str">
        <f t="shared" si="31"/>
        <v>119</v>
      </c>
      <c r="I186" s="73" t="s">
        <v>546</v>
      </c>
      <c r="J186" s="96" t="str">
        <f t="shared" si="32"/>
        <v>53</v>
      </c>
      <c r="K186" s="53">
        <f t="shared" si="33"/>
        <v>2.2452830188679247</v>
      </c>
      <c r="L186" s="53">
        <f t="shared" si="34"/>
        <v>0.44537815126050423</v>
      </c>
      <c r="M186"/>
      <c r="N186"/>
      <c r="O186" t="str">
        <f t="shared" si="35"/>
        <v>Played Twice</v>
      </c>
    </row>
    <row r="187" spans="1:15">
      <c r="A187" s="73">
        <v>22</v>
      </c>
      <c r="B187" s="73" t="s">
        <v>545</v>
      </c>
      <c r="C187" s="73" t="s">
        <v>544</v>
      </c>
      <c r="D187" t="str">
        <f t="shared" si="30"/>
        <v xml:space="preserve">Hawthorn </v>
      </c>
      <c r="E187" s="92" t="s">
        <v>543</v>
      </c>
      <c r="F187" t="str">
        <f>VLOOKUP(D187,'Name short to full'!$A$1:$B$19,2,FALSE)</f>
        <v>Hawthorn Hawks</v>
      </c>
      <c r="G187" t="str">
        <f>VLOOKUP(E187, 'Name short to full'!$C$2:$D$19, 2, FALSE)</f>
        <v>Geelong Cats</v>
      </c>
      <c r="H187" s="97" t="str">
        <f t="shared" si="31"/>
        <v>94</v>
      </c>
      <c r="I187" s="73" t="s">
        <v>542</v>
      </c>
      <c r="J187" s="96" t="str">
        <f t="shared" si="32"/>
        <v>71</v>
      </c>
      <c r="K187" s="53">
        <f t="shared" si="33"/>
        <v>1.323943661971831</v>
      </c>
      <c r="L187" s="53">
        <f t="shared" si="34"/>
        <v>0.75531914893617025</v>
      </c>
      <c r="M187"/>
      <c r="N187"/>
      <c r="O187" t="str">
        <f t="shared" si="35"/>
        <v>Played Twice</v>
      </c>
    </row>
    <row r="188" spans="1:15">
      <c r="A188" s="73">
        <v>22</v>
      </c>
      <c r="B188" s="73" t="s">
        <v>541</v>
      </c>
      <c r="C188" s="73" t="s">
        <v>540</v>
      </c>
      <c r="D188" t="str">
        <f t="shared" si="30"/>
        <v xml:space="preserve">Brisbane </v>
      </c>
      <c r="E188" s="92" t="s">
        <v>539</v>
      </c>
      <c r="F188" t="str">
        <f>VLOOKUP(D188,'Name short to full'!$A$1:$B$19,2,FALSE)</f>
        <v>Brisbane Lions</v>
      </c>
      <c r="G188" t="str">
        <f>VLOOKUP(E188, 'Name short to full'!$C$2:$D$19, 2, FALSE)</f>
        <v>Fremantle Dockers</v>
      </c>
      <c r="H188" s="97" t="str">
        <f t="shared" si="31"/>
        <v>48</v>
      </c>
      <c r="I188" s="73" t="s">
        <v>538</v>
      </c>
      <c r="J188" s="96" t="str">
        <f t="shared" si="32"/>
        <v>106</v>
      </c>
      <c r="K188" s="53">
        <f t="shared" si="33"/>
        <v>0.45283018867924529</v>
      </c>
      <c r="L188" s="53">
        <f t="shared" si="34"/>
        <v>2.2083333333333335</v>
      </c>
      <c r="M188"/>
      <c r="N188"/>
      <c r="O188" t="str">
        <f t="shared" si="35"/>
        <v>Played Twice</v>
      </c>
    </row>
    <row r="189" spans="1:15">
      <c r="A189" s="73">
        <v>22</v>
      </c>
      <c r="B189" s="73" t="s">
        <v>537</v>
      </c>
      <c r="C189" s="73" t="s">
        <v>536</v>
      </c>
      <c r="D189" t="str">
        <f t="shared" si="30"/>
        <v xml:space="preserve">Western Bulldogs </v>
      </c>
      <c r="E189" s="92" t="s">
        <v>535</v>
      </c>
      <c r="F189" t="str">
        <f>VLOOKUP(D189,'Name short to full'!$A$1:$B$19,2,FALSE)</f>
        <v>Western Bulldogs</v>
      </c>
      <c r="G189" t="str">
        <f>VLOOKUP(E189, 'Name short to full'!$C$2:$D$19, 2, FALSE)</f>
        <v>Sydney Swans</v>
      </c>
      <c r="H189" s="97" t="str">
        <f t="shared" si="31"/>
        <v>67</v>
      </c>
      <c r="I189" s="73" t="s">
        <v>534</v>
      </c>
      <c r="J189" s="96" t="str">
        <f t="shared" si="32"/>
        <v>130</v>
      </c>
      <c r="K189" s="53">
        <f t="shared" si="33"/>
        <v>0.51538461538461533</v>
      </c>
      <c r="L189" s="53">
        <f t="shared" si="34"/>
        <v>1.9402985074626866</v>
      </c>
      <c r="M189"/>
      <c r="N189"/>
      <c r="O189" t="str">
        <f t="shared" si="35"/>
        <v/>
      </c>
    </row>
    <row r="190" spans="1:15">
      <c r="A190" s="73">
        <v>22</v>
      </c>
      <c r="B190" s="73" t="s">
        <v>533</v>
      </c>
      <c r="C190" s="73" t="s">
        <v>532</v>
      </c>
      <c r="D190" t="str">
        <f t="shared" si="30"/>
        <v xml:space="preserve">Richmond </v>
      </c>
      <c r="E190" s="92" t="s">
        <v>501</v>
      </c>
      <c r="F190" t="str">
        <f>VLOOKUP(D190,'Name short to full'!$A$1:$B$19,2,FALSE)</f>
        <v>Richmond Tigers</v>
      </c>
      <c r="G190" t="str">
        <f>VLOOKUP(E190, 'Name short to full'!$C$2:$D$19, 2, FALSE)</f>
        <v>St Kilda Saints</v>
      </c>
      <c r="H190" s="97" t="str">
        <f t="shared" si="31"/>
        <v>98</v>
      </c>
      <c r="I190" s="73" t="s">
        <v>531</v>
      </c>
      <c r="J190" s="96" t="str">
        <f t="shared" si="32"/>
        <v>72</v>
      </c>
      <c r="K190" s="53">
        <f t="shared" si="33"/>
        <v>1.3611111111111112</v>
      </c>
      <c r="L190" s="53">
        <f t="shared" si="34"/>
        <v>0.73469387755102045</v>
      </c>
      <c r="M190"/>
      <c r="N190"/>
      <c r="O190" t="str">
        <f t="shared" si="35"/>
        <v>Played Twice</v>
      </c>
    </row>
  </sheetData>
  <autoFilter ref="A1:O109" xr:uid="{54DD85E0-6072-48A8-B96A-C5D0807F1BEB}"/>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AFAF8-F8F3-4F37-9CAF-8912CE7AD600}">
  <dimension ref="A1:D19"/>
  <sheetViews>
    <sheetView workbookViewId="0">
      <selection activeCell="J30" sqref="J30"/>
    </sheetView>
  </sheetViews>
  <sheetFormatPr defaultRowHeight="14.5"/>
  <cols>
    <col min="1" max="1" width="15.26953125" bestFit="1" customWidth="1"/>
    <col min="2" max="2" width="24.6328125" customWidth="1"/>
    <col min="3" max="3" width="15.6328125" bestFit="1" customWidth="1"/>
    <col min="4" max="4" width="25.1796875" bestFit="1" customWidth="1"/>
  </cols>
  <sheetData>
    <row r="1" spans="1:4">
      <c r="A1" s="113" t="s">
        <v>743</v>
      </c>
      <c r="B1" s="113" t="s">
        <v>741</v>
      </c>
      <c r="C1" s="69" t="s">
        <v>742</v>
      </c>
      <c r="D1" s="69" t="s">
        <v>741</v>
      </c>
    </row>
    <row r="2" spans="1:4">
      <c r="A2" s="57" t="s">
        <v>740</v>
      </c>
      <c r="B2" s="57" t="s">
        <v>10</v>
      </c>
      <c r="C2" s="57" t="s">
        <v>558</v>
      </c>
      <c r="D2" s="112" t="s">
        <v>9</v>
      </c>
    </row>
    <row r="3" spans="1:4">
      <c r="A3" s="57" t="s">
        <v>739</v>
      </c>
      <c r="B3" s="57" t="s">
        <v>15</v>
      </c>
      <c r="C3" s="57" t="s">
        <v>513</v>
      </c>
      <c r="D3" s="112" t="s">
        <v>14</v>
      </c>
    </row>
    <row r="4" spans="1:4">
      <c r="A4" s="57" t="s">
        <v>738</v>
      </c>
      <c r="B4" s="57" t="s">
        <v>11</v>
      </c>
      <c r="C4" s="57" t="s">
        <v>562</v>
      </c>
      <c r="D4" s="112" t="s">
        <v>12</v>
      </c>
    </row>
    <row r="5" spans="1:4">
      <c r="A5" s="57" t="s">
        <v>737</v>
      </c>
      <c r="B5" s="57" t="s">
        <v>12</v>
      </c>
      <c r="C5" s="57" t="s">
        <v>550</v>
      </c>
      <c r="D5" s="112" t="s">
        <v>10</v>
      </c>
    </row>
    <row r="6" spans="1:4">
      <c r="A6" s="57" t="s">
        <v>736</v>
      </c>
      <c r="B6" s="57" t="s">
        <v>2</v>
      </c>
      <c r="C6" s="57" t="s">
        <v>520</v>
      </c>
      <c r="D6" s="112" t="s">
        <v>6</v>
      </c>
    </row>
    <row r="7" spans="1:4">
      <c r="A7" s="57" t="s">
        <v>735</v>
      </c>
      <c r="B7" s="57" t="s">
        <v>5</v>
      </c>
      <c r="C7" s="57" t="s">
        <v>539</v>
      </c>
      <c r="D7" s="112" t="s">
        <v>3</v>
      </c>
    </row>
    <row r="8" spans="1:4">
      <c r="A8" s="57" t="s">
        <v>734</v>
      </c>
      <c r="B8" s="57" t="s">
        <v>1</v>
      </c>
      <c r="C8" s="57" t="s">
        <v>543</v>
      </c>
      <c r="D8" s="112" t="s">
        <v>2</v>
      </c>
    </row>
    <row r="9" spans="1:4">
      <c r="A9" s="57" t="s">
        <v>733</v>
      </c>
      <c r="B9" s="57" t="s">
        <v>17</v>
      </c>
      <c r="C9" s="57" t="s">
        <v>554</v>
      </c>
      <c r="D9" s="112" t="s">
        <v>11</v>
      </c>
    </row>
    <row r="10" spans="1:4">
      <c r="A10" s="57" t="s">
        <v>732</v>
      </c>
      <c r="B10" s="57" t="s">
        <v>8</v>
      </c>
      <c r="C10" s="57" t="s">
        <v>497</v>
      </c>
      <c r="D10" s="112" t="s">
        <v>15</v>
      </c>
    </row>
    <row r="11" spans="1:4">
      <c r="A11" s="57" t="s">
        <v>731</v>
      </c>
      <c r="B11" s="57" t="s">
        <v>7</v>
      </c>
      <c r="C11" s="57" t="s">
        <v>528</v>
      </c>
      <c r="D11" s="112" t="s">
        <v>1</v>
      </c>
    </row>
    <row r="12" spans="1:4">
      <c r="A12" s="57" t="s">
        <v>730</v>
      </c>
      <c r="B12" s="57" t="s">
        <v>6</v>
      </c>
      <c r="C12" s="57" t="s">
        <v>509</v>
      </c>
      <c r="D12" s="112" t="s">
        <v>16</v>
      </c>
    </row>
    <row r="13" spans="1:4">
      <c r="A13" s="57" t="s">
        <v>729</v>
      </c>
      <c r="B13" s="57" t="s">
        <v>4</v>
      </c>
      <c r="C13" s="57" t="s">
        <v>615</v>
      </c>
      <c r="D13" s="112" t="s">
        <v>5</v>
      </c>
    </row>
    <row r="14" spans="1:4">
      <c r="A14" s="57" t="s">
        <v>728</v>
      </c>
      <c r="B14" s="57" t="s">
        <v>3</v>
      </c>
      <c r="C14" s="57" t="s">
        <v>524</v>
      </c>
      <c r="D14" s="112" t="s">
        <v>4</v>
      </c>
    </row>
    <row r="15" spans="1:4">
      <c r="A15" s="57" t="s">
        <v>727</v>
      </c>
      <c r="B15" s="57" t="s">
        <v>0</v>
      </c>
      <c r="C15" s="57" t="s">
        <v>516</v>
      </c>
      <c r="D15" s="112" t="s">
        <v>7</v>
      </c>
    </row>
    <row r="16" spans="1:4">
      <c r="A16" s="57" t="s">
        <v>726</v>
      </c>
      <c r="B16" s="57" t="s">
        <v>14</v>
      </c>
      <c r="C16" s="57" t="s">
        <v>501</v>
      </c>
      <c r="D16" s="112" t="s">
        <v>17</v>
      </c>
    </row>
    <row r="17" spans="1:4">
      <c r="A17" s="57" t="s">
        <v>725</v>
      </c>
      <c r="B17" s="57" t="s">
        <v>16</v>
      </c>
      <c r="C17" s="57" t="s">
        <v>535</v>
      </c>
      <c r="D17" s="112" t="s">
        <v>0</v>
      </c>
    </row>
    <row r="18" spans="1:4">
      <c r="A18" s="57" t="s">
        <v>724</v>
      </c>
      <c r="B18" s="57" t="s">
        <v>13</v>
      </c>
      <c r="C18" s="57" t="s">
        <v>505</v>
      </c>
      <c r="D18" s="112" t="s">
        <v>8</v>
      </c>
    </row>
    <row r="19" spans="1:4">
      <c r="A19" s="57" t="s">
        <v>723</v>
      </c>
      <c r="B19" s="57" t="s">
        <v>9</v>
      </c>
      <c r="C19" s="57" t="s">
        <v>572</v>
      </c>
      <c r="D19" s="112" t="s">
        <v>13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EB46-9FE6-400A-87ED-ABA13AB9C6BE}">
  <dimension ref="A1:O218"/>
  <sheetViews>
    <sheetView topLeftCell="A157" workbookViewId="0">
      <selection activeCell="A110" sqref="A110:XFD190"/>
    </sheetView>
  </sheetViews>
  <sheetFormatPr defaultRowHeight="14.5"/>
  <cols>
    <col min="2" max="2" width="17.81640625" customWidth="1"/>
    <col min="3" max="4" width="32" customWidth="1"/>
    <col min="5" max="5" width="19.26953125" customWidth="1"/>
    <col min="6" max="6" width="18.36328125" customWidth="1"/>
    <col min="7" max="7" width="19.26953125" customWidth="1"/>
    <col min="8" max="8" width="16.90625" customWidth="1"/>
    <col min="9" max="9" width="7.453125" hidden="1" customWidth="1"/>
    <col min="10" max="10" width="12.90625" bestFit="1" customWidth="1"/>
    <col min="11" max="14" width="8.7265625" style="55"/>
  </cols>
  <sheetData>
    <row r="1" spans="1:15">
      <c r="A1" t="s">
        <v>722</v>
      </c>
      <c r="B1" t="s">
        <v>494</v>
      </c>
      <c r="C1" t="s">
        <v>721</v>
      </c>
      <c r="D1" t="s">
        <v>720</v>
      </c>
      <c r="E1" t="s">
        <v>719</v>
      </c>
      <c r="F1" s="2" t="s">
        <v>718</v>
      </c>
      <c r="G1" s="2" t="s">
        <v>717</v>
      </c>
      <c r="H1" s="2" t="s">
        <v>492</v>
      </c>
      <c r="I1" t="s">
        <v>491</v>
      </c>
      <c r="J1" s="2" t="s">
        <v>490</v>
      </c>
      <c r="K1" s="72" t="s">
        <v>489</v>
      </c>
      <c r="L1" s="72" t="s">
        <v>488</v>
      </c>
      <c r="M1" s="72" t="s">
        <v>781</v>
      </c>
      <c r="N1" s="72" t="s">
        <v>782</v>
      </c>
      <c r="O1" s="72" t="s">
        <v>783</v>
      </c>
    </row>
    <row r="2" spans="1:15">
      <c r="A2">
        <v>1</v>
      </c>
      <c r="B2" t="s">
        <v>486</v>
      </c>
      <c r="C2" t="s">
        <v>716</v>
      </c>
      <c r="D2" t="str">
        <f t="shared" ref="D2:D33" si="0">LEFT(C2,FIND("v",C2)-1)</f>
        <v xml:space="preserve">Collingwood </v>
      </c>
      <c r="E2" s="92" t="s">
        <v>539</v>
      </c>
      <c r="F2" t="str">
        <f>VLOOKUP(D2,'Name short to full'!$A$1:$B$19,2,FALSE)</f>
        <v>Collingwood Magpies</v>
      </c>
      <c r="G2" t="str">
        <f>VLOOKUP(E2, 'Name short to full'!$C$2:$D$19, 2, FALSE)</f>
        <v>Fremantle Dockers</v>
      </c>
      <c r="H2" s="93" t="str">
        <f t="shared" ref="H2:H33" si="1">LEFT(I2, FIND("-", I2) - 1)</f>
        <v>46</v>
      </c>
      <c r="I2" t="s">
        <v>484</v>
      </c>
      <c r="J2" s="92" t="str">
        <f t="shared" ref="J2:J33" si="2">RIGHT(I2,LEN(I2)-FIND("-",I2))</f>
        <v>116</v>
      </c>
      <c r="K2" s="53">
        <f t="shared" ref="K2:K33" si="3">H2/J2</f>
        <v>0.39655172413793105</v>
      </c>
      <c r="L2" s="53">
        <f t="shared" ref="L2:L33" si="4">J2/H2</f>
        <v>2.5217391304347827</v>
      </c>
      <c r="M2"/>
      <c r="N2"/>
      <c r="O2" t="str">
        <f>IF(COUNTIFS(F:F, F2, G:G, G2) + COUNTIFS(G:G, F2, F:F, G2) &gt; 1, "Played Twice", "")</f>
        <v/>
      </c>
    </row>
    <row r="3" spans="1:15">
      <c r="A3">
        <v>1</v>
      </c>
      <c r="B3" t="s">
        <v>715</v>
      </c>
      <c r="C3" t="s">
        <v>714</v>
      </c>
      <c r="D3" t="str">
        <f t="shared" si="0"/>
        <v xml:space="preserve">GWS </v>
      </c>
      <c r="E3" s="92" t="s">
        <v>535</v>
      </c>
      <c r="F3" t="str">
        <f>VLOOKUP(D3,'Name short to full'!$A$1:$B$19,2,FALSE)</f>
        <v>GWS Giants</v>
      </c>
      <c r="G3" t="str">
        <f>VLOOKUP(E3, 'Name short to full'!$C$2:$D$19, 2, FALSE)</f>
        <v>Sydney Swans</v>
      </c>
      <c r="H3" s="93" t="str">
        <f t="shared" si="1"/>
        <v>99</v>
      </c>
      <c r="I3" t="s">
        <v>481</v>
      </c>
      <c r="J3" s="92" t="str">
        <f t="shared" si="2"/>
        <v>67</v>
      </c>
      <c r="K3" s="53">
        <f t="shared" si="3"/>
        <v>1.4776119402985075</v>
      </c>
      <c r="L3" s="53">
        <f t="shared" si="4"/>
        <v>0.6767676767676768</v>
      </c>
      <c r="M3"/>
      <c r="N3"/>
      <c r="O3" t="str">
        <f t="shared" ref="O3:O66" si="5">IF(COUNTIFS(F:F, F3, G:G, G3) + COUNTIFS(G:G, F3, F:F, G3) &gt; 1, "Played Twice", "")</f>
        <v>Played Twice</v>
      </c>
    </row>
    <row r="4" spans="1:15">
      <c r="A4">
        <v>1</v>
      </c>
      <c r="B4" t="s">
        <v>713</v>
      </c>
      <c r="C4" t="s">
        <v>712</v>
      </c>
      <c r="D4" t="str">
        <f t="shared" si="0"/>
        <v xml:space="preserve">Gold Coast </v>
      </c>
      <c r="E4" s="92" t="s">
        <v>516</v>
      </c>
      <c r="F4" t="str">
        <f>VLOOKUP(D4,'Name short to full'!$A$1:$B$19,2,FALSE)</f>
        <v>Gold Coast Suns</v>
      </c>
      <c r="G4" t="str">
        <f>VLOOKUP(E4, 'Name short to full'!$C$2:$D$19, 2, FALSE)</f>
        <v>Richmond Tigers</v>
      </c>
      <c r="H4" s="93" t="str">
        <f t="shared" si="1"/>
        <v>87</v>
      </c>
      <c r="I4" t="s">
        <v>478</v>
      </c>
      <c r="J4" s="92" t="str">
        <f t="shared" si="2"/>
        <v>69</v>
      </c>
      <c r="K4" s="53">
        <f t="shared" si="3"/>
        <v>1.2608695652173914</v>
      </c>
      <c r="L4" s="53">
        <f t="shared" si="4"/>
        <v>0.7931034482758621</v>
      </c>
      <c r="M4"/>
      <c r="N4"/>
      <c r="O4" t="str">
        <f t="shared" si="5"/>
        <v/>
      </c>
    </row>
    <row r="5" spans="1:15">
      <c r="A5">
        <v>1</v>
      </c>
      <c r="B5" t="s">
        <v>711</v>
      </c>
      <c r="C5" t="s">
        <v>710</v>
      </c>
      <c r="D5" t="str">
        <f t="shared" si="0"/>
        <v xml:space="preserve">Carlton </v>
      </c>
      <c r="E5" s="92" t="s">
        <v>524</v>
      </c>
      <c r="F5" t="str">
        <f>VLOOKUP(D5,'Name short to full'!$A$1:$B$19,2,FALSE)</f>
        <v>Carlton Blues</v>
      </c>
      <c r="G5" t="str">
        <f>VLOOKUP(E5, 'Name short to full'!$C$2:$D$19, 2, FALSE)</f>
        <v>Port Adelaide Power</v>
      </c>
      <c r="H5" s="93" t="str">
        <f t="shared" si="1"/>
        <v>87</v>
      </c>
      <c r="I5" t="s">
        <v>475</v>
      </c>
      <c r="J5" s="92" t="str">
        <f t="shared" si="2"/>
        <v>120</v>
      </c>
      <c r="K5" s="53">
        <f t="shared" si="3"/>
        <v>0.72499999999999998</v>
      </c>
      <c r="L5" s="53">
        <f t="shared" si="4"/>
        <v>1.3793103448275863</v>
      </c>
      <c r="M5"/>
      <c r="N5"/>
      <c r="O5" t="str">
        <f t="shared" si="5"/>
        <v>Played Twice</v>
      </c>
    </row>
    <row r="6" spans="1:15">
      <c r="A6">
        <v>1</v>
      </c>
      <c r="B6" t="s">
        <v>709</v>
      </c>
      <c r="C6" t="s">
        <v>708</v>
      </c>
      <c r="D6" t="str">
        <f t="shared" si="0"/>
        <v xml:space="preserve">Geelong </v>
      </c>
      <c r="E6" s="92" t="s">
        <v>558</v>
      </c>
      <c r="F6" t="str">
        <f>VLOOKUP(D6,'Name short to full'!$A$1:$B$19,2,FALSE)</f>
        <v>Geelong Cats</v>
      </c>
      <c r="G6" t="str">
        <f>VLOOKUP(E6, 'Name short to full'!$C$2:$D$19, 2, FALSE)</f>
        <v>Adelaide Crows</v>
      </c>
      <c r="H6" s="93" t="str">
        <f t="shared" si="1"/>
        <v>119</v>
      </c>
      <c r="I6" t="s">
        <v>472</v>
      </c>
      <c r="J6" s="92" t="str">
        <f t="shared" si="2"/>
        <v>81</v>
      </c>
      <c r="K6" s="53">
        <f t="shared" si="3"/>
        <v>1.4691358024691359</v>
      </c>
      <c r="L6" s="53">
        <f t="shared" si="4"/>
        <v>0.68067226890756305</v>
      </c>
      <c r="M6"/>
      <c r="N6"/>
      <c r="O6" t="str">
        <f t="shared" si="5"/>
        <v/>
      </c>
    </row>
    <row r="7" spans="1:15">
      <c r="A7">
        <v>1</v>
      </c>
      <c r="B7" t="s">
        <v>707</v>
      </c>
      <c r="C7" t="s">
        <v>706</v>
      </c>
      <c r="D7" t="str">
        <f t="shared" si="0"/>
        <v xml:space="preserve">North Melbourne </v>
      </c>
      <c r="E7" s="92" t="s">
        <v>520</v>
      </c>
      <c r="F7" t="str">
        <f>VLOOKUP(D7,'Name short to full'!$A$1:$B$19,2,FALSE)</f>
        <v>North Melbourne Kangaroos</v>
      </c>
      <c r="G7" t="str">
        <f>VLOOKUP(E7, 'Name short to full'!$C$2:$D$19, 2, FALSE)</f>
        <v>Essendon Bombers</v>
      </c>
      <c r="H7" s="93" t="str">
        <f t="shared" si="1"/>
        <v>60</v>
      </c>
      <c r="I7" t="s">
        <v>469</v>
      </c>
      <c r="J7" s="92" t="str">
        <f t="shared" si="2"/>
        <v>99</v>
      </c>
      <c r="K7" s="53">
        <f t="shared" si="3"/>
        <v>0.60606060606060608</v>
      </c>
      <c r="L7" s="53">
        <f t="shared" si="4"/>
        <v>1.65</v>
      </c>
      <c r="M7"/>
      <c r="N7"/>
      <c r="O7" t="str">
        <f t="shared" si="5"/>
        <v/>
      </c>
    </row>
    <row r="8" spans="1:15">
      <c r="A8">
        <v>1</v>
      </c>
      <c r="B8" t="s">
        <v>705</v>
      </c>
      <c r="C8" t="s">
        <v>704</v>
      </c>
      <c r="D8" t="str">
        <f t="shared" si="0"/>
        <v xml:space="preserve">Hawthorn </v>
      </c>
      <c r="E8" s="92" t="s">
        <v>513</v>
      </c>
      <c r="F8" t="str">
        <f>VLOOKUP(D8,'Name short to full'!$A$1:$B$19,2,FALSE)</f>
        <v>Hawthorn Hawks</v>
      </c>
      <c r="G8" t="str">
        <f>VLOOKUP(E8, 'Name short to full'!$C$2:$D$19, 2, FALSE)</f>
        <v>Brisbane Lions</v>
      </c>
      <c r="H8" s="93" t="str">
        <f t="shared" si="1"/>
        <v>139</v>
      </c>
      <c r="I8" t="s">
        <v>466</v>
      </c>
      <c r="J8" s="92" t="str">
        <f t="shared" si="2"/>
        <v>91</v>
      </c>
      <c r="K8" s="53">
        <f t="shared" si="3"/>
        <v>1.5274725274725274</v>
      </c>
      <c r="L8" s="53">
        <f t="shared" si="4"/>
        <v>0.65467625899280579</v>
      </c>
      <c r="M8"/>
      <c r="N8"/>
      <c r="O8" t="str">
        <f t="shared" si="5"/>
        <v/>
      </c>
    </row>
    <row r="9" spans="1:15">
      <c r="A9">
        <v>1</v>
      </c>
      <c r="B9" t="s">
        <v>703</v>
      </c>
      <c r="C9" t="s">
        <v>702</v>
      </c>
      <c r="D9" t="str">
        <f t="shared" si="0"/>
        <v xml:space="preserve">St Kilda </v>
      </c>
      <c r="E9" s="92" t="s">
        <v>509</v>
      </c>
      <c r="F9" t="str">
        <f>VLOOKUP(D9,'Name short to full'!$A$1:$B$19,2,FALSE)</f>
        <v>St Kilda Saints</v>
      </c>
      <c r="G9" t="str">
        <f>VLOOKUP(E9, 'Name short to full'!$C$2:$D$19, 2, FALSE)</f>
        <v>Melbourne Demons</v>
      </c>
      <c r="H9" s="93" t="str">
        <f t="shared" si="1"/>
        <v>68</v>
      </c>
      <c r="I9" t="s">
        <v>463</v>
      </c>
      <c r="J9" s="92" t="str">
        <f t="shared" si="2"/>
        <v>51</v>
      </c>
      <c r="K9" s="53">
        <f t="shared" si="3"/>
        <v>1.3333333333333333</v>
      </c>
      <c r="L9" s="53">
        <f t="shared" si="4"/>
        <v>0.75</v>
      </c>
      <c r="M9"/>
      <c r="N9"/>
      <c r="O9" t="str">
        <f t="shared" si="5"/>
        <v/>
      </c>
    </row>
    <row r="10" spans="1:15">
      <c r="A10">
        <v>1</v>
      </c>
      <c r="B10" t="s">
        <v>701</v>
      </c>
      <c r="C10" t="s">
        <v>700</v>
      </c>
      <c r="D10" t="str">
        <f t="shared" si="0"/>
        <v xml:space="preserve">West Coast </v>
      </c>
      <c r="E10" s="92" t="s">
        <v>572</v>
      </c>
      <c r="F10" t="str">
        <f>VLOOKUP(D10,'Name short to full'!$A$1:$B$19,2,FALSE)</f>
        <v>West Coast Eagles</v>
      </c>
      <c r="G10" t="str">
        <f>VLOOKUP(E10, 'Name short to full'!$C$2:$D$19, 2, FALSE)</f>
        <v>Western Bulldogs</v>
      </c>
      <c r="H10" s="93" t="str">
        <f t="shared" si="1"/>
        <v>134</v>
      </c>
      <c r="I10" t="s">
        <v>460</v>
      </c>
      <c r="J10" s="92" t="str">
        <f t="shared" si="2"/>
        <v>69</v>
      </c>
      <c r="K10" s="53">
        <f t="shared" si="3"/>
        <v>1.9420289855072463</v>
      </c>
      <c r="L10" s="53">
        <f t="shared" si="4"/>
        <v>0.5149253731343284</v>
      </c>
      <c r="M10"/>
      <c r="N10"/>
      <c r="O10" t="str">
        <f t="shared" si="5"/>
        <v/>
      </c>
    </row>
    <row r="11" spans="1:15">
      <c r="A11">
        <v>2</v>
      </c>
      <c r="B11" t="s">
        <v>458</v>
      </c>
      <c r="C11" t="s">
        <v>457</v>
      </c>
      <c r="D11" t="str">
        <f t="shared" si="0"/>
        <v xml:space="preserve">Richmond </v>
      </c>
      <c r="E11" s="92" t="s">
        <v>562</v>
      </c>
      <c r="F11" t="str">
        <f>VLOOKUP(D11,'Name short to full'!$A$1:$B$19,2,FALSE)</f>
        <v>Richmond Tigers</v>
      </c>
      <c r="G11" t="str">
        <f>VLOOKUP(E11, 'Name short to full'!$C$2:$D$19, 2, FALSE)</f>
        <v>Carlton Blues</v>
      </c>
      <c r="H11" s="93" t="str">
        <f t="shared" si="1"/>
        <v>98</v>
      </c>
      <c r="I11" t="s">
        <v>456</v>
      </c>
      <c r="J11" s="92" t="str">
        <f t="shared" si="2"/>
        <v>86</v>
      </c>
      <c r="K11" s="53">
        <f t="shared" si="3"/>
        <v>1.1395348837209303</v>
      </c>
      <c r="L11" s="53">
        <f t="shared" si="4"/>
        <v>0.87755102040816324</v>
      </c>
      <c r="M11"/>
      <c r="N11"/>
      <c r="O11" t="str">
        <f t="shared" si="5"/>
        <v/>
      </c>
    </row>
    <row r="12" spans="1:15">
      <c r="A12">
        <v>2</v>
      </c>
      <c r="B12" t="s">
        <v>455</v>
      </c>
      <c r="C12" t="s">
        <v>454</v>
      </c>
      <c r="D12" t="str">
        <f t="shared" si="0"/>
        <v xml:space="preserve">Essendon </v>
      </c>
      <c r="E12" s="92" t="s">
        <v>528</v>
      </c>
      <c r="F12" t="str">
        <f>VLOOKUP(D12,'Name short to full'!$A$1:$B$19,2,FALSE)</f>
        <v>Essendon Bombers</v>
      </c>
      <c r="G12" t="str">
        <f>VLOOKUP(E12, 'Name short to full'!$C$2:$D$19, 2, FALSE)</f>
        <v>Hawthorn Hawks</v>
      </c>
      <c r="H12" s="93" t="str">
        <f t="shared" si="1"/>
        <v>86</v>
      </c>
      <c r="I12" t="s">
        <v>453</v>
      </c>
      <c r="J12" s="92" t="str">
        <f t="shared" si="2"/>
        <v>90</v>
      </c>
      <c r="K12" s="53">
        <f t="shared" si="3"/>
        <v>0.9555555555555556</v>
      </c>
      <c r="L12" s="53">
        <f t="shared" si="4"/>
        <v>1.0465116279069768</v>
      </c>
      <c r="M12"/>
      <c r="N12"/>
      <c r="O12" t="str">
        <f t="shared" si="5"/>
        <v/>
      </c>
    </row>
    <row r="13" spans="1:15">
      <c r="A13">
        <v>2</v>
      </c>
      <c r="B13" t="s">
        <v>452</v>
      </c>
      <c r="C13" t="s">
        <v>451</v>
      </c>
      <c r="D13" t="str">
        <f t="shared" si="0"/>
        <v xml:space="preserve">St Kilda </v>
      </c>
      <c r="E13" s="92" t="s">
        <v>497</v>
      </c>
      <c r="F13" t="str">
        <f>VLOOKUP(D13,'Name short to full'!$A$1:$B$19,2,FALSE)</f>
        <v>St Kilda Saints</v>
      </c>
      <c r="G13" t="str">
        <f>VLOOKUP(E13, 'Name short to full'!$C$2:$D$19, 2, FALSE)</f>
        <v>GWS Giants</v>
      </c>
      <c r="H13" s="93" t="str">
        <f t="shared" si="1"/>
        <v>95</v>
      </c>
      <c r="I13" t="s">
        <v>450</v>
      </c>
      <c r="J13" s="92" t="str">
        <f t="shared" si="2"/>
        <v>88</v>
      </c>
      <c r="K13" s="53">
        <f t="shared" si="3"/>
        <v>1.0795454545454546</v>
      </c>
      <c r="L13" s="53">
        <f t="shared" si="4"/>
        <v>0.9263157894736842</v>
      </c>
      <c r="M13"/>
      <c r="N13"/>
      <c r="O13" t="str">
        <f t="shared" si="5"/>
        <v/>
      </c>
    </row>
    <row r="14" spans="1:15">
      <c r="A14" s="13">
        <v>2</v>
      </c>
      <c r="B14" s="13" t="s">
        <v>449</v>
      </c>
      <c r="C14" s="13" t="s">
        <v>448</v>
      </c>
      <c r="D14" s="13" t="str">
        <f t="shared" si="0"/>
        <v xml:space="preserve">Port Adelaide </v>
      </c>
      <c r="E14" s="244" t="s">
        <v>558</v>
      </c>
      <c r="F14" s="13" t="str">
        <f>VLOOKUP(D14,'Name short to full'!$A$1:$B$19,2,FALSE)</f>
        <v>Port Adelaide Power</v>
      </c>
      <c r="G14" s="13" t="str">
        <f>VLOOKUP(E14, 'Name short to full'!$C$2:$D$19, 2, FALSE)</f>
        <v>Adelaide Crows</v>
      </c>
      <c r="H14" s="245" t="str">
        <f t="shared" si="1"/>
        <v>127</v>
      </c>
      <c r="I14" t="s">
        <v>447</v>
      </c>
      <c r="J14" s="244" t="str">
        <f t="shared" si="2"/>
        <v>73</v>
      </c>
      <c r="K14" s="247">
        <f t="shared" si="3"/>
        <v>1.7397260273972603</v>
      </c>
      <c r="L14" s="247">
        <f t="shared" si="4"/>
        <v>0.57480314960629919</v>
      </c>
      <c r="M14" s="247">
        <f>K14+L126</f>
        <v>2.5074027950740279</v>
      </c>
      <c r="N14" s="247">
        <f>M14/2</f>
        <v>1.2537013975370139</v>
      </c>
      <c r="O14" t="str">
        <f t="shared" si="5"/>
        <v>Played Twice</v>
      </c>
    </row>
    <row r="15" spans="1:15">
      <c r="A15">
        <v>2</v>
      </c>
      <c r="B15" t="s">
        <v>446</v>
      </c>
      <c r="C15" t="s">
        <v>445</v>
      </c>
      <c r="D15" t="str">
        <f t="shared" si="0"/>
        <v xml:space="preserve">Fremantle </v>
      </c>
      <c r="E15" s="92" t="s">
        <v>554</v>
      </c>
      <c r="F15" t="str">
        <f>VLOOKUP(D15,'Name short to full'!$A$1:$B$19,2,FALSE)</f>
        <v>Fremantle Dockers</v>
      </c>
      <c r="G15" t="str">
        <f>VLOOKUP(E15, 'Name short to full'!$C$2:$D$19, 2, FALSE)</f>
        <v>Gold Coast Suns</v>
      </c>
      <c r="H15" s="93" t="str">
        <f t="shared" si="1"/>
        <v>87</v>
      </c>
      <c r="I15" t="s">
        <v>444</v>
      </c>
      <c r="J15" s="92" t="str">
        <f t="shared" si="2"/>
        <v>39</v>
      </c>
      <c r="K15" s="53">
        <f t="shared" si="3"/>
        <v>2.2307692307692308</v>
      </c>
      <c r="L15" s="53">
        <f t="shared" si="4"/>
        <v>0.44827586206896552</v>
      </c>
      <c r="M15"/>
      <c r="N15"/>
      <c r="O15" t="str">
        <f t="shared" si="5"/>
        <v/>
      </c>
    </row>
    <row r="16" spans="1:15">
      <c r="A16">
        <v>2</v>
      </c>
      <c r="B16" t="s">
        <v>443</v>
      </c>
      <c r="C16" t="s">
        <v>442</v>
      </c>
      <c r="D16" t="str">
        <f t="shared" si="0"/>
        <v xml:space="preserve">Sydney </v>
      </c>
      <c r="E16" s="92" t="s">
        <v>550</v>
      </c>
      <c r="F16" t="str">
        <f>VLOOKUP(D16,'Name short to full'!$A$1:$B$19,2,FALSE)</f>
        <v>Sydney Swans</v>
      </c>
      <c r="G16" t="str">
        <f>VLOOKUP(E16, 'Name short to full'!$C$2:$D$19, 2, FALSE)</f>
        <v>Collingwood Magpies</v>
      </c>
      <c r="H16" s="93" t="str">
        <f t="shared" si="1"/>
        <v>69</v>
      </c>
      <c r="I16" t="s">
        <v>441</v>
      </c>
      <c r="J16" s="92" t="str">
        <f t="shared" si="2"/>
        <v>89</v>
      </c>
      <c r="K16" s="53">
        <f t="shared" si="3"/>
        <v>0.7752808988764045</v>
      </c>
      <c r="L16" s="53">
        <f t="shared" si="4"/>
        <v>1.2898550724637681</v>
      </c>
      <c r="M16"/>
      <c r="N16"/>
      <c r="O16" t="str">
        <f t="shared" si="5"/>
        <v/>
      </c>
    </row>
    <row r="17" spans="1:15">
      <c r="A17">
        <v>2</v>
      </c>
      <c r="B17" t="s">
        <v>440</v>
      </c>
      <c r="C17" t="s">
        <v>439</v>
      </c>
      <c r="D17" t="str">
        <f t="shared" si="0"/>
        <v xml:space="preserve">Brisbane </v>
      </c>
      <c r="E17" s="92" t="s">
        <v>543</v>
      </c>
      <c r="F17" t="str">
        <f>VLOOKUP(D17,'Name short to full'!$A$1:$B$19,2,FALSE)</f>
        <v>Brisbane Lions</v>
      </c>
      <c r="G17" t="str">
        <f>VLOOKUP(E17, 'Name short to full'!$C$2:$D$19, 2, FALSE)</f>
        <v>Geelong Cats</v>
      </c>
      <c r="H17" s="93" t="str">
        <f t="shared" si="1"/>
        <v>68</v>
      </c>
      <c r="I17" t="s">
        <v>438</v>
      </c>
      <c r="J17" s="92" t="str">
        <f t="shared" si="2"/>
        <v>93</v>
      </c>
      <c r="K17" s="53">
        <f t="shared" si="3"/>
        <v>0.73118279569892475</v>
      </c>
      <c r="L17" s="53">
        <f t="shared" si="4"/>
        <v>1.3676470588235294</v>
      </c>
      <c r="M17"/>
      <c r="N17"/>
      <c r="O17" t="str">
        <f t="shared" si="5"/>
        <v>Played Twice</v>
      </c>
    </row>
    <row r="18" spans="1:15">
      <c r="A18">
        <v>2</v>
      </c>
      <c r="B18" t="s">
        <v>437</v>
      </c>
      <c r="C18" t="s">
        <v>436</v>
      </c>
      <c r="D18" t="str">
        <f t="shared" si="0"/>
        <v xml:space="preserve">Melbourne </v>
      </c>
      <c r="E18" s="92" t="s">
        <v>505</v>
      </c>
      <c r="F18" t="str">
        <f>VLOOKUP(D18,'Name short to full'!$A$1:$B$19,2,FALSE)</f>
        <v>Melbourne Demons</v>
      </c>
      <c r="G18" t="str">
        <f>VLOOKUP(E18, 'Name short to full'!$C$2:$D$19, 2, FALSE)</f>
        <v>West Coast Eagles</v>
      </c>
      <c r="H18" s="93" t="str">
        <f t="shared" si="1"/>
        <v>30</v>
      </c>
      <c r="I18" t="s">
        <v>435</v>
      </c>
      <c r="J18" s="92" t="str">
        <f t="shared" si="2"/>
        <v>123</v>
      </c>
      <c r="K18" s="53">
        <f t="shared" si="3"/>
        <v>0.24390243902439024</v>
      </c>
      <c r="L18" s="53">
        <f t="shared" si="4"/>
        <v>4.0999999999999996</v>
      </c>
      <c r="M18"/>
      <c r="N18"/>
      <c r="O18" t="str">
        <f t="shared" si="5"/>
        <v>Played Twice</v>
      </c>
    </row>
    <row r="19" spans="1:15">
      <c r="A19">
        <v>2</v>
      </c>
      <c r="B19" t="s">
        <v>434</v>
      </c>
      <c r="C19" t="s">
        <v>433</v>
      </c>
      <c r="D19" t="str">
        <f t="shared" si="0"/>
        <v xml:space="preserve">Western Bulldogs </v>
      </c>
      <c r="E19" s="92" t="s">
        <v>615</v>
      </c>
      <c r="F19" t="str">
        <f>VLOOKUP(D19,'Name short to full'!$A$1:$B$19,2,FALSE)</f>
        <v>Western Bulldogs</v>
      </c>
      <c r="G19" t="str">
        <f>VLOOKUP(E19, 'Name short to full'!$C$2:$D$19, 2, FALSE)</f>
        <v>North Melbourne Kangaroos</v>
      </c>
      <c r="H19" s="93" t="str">
        <f t="shared" si="1"/>
        <v>54</v>
      </c>
      <c r="I19" t="s">
        <v>432</v>
      </c>
      <c r="J19" s="92" t="str">
        <f t="shared" si="2"/>
        <v>83</v>
      </c>
      <c r="K19" s="53">
        <f t="shared" si="3"/>
        <v>0.6506024096385542</v>
      </c>
      <c r="L19" s="53">
        <f t="shared" si="4"/>
        <v>1.537037037037037</v>
      </c>
      <c r="M19"/>
      <c r="N19"/>
      <c r="O19" t="str">
        <f t="shared" si="5"/>
        <v>Played Twice</v>
      </c>
    </row>
    <row r="20" spans="1:15">
      <c r="A20">
        <v>3</v>
      </c>
      <c r="B20" t="s">
        <v>431</v>
      </c>
      <c r="C20" t="s">
        <v>430</v>
      </c>
      <c r="D20" t="str">
        <f t="shared" si="0"/>
        <v xml:space="preserve">Hawthorn </v>
      </c>
      <c r="E20" s="92" t="s">
        <v>539</v>
      </c>
      <c r="F20" t="str">
        <f>VLOOKUP(D20,'Name short to full'!$A$1:$B$19,2,FALSE)</f>
        <v>Hawthorn Hawks</v>
      </c>
      <c r="G20" t="str">
        <f>VLOOKUP(E20, 'Name short to full'!$C$2:$D$19, 2, FALSE)</f>
        <v>Fremantle Dockers</v>
      </c>
      <c r="H20" s="93" t="str">
        <f t="shared" si="1"/>
        <v>137</v>
      </c>
      <c r="I20" t="s">
        <v>429</v>
      </c>
      <c r="J20" s="92" t="str">
        <f t="shared" si="2"/>
        <v>79</v>
      </c>
      <c r="K20" s="53">
        <f t="shared" si="3"/>
        <v>1.7341772151898733</v>
      </c>
      <c r="L20" s="53">
        <f t="shared" si="4"/>
        <v>0.57664233576642332</v>
      </c>
      <c r="M20"/>
      <c r="N20"/>
      <c r="O20" t="str">
        <f t="shared" si="5"/>
        <v>Played Twice</v>
      </c>
    </row>
    <row r="21" spans="1:15">
      <c r="A21">
        <v>3</v>
      </c>
      <c r="B21" t="s">
        <v>428</v>
      </c>
      <c r="C21" t="s">
        <v>427</v>
      </c>
      <c r="D21" t="str">
        <f t="shared" si="0"/>
        <v xml:space="preserve">Adelaide </v>
      </c>
      <c r="E21" s="92" t="s">
        <v>535</v>
      </c>
      <c r="F21" t="str">
        <f>VLOOKUP(D21,'Name short to full'!$A$1:$B$19,2,FALSE)</f>
        <v>Adelaide Crows</v>
      </c>
      <c r="G21" t="str">
        <f>VLOOKUP(E21, 'Name short to full'!$C$2:$D$19, 2, FALSE)</f>
        <v>Sydney Swans</v>
      </c>
      <c r="H21" s="93" t="str">
        <f t="shared" si="1"/>
        <v>71</v>
      </c>
      <c r="I21" t="s">
        <v>426</v>
      </c>
      <c r="J21" s="92" t="str">
        <f t="shared" si="2"/>
        <v>134</v>
      </c>
      <c r="K21" s="53">
        <f t="shared" si="3"/>
        <v>0.52985074626865669</v>
      </c>
      <c r="L21" s="53">
        <f t="shared" si="4"/>
        <v>1.8873239436619718</v>
      </c>
      <c r="M21"/>
      <c r="N21"/>
      <c r="O21" t="str">
        <f t="shared" si="5"/>
        <v/>
      </c>
    </row>
    <row r="22" spans="1:15">
      <c r="A22">
        <v>3</v>
      </c>
      <c r="B22" t="s">
        <v>425</v>
      </c>
      <c r="C22" t="s">
        <v>424</v>
      </c>
      <c r="D22" t="str">
        <f t="shared" si="0"/>
        <v xml:space="preserve">Western Bulldogs </v>
      </c>
      <c r="E22" s="92" t="s">
        <v>516</v>
      </c>
      <c r="F22" t="str">
        <f>VLOOKUP(D22,'Name short to full'!$A$1:$B$19,2,FALSE)</f>
        <v>Western Bulldogs</v>
      </c>
      <c r="G22" t="str">
        <f>VLOOKUP(E22, 'Name short to full'!$C$2:$D$19, 2, FALSE)</f>
        <v>Richmond Tigers</v>
      </c>
      <c r="H22" s="93" t="str">
        <f t="shared" si="1"/>
        <v>100</v>
      </c>
      <c r="I22" t="s">
        <v>423</v>
      </c>
      <c r="J22" s="92" t="str">
        <f t="shared" si="2"/>
        <v>98</v>
      </c>
      <c r="K22" s="53">
        <f t="shared" si="3"/>
        <v>1.0204081632653061</v>
      </c>
      <c r="L22" s="53">
        <f t="shared" si="4"/>
        <v>0.98</v>
      </c>
      <c r="M22"/>
      <c r="N22"/>
      <c r="O22" t="str">
        <f t="shared" si="5"/>
        <v/>
      </c>
    </row>
    <row r="23" spans="1:15">
      <c r="A23" s="13">
        <v>3</v>
      </c>
      <c r="B23" s="13" t="s">
        <v>422</v>
      </c>
      <c r="C23" s="13" t="s">
        <v>421</v>
      </c>
      <c r="D23" s="13" t="str">
        <f t="shared" si="0"/>
        <v xml:space="preserve">Gold Coast </v>
      </c>
      <c r="E23" s="244" t="s">
        <v>513</v>
      </c>
      <c r="F23" s="13" t="str">
        <f>VLOOKUP(D23,'Name short to full'!$A$1:$B$19,2,FALSE)</f>
        <v>Gold Coast Suns</v>
      </c>
      <c r="G23" s="13" t="str">
        <f>VLOOKUP(E23, 'Name short to full'!$C$2:$D$19, 2, FALSE)</f>
        <v>Brisbane Lions</v>
      </c>
      <c r="H23" s="245" t="str">
        <f t="shared" si="1"/>
        <v>114</v>
      </c>
      <c r="I23" t="s">
        <v>420</v>
      </c>
      <c r="J23" s="244" t="str">
        <f t="shared" si="2"/>
        <v>61</v>
      </c>
      <c r="K23" s="247">
        <f t="shared" si="3"/>
        <v>1.8688524590163935</v>
      </c>
      <c r="L23" s="247">
        <f t="shared" si="4"/>
        <v>0.53508771929824561</v>
      </c>
      <c r="M23" s="247"/>
      <c r="N23" s="247">
        <f>(K23+L152)/2</f>
        <v>1.1889716840536513</v>
      </c>
      <c r="O23" t="str">
        <f t="shared" si="5"/>
        <v>Played Twice</v>
      </c>
    </row>
    <row r="24" spans="1:15">
      <c r="A24">
        <v>3</v>
      </c>
      <c r="B24" t="s">
        <v>419</v>
      </c>
      <c r="C24" t="s">
        <v>418</v>
      </c>
      <c r="D24" t="str">
        <f t="shared" si="0"/>
        <v xml:space="preserve">West Coast </v>
      </c>
      <c r="E24" s="92" t="s">
        <v>501</v>
      </c>
      <c r="F24" t="str">
        <f>VLOOKUP(D24,'Name short to full'!$A$1:$B$19,2,FALSE)</f>
        <v>West Coast Eagles</v>
      </c>
      <c r="G24" t="str">
        <f>VLOOKUP(E24, 'Name short to full'!$C$2:$D$19, 2, FALSE)</f>
        <v>St Kilda Saints</v>
      </c>
      <c r="H24" s="93" t="str">
        <f t="shared" si="1"/>
        <v>83</v>
      </c>
      <c r="I24" t="s">
        <v>417</v>
      </c>
      <c r="J24" s="92" t="str">
        <f t="shared" si="2"/>
        <v>58</v>
      </c>
      <c r="K24" s="53">
        <f t="shared" si="3"/>
        <v>1.4310344827586208</v>
      </c>
      <c r="L24" s="53">
        <f t="shared" si="4"/>
        <v>0.6987951807228916</v>
      </c>
      <c r="M24"/>
      <c r="N24"/>
      <c r="O24" t="str">
        <f t="shared" si="5"/>
        <v>Played Twice</v>
      </c>
    </row>
    <row r="25" spans="1:15">
      <c r="A25">
        <v>3</v>
      </c>
      <c r="B25" t="s">
        <v>416</v>
      </c>
      <c r="C25" t="s">
        <v>415</v>
      </c>
      <c r="D25" t="str">
        <f t="shared" si="0"/>
        <v xml:space="preserve">Collingwood </v>
      </c>
      <c r="E25" s="92" t="s">
        <v>543</v>
      </c>
      <c r="F25" t="str">
        <f>VLOOKUP(D25,'Name short to full'!$A$1:$B$19,2,FALSE)</f>
        <v>Collingwood Magpies</v>
      </c>
      <c r="G25" t="str">
        <f>VLOOKUP(E25, 'Name short to full'!$C$2:$D$19, 2, FALSE)</f>
        <v>Geelong Cats</v>
      </c>
      <c r="H25" s="93" t="str">
        <f t="shared" si="1"/>
        <v>76</v>
      </c>
      <c r="I25" t="s">
        <v>414</v>
      </c>
      <c r="J25" s="92" t="str">
        <f t="shared" si="2"/>
        <v>87</v>
      </c>
      <c r="K25" s="53">
        <f t="shared" si="3"/>
        <v>0.87356321839080464</v>
      </c>
      <c r="L25" s="53">
        <f t="shared" si="4"/>
        <v>1.1447368421052631</v>
      </c>
      <c r="M25"/>
      <c r="N25"/>
      <c r="O25" t="str">
        <f t="shared" si="5"/>
        <v/>
      </c>
    </row>
    <row r="26" spans="1:15">
      <c r="A26">
        <v>3</v>
      </c>
      <c r="B26" t="s">
        <v>413</v>
      </c>
      <c r="C26" t="s">
        <v>412</v>
      </c>
      <c r="D26" t="str">
        <f t="shared" si="0"/>
        <v xml:space="preserve">GWS </v>
      </c>
      <c r="E26" s="92" t="s">
        <v>509</v>
      </c>
      <c r="F26" t="str">
        <f>VLOOKUP(D26,'Name short to full'!$A$1:$B$19,2,FALSE)</f>
        <v>GWS Giants</v>
      </c>
      <c r="G26" t="str">
        <f>VLOOKUP(E26, 'Name short to full'!$C$2:$D$19, 2, FALSE)</f>
        <v>Melbourne Demons</v>
      </c>
      <c r="H26" s="93" t="str">
        <f t="shared" si="1"/>
        <v>79</v>
      </c>
      <c r="I26" t="s">
        <v>411</v>
      </c>
      <c r="J26" s="92" t="str">
        <f t="shared" si="2"/>
        <v>47</v>
      </c>
      <c r="K26" s="53">
        <f t="shared" si="3"/>
        <v>1.6808510638297873</v>
      </c>
      <c r="L26" s="53">
        <f t="shared" si="4"/>
        <v>0.59493670886075944</v>
      </c>
      <c r="M26"/>
      <c r="N26"/>
      <c r="O26" t="str">
        <f t="shared" si="5"/>
        <v>Played Twice</v>
      </c>
    </row>
    <row r="27" spans="1:15">
      <c r="A27">
        <v>3</v>
      </c>
      <c r="B27" t="s">
        <v>410</v>
      </c>
      <c r="C27" t="s">
        <v>409</v>
      </c>
      <c r="D27" t="str">
        <f t="shared" si="0"/>
        <v xml:space="preserve">North Melbourne </v>
      </c>
      <c r="E27" s="92" t="s">
        <v>524</v>
      </c>
      <c r="F27" t="str">
        <f>VLOOKUP(D27,'Name short to full'!$A$1:$B$19,2,FALSE)</f>
        <v>North Melbourne Kangaroos</v>
      </c>
      <c r="G27" t="str">
        <f>VLOOKUP(E27, 'Name short to full'!$C$2:$D$19, 2, FALSE)</f>
        <v>Port Adelaide Power</v>
      </c>
      <c r="H27" s="93" t="str">
        <f t="shared" si="1"/>
        <v>97</v>
      </c>
      <c r="I27" t="s">
        <v>408</v>
      </c>
      <c r="J27" s="92" t="str">
        <f t="shared" si="2"/>
        <v>90</v>
      </c>
      <c r="K27" s="53">
        <f t="shared" si="3"/>
        <v>1.0777777777777777</v>
      </c>
      <c r="L27" s="53">
        <f t="shared" si="4"/>
        <v>0.92783505154639179</v>
      </c>
      <c r="M27"/>
      <c r="N27"/>
      <c r="O27" t="str">
        <f t="shared" si="5"/>
        <v/>
      </c>
    </row>
    <row r="28" spans="1:15" s="13" customFormat="1" ht="17" customHeight="1">
      <c r="A28" s="13">
        <v>3</v>
      </c>
      <c r="B28" s="13" t="s">
        <v>407</v>
      </c>
      <c r="C28" s="13" t="s">
        <v>406</v>
      </c>
      <c r="D28" s="13" t="str">
        <f t="shared" si="0"/>
        <v xml:space="preserve">Essendon </v>
      </c>
      <c r="E28" s="244" t="s">
        <v>562</v>
      </c>
      <c r="F28" s="13" t="str">
        <f>VLOOKUP(D28,'Name short to full'!$A$1:$B$19,2,FALSE)</f>
        <v>Essendon Bombers</v>
      </c>
      <c r="G28" s="13" t="str">
        <f>VLOOKUP(E28, 'Name short to full'!$C$2:$D$19, 2, FALSE)</f>
        <v>Carlton Blues</v>
      </c>
      <c r="H28" s="245" t="str">
        <f t="shared" si="1"/>
        <v>138</v>
      </c>
      <c r="I28" t="s">
        <v>405</v>
      </c>
      <c r="J28" s="244" t="str">
        <f t="shared" si="2"/>
        <v>57</v>
      </c>
      <c r="K28" s="246">
        <f t="shared" si="3"/>
        <v>2.4210526315789473</v>
      </c>
      <c r="L28" s="246">
        <f t="shared" si="4"/>
        <v>0.41304347826086957</v>
      </c>
      <c r="O28" t="str">
        <f t="shared" si="5"/>
        <v>Played Twice</v>
      </c>
    </row>
    <row r="29" spans="1:15">
      <c r="A29">
        <v>4</v>
      </c>
      <c r="B29" t="s">
        <v>404</v>
      </c>
      <c r="C29" t="s">
        <v>403</v>
      </c>
      <c r="D29" t="str">
        <f t="shared" si="0"/>
        <v xml:space="preserve">Richmond </v>
      </c>
      <c r="E29" s="92" t="s">
        <v>550</v>
      </c>
      <c r="F29" t="str">
        <f>VLOOKUP(D29,'Name short to full'!$A$1:$B$19,2,FALSE)</f>
        <v>Richmond Tigers</v>
      </c>
      <c r="G29" t="str">
        <f>VLOOKUP(E29, 'Name short to full'!$C$2:$D$19, 2, FALSE)</f>
        <v>Collingwood Magpies</v>
      </c>
      <c r="H29" s="93" t="str">
        <f t="shared" si="1"/>
        <v>72</v>
      </c>
      <c r="I29" t="s">
        <v>402</v>
      </c>
      <c r="J29" s="92" t="str">
        <f t="shared" si="2"/>
        <v>110</v>
      </c>
      <c r="K29" s="53">
        <f t="shared" si="3"/>
        <v>0.65454545454545454</v>
      </c>
      <c r="L29" s="53">
        <f t="shared" si="4"/>
        <v>1.5277777777777777</v>
      </c>
      <c r="M29"/>
      <c r="N29"/>
      <c r="O29" t="str">
        <f t="shared" si="5"/>
        <v/>
      </c>
    </row>
    <row r="30" spans="1:15">
      <c r="A30">
        <v>4</v>
      </c>
      <c r="B30" t="s">
        <v>401</v>
      </c>
      <c r="C30" t="s">
        <v>400</v>
      </c>
      <c r="D30" t="str">
        <f t="shared" si="0"/>
        <v xml:space="preserve">Port Adelaide </v>
      </c>
      <c r="E30" s="92" t="s">
        <v>513</v>
      </c>
      <c r="F30" t="str">
        <f>VLOOKUP(D30,'Name short to full'!$A$1:$B$19,2,FALSE)</f>
        <v>Port Adelaide Power</v>
      </c>
      <c r="G30" t="str">
        <f>VLOOKUP(E30, 'Name short to full'!$C$2:$D$19, 2, FALSE)</f>
        <v>Brisbane Lions</v>
      </c>
      <c r="H30" s="93" t="str">
        <f t="shared" si="1"/>
        <v>159</v>
      </c>
      <c r="I30" t="s">
        <v>399</v>
      </c>
      <c r="J30" s="92" t="str">
        <f t="shared" si="2"/>
        <v>46</v>
      </c>
      <c r="K30" s="53">
        <f t="shared" si="3"/>
        <v>3.4565217391304346</v>
      </c>
      <c r="L30" s="53">
        <f t="shared" si="4"/>
        <v>0.28930817610062892</v>
      </c>
      <c r="M30"/>
      <c r="N30"/>
      <c r="O30" t="str">
        <f t="shared" si="5"/>
        <v/>
      </c>
    </row>
    <row r="31" spans="1:15">
      <c r="A31">
        <v>4</v>
      </c>
      <c r="B31" t="s">
        <v>398</v>
      </c>
      <c r="C31" t="s">
        <v>397</v>
      </c>
      <c r="D31" t="str">
        <f t="shared" si="0"/>
        <v xml:space="preserve">Carlton </v>
      </c>
      <c r="E31" s="92" t="s">
        <v>509</v>
      </c>
      <c r="F31" t="str">
        <f>VLOOKUP(D31,'Name short to full'!$A$1:$B$19,2,FALSE)</f>
        <v>Carlton Blues</v>
      </c>
      <c r="G31" t="str">
        <f>VLOOKUP(E31, 'Name short to full'!$C$2:$D$19, 2, FALSE)</f>
        <v>Melbourne Demons</v>
      </c>
      <c r="H31" s="93" t="str">
        <f t="shared" si="1"/>
        <v>58</v>
      </c>
      <c r="I31" t="s">
        <v>396</v>
      </c>
      <c r="J31" s="92" t="str">
        <f t="shared" si="2"/>
        <v>81</v>
      </c>
      <c r="K31" s="53">
        <f t="shared" si="3"/>
        <v>0.71604938271604934</v>
      </c>
      <c r="L31" s="53">
        <f t="shared" si="4"/>
        <v>1.396551724137931</v>
      </c>
      <c r="M31"/>
      <c r="N31"/>
      <c r="O31" t="str">
        <f t="shared" si="5"/>
        <v/>
      </c>
    </row>
    <row r="32" spans="1:15">
      <c r="A32">
        <v>4</v>
      </c>
      <c r="B32" t="s">
        <v>395</v>
      </c>
      <c r="C32" t="s">
        <v>394</v>
      </c>
      <c r="D32" t="str">
        <f t="shared" si="0"/>
        <v xml:space="preserve">GWS </v>
      </c>
      <c r="E32" s="92" t="s">
        <v>572</v>
      </c>
      <c r="F32" t="str">
        <f>VLOOKUP(D32,'Name short to full'!$A$1:$B$19,2,FALSE)</f>
        <v>GWS Giants</v>
      </c>
      <c r="G32" t="str">
        <f>VLOOKUP(E32, 'Name short to full'!$C$2:$D$19, 2, FALSE)</f>
        <v>Western Bulldogs</v>
      </c>
      <c r="H32" s="93" t="str">
        <f t="shared" si="1"/>
        <v>83</v>
      </c>
      <c r="I32" t="s">
        <v>393</v>
      </c>
      <c r="J32" s="92" t="str">
        <f t="shared" si="2"/>
        <v>110</v>
      </c>
      <c r="K32" s="53">
        <f t="shared" si="3"/>
        <v>0.75454545454545452</v>
      </c>
      <c r="L32" s="53">
        <f t="shared" si="4"/>
        <v>1.3253012048192772</v>
      </c>
      <c r="M32"/>
      <c r="N32"/>
      <c r="O32" t="str">
        <f t="shared" si="5"/>
        <v>Played Twice</v>
      </c>
    </row>
    <row r="33" spans="1:15">
      <c r="A33">
        <v>4</v>
      </c>
      <c r="B33" t="s">
        <v>390</v>
      </c>
      <c r="C33" t="s">
        <v>392</v>
      </c>
      <c r="D33" t="str">
        <f t="shared" si="0"/>
        <v xml:space="preserve">Geelong </v>
      </c>
      <c r="E33" s="92" t="s">
        <v>505</v>
      </c>
      <c r="F33" t="str">
        <f>VLOOKUP(D33,'Name short to full'!$A$1:$B$19,2,FALSE)</f>
        <v>Geelong Cats</v>
      </c>
      <c r="G33" t="str">
        <f>VLOOKUP(E33, 'Name short to full'!$C$2:$D$19, 2, FALSE)</f>
        <v>West Coast Eagles</v>
      </c>
      <c r="H33" s="93" t="str">
        <f t="shared" si="1"/>
        <v>107</v>
      </c>
      <c r="I33" t="s">
        <v>391</v>
      </c>
      <c r="J33" s="92" t="str">
        <f t="shared" si="2"/>
        <v>32</v>
      </c>
      <c r="K33" s="53">
        <f t="shared" si="3"/>
        <v>3.34375</v>
      </c>
      <c r="L33" s="53">
        <f t="shared" si="4"/>
        <v>0.29906542056074764</v>
      </c>
      <c r="M33"/>
      <c r="N33"/>
      <c r="O33" t="str">
        <f t="shared" si="5"/>
        <v/>
      </c>
    </row>
    <row r="34" spans="1:15">
      <c r="A34">
        <v>4</v>
      </c>
      <c r="B34" t="s">
        <v>390</v>
      </c>
      <c r="C34" t="s">
        <v>389</v>
      </c>
      <c r="D34" t="str">
        <f t="shared" ref="D34:D65" si="6">LEFT(C34,FIND("v",C34)-1)</f>
        <v xml:space="preserve">Gold Coast </v>
      </c>
      <c r="E34" s="92" t="s">
        <v>528</v>
      </c>
      <c r="F34" t="str">
        <f>VLOOKUP(D34,'Name short to full'!$A$1:$B$19,2,FALSE)</f>
        <v>Gold Coast Suns</v>
      </c>
      <c r="G34" t="str">
        <f>VLOOKUP(E34, 'Name short to full'!$C$2:$D$19, 2, FALSE)</f>
        <v>Hawthorn Hawks</v>
      </c>
      <c r="H34" s="93" t="str">
        <f t="shared" ref="H34:H65" si="7">LEFT(I34, FIND("-", I34) - 1)</f>
        <v>49</v>
      </c>
      <c r="I34" t="s">
        <v>388</v>
      </c>
      <c r="J34" s="92" t="str">
        <f t="shared" ref="J34:J65" si="8">RIGHT(I34,LEN(I34)-FIND("-",I34))</f>
        <v>148</v>
      </c>
      <c r="K34" s="53">
        <f t="shared" ref="K34:K65" si="9">H34/J34</f>
        <v>0.33108108108108109</v>
      </c>
      <c r="L34" s="53">
        <f t="shared" ref="L34:L65" si="10">J34/H34</f>
        <v>3.0204081632653059</v>
      </c>
      <c r="M34"/>
      <c r="N34"/>
      <c r="O34" t="str">
        <f t="shared" si="5"/>
        <v>Played Twice</v>
      </c>
    </row>
    <row r="35" spans="1:15">
      <c r="A35">
        <v>4</v>
      </c>
      <c r="B35" t="s">
        <v>387</v>
      </c>
      <c r="C35" t="s">
        <v>386</v>
      </c>
      <c r="D35" t="str">
        <f t="shared" si="6"/>
        <v xml:space="preserve">Sydney </v>
      </c>
      <c r="E35" s="92" t="s">
        <v>615</v>
      </c>
      <c r="F35" t="str">
        <f>VLOOKUP(D35,'Name short to full'!$A$1:$B$19,2,FALSE)</f>
        <v>Sydney Swans</v>
      </c>
      <c r="G35" t="str">
        <f>VLOOKUP(E35, 'Name short to full'!$C$2:$D$19, 2, FALSE)</f>
        <v>North Melbourne Kangaroos</v>
      </c>
      <c r="H35" s="93" t="str">
        <f t="shared" si="7"/>
        <v>48</v>
      </c>
      <c r="I35" t="s">
        <v>385</v>
      </c>
      <c r="J35" s="92" t="str">
        <f t="shared" si="8"/>
        <v>91</v>
      </c>
      <c r="K35" s="53">
        <f t="shared" si="9"/>
        <v>0.52747252747252749</v>
      </c>
      <c r="L35" s="53">
        <f t="shared" si="10"/>
        <v>1.8958333333333333</v>
      </c>
      <c r="M35"/>
      <c r="N35"/>
      <c r="O35" t="str">
        <f t="shared" si="5"/>
        <v/>
      </c>
    </row>
    <row r="36" spans="1:15">
      <c r="A36">
        <v>4</v>
      </c>
      <c r="B36" t="s">
        <v>384</v>
      </c>
      <c r="C36" t="s">
        <v>383</v>
      </c>
      <c r="D36" t="str">
        <f t="shared" si="6"/>
        <v xml:space="preserve">Fremantle </v>
      </c>
      <c r="E36" s="92" t="s">
        <v>520</v>
      </c>
      <c r="F36" t="str">
        <f>VLOOKUP(D36,'Name short to full'!$A$1:$B$19,2,FALSE)</f>
        <v>Fremantle Dockers</v>
      </c>
      <c r="G36" t="str">
        <f>VLOOKUP(E36, 'Name short to full'!$C$2:$D$19, 2, FALSE)</f>
        <v>Essendon Bombers</v>
      </c>
      <c r="H36" s="93" t="str">
        <f t="shared" si="7"/>
        <v>113</v>
      </c>
      <c r="I36" t="s">
        <v>382</v>
      </c>
      <c r="J36" s="92" t="str">
        <f t="shared" si="8"/>
        <v>60</v>
      </c>
      <c r="K36" s="53">
        <f t="shared" si="9"/>
        <v>1.8833333333333333</v>
      </c>
      <c r="L36" s="53">
        <f t="shared" si="10"/>
        <v>0.53097345132743368</v>
      </c>
      <c r="M36"/>
      <c r="N36"/>
      <c r="O36" t="str">
        <f t="shared" si="5"/>
        <v/>
      </c>
    </row>
    <row r="37" spans="1:15">
      <c r="A37">
        <v>4</v>
      </c>
      <c r="B37" t="s">
        <v>381</v>
      </c>
      <c r="C37" t="s">
        <v>380</v>
      </c>
      <c r="D37" t="str">
        <f t="shared" si="6"/>
        <v xml:space="preserve">St Kilda </v>
      </c>
      <c r="E37" s="92" t="s">
        <v>558</v>
      </c>
      <c r="F37" t="str">
        <f>VLOOKUP(D37,'Name short to full'!$A$1:$B$19,2,FALSE)</f>
        <v>St Kilda Saints</v>
      </c>
      <c r="G37" t="str">
        <f>VLOOKUP(E37, 'Name short to full'!$C$2:$D$19, 2, FALSE)</f>
        <v>Adelaide Crows</v>
      </c>
      <c r="H37" s="93" t="str">
        <f t="shared" si="7"/>
        <v>50</v>
      </c>
      <c r="I37" t="s">
        <v>379</v>
      </c>
      <c r="J37" s="92" t="str">
        <f t="shared" si="8"/>
        <v>136</v>
      </c>
      <c r="K37" s="53">
        <f t="shared" si="9"/>
        <v>0.36764705882352944</v>
      </c>
      <c r="L37" s="53">
        <f t="shared" si="10"/>
        <v>2.72</v>
      </c>
      <c r="M37"/>
      <c r="N37"/>
      <c r="O37" t="str">
        <f t="shared" si="5"/>
        <v>Played Twice</v>
      </c>
    </row>
    <row r="38" spans="1:15" s="13" customFormat="1">
      <c r="A38" s="13">
        <v>5</v>
      </c>
      <c r="B38" s="13" t="s">
        <v>378</v>
      </c>
      <c r="C38" s="13" t="s">
        <v>377</v>
      </c>
      <c r="D38" s="13" t="str">
        <f t="shared" si="6"/>
        <v xml:space="preserve">Brisbane </v>
      </c>
      <c r="E38" s="244" t="s">
        <v>516</v>
      </c>
      <c r="F38" s="13" t="str">
        <f>VLOOKUP(D38,'Name short to full'!$A$1:$B$19,2,FALSE)</f>
        <v>Brisbane Lions</v>
      </c>
      <c r="G38" s="13" t="str">
        <f>VLOOKUP(E38, 'Name short to full'!$C$2:$D$19, 2, FALSE)</f>
        <v>Richmond Tigers</v>
      </c>
      <c r="H38" s="245" t="str">
        <f t="shared" si="7"/>
        <v>63</v>
      </c>
      <c r="I38" t="s">
        <v>376</v>
      </c>
      <c r="J38" s="244" t="str">
        <f t="shared" si="8"/>
        <v>106</v>
      </c>
      <c r="K38" s="246">
        <f t="shared" si="9"/>
        <v>0.59433962264150941</v>
      </c>
      <c r="L38" s="246">
        <f t="shared" si="10"/>
        <v>1.6825396825396826</v>
      </c>
      <c r="N38" s="246">
        <f>(K38+L129)/2</f>
        <v>0.63894196321948882</v>
      </c>
      <c r="O38" t="str">
        <f t="shared" si="5"/>
        <v>Played Twice</v>
      </c>
    </row>
    <row r="39" spans="1:15">
      <c r="A39">
        <v>5</v>
      </c>
      <c r="B39" t="s">
        <v>375</v>
      </c>
      <c r="C39" t="s">
        <v>374</v>
      </c>
      <c r="D39" t="str">
        <f t="shared" si="6"/>
        <v xml:space="preserve">Collingwood </v>
      </c>
      <c r="E39" s="92" t="s">
        <v>615</v>
      </c>
      <c r="F39" t="str">
        <f>VLOOKUP(D39,'Name short to full'!$A$1:$B$19,2,FALSE)</f>
        <v>Collingwood Magpies</v>
      </c>
      <c r="G39" t="str">
        <f>VLOOKUP(E39, 'Name short to full'!$C$2:$D$19, 2, FALSE)</f>
        <v>North Melbourne Kangaroos</v>
      </c>
      <c r="H39" s="93" t="str">
        <f t="shared" si="7"/>
        <v>93</v>
      </c>
      <c r="I39" t="s">
        <v>373</v>
      </c>
      <c r="J39" s="92" t="str">
        <f t="shared" si="8"/>
        <v>58</v>
      </c>
      <c r="K39" s="53">
        <f t="shared" si="9"/>
        <v>1.603448275862069</v>
      </c>
      <c r="L39" s="53">
        <f t="shared" si="10"/>
        <v>0.62365591397849462</v>
      </c>
      <c r="M39"/>
      <c r="N39"/>
      <c r="O39" t="str">
        <f t="shared" si="5"/>
        <v/>
      </c>
    </row>
    <row r="40" spans="1:15">
      <c r="A40">
        <v>5</v>
      </c>
      <c r="B40" t="s">
        <v>372</v>
      </c>
      <c r="C40" t="s">
        <v>371</v>
      </c>
      <c r="D40" t="str">
        <f t="shared" si="6"/>
        <v xml:space="preserve">Sydney </v>
      </c>
      <c r="E40" s="92" t="s">
        <v>539</v>
      </c>
      <c r="F40" t="str">
        <f>VLOOKUP(D40,'Name short to full'!$A$1:$B$19,2,FALSE)</f>
        <v>Sydney Swans</v>
      </c>
      <c r="G40" t="str">
        <f>VLOOKUP(E40, 'Name short to full'!$C$2:$D$19, 2, FALSE)</f>
        <v>Fremantle Dockers</v>
      </c>
      <c r="H40" s="93" t="str">
        <f t="shared" si="7"/>
        <v>92</v>
      </c>
      <c r="I40" t="s">
        <v>370</v>
      </c>
      <c r="J40" s="92" t="str">
        <f t="shared" si="8"/>
        <v>75</v>
      </c>
      <c r="K40" s="53">
        <f t="shared" si="9"/>
        <v>1.2266666666666666</v>
      </c>
      <c r="L40" s="53">
        <f t="shared" si="10"/>
        <v>0.81521739130434778</v>
      </c>
      <c r="M40"/>
      <c r="N40"/>
      <c r="O40" t="str">
        <f t="shared" si="5"/>
        <v/>
      </c>
    </row>
    <row r="41" spans="1:15">
      <c r="A41">
        <v>5</v>
      </c>
      <c r="B41" t="s">
        <v>369</v>
      </c>
      <c r="C41" t="s">
        <v>368</v>
      </c>
      <c r="D41" t="str">
        <f t="shared" si="6"/>
        <v xml:space="preserve">West Coast </v>
      </c>
      <c r="E41" s="92" t="s">
        <v>524</v>
      </c>
      <c r="F41" t="str">
        <f>VLOOKUP(D41,'Name short to full'!$A$1:$B$19,2,FALSE)</f>
        <v>West Coast Eagles</v>
      </c>
      <c r="G41" t="str">
        <f>VLOOKUP(E41, 'Name short to full'!$C$2:$D$19, 2, FALSE)</f>
        <v>Port Adelaide Power</v>
      </c>
      <c r="H41" s="93" t="str">
        <f t="shared" si="7"/>
        <v>56</v>
      </c>
      <c r="I41" t="s">
        <v>367</v>
      </c>
      <c r="J41" s="92" t="str">
        <f t="shared" si="8"/>
        <v>70</v>
      </c>
      <c r="K41" s="53">
        <f t="shared" si="9"/>
        <v>0.8</v>
      </c>
      <c r="L41" s="53">
        <f t="shared" si="10"/>
        <v>1.25</v>
      </c>
      <c r="M41"/>
      <c r="N41"/>
      <c r="O41" t="str">
        <f t="shared" si="5"/>
        <v/>
      </c>
    </row>
    <row r="42" spans="1:15">
      <c r="A42">
        <v>5</v>
      </c>
      <c r="B42" t="s">
        <v>366</v>
      </c>
      <c r="C42" t="s">
        <v>365</v>
      </c>
      <c r="D42" t="str">
        <f t="shared" si="6"/>
        <v xml:space="preserve">Essendon </v>
      </c>
      <c r="E42" s="92" t="s">
        <v>501</v>
      </c>
      <c r="F42" t="str">
        <f>VLOOKUP(D42,'Name short to full'!$A$1:$B$19,2,FALSE)</f>
        <v>Essendon Bombers</v>
      </c>
      <c r="G42" t="str">
        <f>VLOOKUP(E42, 'Name short to full'!$C$2:$D$19, 2, FALSE)</f>
        <v>St Kilda Saints</v>
      </c>
      <c r="H42" s="93" t="str">
        <f t="shared" si="7"/>
        <v>65</v>
      </c>
      <c r="I42" t="s">
        <v>364</v>
      </c>
      <c r="J42" s="92" t="str">
        <f t="shared" si="8"/>
        <v>81</v>
      </c>
      <c r="K42" s="53">
        <f t="shared" si="9"/>
        <v>0.80246913580246915</v>
      </c>
      <c r="L42" s="53">
        <f t="shared" si="10"/>
        <v>1.2461538461538462</v>
      </c>
      <c r="M42"/>
      <c r="N42"/>
      <c r="O42" t="str">
        <f t="shared" si="5"/>
        <v/>
      </c>
    </row>
    <row r="43" spans="1:15">
      <c r="A43">
        <v>5</v>
      </c>
      <c r="B43" t="s">
        <v>363</v>
      </c>
      <c r="C43" t="s">
        <v>362</v>
      </c>
      <c r="D43" t="str">
        <f t="shared" si="6"/>
        <v xml:space="preserve">Adelaide </v>
      </c>
      <c r="E43" s="92" t="s">
        <v>497</v>
      </c>
      <c r="F43" t="str">
        <f>VLOOKUP(D43,'Name short to full'!$A$1:$B$19,2,FALSE)</f>
        <v>Adelaide Crows</v>
      </c>
      <c r="G43" t="str">
        <f>VLOOKUP(E43, 'Name short to full'!$C$2:$D$19, 2, FALSE)</f>
        <v>GWS Giants</v>
      </c>
      <c r="H43" s="93" t="str">
        <f t="shared" si="7"/>
        <v>137</v>
      </c>
      <c r="I43" t="s">
        <v>361</v>
      </c>
      <c r="J43" s="92" t="str">
        <f t="shared" si="8"/>
        <v>72</v>
      </c>
      <c r="K43" s="53">
        <f t="shared" si="9"/>
        <v>1.9027777777777777</v>
      </c>
      <c r="L43" s="53">
        <f t="shared" si="10"/>
        <v>0.52554744525547448</v>
      </c>
      <c r="M43"/>
      <c r="N43"/>
      <c r="O43" t="str">
        <f t="shared" si="5"/>
        <v>Played Twice</v>
      </c>
    </row>
    <row r="44" spans="1:15">
      <c r="A44">
        <v>5</v>
      </c>
      <c r="B44" t="s">
        <v>360</v>
      </c>
      <c r="C44" t="s">
        <v>359</v>
      </c>
      <c r="D44" t="str">
        <f t="shared" si="6"/>
        <v xml:space="preserve">Melbourne </v>
      </c>
      <c r="E44" s="92" t="s">
        <v>554</v>
      </c>
      <c r="F44" t="str">
        <f>VLOOKUP(D44,'Name short to full'!$A$1:$B$19,2,FALSE)</f>
        <v>Melbourne Demons</v>
      </c>
      <c r="G44" t="str">
        <f>VLOOKUP(E44, 'Name short to full'!$C$2:$D$19, 2, FALSE)</f>
        <v>Gold Coast Suns</v>
      </c>
      <c r="H44" s="93" t="str">
        <f t="shared" si="7"/>
        <v>78</v>
      </c>
      <c r="I44" t="s">
        <v>358</v>
      </c>
      <c r="J44" s="92" t="str">
        <f t="shared" si="8"/>
        <v>86</v>
      </c>
      <c r="K44" s="53">
        <f t="shared" si="9"/>
        <v>0.90697674418604646</v>
      </c>
      <c r="L44" s="53">
        <f t="shared" si="10"/>
        <v>1.1025641025641026</v>
      </c>
      <c r="M44"/>
      <c r="N44"/>
      <c r="O44" t="str">
        <f t="shared" si="5"/>
        <v/>
      </c>
    </row>
    <row r="45" spans="1:15">
      <c r="A45">
        <v>5</v>
      </c>
      <c r="B45" t="s">
        <v>357</v>
      </c>
      <c r="C45" t="s">
        <v>356</v>
      </c>
      <c r="D45" t="str">
        <f t="shared" si="6"/>
        <v xml:space="preserve">Western Bulldogs </v>
      </c>
      <c r="E45" s="92" t="s">
        <v>562</v>
      </c>
      <c r="F45" t="str">
        <f>VLOOKUP(D45,'Name short to full'!$A$1:$B$19,2,FALSE)</f>
        <v>Western Bulldogs</v>
      </c>
      <c r="G45" t="str">
        <f>VLOOKUP(E45, 'Name short to full'!$C$2:$D$19, 2, FALSE)</f>
        <v>Carlton Blues</v>
      </c>
      <c r="H45" s="93" t="str">
        <f t="shared" si="7"/>
        <v>91</v>
      </c>
      <c r="I45" t="s">
        <v>355</v>
      </c>
      <c r="J45" s="92" t="str">
        <f t="shared" si="8"/>
        <v>119</v>
      </c>
      <c r="K45" s="53">
        <f t="shared" si="9"/>
        <v>0.76470588235294112</v>
      </c>
      <c r="L45" s="53">
        <f t="shared" si="10"/>
        <v>1.3076923076923077</v>
      </c>
      <c r="M45"/>
      <c r="N45"/>
      <c r="O45" t="str">
        <f t="shared" si="5"/>
        <v/>
      </c>
    </row>
    <row r="46" spans="1:15">
      <c r="A46">
        <v>5</v>
      </c>
      <c r="B46" t="s">
        <v>354</v>
      </c>
      <c r="C46" t="s">
        <v>353</v>
      </c>
      <c r="D46" t="str">
        <f t="shared" si="6"/>
        <v xml:space="preserve">Geelong </v>
      </c>
      <c r="E46" s="92" t="s">
        <v>528</v>
      </c>
      <c r="F46" t="str">
        <f>VLOOKUP(D46,'Name short to full'!$A$1:$B$19,2,FALSE)</f>
        <v>Geelong Cats</v>
      </c>
      <c r="G46" t="str">
        <f>VLOOKUP(E46, 'Name short to full'!$C$2:$D$19, 2, FALSE)</f>
        <v>Hawthorn Hawks</v>
      </c>
      <c r="H46" s="93" t="str">
        <f t="shared" si="7"/>
        <v>106</v>
      </c>
      <c r="I46" t="s">
        <v>352</v>
      </c>
      <c r="J46" s="92" t="str">
        <f t="shared" si="8"/>
        <v>87</v>
      </c>
      <c r="K46" s="53">
        <f t="shared" si="9"/>
        <v>1.2183908045977012</v>
      </c>
      <c r="L46" s="53">
        <f t="shared" si="10"/>
        <v>0.82075471698113212</v>
      </c>
      <c r="M46"/>
      <c r="N46"/>
      <c r="O46" t="str">
        <f t="shared" si="5"/>
        <v>Played Twice</v>
      </c>
    </row>
    <row r="47" spans="1:15" s="13" customFormat="1">
      <c r="A47" s="13">
        <v>6</v>
      </c>
      <c r="B47" s="13" t="s">
        <v>351</v>
      </c>
      <c r="C47" s="13" t="s">
        <v>350</v>
      </c>
      <c r="D47" s="13" t="str">
        <f t="shared" si="6"/>
        <v xml:space="preserve">Collingwood </v>
      </c>
      <c r="E47" s="244" t="s">
        <v>520</v>
      </c>
      <c r="F47" s="13" t="str">
        <f>VLOOKUP(D47,'Name short to full'!$A$1:$B$19,2,FALSE)</f>
        <v>Collingwood Magpies</v>
      </c>
      <c r="G47" s="13" t="str">
        <f>VLOOKUP(E47, 'Name short to full'!$C$2:$D$19, 2, FALSE)</f>
        <v>Essendon Bombers</v>
      </c>
      <c r="H47" s="245" t="str">
        <f t="shared" si="7"/>
        <v>83</v>
      </c>
      <c r="I47" t="s">
        <v>349</v>
      </c>
      <c r="J47" s="244" t="str">
        <f t="shared" si="8"/>
        <v>60</v>
      </c>
      <c r="K47" s="246">
        <f t="shared" si="9"/>
        <v>1.3833333333333333</v>
      </c>
      <c r="L47" s="246">
        <f t="shared" si="10"/>
        <v>0.72289156626506024</v>
      </c>
      <c r="N47" s="246">
        <f>(K47+L145)/2</f>
        <v>0.88098705501618124</v>
      </c>
      <c r="O47" t="str">
        <f t="shared" si="5"/>
        <v>Played Twice</v>
      </c>
    </row>
    <row r="48" spans="1:15">
      <c r="A48">
        <v>6</v>
      </c>
      <c r="B48" t="s">
        <v>348</v>
      </c>
      <c r="C48" t="s">
        <v>347</v>
      </c>
      <c r="D48" t="str">
        <f t="shared" si="6"/>
        <v xml:space="preserve">Fremantle </v>
      </c>
      <c r="E48" s="92" t="s">
        <v>615</v>
      </c>
      <c r="F48" t="str">
        <f>VLOOKUP(D48,'Name short to full'!$A$1:$B$19,2,FALSE)</f>
        <v>Fremantle Dockers</v>
      </c>
      <c r="G48" t="str">
        <f>VLOOKUP(E48, 'Name short to full'!$C$2:$D$19, 2, FALSE)</f>
        <v>North Melbourne Kangaroos</v>
      </c>
      <c r="H48" s="93" t="str">
        <f t="shared" si="7"/>
        <v>61</v>
      </c>
      <c r="I48" t="s">
        <v>346</v>
      </c>
      <c r="J48" s="92" t="str">
        <f t="shared" si="8"/>
        <v>74</v>
      </c>
      <c r="K48" s="53">
        <f t="shared" si="9"/>
        <v>0.82432432432432434</v>
      </c>
      <c r="L48" s="53">
        <f t="shared" si="10"/>
        <v>1.2131147540983607</v>
      </c>
      <c r="M48"/>
      <c r="N48"/>
      <c r="O48" t="str">
        <f t="shared" si="5"/>
        <v/>
      </c>
    </row>
    <row r="49" spans="1:15">
      <c r="A49">
        <v>6</v>
      </c>
      <c r="B49" t="s">
        <v>345</v>
      </c>
      <c r="C49" t="s">
        <v>344</v>
      </c>
      <c r="D49" t="str">
        <f t="shared" si="6"/>
        <v xml:space="preserve">St Kilda </v>
      </c>
      <c r="E49" s="92" t="s">
        <v>513</v>
      </c>
      <c r="F49" t="str">
        <f>VLOOKUP(D49,'Name short to full'!$A$1:$B$19,2,FALSE)</f>
        <v>St Kilda Saints</v>
      </c>
      <c r="G49" t="str">
        <f>VLOOKUP(E49, 'Name short to full'!$C$2:$D$19, 2, FALSE)</f>
        <v>Brisbane Lions</v>
      </c>
      <c r="H49" s="93" t="str">
        <f t="shared" si="7"/>
        <v>79</v>
      </c>
      <c r="I49" t="s">
        <v>343</v>
      </c>
      <c r="J49" s="92" t="str">
        <f t="shared" si="8"/>
        <v>82</v>
      </c>
      <c r="K49" s="53">
        <f t="shared" si="9"/>
        <v>0.96341463414634143</v>
      </c>
      <c r="L49" s="53">
        <f t="shared" si="10"/>
        <v>1.0379746835443038</v>
      </c>
      <c r="M49"/>
      <c r="N49"/>
      <c r="O49" t="str">
        <f t="shared" si="5"/>
        <v/>
      </c>
    </row>
    <row r="50" spans="1:15">
      <c r="A50">
        <v>6</v>
      </c>
      <c r="B50" t="s">
        <v>342</v>
      </c>
      <c r="C50" t="s">
        <v>341</v>
      </c>
      <c r="D50" t="str">
        <f t="shared" si="6"/>
        <v xml:space="preserve">Gold Coast </v>
      </c>
      <c r="E50" s="92" t="s">
        <v>497</v>
      </c>
      <c r="F50" t="str">
        <f>VLOOKUP(D50,'Name short to full'!$A$1:$B$19,2,FALSE)</f>
        <v>Gold Coast Suns</v>
      </c>
      <c r="G50" t="str">
        <f>VLOOKUP(E50, 'Name short to full'!$C$2:$D$19, 2, FALSE)</f>
        <v>GWS Giants</v>
      </c>
      <c r="H50" s="93" t="str">
        <f t="shared" si="7"/>
        <v>134</v>
      </c>
      <c r="I50" t="s">
        <v>340</v>
      </c>
      <c r="J50" s="92" t="str">
        <f t="shared" si="8"/>
        <v>94</v>
      </c>
      <c r="K50" s="53">
        <f t="shared" si="9"/>
        <v>1.425531914893617</v>
      </c>
      <c r="L50" s="53">
        <f t="shared" si="10"/>
        <v>0.70149253731343286</v>
      </c>
      <c r="M50"/>
      <c r="N50"/>
      <c r="O50" t="str">
        <f t="shared" si="5"/>
        <v/>
      </c>
    </row>
    <row r="51" spans="1:15">
      <c r="A51">
        <v>6</v>
      </c>
      <c r="B51" t="s">
        <v>339</v>
      </c>
      <c r="C51" t="s">
        <v>338</v>
      </c>
      <c r="D51" t="str">
        <f t="shared" si="6"/>
        <v xml:space="preserve">Carlton </v>
      </c>
      <c r="E51" s="92" t="s">
        <v>505</v>
      </c>
      <c r="F51" t="str">
        <f>VLOOKUP(D51,'Name short to full'!$A$1:$B$19,2,FALSE)</f>
        <v>Carlton Blues</v>
      </c>
      <c r="G51" t="str">
        <f>VLOOKUP(E51, 'Name short to full'!$C$2:$D$19, 2, FALSE)</f>
        <v>West Coast Eagles</v>
      </c>
      <c r="H51" s="93" t="str">
        <f t="shared" si="7"/>
        <v>92</v>
      </c>
      <c r="I51" t="s">
        <v>337</v>
      </c>
      <c r="J51" s="92" t="str">
        <f t="shared" si="8"/>
        <v>89</v>
      </c>
      <c r="K51" s="53">
        <f t="shared" si="9"/>
        <v>1.0337078651685394</v>
      </c>
      <c r="L51" s="53">
        <f t="shared" si="10"/>
        <v>0.96739130434782605</v>
      </c>
      <c r="M51"/>
      <c r="N51"/>
      <c r="O51" t="str">
        <f t="shared" si="5"/>
        <v/>
      </c>
    </row>
    <row r="52" spans="1:15">
      <c r="A52">
        <v>6</v>
      </c>
      <c r="B52" t="s">
        <v>336</v>
      </c>
      <c r="C52" t="s">
        <v>335</v>
      </c>
      <c r="D52" t="str">
        <f t="shared" si="6"/>
        <v xml:space="preserve">Melbourne </v>
      </c>
      <c r="E52" s="92" t="s">
        <v>535</v>
      </c>
      <c r="F52" t="str">
        <f>VLOOKUP(D52,'Name short to full'!$A$1:$B$19,2,FALSE)</f>
        <v>Melbourne Demons</v>
      </c>
      <c r="G52" t="str">
        <f>VLOOKUP(E52, 'Name short to full'!$C$2:$D$19, 2, FALSE)</f>
        <v>Sydney Swans</v>
      </c>
      <c r="H52" s="93" t="str">
        <f t="shared" si="7"/>
        <v>38</v>
      </c>
      <c r="I52" t="s">
        <v>334</v>
      </c>
      <c r="J52" s="92" t="str">
        <f t="shared" si="8"/>
        <v>69</v>
      </c>
      <c r="K52" s="53">
        <f t="shared" si="9"/>
        <v>0.55072463768115942</v>
      </c>
      <c r="L52" s="53">
        <f t="shared" si="10"/>
        <v>1.8157894736842106</v>
      </c>
      <c r="M52"/>
      <c r="N52"/>
      <c r="O52" t="str">
        <f t="shared" si="5"/>
        <v/>
      </c>
    </row>
    <row r="53" spans="1:15">
      <c r="A53">
        <v>6</v>
      </c>
      <c r="B53" t="s">
        <v>333</v>
      </c>
      <c r="C53" t="s">
        <v>332</v>
      </c>
      <c r="D53" t="str">
        <f t="shared" si="6"/>
        <v xml:space="preserve">Western Bulldogs </v>
      </c>
      <c r="E53" s="92" t="s">
        <v>558</v>
      </c>
      <c r="F53" t="str">
        <f>VLOOKUP(D53,'Name short to full'!$A$1:$B$19,2,FALSE)</f>
        <v>Western Bulldogs</v>
      </c>
      <c r="G53" t="str">
        <f>VLOOKUP(E53, 'Name short to full'!$C$2:$D$19, 2, FALSE)</f>
        <v>Adelaide Crows</v>
      </c>
      <c r="H53" s="93" t="str">
        <f t="shared" si="7"/>
        <v>83</v>
      </c>
      <c r="I53" t="s">
        <v>331</v>
      </c>
      <c r="J53" s="92" t="str">
        <f t="shared" si="8"/>
        <v>92</v>
      </c>
      <c r="K53" s="53">
        <f t="shared" si="9"/>
        <v>0.90217391304347827</v>
      </c>
      <c r="L53" s="53">
        <f t="shared" si="10"/>
        <v>1.1084337349397591</v>
      </c>
      <c r="M53"/>
      <c r="N53"/>
      <c r="O53" t="str">
        <f t="shared" si="5"/>
        <v/>
      </c>
    </row>
    <row r="54" spans="1:15">
      <c r="A54">
        <v>6</v>
      </c>
      <c r="B54" t="s">
        <v>330</v>
      </c>
      <c r="C54" t="s">
        <v>329</v>
      </c>
      <c r="D54" t="str">
        <f t="shared" si="6"/>
        <v xml:space="preserve">Richmond </v>
      </c>
      <c r="E54" s="92" t="s">
        <v>528</v>
      </c>
      <c r="F54" t="str">
        <f>VLOOKUP(D54,'Name short to full'!$A$1:$B$19,2,FALSE)</f>
        <v>Richmond Tigers</v>
      </c>
      <c r="G54" t="str">
        <f>VLOOKUP(E54, 'Name short to full'!$C$2:$D$19, 2, FALSE)</f>
        <v>Hawthorn Hawks</v>
      </c>
      <c r="H54" s="93" t="str">
        <f t="shared" si="7"/>
        <v>52</v>
      </c>
      <c r="I54" t="s">
        <v>328</v>
      </c>
      <c r="J54" s="92" t="str">
        <f t="shared" si="8"/>
        <v>118</v>
      </c>
      <c r="K54" s="53">
        <f t="shared" si="9"/>
        <v>0.44067796610169491</v>
      </c>
      <c r="L54" s="53">
        <f t="shared" si="10"/>
        <v>2.2692307692307692</v>
      </c>
      <c r="M54"/>
      <c r="N54"/>
      <c r="O54" t="str">
        <f t="shared" si="5"/>
        <v/>
      </c>
    </row>
    <row r="55" spans="1:15">
      <c r="A55">
        <v>6</v>
      </c>
      <c r="B55" t="s">
        <v>327</v>
      </c>
      <c r="C55" t="s">
        <v>326</v>
      </c>
      <c r="D55" t="str">
        <f t="shared" si="6"/>
        <v xml:space="preserve">Port Adelaide </v>
      </c>
      <c r="E55" s="92" t="s">
        <v>543</v>
      </c>
      <c r="F55" t="str">
        <f>VLOOKUP(D55,'Name short to full'!$A$1:$B$19,2,FALSE)</f>
        <v>Port Adelaide Power</v>
      </c>
      <c r="G55" t="str">
        <f>VLOOKUP(E55, 'Name short to full'!$C$2:$D$19, 2, FALSE)</f>
        <v>Geelong Cats</v>
      </c>
      <c r="H55" s="93" t="str">
        <f t="shared" si="7"/>
        <v>107</v>
      </c>
      <c r="I55" t="s">
        <v>325</v>
      </c>
      <c r="J55" s="92" t="str">
        <f t="shared" si="8"/>
        <v>67</v>
      </c>
      <c r="K55" s="53">
        <f t="shared" si="9"/>
        <v>1.5970149253731343</v>
      </c>
      <c r="L55" s="53">
        <f t="shared" si="10"/>
        <v>0.62616822429906538</v>
      </c>
      <c r="M55"/>
      <c r="N55"/>
      <c r="O55" t="str">
        <f t="shared" si="5"/>
        <v/>
      </c>
    </row>
    <row r="56" spans="1:15" s="13" customFormat="1">
      <c r="A56" s="13">
        <v>7</v>
      </c>
      <c r="B56" s="13" t="s">
        <v>324</v>
      </c>
      <c r="C56" s="13" t="s">
        <v>323</v>
      </c>
      <c r="D56" s="13" t="str">
        <f t="shared" si="6"/>
        <v xml:space="preserve">Carlton </v>
      </c>
      <c r="E56" s="244" t="s">
        <v>550</v>
      </c>
      <c r="F56" s="13" t="str">
        <f>VLOOKUP(D56,'Name short to full'!$A$1:$B$19,2,FALSE)</f>
        <v>Carlton Blues</v>
      </c>
      <c r="G56" s="13" t="str">
        <f>VLOOKUP(E56, 'Name short to full'!$C$2:$D$19, 2, FALSE)</f>
        <v>Collingwood Magpies</v>
      </c>
      <c r="H56" s="245" t="str">
        <f t="shared" si="7"/>
        <v>70</v>
      </c>
      <c r="I56" t="s">
        <v>322</v>
      </c>
      <c r="J56" s="244" t="str">
        <f t="shared" si="8"/>
        <v>104</v>
      </c>
      <c r="K56" s="246">
        <f t="shared" si="9"/>
        <v>0.67307692307692313</v>
      </c>
      <c r="L56" s="246">
        <f t="shared" si="10"/>
        <v>1.4857142857142858</v>
      </c>
      <c r="N56" s="246">
        <f>(K56+L127)/2</f>
        <v>0.75412087912087911</v>
      </c>
      <c r="O56" t="str">
        <f t="shared" si="5"/>
        <v>Played Twice</v>
      </c>
    </row>
    <row r="57" spans="1:15">
      <c r="A57">
        <v>7</v>
      </c>
      <c r="B57" t="s">
        <v>321</v>
      </c>
      <c r="C57" t="s">
        <v>320</v>
      </c>
      <c r="D57" t="str">
        <f t="shared" si="6"/>
        <v xml:space="preserve">Hawthorn </v>
      </c>
      <c r="E57" s="92" t="s">
        <v>501</v>
      </c>
      <c r="F57" t="str">
        <f>VLOOKUP(D57,'Name short to full'!$A$1:$B$19,2,FALSE)</f>
        <v>Hawthorn Hawks</v>
      </c>
      <c r="G57" t="str">
        <f>VLOOKUP(E57, 'Name short to full'!$C$2:$D$19, 2, FALSE)</f>
        <v>St Kilda Saints</v>
      </c>
      <c r="H57" s="93" t="str">
        <f t="shared" si="7"/>
        <v>175</v>
      </c>
      <c r="I57" t="s">
        <v>319</v>
      </c>
      <c r="J57" s="92" t="str">
        <f t="shared" si="8"/>
        <v>30</v>
      </c>
      <c r="K57" s="53">
        <f t="shared" si="9"/>
        <v>5.833333333333333</v>
      </c>
      <c r="L57" s="53">
        <f t="shared" si="10"/>
        <v>0.17142857142857143</v>
      </c>
      <c r="M57"/>
      <c r="N57"/>
      <c r="O57" t="str">
        <f t="shared" si="5"/>
        <v/>
      </c>
    </row>
    <row r="58" spans="1:15">
      <c r="A58">
        <v>7</v>
      </c>
      <c r="B58" t="s">
        <v>318</v>
      </c>
      <c r="C58" t="s">
        <v>317</v>
      </c>
      <c r="D58" t="str">
        <f t="shared" si="6"/>
        <v xml:space="preserve">GWS </v>
      </c>
      <c r="E58" s="92" t="s">
        <v>524</v>
      </c>
      <c r="F58" t="str">
        <f>VLOOKUP(D58,'Name short to full'!$A$1:$B$19,2,FALSE)</f>
        <v>GWS Giants</v>
      </c>
      <c r="G58" t="str">
        <f>VLOOKUP(E58, 'Name short to full'!$C$2:$D$19, 2, FALSE)</f>
        <v>Port Adelaide Power</v>
      </c>
      <c r="H58" s="93" t="str">
        <f t="shared" si="7"/>
        <v>97</v>
      </c>
      <c r="I58" t="s">
        <v>316</v>
      </c>
      <c r="J58" s="92" t="str">
        <f t="shared" si="8"/>
        <v>132</v>
      </c>
      <c r="K58" s="53">
        <f t="shared" si="9"/>
        <v>0.73484848484848486</v>
      </c>
      <c r="L58" s="53">
        <f t="shared" si="10"/>
        <v>1.3608247422680413</v>
      </c>
      <c r="M58"/>
      <c r="N58"/>
      <c r="O58" t="str">
        <f t="shared" si="5"/>
        <v/>
      </c>
    </row>
    <row r="59" spans="1:15">
      <c r="A59">
        <v>7</v>
      </c>
      <c r="B59" t="s">
        <v>315</v>
      </c>
      <c r="C59" t="s">
        <v>314</v>
      </c>
      <c r="D59" t="str">
        <f t="shared" si="6"/>
        <v xml:space="preserve">Adelaide </v>
      </c>
      <c r="E59" s="92" t="s">
        <v>509</v>
      </c>
      <c r="F59" t="str">
        <f>VLOOKUP(D59,'Name short to full'!$A$1:$B$19,2,FALSE)</f>
        <v>Adelaide Crows</v>
      </c>
      <c r="G59" t="str">
        <f>VLOOKUP(E59, 'Name short to full'!$C$2:$D$19, 2, FALSE)</f>
        <v>Melbourne Demons</v>
      </c>
      <c r="H59" s="93" t="str">
        <f t="shared" si="7"/>
        <v>67</v>
      </c>
      <c r="I59" t="s">
        <v>313</v>
      </c>
      <c r="J59" s="92" t="str">
        <f t="shared" si="8"/>
        <v>70</v>
      </c>
      <c r="K59" s="53">
        <f t="shared" si="9"/>
        <v>0.95714285714285718</v>
      </c>
      <c r="L59" s="53">
        <f t="shared" si="10"/>
        <v>1.044776119402985</v>
      </c>
      <c r="M59"/>
      <c r="N59"/>
      <c r="O59" t="str">
        <f t="shared" si="5"/>
        <v/>
      </c>
    </row>
    <row r="60" spans="1:15">
      <c r="A60">
        <v>7</v>
      </c>
      <c r="B60" t="s">
        <v>310</v>
      </c>
      <c r="C60" t="s">
        <v>312</v>
      </c>
      <c r="D60" t="str">
        <f t="shared" si="6"/>
        <v xml:space="preserve">Essendon </v>
      </c>
      <c r="E60" s="92" t="s">
        <v>572</v>
      </c>
      <c r="F60" t="str">
        <f>VLOOKUP(D60,'Name short to full'!$A$1:$B$19,2,FALSE)</f>
        <v>Essendon Bombers</v>
      </c>
      <c r="G60" t="str">
        <f>VLOOKUP(E60, 'Name short to full'!$C$2:$D$19, 2, FALSE)</f>
        <v>Western Bulldogs</v>
      </c>
      <c r="H60" s="93" t="str">
        <f t="shared" si="7"/>
        <v>73</v>
      </c>
      <c r="I60" t="s">
        <v>311</v>
      </c>
      <c r="J60" s="92" t="str">
        <f t="shared" si="8"/>
        <v>65</v>
      </c>
      <c r="K60" s="53">
        <f t="shared" si="9"/>
        <v>1.1230769230769231</v>
      </c>
      <c r="L60" s="53">
        <f t="shared" si="10"/>
        <v>0.8904109589041096</v>
      </c>
      <c r="M60"/>
      <c r="N60"/>
      <c r="O60" t="str">
        <f t="shared" si="5"/>
        <v>Played Twice</v>
      </c>
    </row>
    <row r="61" spans="1:15">
      <c r="A61">
        <v>7</v>
      </c>
      <c r="B61" t="s">
        <v>310</v>
      </c>
      <c r="C61" t="s">
        <v>309</v>
      </c>
      <c r="D61" t="str">
        <f t="shared" si="6"/>
        <v xml:space="preserve">Brisbane </v>
      </c>
      <c r="E61" s="92" t="s">
        <v>535</v>
      </c>
      <c r="F61" t="str">
        <f>VLOOKUP(D61,'Name short to full'!$A$1:$B$19,2,FALSE)</f>
        <v>Brisbane Lions</v>
      </c>
      <c r="G61" t="str">
        <f>VLOOKUP(E61, 'Name short to full'!$C$2:$D$19, 2, FALSE)</f>
        <v>Sydney Swans</v>
      </c>
      <c r="H61" s="93" t="str">
        <f t="shared" si="7"/>
        <v>44</v>
      </c>
      <c r="I61" t="s">
        <v>308</v>
      </c>
      <c r="J61" s="92" t="str">
        <f t="shared" si="8"/>
        <v>123</v>
      </c>
      <c r="K61" s="53">
        <f t="shared" si="9"/>
        <v>0.35772357723577236</v>
      </c>
      <c r="L61" s="53">
        <f t="shared" si="10"/>
        <v>2.7954545454545454</v>
      </c>
      <c r="M61"/>
      <c r="N61"/>
      <c r="O61" t="str">
        <f t="shared" si="5"/>
        <v/>
      </c>
    </row>
    <row r="62" spans="1:15">
      <c r="A62">
        <v>7</v>
      </c>
      <c r="B62" t="s">
        <v>307</v>
      </c>
      <c r="C62" t="s">
        <v>306</v>
      </c>
      <c r="D62" t="str">
        <f t="shared" si="6"/>
        <v xml:space="preserve">North Melbourne </v>
      </c>
      <c r="E62" s="92" t="s">
        <v>554</v>
      </c>
      <c r="F62" t="str">
        <f>VLOOKUP(D62,'Name short to full'!$A$1:$B$19,2,FALSE)</f>
        <v>North Melbourne Kangaroos</v>
      </c>
      <c r="G62" t="str">
        <f>VLOOKUP(E62, 'Name short to full'!$C$2:$D$19, 2, FALSE)</f>
        <v>Gold Coast Suns</v>
      </c>
      <c r="H62" s="93" t="str">
        <f t="shared" si="7"/>
        <v>77</v>
      </c>
      <c r="I62" t="s">
        <v>305</v>
      </c>
      <c r="J62" s="92" t="str">
        <f t="shared" si="8"/>
        <v>120</v>
      </c>
      <c r="K62" s="53">
        <f t="shared" si="9"/>
        <v>0.64166666666666672</v>
      </c>
      <c r="L62" s="53">
        <f t="shared" si="10"/>
        <v>1.5584415584415585</v>
      </c>
      <c r="M62"/>
      <c r="N62"/>
      <c r="O62" t="str">
        <f t="shared" si="5"/>
        <v/>
      </c>
    </row>
    <row r="63" spans="1:15">
      <c r="A63">
        <v>7</v>
      </c>
      <c r="B63" t="s">
        <v>304</v>
      </c>
      <c r="C63" t="s">
        <v>303</v>
      </c>
      <c r="D63" t="str">
        <f t="shared" si="6"/>
        <v xml:space="preserve">West Coast </v>
      </c>
      <c r="E63" s="92" t="s">
        <v>539</v>
      </c>
      <c r="F63" t="str">
        <f>VLOOKUP(D63,'Name short to full'!$A$1:$B$19,2,FALSE)</f>
        <v>West Coast Eagles</v>
      </c>
      <c r="G63" t="str">
        <f>VLOOKUP(E63, 'Name short to full'!$C$2:$D$19, 2, FALSE)</f>
        <v>Fremantle Dockers</v>
      </c>
      <c r="H63" s="93" t="str">
        <f t="shared" si="7"/>
        <v>54</v>
      </c>
      <c r="I63" t="s">
        <v>302</v>
      </c>
      <c r="J63" s="92" t="str">
        <f t="shared" si="8"/>
        <v>73</v>
      </c>
      <c r="K63" s="53">
        <f t="shared" si="9"/>
        <v>0.73972602739726023</v>
      </c>
      <c r="L63" s="53">
        <f t="shared" si="10"/>
        <v>1.3518518518518519</v>
      </c>
      <c r="M63"/>
      <c r="N63"/>
      <c r="O63" t="str">
        <f t="shared" si="5"/>
        <v>Played Twice</v>
      </c>
    </row>
    <row r="64" spans="1:15">
      <c r="A64">
        <v>7</v>
      </c>
      <c r="B64" t="s">
        <v>301</v>
      </c>
      <c r="C64" t="s">
        <v>300</v>
      </c>
      <c r="D64" t="str">
        <f t="shared" si="6"/>
        <v xml:space="preserve">Geelong </v>
      </c>
      <c r="E64" s="92" t="s">
        <v>516</v>
      </c>
      <c r="F64" t="str">
        <f>VLOOKUP(D64,'Name short to full'!$A$1:$B$19,2,FALSE)</f>
        <v>Geelong Cats</v>
      </c>
      <c r="G64" t="str">
        <f>VLOOKUP(E64, 'Name short to full'!$C$2:$D$19, 2, FALSE)</f>
        <v>Richmond Tigers</v>
      </c>
      <c r="H64" s="93" t="str">
        <f t="shared" si="7"/>
        <v>81</v>
      </c>
      <c r="I64" t="s">
        <v>246</v>
      </c>
      <c r="J64" s="92" t="str">
        <f t="shared" si="8"/>
        <v>76</v>
      </c>
      <c r="K64" s="53">
        <f t="shared" si="9"/>
        <v>1.0657894736842106</v>
      </c>
      <c r="L64" s="53">
        <f t="shared" si="10"/>
        <v>0.93827160493827155</v>
      </c>
      <c r="M64"/>
      <c r="N64"/>
      <c r="O64" t="str">
        <f t="shared" si="5"/>
        <v/>
      </c>
    </row>
    <row r="65" spans="1:15">
      <c r="A65">
        <v>8</v>
      </c>
      <c r="B65" t="s">
        <v>299</v>
      </c>
      <c r="C65" t="s">
        <v>298</v>
      </c>
      <c r="D65" t="str">
        <f t="shared" si="6"/>
        <v xml:space="preserve">Sydney </v>
      </c>
      <c r="E65" s="92" t="s">
        <v>528</v>
      </c>
      <c r="F65" t="str">
        <f>VLOOKUP(D65,'Name short to full'!$A$1:$B$19,2,FALSE)</f>
        <v>Sydney Swans</v>
      </c>
      <c r="G65" t="str">
        <f>VLOOKUP(E65, 'Name short to full'!$C$2:$D$19, 2, FALSE)</f>
        <v>Hawthorn Hawks</v>
      </c>
      <c r="H65" s="93" t="str">
        <f t="shared" si="7"/>
        <v>107</v>
      </c>
      <c r="I65" t="s">
        <v>297</v>
      </c>
      <c r="J65" s="92" t="str">
        <f t="shared" si="8"/>
        <v>88</v>
      </c>
      <c r="K65" s="53">
        <f t="shared" si="9"/>
        <v>1.2159090909090908</v>
      </c>
      <c r="L65" s="53">
        <f t="shared" si="10"/>
        <v>0.82242990654205606</v>
      </c>
      <c r="M65"/>
      <c r="N65"/>
      <c r="O65" t="str">
        <f t="shared" si="5"/>
        <v>Played Twice</v>
      </c>
    </row>
    <row r="66" spans="1:15">
      <c r="A66">
        <v>8</v>
      </c>
      <c r="B66" t="s">
        <v>296</v>
      </c>
      <c r="C66" t="s">
        <v>295</v>
      </c>
      <c r="D66" t="str">
        <f t="shared" ref="D66:D97" si="11">LEFT(C66,FIND("v",C66)-1)</f>
        <v xml:space="preserve">Port Adelaide </v>
      </c>
      <c r="E66" s="92" t="s">
        <v>539</v>
      </c>
      <c r="F66" t="str">
        <f>VLOOKUP(D66,'Name short to full'!$A$1:$B$19,2,FALSE)</f>
        <v>Port Adelaide Power</v>
      </c>
      <c r="G66" t="str">
        <f>VLOOKUP(E66, 'Name short to full'!$C$2:$D$19, 2, FALSE)</f>
        <v>Fremantle Dockers</v>
      </c>
      <c r="H66" s="93" t="str">
        <f t="shared" ref="H66:H97" si="12">LEFT(I66, FIND("-", I66) - 1)</f>
        <v>94</v>
      </c>
      <c r="I66" t="s">
        <v>294</v>
      </c>
      <c r="J66" s="92" t="str">
        <f t="shared" ref="J66:J97" si="13">RIGHT(I66,LEN(I66)-FIND("-",I66))</f>
        <v>76</v>
      </c>
      <c r="K66" s="53">
        <f t="shared" ref="K66:K97" si="14">H66/J66</f>
        <v>1.236842105263158</v>
      </c>
      <c r="L66" s="53">
        <f t="shared" ref="L66:L97" si="15">J66/H66</f>
        <v>0.80851063829787229</v>
      </c>
      <c r="M66"/>
      <c r="N66"/>
      <c r="O66" t="str">
        <f t="shared" si="5"/>
        <v>Played Twice</v>
      </c>
    </row>
    <row r="67" spans="1:15">
      <c r="A67">
        <v>8</v>
      </c>
      <c r="B67" t="s">
        <v>293</v>
      </c>
      <c r="C67" t="s">
        <v>292</v>
      </c>
      <c r="D67" t="str">
        <f t="shared" si="11"/>
        <v xml:space="preserve">Brisbane </v>
      </c>
      <c r="E67" s="92" t="s">
        <v>520</v>
      </c>
      <c r="F67" t="str">
        <f>VLOOKUP(D67,'Name short to full'!$A$1:$B$19,2,FALSE)</f>
        <v>Brisbane Lions</v>
      </c>
      <c r="G67" t="str">
        <f>VLOOKUP(E67, 'Name short to full'!$C$2:$D$19, 2, FALSE)</f>
        <v>Essendon Bombers</v>
      </c>
      <c r="H67" s="93" t="str">
        <f t="shared" si="12"/>
        <v>57</v>
      </c>
      <c r="I67" t="s">
        <v>291</v>
      </c>
      <c r="J67" s="92" t="str">
        <f t="shared" si="13"/>
        <v>65</v>
      </c>
      <c r="K67" s="53">
        <f t="shared" si="14"/>
        <v>0.87692307692307692</v>
      </c>
      <c r="L67" s="53">
        <f t="shared" si="15"/>
        <v>1.1403508771929824</v>
      </c>
      <c r="M67"/>
      <c r="N67"/>
      <c r="O67" t="str">
        <f t="shared" ref="O67:O130" si="16">IF(COUNTIFS(F:F, F67, G:G, G67) + COUNTIFS(G:G, F67, F:F, G67) &gt; 1, "Played Twice", "")</f>
        <v/>
      </c>
    </row>
    <row r="68" spans="1:15">
      <c r="A68">
        <v>8</v>
      </c>
      <c r="B68" t="s">
        <v>290</v>
      </c>
      <c r="C68" t="s">
        <v>289</v>
      </c>
      <c r="D68" t="str">
        <f t="shared" si="11"/>
        <v xml:space="preserve">Melbourne </v>
      </c>
      <c r="E68" s="92" t="s">
        <v>572</v>
      </c>
      <c r="F68" t="str">
        <f>VLOOKUP(D68,'Name short to full'!$A$1:$B$19,2,FALSE)</f>
        <v>Melbourne Demons</v>
      </c>
      <c r="G68" t="str">
        <f>VLOOKUP(E68, 'Name short to full'!$C$2:$D$19, 2, FALSE)</f>
        <v>Western Bulldogs</v>
      </c>
      <c r="H68" s="93" t="str">
        <f t="shared" si="12"/>
        <v>83</v>
      </c>
      <c r="I68" t="s">
        <v>288</v>
      </c>
      <c r="J68" s="92" t="str">
        <f t="shared" si="13"/>
        <v>99</v>
      </c>
      <c r="K68" s="53">
        <f t="shared" si="14"/>
        <v>0.83838383838383834</v>
      </c>
      <c r="L68" s="53">
        <f t="shared" si="15"/>
        <v>1.1927710843373494</v>
      </c>
      <c r="M68"/>
      <c r="N68"/>
      <c r="O68" t="str">
        <f t="shared" si="16"/>
        <v>Played Twice</v>
      </c>
    </row>
    <row r="69" spans="1:15">
      <c r="A69">
        <v>8</v>
      </c>
      <c r="B69" t="s">
        <v>287</v>
      </c>
      <c r="C69" t="s">
        <v>286</v>
      </c>
      <c r="D69" t="str">
        <f t="shared" si="11"/>
        <v xml:space="preserve">West Coast </v>
      </c>
      <c r="E69" s="92" t="s">
        <v>497</v>
      </c>
      <c r="F69" t="str">
        <f>VLOOKUP(D69,'Name short to full'!$A$1:$B$19,2,FALSE)</f>
        <v>West Coast Eagles</v>
      </c>
      <c r="G69" t="str">
        <f>VLOOKUP(E69, 'Name short to full'!$C$2:$D$19, 2, FALSE)</f>
        <v>GWS Giants</v>
      </c>
      <c r="H69" s="93" t="str">
        <f t="shared" si="12"/>
        <v>188</v>
      </c>
      <c r="I69" t="s">
        <v>285</v>
      </c>
      <c r="J69" s="92" t="str">
        <f t="shared" si="13"/>
        <v>77</v>
      </c>
      <c r="K69" s="53">
        <f t="shared" si="14"/>
        <v>2.4415584415584415</v>
      </c>
      <c r="L69" s="53">
        <f t="shared" si="15"/>
        <v>0.40957446808510639</v>
      </c>
      <c r="M69"/>
      <c r="N69"/>
      <c r="O69" t="str">
        <f t="shared" si="16"/>
        <v/>
      </c>
    </row>
    <row r="70" spans="1:15" s="13" customFormat="1">
      <c r="A70" s="13">
        <v>8</v>
      </c>
      <c r="B70" s="13" t="s">
        <v>284</v>
      </c>
      <c r="C70" s="13" t="s">
        <v>283</v>
      </c>
      <c r="D70" s="13" t="str">
        <f t="shared" si="11"/>
        <v xml:space="preserve">St Kilda </v>
      </c>
      <c r="E70" s="244" t="s">
        <v>562</v>
      </c>
      <c r="F70" s="13" t="str">
        <f>VLOOKUP(D70,'Name short to full'!$A$1:$B$19,2,FALSE)</f>
        <v>St Kilda Saints</v>
      </c>
      <c r="G70" s="13" t="str">
        <f>VLOOKUP(E70, 'Name short to full'!$C$2:$D$19, 2, FALSE)</f>
        <v>Carlton Blues</v>
      </c>
      <c r="H70" s="245" t="str">
        <f t="shared" si="12"/>
        <v>69</v>
      </c>
      <c r="I70" t="s">
        <v>282</v>
      </c>
      <c r="J70" s="244" t="str">
        <f t="shared" si="13"/>
        <v>101</v>
      </c>
      <c r="K70" s="246">
        <f t="shared" si="14"/>
        <v>0.68316831683168322</v>
      </c>
      <c r="L70" s="246">
        <f t="shared" si="15"/>
        <v>1.463768115942029</v>
      </c>
      <c r="N70" s="246">
        <f>(K70+L134)/2</f>
        <v>0.56012720477345757</v>
      </c>
      <c r="O70" t="str">
        <f t="shared" si="16"/>
        <v>Played Twice</v>
      </c>
    </row>
    <row r="71" spans="1:15" s="13" customFormat="1">
      <c r="A71" s="13">
        <v>9</v>
      </c>
      <c r="B71" s="13" t="s">
        <v>281</v>
      </c>
      <c r="C71" s="13" t="s">
        <v>280</v>
      </c>
      <c r="D71" s="13" t="str">
        <f t="shared" si="11"/>
        <v xml:space="preserve">Adelaide </v>
      </c>
      <c r="E71" s="244" t="s">
        <v>550</v>
      </c>
      <c r="F71" s="13" t="str">
        <f>VLOOKUP(D71,'Name short to full'!$A$1:$B$19,2,FALSE)</f>
        <v>Adelaide Crows</v>
      </c>
      <c r="G71" s="13" t="str">
        <f>VLOOKUP(E71, 'Name short to full'!$C$2:$D$19, 2, FALSE)</f>
        <v>Collingwood Magpies</v>
      </c>
      <c r="H71" s="245" t="str">
        <f t="shared" si="12"/>
        <v>76</v>
      </c>
      <c r="I71" t="s">
        <v>279</v>
      </c>
      <c r="J71" s="244" t="str">
        <f t="shared" si="13"/>
        <v>55</v>
      </c>
      <c r="K71" s="246">
        <f t="shared" si="14"/>
        <v>1.3818181818181818</v>
      </c>
      <c r="L71" s="246">
        <f t="shared" si="15"/>
        <v>0.72368421052631582</v>
      </c>
      <c r="N71" s="246">
        <f>(K71+L154)/2</f>
        <v>1.2884700665188471</v>
      </c>
      <c r="O71" t="str">
        <f t="shared" si="16"/>
        <v>Played Twice</v>
      </c>
    </row>
    <row r="72" spans="1:15">
      <c r="A72">
        <v>9</v>
      </c>
      <c r="B72" t="s">
        <v>278</v>
      </c>
      <c r="C72" t="s">
        <v>277</v>
      </c>
      <c r="D72" t="str">
        <f t="shared" si="11"/>
        <v xml:space="preserve">Essendon </v>
      </c>
      <c r="E72" s="92" t="s">
        <v>535</v>
      </c>
      <c r="F72" t="str">
        <f>VLOOKUP(D72,'Name short to full'!$A$1:$B$19,2,FALSE)</f>
        <v>Essendon Bombers</v>
      </c>
      <c r="G72" t="str">
        <f>VLOOKUP(E72, 'Name short to full'!$C$2:$D$19, 2, FALSE)</f>
        <v>Sydney Swans</v>
      </c>
      <c r="H72" s="93" t="str">
        <f t="shared" si="12"/>
        <v>64</v>
      </c>
      <c r="I72" t="s">
        <v>276</v>
      </c>
      <c r="J72" s="92" t="str">
        <f t="shared" si="13"/>
        <v>114</v>
      </c>
      <c r="K72" s="53">
        <f t="shared" si="14"/>
        <v>0.56140350877192979</v>
      </c>
      <c r="L72" s="53">
        <f t="shared" si="15"/>
        <v>1.78125</v>
      </c>
      <c r="M72"/>
      <c r="N72"/>
      <c r="O72" t="str">
        <f t="shared" si="16"/>
        <v>Played Twice</v>
      </c>
    </row>
    <row r="73" spans="1:15">
      <c r="A73">
        <v>9</v>
      </c>
      <c r="B73" t="s">
        <v>275</v>
      </c>
      <c r="C73" t="s">
        <v>274</v>
      </c>
      <c r="D73" t="str">
        <f t="shared" si="11"/>
        <v xml:space="preserve">Richmond </v>
      </c>
      <c r="E73" s="92" t="s">
        <v>509</v>
      </c>
      <c r="F73" t="str">
        <f>VLOOKUP(D73,'Name short to full'!$A$1:$B$19,2,FALSE)</f>
        <v>Richmond Tigers</v>
      </c>
      <c r="G73" t="str">
        <f>VLOOKUP(E73, 'Name short to full'!$C$2:$D$19, 2, FALSE)</f>
        <v>Melbourne Demons</v>
      </c>
      <c r="H73" s="93" t="str">
        <f t="shared" si="12"/>
        <v>74</v>
      </c>
      <c r="I73" t="s">
        <v>273</v>
      </c>
      <c r="J73" s="92" t="str">
        <f t="shared" si="13"/>
        <v>91</v>
      </c>
      <c r="K73" s="53">
        <f t="shared" si="14"/>
        <v>0.81318681318681318</v>
      </c>
      <c r="L73" s="53">
        <f t="shared" si="15"/>
        <v>1.2297297297297298</v>
      </c>
      <c r="M73"/>
      <c r="N73"/>
      <c r="O73" t="str">
        <f t="shared" si="16"/>
        <v/>
      </c>
    </row>
    <row r="74" spans="1:15">
      <c r="A74">
        <v>9</v>
      </c>
      <c r="B74" t="s">
        <v>272</v>
      </c>
      <c r="C74" t="s">
        <v>271</v>
      </c>
      <c r="D74" t="str">
        <f t="shared" si="11"/>
        <v xml:space="preserve">North Melbourne </v>
      </c>
      <c r="E74" s="92" t="s">
        <v>513</v>
      </c>
      <c r="F74" t="str">
        <f>VLOOKUP(D74,'Name short to full'!$A$1:$B$19,2,FALSE)</f>
        <v>North Melbourne Kangaroos</v>
      </c>
      <c r="G74" t="str">
        <f>VLOOKUP(E74, 'Name short to full'!$C$2:$D$19, 2, FALSE)</f>
        <v>Brisbane Lions</v>
      </c>
      <c r="H74" s="93" t="str">
        <f t="shared" si="12"/>
        <v>125</v>
      </c>
      <c r="I74" t="s">
        <v>270</v>
      </c>
      <c r="J74" s="92" t="str">
        <f t="shared" si="13"/>
        <v>38</v>
      </c>
      <c r="K74" s="53">
        <f t="shared" si="14"/>
        <v>3.2894736842105261</v>
      </c>
      <c r="L74" s="53">
        <f t="shared" si="15"/>
        <v>0.30399999999999999</v>
      </c>
      <c r="M74"/>
      <c r="N74"/>
      <c r="O74" t="str">
        <f t="shared" si="16"/>
        <v>Played Twice</v>
      </c>
    </row>
    <row r="75" spans="1:15">
      <c r="A75">
        <v>9</v>
      </c>
      <c r="B75" t="s">
        <v>269</v>
      </c>
      <c r="C75" t="s">
        <v>268</v>
      </c>
      <c r="D75" t="str">
        <f t="shared" si="11"/>
        <v xml:space="preserve">Fremantle </v>
      </c>
      <c r="E75" s="92" t="s">
        <v>543</v>
      </c>
      <c r="F75" t="str">
        <f>VLOOKUP(D75,'Name short to full'!$A$1:$B$19,2,FALSE)</f>
        <v>Fremantle Dockers</v>
      </c>
      <c r="G75" t="str">
        <f>VLOOKUP(E75, 'Name short to full'!$C$2:$D$19, 2, FALSE)</f>
        <v>Geelong Cats</v>
      </c>
      <c r="H75" s="93" t="str">
        <f t="shared" si="12"/>
        <v>96</v>
      </c>
      <c r="I75" t="s">
        <v>267</v>
      </c>
      <c r="J75" s="92" t="str">
        <f t="shared" si="13"/>
        <v>64</v>
      </c>
      <c r="K75" s="53">
        <f t="shared" si="14"/>
        <v>1.5</v>
      </c>
      <c r="L75" s="53">
        <f t="shared" si="15"/>
        <v>0.66666666666666663</v>
      </c>
      <c r="M75"/>
      <c r="N75" s="53">
        <f>(K75+L169)/2</f>
        <v>1.2376543209876543</v>
      </c>
      <c r="O75" t="str">
        <f t="shared" si="16"/>
        <v>Played Twice</v>
      </c>
    </row>
    <row r="76" spans="1:15">
      <c r="A76">
        <v>9</v>
      </c>
      <c r="B76" t="s">
        <v>266</v>
      </c>
      <c r="C76" t="s">
        <v>265</v>
      </c>
      <c r="D76" t="str">
        <f t="shared" si="11"/>
        <v xml:space="preserve">St Kilda </v>
      </c>
      <c r="E76" s="92" t="s">
        <v>554</v>
      </c>
      <c r="F76" t="str">
        <f>VLOOKUP(D76,'Name short to full'!$A$1:$B$19,2,FALSE)</f>
        <v>St Kilda Saints</v>
      </c>
      <c r="G76" t="str">
        <f>VLOOKUP(E76, 'Name short to full'!$C$2:$D$19, 2, FALSE)</f>
        <v>Gold Coast Suns</v>
      </c>
      <c r="H76" s="93" t="str">
        <f t="shared" si="12"/>
        <v>87</v>
      </c>
      <c r="I76" t="s">
        <v>264</v>
      </c>
      <c r="J76" s="92" t="str">
        <f t="shared" si="13"/>
        <v>125</v>
      </c>
      <c r="K76" s="53">
        <f t="shared" si="14"/>
        <v>0.69599999999999995</v>
      </c>
      <c r="L76" s="53">
        <f t="shared" si="15"/>
        <v>1.4367816091954022</v>
      </c>
      <c r="M76"/>
      <c r="N76"/>
      <c r="O76" t="str">
        <f t="shared" si="16"/>
        <v>Played Twice</v>
      </c>
    </row>
    <row r="77" spans="1:15">
      <c r="A77">
        <v>10</v>
      </c>
      <c r="B77" t="s">
        <v>263</v>
      </c>
      <c r="C77" t="s">
        <v>262</v>
      </c>
      <c r="D77" t="str">
        <f t="shared" si="11"/>
        <v xml:space="preserve">Geelong </v>
      </c>
      <c r="E77" s="92" t="s">
        <v>615</v>
      </c>
      <c r="F77" t="str">
        <f>VLOOKUP(D77,'Name short to full'!$A$1:$B$19,2,FALSE)</f>
        <v>Geelong Cats</v>
      </c>
      <c r="G77" t="str">
        <f>VLOOKUP(E77, 'Name short to full'!$C$2:$D$19, 2, FALSE)</f>
        <v>North Melbourne Kangaroos</v>
      </c>
      <c r="H77" s="93" t="str">
        <f t="shared" si="12"/>
        <v>111</v>
      </c>
      <c r="I77" t="s">
        <v>261</v>
      </c>
      <c r="J77" s="92" t="str">
        <f t="shared" si="13"/>
        <v>91</v>
      </c>
      <c r="K77" s="53">
        <f t="shared" si="14"/>
        <v>1.2197802197802199</v>
      </c>
      <c r="L77" s="53">
        <f t="shared" si="15"/>
        <v>0.81981981981981977</v>
      </c>
      <c r="M77"/>
      <c r="N77"/>
      <c r="O77" t="str">
        <f t="shared" si="16"/>
        <v>Played Twice</v>
      </c>
    </row>
    <row r="78" spans="1:15">
      <c r="A78">
        <v>10</v>
      </c>
      <c r="B78" t="s">
        <v>260</v>
      </c>
      <c r="C78" t="s">
        <v>259</v>
      </c>
      <c r="D78" t="str">
        <f t="shared" si="11"/>
        <v xml:space="preserve">GWS </v>
      </c>
      <c r="E78" s="92" t="s">
        <v>516</v>
      </c>
      <c r="F78" t="str">
        <f>VLOOKUP(D78,'Name short to full'!$A$1:$B$19,2,FALSE)</f>
        <v>GWS Giants</v>
      </c>
      <c r="G78" t="str">
        <f>VLOOKUP(E78, 'Name short to full'!$C$2:$D$19, 2, FALSE)</f>
        <v>Richmond Tigers</v>
      </c>
      <c r="H78" s="93" t="str">
        <f t="shared" si="12"/>
        <v>41</v>
      </c>
      <c r="I78" t="s">
        <v>258</v>
      </c>
      <c r="J78" s="92" t="str">
        <f t="shared" si="13"/>
        <v>154</v>
      </c>
      <c r="K78" s="53">
        <f t="shared" si="14"/>
        <v>0.26623376623376621</v>
      </c>
      <c r="L78" s="53">
        <f t="shared" si="15"/>
        <v>3.7560975609756095</v>
      </c>
      <c r="M78"/>
      <c r="N78"/>
      <c r="O78" t="str">
        <f t="shared" si="16"/>
        <v>Played Twice</v>
      </c>
    </row>
    <row r="79" spans="1:15">
      <c r="A79">
        <v>10</v>
      </c>
      <c r="B79" t="s">
        <v>257</v>
      </c>
      <c r="C79" t="s">
        <v>256</v>
      </c>
      <c r="D79" t="str">
        <f t="shared" si="11"/>
        <v xml:space="preserve">Collingwood </v>
      </c>
      <c r="E79" s="92" t="s">
        <v>505</v>
      </c>
      <c r="F79" t="str">
        <f>VLOOKUP(D79,'Name short to full'!$A$1:$B$19,2,FALSE)</f>
        <v>Collingwood Magpies</v>
      </c>
      <c r="G79" t="str">
        <f>VLOOKUP(E79, 'Name short to full'!$C$2:$D$19, 2, FALSE)</f>
        <v>West Coast Eagles</v>
      </c>
      <c r="H79" s="93" t="str">
        <f t="shared" si="12"/>
        <v>109</v>
      </c>
      <c r="I79" t="s">
        <v>255</v>
      </c>
      <c r="J79" s="92" t="str">
        <f t="shared" si="13"/>
        <v>101</v>
      </c>
      <c r="K79" s="53">
        <f t="shared" si="14"/>
        <v>1.0792079207920793</v>
      </c>
      <c r="L79" s="53">
        <f t="shared" si="15"/>
        <v>0.92660550458715596</v>
      </c>
      <c r="M79"/>
      <c r="N79"/>
      <c r="O79" t="str">
        <f t="shared" si="16"/>
        <v>Played Twice</v>
      </c>
    </row>
    <row r="80" spans="1:15">
      <c r="A80">
        <v>10</v>
      </c>
      <c r="B80" t="s">
        <v>254</v>
      </c>
      <c r="C80" t="s">
        <v>253</v>
      </c>
      <c r="D80" t="str">
        <f t="shared" si="11"/>
        <v xml:space="preserve">Port Adelaide </v>
      </c>
      <c r="E80" s="92" t="s">
        <v>528</v>
      </c>
      <c r="F80" t="str">
        <f>VLOOKUP(D80,'Name short to full'!$A$1:$B$19,2,FALSE)</f>
        <v>Port Adelaide Power</v>
      </c>
      <c r="G80" t="str">
        <f>VLOOKUP(E80, 'Name short to full'!$C$2:$D$19, 2, FALSE)</f>
        <v>Hawthorn Hawks</v>
      </c>
      <c r="H80" s="93" t="str">
        <f t="shared" si="12"/>
        <v>100</v>
      </c>
      <c r="I80" t="s">
        <v>252</v>
      </c>
      <c r="J80" s="92" t="str">
        <f t="shared" si="13"/>
        <v>86</v>
      </c>
      <c r="K80" s="53">
        <f t="shared" si="14"/>
        <v>1.1627906976744187</v>
      </c>
      <c r="L80" s="53">
        <f t="shared" si="15"/>
        <v>0.86</v>
      </c>
      <c r="M80"/>
      <c r="N80"/>
      <c r="O80" t="str">
        <f t="shared" si="16"/>
        <v/>
      </c>
    </row>
    <row r="81" spans="1:15">
      <c r="A81">
        <v>10</v>
      </c>
      <c r="B81" t="s">
        <v>251</v>
      </c>
      <c r="C81" t="s">
        <v>250</v>
      </c>
      <c r="D81" t="str">
        <f t="shared" si="11"/>
        <v xml:space="preserve">Gold Coast </v>
      </c>
      <c r="E81" s="92" t="s">
        <v>572</v>
      </c>
      <c r="F81" t="str">
        <f>VLOOKUP(D81,'Name short to full'!$A$1:$B$19,2,FALSE)</f>
        <v>Gold Coast Suns</v>
      </c>
      <c r="G81" t="str">
        <f>VLOOKUP(E81, 'Name short to full'!$C$2:$D$19, 2, FALSE)</f>
        <v>Western Bulldogs</v>
      </c>
      <c r="H81" s="93" t="str">
        <f t="shared" si="12"/>
        <v>119</v>
      </c>
      <c r="I81" t="s">
        <v>249</v>
      </c>
      <c r="J81" s="92" t="str">
        <f t="shared" si="13"/>
        <v>74</v>
      </c>
      <c r="K81" s="53">
        <f t="shared" si="14"/>
        <v>1.6081081081081081</v>
      </c>
      <c r="L81" s="53">
        <f t="shared" si="15"/>
        <v>0.62184873949579833</v>
      </c>
      <c r="M81"/>
      <c r="N81"/>
      <c r="O81" t="str">
        <f t="shared" si="16"/>
        <v>Played Twice</v>
      </c>
    </row>
    <row r="82" spans="1:15">
      <c r="A82">
        <v>10</v>
      </c>
      <c r="B82" t="s">
        <v>248</v>
      </c>
      <c r="C82" t="s">
        <v>247</v>
      </c>
      <c r="D82" t="str">
        <f t="shared" si="11"/>
        <v xml:space="preserve">Carlton </v>
      </c>
      <c r="E82" s="92" t="s">
        <v>558</v>
      </c>
      <c r="F82" t="str">
        <f>VLOOKUP(D82,'Name short to full'!$A$1:$B$19,2,FALSE)</f>
        <v>Carlton Blues</v>
      </c>
      <c r="G82" t="str">
        <f>VLOOKUP(E82, 'Name short to full'!$C$2:$D$19, 2, FALSE)</f>
        <v>Adelaide Crows</v>
      </c>
      <c r="H82" s="93" t="str">
        <f t="shared" si="12"/>
        <v>81</v>
      </c>
      <c r="I82" t="s">
        <v>246</v>
      </c>
      <c r="J82" s="92" t="str">
        <f t="shared" si="13"/>
        <v>76</v>
      </c>
      <c r="K82" s="53">
        <f t="shared" si="14"/>
        <v>1.0657894736842106</v>
      </c>
      <c r="L82" s="53">
        <f t="shared" si="15"/>
        <v>0.93827160493827155</v>
      </c>
      <c r="M82"/>
      <c r="N82"/>
      <c r="O82" t="str">
        <f t="shared" si="16"/>
        <v/>
      </c>
    </row>
    <row r="83" spans="1:15">
      <c r="A83" s="2">
        <v>11</v>
      </c>
      <c r="B83" s="2" t="s">
        <v>245</v>
      </c>
      <c r="C83" s="2" t="s">
        <v>244</v>
      </c>
      <c r="D83" t="str">
        <f t="shared" si="11"/>
        <v xml:space="preserve">Sydney </v>
      </c>
      <c r="E83" s="92" t="s">
        <v>543</v>
      </c>
      <c r="F83" t="str">
        <f>VLOOKUP(D83,'Name short to full'!$A$1:$B$19,2,FALSE)</f>
        <v>Sydney Swans</v>
      </c>
      <c r="G83" t="str">
        <f>VLOOKUP(E83, 'Name short to full'!$C$2:$D$19, 2, FALSE)</f>
        <v>Geelong Cats</v>
      </c>
      <c r="H83" s="95" t="str">
        <f t="shared" si="12"/>
        <v>148</v>
      </c>
      <c r="I83" s="2" t="s">
        <v>243</v>
      </c>
      <c r="J83" s="94" t="str">
        <f t="shared" si="13"/>
        <v>38</v>
      </c>
      <c r="K83" s="53">
        <f t="shared" si="14"/>
        <v>3.8947368421052633</v>
      </c>
      <c r="L83" s="53">
        <f t="shared" si="15"/>
        <v>0.25675675675675674</v>
      </c>
      <c r="M83"/>
      <c r="N83"/>
      <c r="O83" t="str">
        <f t="shared" si="16"/>
        <v/>
      </c>
    </row>
    <row r="84" spans="1:15">
      <c r="A84" s="2">
        <v>11</v>
      </c>
      <c r="B84" s="2" t="s">
        <v>242</v>
      </c>
      <c r="C84" s="2" t="s">
        <v>241</v>
      </c>
      <c r="D84" t="str">
        <f t="shared" si="11"/>
        <v xml:space="preserve">St Kilda </v>
      </c>
      <c r="E84" s="92" t="s">
        <v>550</v>
      </c>
      <c r="F84" t="str">
        <f>VLOOKUP(D84,'Name short to full'!$A$1:$B$19,2,FALSE)</f>
        <v>St Kilda Saints</v>
      </c>
      <c r="G84" t="str">
        <f>VLOOKUP(E84, 'Name short to full'!$C$2:$D$19, 2, FALSE)</f>
        <v>Collingwood Magpies</v>
      </c>
      <c r="H84" s="95" t="str">
        <f t="shared" si="12"/>
        <v>54</v>
      </c>
      <c r="I84" s="2" t="s">
        <v>240</v>
      </c>
      <c r="J84" s="94" t="str">
        <f t="shared" si="13"/>
        <v>140</v>
      </c>
      <c r="K84" s="53">
        <f t="shared" si="14"/>
        <v>0.38571428571428573</v>
      </c>
      <c r="L84" s="53">
        <f t="shared" si="15"/>
        <v>2.5925925925925926</v>
      </c>
      <c r="M84"/>
      <c r="N84"/>
      <c r="O84" t="str">
        <f t="shared" si="16"/>
        <v/>
      </c>
    </row>
    <row r="85" spans="1:15">
      <c r="A85" s="2">
        <v>11</v>
      </c>
      <c r="B85" s="2" t="s">
        <v>239</v>
      </c>
      <c r="C85" s="2" t="s">
        <v>238</v>
      </c>
      <c r="D85" t="str">
        <f t="shared" si="11"/>
        <v xml:space="preserve">Melbourne </v>
      </c>
      <c r="E85" s="92" t="s">
        <v>524</v>
      </c>
      <c r="F85" t="str">
        <f>VLOOKUP(D85,'Name short to full'!$A$1:$B$19,2,FALSE)</f>
        <v>Melbourne Demons</v>
      </c>
      <c r="G85" t="str">
        <f>VLOOKUP(E85, 'Name short to full'!$C$2:$D$19, 2, FALSE)</f>
        <v>Port Adelaide Power</v>
      </c>
      <c r="H85" s="95" t="str">
        <f t="shared" si="12"/>
        <v>75</v>
      </c>
      <c r="I85" s="2" t="s">
        <v>237</v>
      </c>
      <c r="J85" s="94" t="str">
        <f t="shared" si="13"/>
        <v>95</v>
      </c>
      <c r="K85" s="53">
        <f t="shared" si="14"/>
        <v>0.78947368421052633</v>
      </c>
      <c r="L85" s="53">
        <f t="shared" si="15"/>
        <v>1.2666666666666666</v>
      </c>
      <c r="M85"/>
      <c r="N85"/>
      <c r="O85" t="str">
        <f t="shared" si="16"/>
        <v>Played Twice</v>
      </c>
    </row>
    <row r="86" spans="1:15">
      <c r="A86" s="2">
        <v>11</v>
      </c>
      <c r="B86" s="2" t="s">
        <v>236</v>
      </c>
      <c r="C86" s="2" t="s">
        <v>235</v>
      </c>
      <c r="D86" t="str">
        <f t="shared" si="11"/>
        <v xml:space="preserve">Brisbane </v>
      </c>
      <c r="E86" s="92" t="s">
        <v>562</v>
      </c>
      <c r="F86" t="str">
        <f>VLOOKUP(D86,'Name short to full'!$A$1:$B$19,2,FALSE)</f>
        <v>Brisbane Lions</v>
      </c>
      <c r="G86" t="str">
        <f>VLOOKUP(E86, 'Name short to full'!$C$2:$D$19, 2, FALSE)</f>
        <v>Carlton Blues</v>
      </c>
      <c r="H86" s="95" t="str">
        <f t="shared" si="12"/>
        <v>98</v>
      </c>
      <c r="I86" s="2" t="s">
        <v>234</v>
      </c>
      <c r="J86" s="94" t="str">
        <f t="shared" si="13"/>
        <v>91</v>
      </c>
      <c r="K86" s="53">
        <f t="shared" si="14"/>
        <v>1.0769230769230769</v>
      </c>
      <c r="L86" s="53">
        <f t="shared" si="15"/>
        <v>0.9285714285714286</v>
      </c>
      <c r="M86"/>
      <c r="N86"/>
      <c r="O86" t="str">
        <f t="shared" si="16"/>
        <v/>
      </c>
    </row>
    <row r="87" spans="1:15">
      <c r="A87" s="13">
        <v>11</v>
      </c>
      <c r="B87" s="13" t="s">
        <v>233</v>
      </c>
      <c r="C87" s="13" t="s">
        <v>232</v>
      </c>
      <c r="D87" s="13" t="str">
        <f t="shared" si="11"/>
        <v xml:space="preserve">Essendon </v>
      </c>
      <c r="E87" s="244" t="s">
        <v>516</v>
      </c>
      <c r="F87" s="13" t="str">
        <f>VLOOKUP(D87,'Name short to full'!$A$1:$B$19,2,FALSE)</f>
        <v>Essendon Bombers</v>
      </c>
      <c r="G87" s="13" t="str">
        <f>VLOOKUP(E87, 'Name short to full'!$C$2:$D$19, 2, FALSE)</f>
        <v>Richmond Tigers</v>
      </c>
      <c r="H87" s="245" t="str">
        <f t="shared" si="12"/>
        <v>104</v>
      </c>
      <c r="I87" s="2" t="s">
        <v>231</v>
      </c>
      <c r="J87" s="244" t="str">
        <f t="shared" si="13"/>
        <v>54</v>
      </c>
      <c r="K87" s="246">
        <f t="shared" si="14"/>
        <v>1.9259259259259258</v>
      </c>
      <c r="L87" s="246">
        <f t="shared" si="15"/>
        <v>0.51923076923076927</v>
      </c>
      <c r="M87" s="13"/>
      <c r="N87" s="246">
        <f>(K87+L164)/2</f>
        <v>1.3682261208576998</v>
      </c>
      <c r="O87" t="str">
        <f t="shared" si="16"/>
        <v>Played Twice</v>
      </c>
    </row>
    <row r="88" spans="1:15">
      <c r="A88" s="2">
        <v>11</v>
      </c>
      <c r="B88" s="2" t="s">
        <v>230</v>
      </c>
      <c r="C88" s="2" t="s">
        <v>229</v>
      </c>
      <c r="D88" t="str">
        <f t="shared" si="11"/>
        <v xml:space="preserve">Adelaide </v>
      </c>
      <c r="E88" s="92" t="s">
        <v>554</v>
      </c>
      <c r="F88" t="str">
        <f>VLOOKUP(D88,'Name short to full'!$A$1:$B$19,2,FALSE)</f>
        <v>Adelaide Crows</v>
      </c>
      <c r="G88" t="str">
        <f>VLOOKUP(E88, 'Name short to full'!$C$2:$D$19, 2, FALSE)</f>
        <v>Gold Coast Suns</v>
      </c>
      <c r="H88" s="95" t="str">
        <f t="shared" si="12"/>
        <v>109</v>
      </c>
      <c r="I88" s="2" t="s">
        <v>228</v>
      </c>
      <c r="J88" s="94" t="str">
        <f t="shared" si="13"/>
        <v>77</v>
      </c>
      <c r="K88" s="53">
        <f t="shared" si="14"/>
        <v>1.4155844155844155</v>
      </c>
      <c r="L88" s="53">
        <f t="shared" si="15"/>
        <v>0.70642201834862384</v>
      </c>
      <c r="M88"/>
      <c r="N88"/>
      <c r="O88" t="str">
        <f t="shared" si="16"/>
        <v/>
      </c>
    </row>
    <row r="89" spans="1:15">
      <c r="A89" s="2">
        <v>11</v>
      </c>
      <c r="B89" s="2" t="s">
        <v>227</v>
      </c>
      <c r="C89" s="2" t="s">
        <v>226</v>
      </c>
      <c r="D89" t="str">
        <f t="shared" si="11"/>
        <v xml:space="preserve">Western Bulldogs </v>
      </c>
      <c r="E89" s="92" t="s">
        <v>539</v>
      </c>
      <c r="F89" t="str">
        <f>VLOOKUP(D89,'Name short to full'!$A$1:$B$19,2,FALSE)</f>
        <v>Western Bulldogs</v>
      </c>
      <c r="G89" t="str">
        <f>VLOOKUP(E89, 'Name short to full'!$C$2:$D$19, 2, FALSE)</f>
        <v>Fremantle Dockers</v>
      </c>
      <c r="H89" s="95" t="str">
        <f t="shared" si="12"/>
        <v>51</v>
      </c>
      <c r="I89" s="2" t="s">
        <v>225</v>
      </c>
      <c r="J89" s="94" t="str">
        <f t="shared" si="13"/>
        <v>89</v>
      </c>
      <c r="K89" s="53">
        <f t="shared" si="14"/>
        <v>0.5730337078651685</v>
      </c>
      <c r="L89" s="53">
        <f t="shared" si="15"/>
        <v>1.7450980392156863</v>
      </c>
      <c r="M89"/>
      <c r="N89"/>
      <c r="O89" t="str">
        <f t="shared" si="16"/>
        <v/>
      </c>
    </row>
    <row r="90" spans="1:15">
      <c r="A90" s="2">
        <v>11</v>
      </c>
      <c r="B90" s="2" t="s">
        <v>224</v>
      </c>
      <c r="C90" s="2" t="s">
        <v>223</v>
      </c>
      <c r="D90" t="str">
        <f t="shared" si="11"/>
        <v xml:space="preserve">Hawthorn </v>
      </c>
      <c r="E90" s="92" t="s">
        <v>497</v>
      </c>
      <c r="F90" t="str">
        <f>VLOOKUP(D90,'Name short to full'!$A$1:$B$19,2,FALSE)</f>
        <v>Hawthorn Hawks</v>
      </c>
      <c r="G90" t="str">
        <f>VLOOKUP(E90, 'Name short to full'!$C$2:$D$19, 2, FALSE)</f>
        <v>GWS Giants</v>
      </c>
      <c r="H90" s="95" t="str">
        <f t="shared" si="12"/>
        <v>94</v>
      </c>
      <c r="I90" s="2" t="s">
        <v>222</v>
      </c>
      <c r="J90" s="94" t="str">
        <f t="shared" si="13"/>
        <v>87</v>
      </c>
      <c r="K90" s="53">
        <f t="shared" si="14"/>
        <v>1.0804597701149425</v>
      </c>
      <c r="L90" s="53">
        <f t="shared" si="15"/>
        <v>0.92553191489361697</v>
      </c>
      <c r="M90"/>
      <c r="N90"/>
      <c r="O90" t="str">
        <f t="shared" si="16"/>
        <v/>
      </c>
    </row>
    <row r="91" spans="1:15">
      <c r="A91" s="2">
        <v>11</v>
      </c>
      <c r="B91" s="2" t="s">
        <v>221</v>
      </c>
      <c r="C91" s="2" t="s">
        <v>220</v>
      </c>
      <c r="D91" t="str">
        <f t="shared" si="11"/>
        <v xml:space="preserve">West Coast </v>
      </c>
      <c r="E91" s="92" t="s">
        <v>615</v>
      </c>
      <c r="F91" t="str">
        <f>VLOOKUP(D91,'Name short to full'!$A$1:$B$19,2,FALSE)</f>
        <v>West Coast Eagles</v>
      </c>
      <c r="G91" t="str">
        <f>VLOOKUP(E91, 'Name short to full'!$C$2:$D$19, 2, FALSE)</f>
        <v>North Melbourne Kangaroos</v>
      </c>
      <c r="H91" s="95" t="str">
        <f t="shared" si="12"/>
        <v>44</v>
      </c>
      <c r="I91" s="2" t="s">
        <v>219</v>
      </c>
      <c r="J91" s="94" t="str">
        <f t="shared" si="13"/>
        <v>82</v>
      </c>
      <c r="K91" s="53">
        <f t="shared" si="14"/>
        <v>0.53658536585365857</v>
      </c>
      <c r="L91" s="53">
        <f t="shared" si="15"/>
        <v>1.8636363636363635</v>
      </c>
      <c r="M91"/>
      <c r="N91"/>
      <c r="O91" t="str">
        <f t="shared" si="16"/>
        <v/>
      </c>
    </row>
    <row r="92" spans="1:15" s="13" customFormat="1">
      <c r="A92" s="13">
        <v>12</v>
      </c>
      <c r="B92" s="13" t="s">
        <v>218</v>
      </c>
      <c r="C92" s="13" t="s">
        <v>217</v>
      </c>
      <c r="D92" s="13" t="str">
        <f t="shared" si="11"/>
        <v xml:space="preserve">Geelong </v>
      </c>
      <c r="E92" s="244" t="s">
        <v>562</v>
      </c>
      <c r="F92" s="13" t="str">
        <f>VLOOKUP(D92,'Name short to full'!$A$1:$B$19,2,FALSE)</f>
        <v>Geelong Cats</v>
      </c>
      <c r="G92" s="13" t="str">
        <f>VLOOKUP(E92, 'Name short to full'!$C$2:$D$19, 2, FALSE)</f>
        <v>Carlton Blues</v>
      </c>
      <c r="H92" s="245" t="str">
        <f t="shared" si="12"/>
        <v>107</v>
      </c>
      <c r="I92" s="3" t="s">
        <v>216</v>
      </c>
      <c r="J92" s="244" t="str">
        <f t="shared" si="13"/>
        <v>102</v>
      </c>
      <c r="K92" s="246">
        <f t="shared" si="14"/>
        <v>1.0490196078431373</v>
      </c>
      <c r="L92" s="246">
        <f t="shared" si="15"/>
        <v>0.95327102803738317</v>
      </c>
      <c r="N92" s="246">
        <f>(K92+L173)/2</f>
        <v>1.0639834881320951</v>
      </c>
      <c r="O92" t="str">
        <f t="shared" si="16"/>
        <v>Played Twice</v>
      </c>
    </row>
    <row r="93" spans="1:15">
      <c r="A93" s="3">
        <v>12</v>
      </c>
      <c r="B93" s="3" t="s">
        <v>215</v>
      </c>
      <c r="C93" s="3" t="s">
        <v>214</v>
      </c>
      <c r="D93" t="str">
        <f t="shared" si="11"/>
        <v xml:space="preserve">Hawthorn </v>
      </c>
      <c r="E93" s="92" t="s">
        <v>505</v>
      </c>
      <c r="F93" t="str">
        <f>VLOOKUP(D93,'Name short to full'!$A$1:$B$19,2,FALSE)</f>
        <v>Hawthorn Hawks</v>
      </c>
      <c r="G93" t="str">
        <f>VLOOKUP(E93, 'Name short to full'!$C$2:$D$19, 2, FALSE)</f>
        <v>West Coast Eagles</v>
      </c>
      <c r="H93" s="111" t="str">
        <f t="shared" si="12"/>
        <v>123</v>
      </c>
      <c r="I93" s="3" t="s">
        <v>213</v>
      </c>
      <c r="J93" s="110" t="str">
        <f t="shared" si="13"/>
        <v>79</v>
      </c>
      <c r="K93" s="53">
        <f t="shared" si="14"/>
        <v>1.5569620253164558</v>
      </c>
      <c r="L93" s="53">
        <f t="shared" si="15"/>
        <v>0.64227642276422769</v>
      </c>
      <c r="M93"/>
      <c r="N93"/>
      <c r="O93" t="str">
        <f t="shared" si="16"/>
        <v/>
      </c>
    </row>
    <row r="94" spans="1:15">
      <c r="A94" s="3">
        <v>12</v>
      </c>
      <c r="B94" s="3" t="s">
        <v>212</v>
      </c>
      <c r="C94" s="3" t="s">
        <v>211</v>
      </c>
      <c r="D94" t="str">
        <f t="shared" si="11"/>
        <v xml:space="preserve">Port Adelaide </v>
      </c>
      <c r="E94" s="92" t="s">
        <v>501</v>
      </c>
      <c r="F94" t="str">
        <f>VLOOKUP(D94,'Name short to full'!$A$1:$B$19,2,FALSE)</f>
        <v>Port Adelaide Power</v>
      </c>
      <c r="G94" t="str">
        <f>VLOOKUP(E94, 'Name short to full'!$C$2:$D$19, 2, FALSE)</f>
        <v>St Kilda Saints</v>
      </c>
      <c r="H94" s="111" t="str">
        <f t="shared" si="12"/>
        <v>129</v>
      </c>
      <c r="I94" s="3" t="s">
        <v>210</v>
      </c>
      <c r="J94" s="110" t="str">
        <f t="shared" si="13"/>
        <v>59</v>
      </c>
      <c r="K94" s="53">
        <f t="shared" si="14"/>
        <v>2.1864406779661016</v>
      </c>
      <c r="L94" s="53">
        <f t="shared" si="15"/>
        <v>0.4573643410852713</v>
      </c>
      <c r="M94"/>
      <c r="N94"/>
      <c r="O94" t="str">
        <f t="shared" si="16"/>
        <v/>
      </c>
    </row>
    <row r="95" spans="1:15">
      <c r="A95" s="3">
        <v>12</v>
      </c>
      <c r="B95" s="3" t="s">
        <v>207</v>
      </c>
      <c r="C95" s="3" t="s">
        <v>209</v>
      </c>
      <c r="D95" t="str">
        <f t="shared" si="11"/>
        <v xml:space="preserve">Western Bulldogs </v>
      </c>
      <c r="E95" s="92" t="s">
        <v>513</v>
      </c>
      <c r="F95" t="str">
        <f>VLOOKUP(D95,'Name short to full'!$A$1:$B$19,2,FALSE)</f>
        <v>Western Bulldogs</v>
      </c>
      <c r="G95" t="str">
        <f>VLOOKUP(E95, 'Name short to full'!$C$2:$D$19, 2, FALSE)</f>
        <v>Brisbane Lions</v>
      </c>
      <c r="H95" s="111" t="str">
        <f t="shared" si="12"/>
        <v>87</v>
      </c>
      <c r="I95" s="3" t="s">
        <v>208</v>
      </c>
      <c r="J95" s="110" t="str">
        <f t="shared" si="13"/>
        <v>95</v>
      </c>
      <c r="K95" s="53">
        <f t="shared" si="14"/>
        <v>0.91578947368421049</v>
      </c>
      <c r="L95" s="53">
        <f t="shared" si="15"/>
        <v>1.0919540229885059</v>
      </c>
      <c r="M95"/>
      <c r="N95"/>
      <c r="O95" t="str">
        <f t="shared" si="16"/>
        <v/>
      </c>
    </row>
    <row r="96" spans="1:15">
      <c r="A96" s="3">
        <v>12</v>
      </c>
      <c r="B96" s="3" t="s">
        <v>207</v>
      </c>
      <c r="C96" s="3" t="s">
        <v>206</v>
      </c>
      <c r="D96" t="str">
        <f t="shared" si="11"/>
        <v xml:space="preserve">GWS </v>
      </c>
      <c r="E96" s="92" t="s">
        <v>520</v>
      </c>
      <c r="F96" t="str">
        <f>VLOOKUP(D96,'Name short to full'!$A$1:$B$19,2,FALSE)</f>
        <v>GWS Giants</v>
      </c>
      <c r="G96" t="str">
        <f>VLOOKUP(E96, 'Name short to full'!$C$2:$D$19, 2, FALSE)</f>
        <v>Essendon Bombers</v>
      </c>
      <c r="H96" s="111" t="str">
        <f t="shared" si="12"/>
        <v>66</v>
      </c>
      <c r="I96" s="3" t="s">
        <v>205</v>
      </c>
      <c r="J96" s="110" t="str">
        <f t="shared" si="13"/>
        <v>81</v>
      </c>
      <c r="K96" s="53">
        <f t="shared" si="14"/>
        <v>0.81481481481481477</v>
      </c>
      <c r="L96" s="53">
        <f t="shared" si="15"/>
        <v>1.2272727272727273</v>
      </c>
      <c r="M96"/>
      <c r="N96"/>
      <c r="O96" t="str">
        <f t="shared" si="16"/>
        <v/>
      </c>
    </row>
    <row r="97" spans="1:15">
      <c r="A97" s="3">
        <v>12</v>
      </c>
      <c r="B97" s="3" t="s">
        <v>204</v>
      </c>
      <c r="C97" s="3" t="s">
        <v>203</v>
      </c>
      <c r="D97" t="str">
        <f t="shared" si="11"/>
        <v xml:space="preserve">Fremantle </v>
      </c>
      <c r="E97" s="92" t="s">
        <v>558</v>
      </c>
      <c r="F97" t="str">
        <f>VLOOKUP(D97,'Name short to full'!$A$1:$B$19,2,FALSE)</f>
        <v>Fremantle Dockers</v>
      </c>
      <c r="G97" t="str">
        <f>VLOOKUP(E97, 'Name short to full'!$C$2:$D$19, 2, FALSE)</f>
        <v>Adelaide Crows</v>
      </c>
      <c r="H97" s="111" t="str">
        <f t="shared" si="12"/>
        <v>90</v>
      </c>
      <c r="I97" s="3" t="s">
        <v>202</v>
      </c>
      <c r="J97" s="110" t="str">
        <f t="shared" si="13"/>
        <v>50</v>
      </c>
      <c r="K97" s="53">
        <f t="shared" si="14"/>
        <v>1.8</v>
      </c>
      <c r="L97" s="53">
        <f t="shared" si="15"/>
        <v>0.55555555555555558</v>
      </c>
      <c r="M97"/>
      <c r="N97"/>
      <c r="O97" t="str">
        <f t="shared" si="16"/>
        <v/>
      </c>
    </row>
    <row r="98" spans="1:15">
      <c r="A98" s="3">
        <v>12</v>
      </c>
      <c r="B98" s="3" t="s">
        <v>201</v>
      </c>
      <c r="C98" s="3" t="s">
        <v>200</v>
      </c>
      <c r="D98" t="str">
        <f t="shared" ref="D98:D129" si="17">LEFT(C98,FIND("v",C98)-1)</f>
        <v xml:space="preserve">Gold Coast </v>
      </c>
      <c r="E98" s="92" t="s">
        <v>535</v>
      </c>
      <c r="F98" t="str">
        <f>VLOOKUP(D98,'Name short to full'!$A$1:$B$19,2,FALSE)</f>
        <v>Gold Coast Suns</v>
      </c>
      <c r="G98" t="str">
        <f>VLOOKUP(E98, 'Name short to full'!$C$2:$D$19, 2, FALSE)</f>
        <v>Sydney Swans</v>
      </c>
      <c r="H98" s="111" t="str">
        <f t="shared" ref="H98:H129" si="18">LEFT(I98, FIND("-", I98) - 1)</f>
        <v>74</v>
      </c>
      <c r="I98" s="3" t="s">
        <v>199</v>
      </c>
      <c r="J98" s="110" t="str">
        <f t="shared" ref="J98:J129" si="19">RIGHT(I98,LEN(I98)-FIND("-",I98))</f>
        <v>109</v>
      </c>
      <c r="K98" s="53">
        <f t="shared" ref="K98:K129" si="20">H98/J98</f>
        <v>0.67889908256880738</v>
      </c>
      <c r="L98" s="53">
        <f t="shared" ref="L98:L129" si="21">J98/H98</f>
        <v>1.472972972972973</v>
      </c>
      <c r="M98"/>
      <c r="N98"/>
      <c r="O98" t="str">
        <f t="shared" si="16"/>
        <v/>
      </c>
    </row>
    <row r="99" spans="1:15">
      <c r="A99" s="3">
        <v>12</v>
      </c>
      <c r="B99" s="3" t="s">
        <v>198</v>
      </c>
      <c r="C99" s="3" t="s">
        <v>197</v>
      </c>
      <c r="D99" t="str">
        <f t="shared" si="17"/>
        <v xml:space="preserve">North Melbourne </v>
      </c>
      <c r="E99" s="92" t="s">
        <v>516</v>
      </c>
      <c r="F99" t="str">
        <f>VLOOKUP(D99,'Name short to full'!$A$1:$B$19,2,FALSE)</f>
        <v>North Melbourne Kangaroos</v>
      </c>
      <c r="G99" t="str">
        <f>VLOOKUP(E99, 'Name short to full'!$C$2:$D$19, 2, FALSE)</f>
        <v>Richmond Tigers</v>
      </c>
      <c r="H99" s="111" t="str">
        <f t="shared" si="18"/>
        <v>116</v>
      </c>
      <c r="I99" s="3" t="s">
        <v>196</v>
      </c>
      <c r="J99" s="110" t="str">
        <f t="shared" si="19"/>
        <v>88</v>
      </c>
      <c r="K99" s="53">
        <f t="shared" si="20"/>
        <v>1.3181818181818181</v>
      </c>
      <c r="L99" s="53">
        <f t="shared" si="21"/>
        <v>0.75862068965517238</v>
      </c>
      <c r="M99"/>
      <c r="N99"/>
      <c r="O99" t="str">
        <f t="shared" si="16"/>
        <v/>
      </c>
    </row>
    <row r="100" spans="1:15">
      <c r="A100" s="3">
        <v>12</v>
      </c>
      <c r="B100" s="3" t="s">
        <v>195</v>
      </c>
      <c r="C100" s="3" t="s">
        <v>194</v>
      </c>
      <c r="D100" t="str">
        <f t="shared" si="17"/>
        <v xml:space="preserve">Melbourne </v>
      </c>
      <c r="E100" s="92" t="s">
        <v>550</v>
      </c>
      <c r="F100" t="str">
        <f>VLOOKUP(D100,'Name short to full'!$A$1:$B$19,2,FALSE)</f>
        <v>Melbourne Demons</v>
      </c>
      <c r="G100" t="str">
        <f>VLOOKUP(E100, 'Name short to full'!$C$2:$D$19, 2, FALSE)</f>
        <v>Collingwood Magpies</v>
      </c>
      <c r="H100" s="111" t="str">
        <f t="shared" si="18"/>
        <v>28</v>
      </c>
      <c r="I100" s="3" t="s">
        <v>193</v>
      </c>
      <c r="J100" s="110" t="str">
        <f t="shared" si="19"/>
        <v>61</v>
      </c>
      <c r="K100" s="53">
        <f t="shared" si="20"/>
        <v>0.45901639344262296</v>
      </c>
      <c r="L100" s="53">
        <f t="shared" si="21"/>
        <v>2.1785714285714284</v>
      </c>
      <c r="M100"/>
      <c r="N100"/>
      <c r="O100" t="str">
        <f t="shared" si="16"/>
        <v/>
      </c>
    </row>
    <row r="101" spans="1:15">
      <c r="A101" s="2">
        <v>13</v>
      </c>
      <c r="B101" s="2" t="s">
        <v>192</v>
      </c>
      <c r="C101" s="2" t="s">
        <v>191</v>
      </c>
      <c r="D101" t="str">
        <f t="shared" si="17"/>
        <v xml:space="preserve">Carlton </v>
      </c>
      <c r="E101" s="92" t="s">
        <v>528</v>
      </c>
      <c r="F101" t="str">
        <f>VLOOKUP(D101,'Name short to full'!$A$1:$B$19,2,FALSE)</f>
        <v>Carlton Blues</v>
      </c>
      <c r="G101" t="str">
        <f>VLOOKUP(E101, 'Name short to full'!$C$2:$D$19, 2, FALSE)</f>
        <v>Hawthorn Hawks</v>
      </c>
      <c r="H101" s="95" t="str">
        <f t="shared" si="18"/>
        <v>90</v>
      </c>
      <c r="I101" s="2" t="s">
        <v>190</v>
      </c>
      <c r="J101" s="94" t="str">
        <f t="shared" si="19"/>
        <v>118</v>
      </c>
      <c r="K101" s="53">
        <f t="shared" si="20"/>
        <v>0.76271186440677963</v>
      </c>
      <c r="L101" s="53">
        <f t="shared" si="21"/>
        <v>1.3111111111111111</v>
      </c>
      <c r="M101"/>
      <c r="N101"/>
      <c r="O101" t="str">
        <f t="shared" si="16"/>
        <v/>
      </c>
    </row>
    <row r="102" spans="1:15">
      <c r="A102" s="2">
        <v>13</v>
      </c>
      <c r="B102" s="2" t="s">
        <v>189</v>
      </c>
      <c r="C102" s="2" t="s">
        <v>188</v>
      </c>
      <c r="D102" t="str">
        <f t="shared" si="17"/>
        <v xml:space="preserve">Richmond </v>
      </c>
      <c r="E102" s="92" t="s">
        <v>539</v>
      </c>
      <c r="F102" t="str">
        <f>VLOOKUP(D102,'Name short to full'!$A$1:$B$19,2,FALSE)</f>
        <v>Richmond Tigers</v>
      </c>
      <c r="G102" t="str">
        <f>VLOOKUP(E102, 'Name short to full'!$C$2:$D$19, 2, FALSE)</f>
        <v>Fremantle Dockers</v>
      </c>
      <c r="H102" s="95" t="str">
        <f t="shared" si="18"/>
        <v>85</v>
      </c>
      <c r="I102" s="2" t="s">
        <v>187</v>
      </c>
      <c r="J102" s="94" t="str">
        <f t="shared" si="19"/>
        <v>105</v>
      </c>
      <c r="K102" s="53">
        <f t="shared" si="20"/>
        <v>0.80952380952380953</v>
      </c>
      <c r="L102" s="53">
        <f t="shared" si="21"/>
        <v>1.2352941176470589</v>
      </c>
      <c r="M102"/>
      <c r="N102"/>
      <c r="O102" t="str">
        <f t="shared" si="16"/>
        <v/>
      </c>
    </row>
    <row r="103" spans="1:15">
      <c r="A103" s="2">
        <v>13</v>
      </c>
      <c r="B103" s="2" t="s">
        <v>186</v>
      </c>
      <c r="C103" s="2" t="s">
        <v>185</v>
      </c>
      <c r="D103" t="str">
        <f t="shared" si="17"/>
        <v xml:space="preserve">Sydney </v>
      </c>
      <c r="E103" s="92" t="s">
        <v>524</v>
      </c>
      <c r="F103" t="str">
        <f>VLOOKUP(D103,'Name short to full'!$A$1:$B$19,2,FALSE)</f>
        <v>Sydney Swans</v>
      </c>
      <c r="G103" t="str">
        <f>VLOOKUP(E103, 'Name short to full'!$C$2:$D$19, 2, FALSE)</f>
        <v>Port Adelaide Power</v>
      </c>
      <c r="H103" s="95" t="str">
        <f t="shared" si="18"/>
        <v>98</v>
      </c>
      <c r="I103" s="2" t="s">
        <v>184</v>
      </c>
      <c r="J103" s="94" t="str">
        <f t="shared" si="19"/>
        <v>94</v>
      </c>
      <c r="K103" s="53">
        <f t="shared" si="20"/>
        <v>1.0425531914893618</v>
      </c>
      <c r="L103" s="53">
        <f t="shared" si="21"/>
        <v>0.95918367346938771</v>
      </c>
      <c r="M103"/>
      <c r="N103"/>
      <c r="O103" t="str">
        <f t="shared" si="16"/>
        <v>Played Twice</v>
      </c>
    </row>
    <row r="104" spans="1:15">
      <c r="A104" s="2">
        <v>13</v>
      </c>
      <c r="B104" s="2" t="s">
        <v>183</v>
      </c>
      <c r="C104" s="2" t="s">
        <v>182</v>
      </c>
      <c r="D104" t="str">
        <f t="shared" si="17"/>
        <v xml:space="preserve">West Coast </v>
      </c>
      <c r="E104" s="92" t="s">
        <v>554</v>
      </c>
      <c r="F104" t="str">
        <f>VLOOKUP(D104,'Name short to full'!$A$1:$B$19,2,FALSE)</f>
        <v>West Coast Eagles</v>
      </c>
      <c r="G104" t="str">
        <f>VLOOKUP(E104, 'Name short to full'!$C$2:$D$19, 2, FALSE)</f>
        <v>Gold Coast Suns</v>
      </c>
      <c r="H104" s="95" t="str">
        <f t="shared" si="18"/>
        <v>103</v>
      </c>
      <c r="I104" s="2" t="s">
        <v>181</v>
      </c>
      <c r="J104" s="94" t="str">
        <f t="shared" si="19"/>
        <v>100</v>
      </c>
      <c r="K104" s="53">
        <f t="shared" si="20"/>
        <v>1.03</v>
      </c>
      <c r="L104" s="53">
        <f t="shared" si="21"/>
        <v>0.970873786407767</v>
      </c>
      <c r="M104"/>
      <c r="N104"/>
      <c r="O104" t="str">
        <f t="shared" si="16"/>
        <v>Played Twice</v>
      </c>
    </row>
    <row r="105" spans="1:15" s="13" customFormat="1">
      <c r="A105" s="13">
        <v>13</v>
      </c>
      <c r="B105" s="13" t="s">
        <v>180</v>
      </c>
      <c r="C105" s="13" t="s">
        <v>179</v>
      </c>
      <c r="D105" s="13" t="str">
        <f t="shared" si="17"/>
        <v xml:space="preserve">Adelaide </v>
      </c>
      <c r="E105" s="244" t="s">
        <v>615</v>
      </c>
      <c r="F105" s="13" t="str">
        <f>VLOOKUP(D105,'Name short to full'!$A$1:$B$19,2,FALSE)</f>
        <v>Adelaide Crows</v>
      </c>
      <c r="G105" s="13" t="str">
        <f>VLOOKUP(E105, 'Name short to full'!$C$2:$D$19, 2, FALSE)</f>
        <v>North Melbourne Kangaroos</v>
      </c>
      <c r="H105" s="245" t="str">
        <f t="shared" si="18"/>
        <v>109</v>
      </c>
      <c r="I105" s="2" t="s">
        <v>178</v>
      </c>
      <c r="J105" s="244" t="str">
        <f t="shared" si="19"/>
        <v>73</v>
      </c>
      <c r="K105" s="246">
        <f t="shared" si="20"/>
        <v>1.4931506849315068</v>
      </c>
      <c r="L105" s="246">
        <f t="shared" si="21"/>
        <v>0.66972477064220182</v>
      </c>
      <c r="N105" s="246">
        <f>(K105+L183)/2</f>
        <v>1.2119218771192188</v>
      </c>
      <c r="O105" t="str">
        <f t="shared" si="16"/>
        <v>Played Twice</v>
      </c>
    </row>
    <row r="106" spans="1:15">
      <c r="A106" s="2">
        <v>13</v>
      </c>
      <c r="B106" s="2" t="s">
        <v>177</v>
      </c>
      <c r="C106" s="2" t="s">
        <v>176</v>
      </c>
      <c r="D106" t="str">
        <f t="shared" si="17"/>
        <v xml:space="preserve">Brisbane </v>
      </c>
      <c r="E106" s="92" t="s">
        <v>497</v>
      </c>
      <c r="F106" t="str">
        <f>VLOOKUP(D106,'Name short to full'!$A$1:$B$19,2,FALSE)</f>
        <v>Brisbane Lions</v>
      </c>
      <c r="G106" t="str">
        <f>VLOOKUP(E106, 'Name short to full'!$C$2:$D$19, 2, FALSE)</f>
        <v>GWS Giants</v>
      </c>
      <c r="H106" s="95" t="str">
        <f t="shared" si="18"/>
        <v>80</v>
      </c>
      <c r="I106" s="2" t="s">
        <v>175</v>
      </c>
      <c r="J106" s="94" t="str">
        <f t="shared" si="19"/>
        <v>125</v>
      </c>
      <c r="K106" s="53">
        <f t="shared" si="20"/>
        <v>0.64</v>
      </c>
      <c r="L106" s="53">
        <f t="shared" si="21"/>
        <v>1.5625</v>
      </c>
      <c r="M106"/>
      <c r="N106"/>
      <c r="O106" t="str">
        <f t="shared" si="16"/>
        <v/>
      </c>
    </row>
    <row r="107" spans="1:15">
      <c r="A107" s="2">
        <v>13</v>
      </c>
      <c r="B107" s="2" t="s">
        <v>174</v>
      </c>
      <c r="C107" s="2" t="s">
        <v>173</v>
      </c>
      <c r="D107" t="str">
        <f t="shared" si="17"/>
        <v xml:space="preserve">Geelong </v>
      </c>
      <c r="E107" s="92" t="s">
        <v>501</v>
      </c>
      <c r="F107" t="str">
        <f>VLOOKUP(D107,'Name short to full'!$A$1:$B$19,2,FALSE)</f>
        <v>Geelong Cats</v>
      </c>
      <c r="G107" t="str">
        <f>VLOOKUP(E107, 'Name short to full'!$C$2:$D$19, 2, FALSE)</f>
        <v>St Kilda Saints</v>
      </c>
      <c r="H107" s="95" t="str">
        <f t="shared" si="18"/>
        <v>133</v>
      </c>
      <c r="I107" s="2" t="s">
        <v>172</v>
      </c>
      <c r="J107" s="94" t="str">
        <f t="shared" si="19"/>
        <v>37</v>
      </c>
      <c r="K107" s="53">
        <f t="shared" si="20"/>
        <v>3.5945945945945947</v>
      </c>
      <c r="L107" s="53">
        <f t="shared" si="21"/>
        <v>0.2781954887218045</v>
      </c>
      <c r="M107"/>
      <c r="N107"/>
      <c r="O107" t="str">
        <f t="shared" si="16"/>
        <v/>
      </c>
    </row>
    <row r="108" spans="1:15">
      <c r="A108" s="2">
        <v>13</v>
      </c>
      <c r="B108" s="2" t="s">
        <v>171</v>
      </c>
      <c r="C108" s="2" t="s">
        <v>170</v>
      </c>
      <c r="D108" t="str">
        <f t="shared" si="17"/>
        <v xml:space="preserve">Collingwood </v>
      </c>
      <c r="E108" s="92" t="s">
        <v>572</v>
      </c>
      <c r="F108" t="str">
        <f>VLOOKUP(D108,'Name short to full'!$A$1:$B$19,2,FALSE)</f>
        <v>Collingwood Magpies</v>
      </c>
      <c r="G108" t="str">
        <f>VLOOKUP(E108, 'Name short to full'!$C$2:$D$19, 2, FALSE)</f>
        <v>Western Bulldogs</v>
      </c>
      <c r="H108" s="95" t="str">
        <f t="shared" si="18"/>
        <v>98</v>
      </c>
      <c r="I108" s="2" t="s">
        <v>169</v>
      </c>
      <c r="J108" s="94" t="str">
        <f t="shared" si="19"/>
        <v>106</v>
      </c>
      <c r="K108" s="53">
        <f t="shared" si="20"/>
        <v>0.92452830188679247</v>
      </c>
      <c r="L108" s="53">
        <f t="shared" si="21"/>
        <v>1.0816326530612246</v>
      </c>
      <c r="M108"/>
      <c r="N108"/>
      <c r="O108" t="str">
        <f t="shared" si="16"/>
        <v/>
      </c>
    </row>
    <row r="109" spans="1:15">
      <c r="A109" s="2">
        <v>13</v>
      </c>
      <c r="B109" s="2" t="s">
        <v>168</v>
      </c>
      <c r="C109" s="2" t="s">
        <v>167</v>
      </c>
      <c r="D109" t="str">
        <f t="shared" si="17"/>
        <v xml:space="preserve">Essendon </v>
      </c>
      <c r="E109" s="92" t="s">
        <v>509</v>
      </c>
      <c r="F109" t="str">
        <f>VLOOKUP(D109,'Name short to full'!$A$1:$B$19,2,FALSE)</f>
        <v>Essendon Bombers</v>
      </c>
      <c r="G109" t="str">
        <f>VLOOKUP(E109, 'Name short to full'!$C$2:$D$19, 2, FALSE)</f>
        <v>Melbourne Demons</v>
      </c>
      <c r="H109" s="95" t="str">
        <f t="shared" si="18"/>
        <v>77</v>
      </c>
      <c r="I109" s="2" t="s">
        <v>166</v>
      </c>
      <c r="J109" s="94" t="str">
        <f t="shared" si="19"/>
        <v>78</v>
      </c>
      <c r="K109" s="53">
        <f t="shared" si="20"/>
        <v>0.98717948717948723</v>
      </c>
      <c r="L109" s="53">
        <f t="shared" si="21"/>
        <v>1.0129870129870129</v>
      </c>
      <c r="M109"/>
      <c r="N109"/>
      <c r="O109" t="str">
        <f t="shared" si="16"/>
        <v/>
      </c>
    </row>
    <row r="110" spans="1:15">
      <c r="A110">
        <v>14</v>
      </c>
      <c r="B110" t="s">
        <v>165</v>
      </c>
      <c r="C110" t="s">
        <v>164</v>
      </c>
      <c r="D110" t="str">
        <f t="shared" si="17"/>
        <v xml:space="preserve">Richmond </v>
      </c>
      <c r="E110" s="92" t="s">
        <v>535</v>
      </c>
      <c r="F110" t="str">
        <f>VLOOKUP(D110,'Name short to full'!$A$1:$B$19,2,FALSE)</f>
        <v>Richmond Tigers</v>
      </c>
      <c r="G110" t="str">
        <f>VLOOKUP(E110, 'Name short to full'!$C$2:$D$19, 2, FALSE)</f>
        <v>Sydney Swans</v>
      </c>
      <c r="H110" s="93" t="str">
        <f t="shared" si="18"/>
        <v>51</v>
      </c>
      <c r="I110" t="s">
        <v>163</v>
      </c>
      <c r="J110" s="92" t="str">
        <f t="shared" si="19"/>
        <v>62</v>
      </c>
      <c r="K110" s="53">
        <f t="shared" si="20"/>
        <v>0.82258064516129037</v>
      </c>
      <c r="L110" s="53">
        <f t="shared" si="21"/>
        <v>1.2156862745098038</v>
      </c>
      <c r="M110"/>
      <c r="N110"/>
      <c r="O110" t="str">
        <f t="shared" si="16"/>
        <v>Played Twice</v>
      </c>
    </row>
    <row r="111" spans="1:15">
      <c r="A111">
        <v>14</v>
      </c>
      <c r="B111" t="s">
        <v>162</v>
      </c>
      <c r="C111" t="s">
        <v>161</v>
      </c>
      <c r="D111" t="str">
        <f t="shared" si="17"/>
        <v xml:space="preserve">Port Adelaide </v>
      </c>
      <c r="E111" s="92" t="s">
        <v>572</v>
      </c>
      <c r="F111" t="str">
        <f>VLOOKUP(D111,'Name short to full'!$A$1:$B$19,2,FALSE)</f>
        <v>Port Adelaide Power</v>
      </c>
      <c r="G111" t="str">
        <f>VLOOKUP(E111, 'Name short to full'!$C$2:$D$19, 2, FALSE)</f>
        <v>Western Bulldogs</v>
      </c>
      <c r="H111" s="93" t="str">
        <f t="shared" si="18"/>
        <v>128</v>
      </c>
      <c r="I111" t="s">
        <v>160</v>
      </c>
      <c r="J111" s="92" t="str">
        <f t="shared" si="19"/>
        <v>56</v>
      </c>
      <c r="K111" s="53">
        <f t="shared" si="20"/>
        <v>2.2857142857142856</v>
      </c>
      <c r="L111" s="53">
        <f t="shared" si="21"/>
        <v>0.4375</v>
      </c>
      <c r="M111"/>
      <c r="N111"/>
      <c r="O111" t="str">
        <f t="shared" si="16"/>
        <v/>
      </c>
    </row>
    <row r="112" spans="1:15">
      <c r="A112">
        <v>14</v>
      </c>
      <c r="B112" t="s">
        <v>159</v>
      </c>
      <c r="C112" t="s">
        <v>158</v>
      </c>
      <c r="D112" t="str">
        <f t="shared" si="17"/>
        <v xml:space="preserve">Hawthorn </v>
      </c>
      <c r="E112" s="92" t="s">
        <v>550</v>
      </c>
      <c r="F112" t="str">
        <f>VLOOKUP(D112,'Name short to full'!$A$1:$B$19,2,FALSE)</f>
        <v>Hawthorn Hawks</v>
      </c>
      <c r="G112" t="str">
        <f>VLOOKUP(E112, 'Name short to full'!$C$2:$D$19, 2, FALSE)</f>
        <v>Collingwood Magpies</v>
      </c>
      <c r="H112" s="93" t="str">
        <f t="shared" si="18"/>
        <v>115</v>
      </c>
      <c r="I112" t="s">
        <v>157</v>
      </c>
      <c r="J112" s="92" t="str">
        <f t="shared" si="19"/>
        <v>86</v>
      </c>
      <c r="K112" s="53">
        <f t="shared" si="20"/>
        <v>1.3372093023255813</v>
      </c>
      <c r="L112" s="53">
        <f t="shared" si="21"/>
        <v>0.74782608695652175</v>
      </c>
      <c r="M112"/>
      <c r="N112" s="53">
        <f>(K112+L191)/2</f>
        <v>1.7489617940199333</v>
      </c>
      <c r="O112" t="str">
        <f t="shared" si="16"/>
        <v>Played Twice</v>
      </c>
    </row>
    <row r="113" spans="1:15">
      <c r="A113">
        <v>14</v>
      </c>
      <c r="B113" t="s">
        <v>156</v>
      </c>
      <c r="C113" t="s">
        <v>155</v>
      </c>
      <c r="D113" t="str">
        <f t="shared" si="17"/>
        <v xml:space="preserve">Gold Coast </v>
      </c>
      <c r="E113" s="92" t="s">
        <v>543</v>
      </c>
      <c r="F113" t="str">
        <f>VLOOKUP(D113,'Name short to full'!$A$1:$B$19,2,FALSE)</f>
        <v>Gold Coast Suns</v>
      </c>
      <c r="G113" t="str">
        <f>VLOOKUP(E113, 'Name short to full'!$C$2:$D$19, 2, FALSE)</f>
        <v>Geelong Cats</v>
      </c>
      <c r="H113" s="93" t="str">
        <f t="shared" si="18"/>
        <v>118</v>
      </c>
      <c r="I113" t="s">
        <v>154</v>
      </c>
      <c r="J113" s="92" t="str">
        <f t="shared" si="19"/>
        <v>78</v>
      </c>
      <c r="K113" s="53">
        <f t="shared" si="20"/>
        <v>1.5128205128205128</v>
      </c>
      <c r="L113" s="53">
        <f t="shared" si="21"/>
        <v>0.66101694915254239</v>
      </c>
      <c r="M113"/>
      <c r="N113"/>
      <c r="O113" t="str">
        <f t="shared" si="16"/>
        <v/>
      </c>
    </row>
    <row r="114" spans="1:15">
      <c r="A114">
        <v>14</v>
      </c>
      <c r="B114" t="s">
        <v>153</v>
      </c>
      <c r="C114" t="s">
        <v>152</v>
      </c>
      <c r="D114" t="str">
        <f t="shared" si="17"/>
        <v xml:space="preserve">Fremantle </v>
      </c>
      <c r="E114" s="92" t="s">
        <v>513</v>
      </c>
      <c r="F114" t="str">
        <f>VLOOKUP(D114,'Name short to full'!$A$1:$B$19,2,FALSE)</f>
        <v>Fremantle Dockers</v>
      </c>
      <c r="G114" t="str">
        <f>VLOOKUP(E114, 'Name short to full'!$C$2:$D$19, 2, FALSE)</f>
        <v>Brisbane Lions</v>
      </c>
      <c r="H114" s="93" t="str">
        <f t="shared" si="18"/>
        <v>105</v>
      </c>
      <c r="I114" t="s">
        <v>151</v>
      </c>
      <c r="J114" s="92" t="str">
        <f t="shared" si="19"/>
        <v>22</v>
      </c>
      <c r="K114" s="53">
        <f t="shared" si="20"/>
        <v>4.7727272727272725</v>
      </c>
      <c r="L114" s="53">
        <f t="shared" si="21"/>
        <v>0.20952380952380953</v>
      </c>
      <c r="M114"/>
      <c r="N114"/>
      <c r="O114" t="str">
        <f t="shared" si="16"/>
        <v>Played Twice</v>
      </c>
    </row>
    <row r="115" spans="1:15">
      <c r="A115">
        <v>14</v>
      </c>
      <c r="B115" t="s">
        <v>150</v>
      </c>
      <c r="C115" t="s">
        <v>149</v>
      </c>
      <c r="D115" t="str">
        <f t="shared" si="17"/>
        <v xml:space="preserve">Essendon </v>
      </c>
      <c r="E115" s="92" t="s">
        <v>558</v>
      </c>
      <c r="F115" t="str">
        <f>VLOOKUP(D115,'Name short to full'!$A$1:$B$19,2,FALSE)</f>
        <v>Essendon Bombers</v>
      </c>
      <c r="G115" t="str">
        <f>VLOOKUP(E115, 'Name short to full'!$C$2:$D$19, 2, FALSE)</f>
        <v>Adelaide Crows</v>
      </c>
      <c r="H115" s="93" t="str">
        <f t="shared" si="18"/>
        <v>101</v>
      </c>
      <c r="I115" t="s">
        <v>148</v>
      </c>
      <c r="J115" s="92" t="str">
        <f t="shared" si="19"/>
        <v>92</v>
      </c>
      <c r="K115" s="53">
        <f t="shared" si="20"/>
        <v>1.0978260869565217</v>
      </c>
      <c r="L115" s="53">
        <f t="shared" si="21"/>
        <v>0.91089108910891092</v>
      </c>
      <c r="M115"/>
      <c r="N115"/>
      <c r="O115" t="str">
        <f t="shared" si="16"/>
        <v/>
      </c>
    </row>
    <row r="116" spans="1:15">
      <c r="A116">
        <v>14</v>
      </c>
      <c r="B116" t="s">
        <v>147</v>
      </c>
      <c r="C116" t="s">
        <v>146</v>
      </c>
      <c r="D116" t="str">
        <f t="shared" si="17"/>
        <v xml:space="preserve">GWS </v>
      </c>
      <c r="E116" s="92" t="s">
        <v>562</v>
      </c>
      <c r="F116" t="str">
        <f>VLOOKUP(D116,'Name short to full'!$A$1:$B$19,2,FALSE)</f>
        <v>GWS Giants</v>
      </c>
      <c r="G116" t="str">
        <f>VLOOKUP(E116, 'Name short to full'!$C$2:$D$19, 2, FALSE)</f>
        <v>Carlton Blues</v>
      </c>
      <c r="H116" s="93" t="str">
        <f t="shared" si="18"/>
        <v>100</v>
      </c>
      <c r="I116" t="s">
        <v>145</v>
      </c>
      <c r="J116" s="92" t="str">
        <f t="shared" si="19"/>
        <v>92</v>
      </c>
      <c r="K116" s="53">
        <f t="shared" si="20"/>
        <v>1.0869565217391304</v>
      </c>
      <c r="L116" s="53">
        <f t="shared" si="21"/>
        <v>0.92</v>
      </c>
      <c r="M116"/>
      <c r="N116"/>
      <c r="O116" t="str">
        <f t="shared" si="16"/>
        <v/>
      </c>
    </row>
    <row r="117" spans="1:15">
      <c r="A117">
        <v>14</v>
      </c>
      <c r="B117" t="s">
        <v>144</v>
      </c>
      <c r="C117" t="s">
        <v>143</v>
      </c>
      <c r="D117" t="str">
        <f t="shared" si="17"/>
        <v xml:space="preserve">St Kilda </v>
      </c>
      <c r="E117" s="92" t="s">
        <v>505</v>
      </c>
      <c r="F117" t="str">
        <f>VLOOKUP(D117,'Name short to full'!$A$1:$B$19,2,FALSE)</f>
        <v>St Kilda Saints</v>
      </c>
      <c r="G117" t="str">
        <f>VLOOKUP(E117, 'Name short to full'!$C$2:$D$19, 2, FALSE)</f>
        <v>West Coast Eagles</v>
      </c>
      <c r="H117" s="93" t="str">
        <f t="shared" si="18"/>
        <v>70</v>
      </c>
      <c r="I117" t="s">
        <v>142</v>
      </c>
      <c r="J117" s="92" t="str">
        <f t="shared" si="19"/>
        <v>103</v>
      </c>
      <c r="K117" s="53">
        <f t="shared" si="20"/>
        <v>0.67961165048543692</v>
      </c>
      <c r="L117" s="53">
        <f t="shared" si="21"/>
        <v>1.4714285714285715</v>
      </c>
      <c r="M117"/>
      <c r="N117"/>
      <c r="O117" t="str">
        <f t="shared" si="16"/>
        <v>Played Twice</v>
      </c>
    </row>
    <row r="118" spans="1:15">
      <c r="A118">
        <v>14</v>
      </c>
      <c r="B118" t="s">
        <v>141</v>
      </c>
      <c r="C118" t="s">
        <v>140</v>
      </c>
      <c r="D118" t="str">
        <f t="shared" si="17"/>
        <v xml:space="preserve">Melbourne </v>
      </c>
      <c r="E118" s="92" t="s">
        <v>615</v>
      </c>
      <c r="F118" t="str">
        <f>VLOOKUP(D118,'Name short to full'!$A$1:$B$19,2,FALSE)</f>
        <v>Melbourne Demons</v>
      </c>
      <c r="G118" t="str">
        <f>VLOOKUP(E118, 'Name short to full'!$C$2:$D$19, 2, FALSE)</f>
        <v>North Melbourne Kangaroos</v>
      </c>
      <c r="H118" s="93" t="str">
        <f t="shared" si="18"/>
        <v>66</v>
      </c>
      <c r="I118" t="s">
        <v>139</v>
      </c>
      <c r="J118" s="92" t="str">
        <f t="shared" si="19"/>
        <v>107</v>
      </c>
      <c r="K118" s="53">
        <f t="shared" si="20"/>
        <v>0.61682242990654201</v>
      </c>
      <c r="L118" s="53">
        <f t="shared" si="21"/>
        <v>1.6212121212121211</v>
      </c>
      <c r="M118"/>
      <c r="N118"/>
      <c r="O118" t="str">
        <f t="shared" si="16"/>
        <v>Played Twice</v>
      </c>
    </row>
    <row r="119" spans="1:15">
      <c r="A119" s="1">
        <v>15</v>
      </c>
      <c r="B119" s="1" t="s">
        <v>138</v>
      </c>
      <c r="C119" s="1" t="s">
        <v>137</v>
      </c>
      <c r="D119" t="str">
        <f t="shared" si="17"/>
        <v xml:space="preserve">Geelong </v>
      </c>
      <c r="E119" s="92" t="s">
        <v>520</v>
      </c>
      <c r="F119" t="str">
        <f>VLOOKUP(D119,'Name short to full'!$A$1:$B$19,2,FALSE)</f>
        <v>Geelong Cats</v>
      </c>
      <c r="G119" t="str">
        <f>VLOOKUP(E119, 'Name short to full'!$C$2:$D$19, 2, FALSE)</f>
        <v>Essendon Bombers</v>
      </c>
      <c r="H119" s="109" t="str">
        <f t="shared" si="18"/>
        <v>89</v>
      </c>
      <c r="I119" s="1" t="s">
        <v>136</v>
      </c>
      <c r="J119" s="108" t="str">
        <f t="shared" si="19"/>
        <v>80</v>
      </c>
      <c r="K119" s="53">
        <f t="shared" si="20"/>
        <v>1.1125</v>
      </c>
      <c r="L119" s="53">
        <f t="shared" si="21"/>
        <v>0.898876404494382</v>
      </c>
      <c r="M119"/>
      <c r="N119"/>
      <c r="O119" t="str">
        <f t="shared" si="16"/>
        <v/>
      </c>
    </row>
    <row r="120" spans="1:15">
      <c r="A120" s="1">
        <v>15</v>
      </c>
      <c r="B120" s="1" t="s">
        <v>135</v>
      </c>
      <c r="C120" s="1" t="s">
        <v>134</v>
      </c>
      <c r="D120" t="str">
        <f t="shared" si="17"/>
        <v xml:space="preserve">Hawthorn </v>
      </c>
      <c r="E120" s="92" t="s">
        <v>554</v>
      </c>
      <c r="F120" t="str">
        <f>VLOOKUP(D120,'Name short to full'!$A$1:$B$19,2,FALSE)</f>
        <v>Hawthorn Hawks</v>
      </c>
      <c r="G120" t="str">
        <f>VLOOKUP(E120, 'Name short to full'!$C$2:$D$19, 2, FALSE)</f>
        <v>Gold Coast Suns</v>
      </c>
      <c r="H120" s="109" t="str">
        <f t="shared" si="18"/>
        <v>116</v>
      </c>
      <c r="I120" s="1" t="s">
        <v>133</v>
      </c>
      <c r="J120" s="108" t="str">
        <f t="shared" si="19"/>
        <v>63</v>
      </c>
      <c r="K120" s="53">
        <f t="shared" si="20"/>
        <v>1.8412698412698412</v>
      </c>
      <c r="L120" s="53">
        <f t="shared" si="21"/>
        <v>0.5431034482758621</v>
      </c>
      <c r="M120"/>
      <c r="N120"/>
      <c r="O120" t="str">
        <f t="shared" si="16"/>
        <v>Played Twice</v>
      </c>
    </row>
    <row r="121" spans="1:15">
      <c r="A121" s="1">
        <v>15</v>
      </c>
      <c r="B121" s="1" t="s">
        <v>132</v>
      </c>
      <c r="C121" s="1" t="s">
        <v>131</v>
      </c>
      <c r="D121" t="str">
        <f t="shared" si="17"/>
        <v xml:space="preserve">St Kilda </v>
      </c>
      <c r="E121" s="92" t="s">
        <v>516</v>
      </c>
      <c r="F121" t="str">
        <f>VLOOKUP(D121,'Name short to full'!$A$1:$B$19,2,FALSE)</f>
        <v>St Kilda Saints</v>
      </c>
      <c r="G121" t="str">
        <f>VLOOKUP(E121, 'Name short to full'!$C$2:$D$19, 2, FALSE)</f>
        <v>Richmond Tigers</v>
      </c>
      <c r="H121" s="109" t="str">
        <f t="shared" si="18"/>
        <v>73</v>
      </c>
      <c r="I121" s="1" t="s">
        <v>130</v>
      </c>
      <c r="J121" s="108" t="str">
        <f t="shared" si="19"/>
        <v>117</v>
      </c>
      <c r="K121" s="53">
        <f t="shared" si="20"/>
        <v>0.62393162393162394</v>
      </c>
      <c r="L121" s="53">
        <f t="shared" si="21"/>
        <v>1.6027397260273972</v>
      </c>
      <c r="M121"/>
      <c r="N121"/>
      <c r="O121" t="str">
        <f t="shared" si="16"/>
        <v>Played Twice</v>
      </c>
    </row>
    <row r="122" spans="1:15">
      <c r="A122" s="1">
        <v>15</v>
      </c>
      <c r="B122" s="1" t="s">
        <v>129</v>
      </c>
      <c r="C122" s="1" t="s">
        <v>128</v>
      </c>
      <c r="D122" t="str">
        <f t="shared" si="17"/>
        <v xml:space="preserve">Fremantle </v>
      </c>
      <c r="E122" s="92" t="s">
        <v>505</v>
      </c>
      <c r="F122" t="str">
        <f>VLOOKUP(D122,'Name short to full'!$A$1:$B$19,2,FALSE)</f>
        <v>Fremantle Dockers</v>
      </c>
      <c r="G122" t="str">
        <f>VLOOKUP(E122, 'Name short to full'!$C$2:$D$19, 2, FALSE)</f>
        <v>West Coast Eagles</v>
      </c>
      <c r="H122" s="109" t="str">
        <f t="shared" si="18"/>
        <v>88</v>
      </c>
      <c r="I122" s="1" t="s">
        <v>127</v>
      </c>
      <c r="J122" s="108" t="str">
        <f t="shared" si="19"/>
        <v>81</v>
      </c>
      <c r="K122" s="53">
        <f t="shared" si="20"/>
        <v>1.0864197530864197</v>
      </c>
      <c r="L122" s="53">
        <f t="shared" si="21"/>
        <v>0.92045454545454541</v>
      </c>
      <c r="M122"/>
      <c r="N122"/>
      <c r="O122" t="str">
        <f t="shared" si="16"/>
        <v>Played Twice</v>
      </c>
    </row>
    <row r="123" spans="1:15">
      <c r="A123" s="1">
        <v>15</v>
      </c>
      <c r="B123" s="1" t="s">
        <v>124</v>
      </c>
      <c r="C123" s="1" t="s">
        <v>126</v>
      </c>
      <c r="D123" t="str">
        <f t="shared" si="17"/>
        <v xml:space="preserve">Brisbane </v>
      </c>
      <c r="E123" s="92" t="s">
        <v>615</v>
      </c>
      <c r="F123" t="str">
        <f>VLOOKUP(D123,'Name short to full'!$A$1:$B$19,2,FALSE)</f>
        <v>Brisbane Lions</v>
      </c>
      <c r="G123" t="str">
        <f>VLOOKUP(E123, 'Name short to full'!$C$2:$D$19, 2, FALSE)</f>
        <v>North Melbourne Kangaroos</v>
      </c>
      <c r="H123" s="109" t="str">
        <f t="shared" si="18"/>
        <v>70</v>
      </c>
      <c r="I123" s="1" t="s">
        <v>125</v>
      </c>
      <c r="J123" s="108" t="str">
        <f t="shared" si="19"/>
        <v>66</v>
      </c>
      <c r="K123" s="53">
        <f t="shared" si="20"/>
        <v>1.0606060606060606</v>
      </c>
      <c r="L123" s="53">
        <f t="shared" si="21"/>
        <v>0.94285714285714284</v>
      </c>
      <c r="M123"/>
      <c r="N123"/>
      <c r="O123" t="str">
        <f t="shared" si="16"/>
        <v>Played Twice</v>
      </c>
    </row>
    <row r="124" spans="1:15">
      <c r="A124" s="1">
        <v>15</v>
      </c>
      <c r="B124" s="1" t="s">
        <v>124</v>
      </c>
      <c r="C124" s="1" t="s">
        <v>123</v>
      </c>
      <c r="D124" t="str">
        <f t="shared" si="17"/>
        <v xml:space="preserve">Sydney </v>
      </c>
      <c r="E124" s="92" t="s">
        <v>497</v>
      </c>
      <c r="F124" t="str">
        <f>VLOOKUP(D124,'Name short to full'!$A$1:$B$19,2,FALSE)</f>
        <v>Sydney Swans</v>
      </c>
      <c r="G124" t="str">
        <f>VLOOKUP(E124, 'Name short to full'!$C$2:$D$19, 2, FALSE)</f>
        <v>GWS Giants</v>
      </c>
      <c r="H124" s="109" t="str">
        <f t="shared" si="18"/>
        <v>106</v>
      </c>
      <c r="I124" s="1" t="s">
        <v>122</v>
      </c>
      <c r="J124" s="108" t="str">
        <f t="shared" si="19"/>
        <v>60</v>
      </c>
      <c r="K124" s="53">
        <f t="shared" si="20"/>
        <v>1.7666666666666666</v>
      </c>
      <c r="L124" s="53">
        <f t="shared" si="21"/>
        <v>0.56603773584905659</v>
      </c>
      <c r="M124"/>
      <c r="N124"/>
      <c r="O124" t="str">
        <f t="shared" si="16"/>
        <v>Played Twice</v>
      </c>
    </row>
    <row r="125" spans="1:15">
      <c r="A125" s="1">
        <v>15</v>
      </c>
      <c r="B125" s="1" t="s">
        <v>120</v>
      </c>
      <c r="C125" s="1" t="s">
        <v>119</v>
      </c>
      <c r="D125" t="str">
        <f t="shared" si="17"/>
        <v xml:space="preserve">Western Bulldogs </v>
      </c>
      <c r="E125" s="92" t="s">
        <v>509</v>
      </c>
      <c r="F125" t="str">
        <f>VLOOKUP(D125,'Name short to full'!$A$1:$B$19,2,FALSE)</f>
        <v>Western Bulldogs</v>
      </c>
      <c r="G125" t="str">
        <f>VLOOKUP(E125, 'Name short to full'!$C$2:$D$19, 2, FALSE)</f>
        <v>Melbourne Demons</v>
      </c>
      <c r="H125" s="109" t="str">
        <f t="shared" si="18"/>
        <v>91</v>
      </c>
      <c r="I125" s="1" t="s">
        <v>118</v>
      </c>
      <c r="J125" s="108" t="str">
        <f t="shared" si="19"/>
        <v>85</v>
      </c>
      <c r="K125" s="53">
        <f t="shared" si="20"/>
        <v>1.0705882352941176</v>
      </c>
      <c r="L125" s="53">
        <f t="shared" si="21"/>
        <v>0.93406593406593408</v>
      </c>
      <c r="M125"/>
      <c r="N125"/>
      <c r="O125" t="str">
        <f t="shared" si="16"/>
        <v>Played Twice</v>
      </c>
    </row>
    <row r="126" spans="1:15">
      <c r="A126" s="13">
        <v>15</v>
      </c>
      <c r="B126" s="13" t="s">
        <v>117</v>
      </c>
      <c r="C126" s="13" t="s">
        <v>116</v>
      </c>
      <c r="D126" s="13" t="str">
        <f t="shared" si="17"/>
        <v xml:space="preserve">Adelaide </v>
      </c>
      <c r="E126" s="244" t="s">
        <v>524</v>
      </c>
      <c r="F126" s="13" t="str">
        <f>VLOOKUP(D126,'Name short to full'!$A$1:$B$19,2,FALSE)</f>
        <v>Adelaide Crows</v>
      </c>
      <c r="G126" s="13" t="str">
        <f>VLOOKUP(E126, 'Name short to full'!$C$2:$D$19, 2, FALSE)</f>
        <v>Port Adelaide Power</v>
      </c>
      <c r="H126" s="245" t="str">
        <f t="shared" si="18"/>
        <v>99</v>
      </c>
      <c r="I126" s="1" t="s">
        <v>115</v>
      </c>
      <c r="J126" s="244" t="str">
        <f t="shared" si="19"/>
        <v>76</v>
      </c>
      <c r="K126" s="247">
        <f t="shared" si="20"/>
        <v>1.3026315789473684</v>
      </c>
      <c r="L126" s="247">
        <f t="shared" si="21"/>
        <v>0.76767676767676762</v>
      </c>
      <c r="M126" s="247">
        <f>L14+K126</f>
        <v>1.8774347285536677</v>
      </c>
      <c r="N126" s="247">
        <f>M126/2</f>
        <v>0.93871736427683383</v>
      </c>
      <c r="O126" t="str">
        <f t="shared" si="16"/>
        <v>Played Twice</v>
      </c>
    </row>
    <row r="127" spans="1:15" s="13" customFormat="1">
      <c r="A127" s="13">
        <v>15</v>
      </c>
      <c r="B127" s="13" t="s">
        <v>114</v>
      </c>
      <c r="C127" s="13" t="s">
        <v>113</v>
      </c>
      <c r="D127" s="13" t="str">
        <f t="shared" si="17"/>
        <v xml:space="preserve">Collingwood </v>
      </c>
      <c r="E127" s="244" t="s">
        <v>562</v>
      </c>
      <c r="F127" s="13" t="str">
        <f>VLOOKUP(D127,'Name short to full'!$A$1:$B$19,2,FALSE)</f>
        <v>Collingwood Magpies</v>
      </c>
      <c r="G127" s="13" t="str">
        <f>VLOOKUP(E127, 'Name short to full'!$C$2:$D$19, 2, FALSE)</f>
        <v>Carlton Blues</v>
      </c>
      <c r="H127" s="245" t="str">
        <f t="shared" si="18"/>
        <v>91</v>
      </c>
      <c r="I127" s="1" t="s">
        <v>112</v>
      </c>
      <c r="J127" s="244" t="str">
        <f t="shared" si="19"/>
        <v>76</v>
      </c>
      <c r="K127" s="246">
        <f t="shared" si="20"/>
        <v>1.1973684210526316</v>
      </c>
      <c r="L127" s="246">
        <f t="shared" si="21"/>
        <v>0.8351648351648352</v>
      </c>
      <c r="N127" s="246">
        <f>(L56+K127) /2</f>
        <v>1.3415413533834588</v>
      </c>
      <c r="O127" t="str">
        <f t="shared" si="16"/>
        <v>Played Twice</v>
      </c>
    </row>
    <row r="128" spans="1:15">
      <c r="A128" s="6">
        <v>16</v>
      </c>
      <c r="B128" s="6" t="s">
        <v>111</v>
      </c>
      <c r="C128" s="6" t="s">
        <v>110</v>
      </c>
      <c r="D128" t="str">
        <f t="shared" si="17"/>
        <v xml:space="preserve">North Melbourne </v>
      </c>
      <c r="E128" s="92" t="s">
        <v>528</v>
      </c>
      <c r="F128" t="str">
        <f>VLOOKUP(D128,'Name short to full'!$A$1:$B$19,2,FALSE)</f>
        <v>North Melbourne Kangaroos</v>
      </c>
      <c r="G128" t="str">
        <f>VLOOKUP(E128, 'Name short to full'!$C$2:$D$19, 2, FALSE)</f>
        <v>Hawthorn Hawks</v>
      </c>
      <c r="H128" s="107" t="str">
        <f t="shared" si="18"/>
        <v>108</v>
      </c>
      <c r="I128" s="6" t="s">
        <v>109</v>
      </c>
      <c r="J128" s="106" t="str">
        <f t="shared" si="19"/>
        <v>88</v>
      </c>
      <c r="K128" s="53">
        <f t="shared" si="20"/>
        <v>1.2272727272727273</v>
      </c>
      <c r="L128" s="53">
        <f t="shared" si="21"/>
        <v>0.81481481481481477</v>
      </c>
      <c r="M128"/>
      <c r="N128"/>
      <c r="O128" t="str">
        <f t="shared" si="16"/>
        <v/>
      </c>
    </row>
    <row r="129" spans="1:15" s="13" customFormat="1">
      <c r="A129" s="13">
        <v>16</v>
      </c>
      <c r="B129" s="13" t="s">
        <v>108</v>
      </c>
      <c r="C129" s="13" t="s">
        <v>107</v>
      </c>
      <c r="D129" s="13" t="str">
        <f t="shared" si="17"/>
        <v xml:space="preserve">Richmond </v>
      </c>
      <c r="E129" s="244" t="s">
        <v>513</v>
      </c>
      <c r="F129" s="13" t="str">
        <f>VLOOKUP(D129,'Name short to full'!$A$1:$B$19,2,FALSE)</f>
        <v>Richmond Tigers</v>
      </c>
      <c r="G129" s="13" t="str">
        <f>VLOOKUP(E129, 'Name short to full'!$C$2:$D$19, 2, FALSE)</f>
        <v>Brisbane Lions</v>
      </c>
      <c r="H129" s="245" t="str">
        <f t="shared" si="18"/>
        <v>79</v>
      </c>
      <c r="I129" s="6" t="s">
        <v>106</v>
      </c>
      <c r="J129" s="244" t="str">
        <f t="shared" si="19"/>
        <v>54</v>
      </c>
      <c r="K129" s="246">
        <f t="shared" si="20"/>
        <v>1.462962962962963</v>
      </c>
      <c r="L129" s="246">
        <f t="shared" si="21"/>
        <v>0.68354430379746833</v>
      </c>
      <c r="N129" s="246">
        <f>(L38+K129)/2</f>
        <v>1.5727513227513228</v>
      </c>
      <c r="O129" t="str">
        <f t="shared" si="16"/>
        <v>Played Twice</v>
      </c>
    </row>
    <row r="130" spans="1:15">
      <c r="A130" s="6">
        <v>16</v>
      </c>
      <c r="B130" s="6" t="s">
        <v>105</v>
      </c>
      <c r="C130" s="6" t="s">
        <v>104</v>
      </c>
      <c r="D130" t="str">
        <f t="shared" ref="D130:D161" si="22">LEFT(C130,FIND("v",C130)-1)</f>
        <v xml:space="preserve">GWS </v>
      </c>
      <c r="E130" s="92" t="s">
        <v>558</v>
      </c>
      <c r="F130" t="str">
        <f>VLOOKUP(D130,'Name short to full'!$A$1:$B$19,2,FALSE)</f>
        <v>GWS Giants</v>
      </c>
      <c r="G130" t="str">
        <f>VLOOKUP(E130, 'Name short to full'!$C$2:$D$19, 2, FALSE)</f>
        <v>Adelaide Crows</v>
      </c>
      <c r="H130" s="107" t="str">
        <f t="shared" ref="H130:H161" si="23">LEFT(I130, FIND("-", I130) - 1)</f>
        <v>72</v>
      </c>
      <c r="I130" s="6" t="s">
        <v>103</v>
      </c>
      <c r="J130" s="106" t="str">
        <f t="shared" ref="J130:J161" si="24">RIGHT(I130,LEN(I130)-FIND("-",I130))</f>
        <v>140</v>
      </c>
      <c r="K130" s="53">
        <f t="shared" ref="K130:K161" si="25">H130/J130</f>
        <v>0.51428571428571423</v>
      </c>
      <c r="L130" s="53">
        <f t="shared" ref="L130:L161" si="26">J130/H130</f>
        <v>1.9444444444444444</v>
      </c>
      <c r="M130"/>
      <c r="N130"/>
      <c r="O130" t="str">
        <f t="shared" si="16"/>
        <v>Played Twice</v>
      </c>
    </row>
    <row r="131" spans="1:15">
      <c r="A131" s="6">
        <v>16</v>
      </c>
      <c r="B131" s="6" t="s">
        <v>102</v>
      </c>
      <c r="C131" s="6" t="s">
        <v>101</v>
      </c>
      <c r="D131" t="str">
        <f t="shared" si="22"/>
        <v xml:space="preserve">Gold Coast </v>
      </c>
      <c r="E131" s="92" t="s">
        <v>550</v>
      </c>
      <c r="F131" t="str">
        <f>VLOOKUP(D131,'Name short to full'!$A$1:$B$19,2,FALSE)</f>
        <v>Gold Coast Suns</v>
      </c>
      <c r="G131" t="str">
        <f>VLOOKUP(E131, 'Name short to full'!$C$2:$D$19, 2, FALSE)</f>
        <v>Collingwood Magpies</v>
      </c>
      <c r="H131" s="107" t="str">
        <f t="shared" si="23"/>
        <v>80</v>
      </c>
      <c r="I131" s="6" t="s">
        <v>100</v>
      </c>
      <c r="J131" s="106" t="str">
        <f t="shared" si="24"/>
        <v>75</v>
      </c>
      <c r="K131" s="53">
        <f t="shared" si="25"/>
        <v>1.0666666666666667</v>
      </c>
      <c r="L131" s="53">
        <f t="shared" si="26"/>
        <v>0.9375</v>
      </c>
      <c r="M131"/>
      <c r="N131"/>
      <c r="O131" t="str">
        <f t="shared" ref="O131:O194" si="27">IF(COUNTIFS(F:F, F131, G:G, G131) + COUNTIFS(G:G, F131, F:F, G131) &gt; 1, "Played Twice", "")</f>
        <v/>
      </c>
    </row>
    <row r="132" spans="1:15">
      <c r="A132" s="6">
        <v>16</v>
      </c>
      <c r="B132" s="6" t="s">
        <v>97</v>
      </c>
      <c r="C132" s="6" t="s">
        <v>99</v>
      </c>
      <c r="D132" t="str">
        <f t="shared" si="22"/>
        <v xml:space="preserve">Melbourne </v>
      </c>
      <c r="E132" s="92" t="s">
        <v>539</v>
      </c>
      <c r="F132" t="str">
        <f>VLOOKUP(D132,'Name short to full'!$A$1:$B$19,2,FALSE)</f>
        <v>Melbourne Demons</v>
      </c>
      <c r="G132" t="str">
        <f>VLOOKUP(E132, 'Name short to full'!$C$2:$D$19, 2, FALSE)</f>
        <v>Fremantle Dockers</v>
      </c>
      <c r="H132" s="107" t="str">
        <f t="shared" si="23"/>
        <v>34</v>
      </c>
      <c r="I132" s="6" t="s">
        <v>98</v>
      </c>
      <c r="J132" s="106" t="str">
        <f t="shared" si="24"/>
        <v>97</v>
      </c>
      <c r="K132" s="53">
        <f t="shared" si="25"/>
        <v>0.35051546391752575</v>
      </c>
      <c r="L132" s="53">
        <f t="shared" si="26"/>
        <v>2.8529411764705883</v>
      </c>
      <c r="M132"/>
      <c r="N132"/>
      <c r="O132" t="str">
        <f t="shared" si="27"/>
        <v/>
      </c>
    </row>
    <row r="133" spans="1:15">
      <c r="A133" s="6">
        <v>16</v>
      </c>
      <c r="B133" s="6" t="s">
        <v>97</v>
      </c>
      <c r="C133" s="6" t="s">
        <v>96</v>
      </c>
      <c r="D133" t="str">
        <f t="shared" si="22"/>
        <v xml:space="preserve">Port Adelaide </v>
      </c>
      <c r="E133" s="92" t="s">
        <v>520</v>
      </c>
      <c r="F133" t="str">
        <f>VLOOKUP(D133,'Name short to full'!$A$1:$B$19,2,FALSE)</f>
        <v>Port Adelaide Power</v>
      </c>
      <c r="G133" t="str">
        <f>VLOOKUP(E133, 'Name short to full'!$C$2:$D$19, 2, FALSE)</f>
        <v>Essendon Bombers</v>
      </c>
      <c r="H133" s="107" t="str">
        <f t="shared" si="23"/>
        <v>60</v>
      </c>
      <c r="I133" s="6" t="s">
        <v>95</v>
      </c>
      <c r="J133" s="106" t="str">
        <f t="shared" si="24"/>
        <v>62</v>
      </c>
      <c r="K133" s="53">
        <f t="shared" si="25"/>
        <v>0.967741935483871</v>
      </c>
      <c r="L133" s="53">
        <f t="shared" si="26"/>
        <v>1.0333333333333334</v>
      </c>
      <c r="M133"/>
      <c r="N133"/>
      <c r="O133" t="str">
        <f t="shared" si="27"/>
        <v/>
      </c>
    </row>
    <row r="134" spans="1:15" s="13" customFormat="1">
      <c r="A134" s="13">
        <v>16</v>
      </c>
      <c r="B134" s="13" t="s">
        <v>94</v>
      </c>
      <c r="C134" s="13" t="s">
        <v>93</v>
      </c>
      <c r="D134" s="13" t="str">
        <f t="shared" si="22"/>
        <v xml:space="preserve">Carlton </v>
      </c>
      <c r="E134" s="244" t="s">
        <v>501</v>
      </c>
      <c r="F134" s="13" t="str">
        <f>VLOOKUP(D134,'Name short to full'!$A$1:$B$19,2,FALSE)</f>
        <v>Carlton Blues</v>
      </c>
      <c r="G134" s="13" t="str">
        <f>VLOOKUP(E134, 'Name short to full'!$C$2:$D$19, 2, FALSE)</f>
        <v>St Kilda Saints</v>
      </c>
      <c r="H134" s="245" t="str">
        <f t="shared" si="23"/>
        <v>151</v>
      </c>
      <c r="I134" s="6" t="s">
        <v>92</v>
      </c>
      <c r="J134" s="244" t="str">
        <f t="shared" si="24"/>
        <v>66</v>
      </c>
      <c r="K134" s="246">
        <f t="shared" si="25"/>
        <v>2.2878787878787881</v>
      </c>
      <c r="L134" s="246">
        <f t="shared" si="26"/>
        <v>0.4370860927152318</v>
      </c>
      <c r="N134" s="246">
        <f>(K134+L70)/2</f>
        <v>1.8758234519104087</v>
      </c>
      <c r="O134" t="str">
        <f t="shared" si="27"/>
        <v>Played Twice</v>
      </c>
    </row>
    <row r="135" spans="1:15">
      <c r="A135" s="6">
        <v>16</v>
      </c>
      <c r="B135" s="6" t="s">
        <v>91</v>
      </c>
      <c r="C135" s="6" t="s">
        <v>90</v>
      </c>
      <c r="D135" t="str">
        <f t="shared" si="22"/>
        <v xml:space="preserve">West Coast </v>
      </c>
      <c r="E135" s="92" t="s">
        <v>535</v>
      </c>
      <c r="F135" t="str">
        <f>VLOOKUP(D135,'Name short to full'!$A$1:$B$19,2,FALSE)</f>
        <v>West Coast Eagles</v>
      </c>
      <c r="G135" t="str">
        <f>VLOOKUP(E135, 'Name short to full'!$C$2:$D$19, 2, FALSE)</f>
        <v>Sydney Swans</v>
      </c>
      <c r="H135" s="107" t="str">
        <f t="shared" si="23"/>
        <v>51</v>
      </c>
      <c r="I135" s="6" t="s">
        <v>89</v>
      </c>
      <c r="J135" s="106" t="str">
        <f t="shared" si="24"/>
        <v>79</v>
      </c>
      <c r="K135" s="53">
        <f t="shared" si="25"/>
        <v>0.64556962025316456</v>
      </c>
      <c r="L135" s="53">
        <f t="shared" si="26"/>
        <v>1.5490196078431373</v>
      </c>
      <c r="M135"/>
      <c r="N135"/>
      <c r="O135" t="str">
        <f t="shared" si="27"/>
        <v/>
      </c>
    </row>
    <row r="136" spans="1:15">
      <c r="A136" s="6">
        <v>16</v>
      </c>
      <c r="B136" s="6" t="s">
        <v>88</v>
      </c>
      <c r="C136" s="6" t="s">
        <v>87</v>
      </c>
      <c r="D136" t="str">
        <f t="shared" si="22"/>
        <v xml:space="preserve">Geelong </v>
      </c>
      <c r="E136" s="92" t="s">
        <v>572</v>
      </c>
      <c r="F136" t="str">
        <f>VLOOKUP(D136,'Name short to full'!$A$1:$B$19,2,FALSE)</f>
        <v>Geelong Cats</v>
      </c>
      <c r="G136" t="str">
        <f>VLOOKUP(E136, 'Name short to full'!$C$2:$D$19, 2, FALSE)</f>
        <v>Western Bulldogs</v>
      </c>
      <c r="H136" s="107" t="str">
        <f t="shared" si="23"/>
        <v>69</v>
      </c>
      <c r="I136" s="6" t="s">
        <v>86</v>
      </c>
      <c r="J136" s="106" t="str">
        <f t="shared" si="24"/>
        <v>56</v>
      </c>
      <c r="K136" s="53">
        <f t="shared" si="25"/>
        <v>1.2321428571428572</v>
      </c>
      <c r="L136" s="53">
        <f t="shared" si="26"/>
        <v>0.81159420289855078</v>
      </c>
      <c r="M136"/>
      <c r="N136"/>
      <c r="O136" t="str">
        <f t="shared" si="27"/>
        <v/>
      </c>
    </row>
    <row r="137" spans="1:15">
      <c r="A137" s="104">
        <v>17</v>
      </c>
      <c r="B137" s="104" t="s">
        <v>699</v>
      </c>
      <c r="C137" s="104" t="s">
        <v>698</v>
      </c>
      <c r="D137" t="str">
        <f t="shared" si="22"/>
        <v xml:space="preserve">Adelaide </v>
      </c>
      <c r="E137" s="92" t="s">
        <v>528</v>
      </c>
      <c r="F137" t="str">
        <f>VLOOKUP(D137,'Name short to full'!$A$1:$B$19,2,FALSE)</f>
        <v>Adelaide Crows</v>
      </c>
      <c r="G137" t="str">
        <f>VLOOKUP(E137, 'Name short to full'!$C$2:$D$19, 2, FALSE)</f>
        <v>Hawthorn Hawks</v>
      </c>
      <c r="H137" s="105" t="str">
        <f t="shared" si="23"/>
        <v>92</v>
      </c>
      <c r="I137" s="104" t="s">
        <v>697</v>
      </c>
      <c r="J137" s="103" t="str">
        <f t="shared" si="24"/>
        <v>104</v>
      </c>
      <c r="K137" s="53">
        <f t="shared" si="25"/>
        <v>0.88461538461538458</v>
      </c>
      <c r="L137" s="53">
        <f t="shared" si="26"/>
        <v>1.1304347826086956</v>
      </c>
      <c r="M137"/>
      <c r="N137"/>
      <c r="O137" t="str">
        <f t="shared" si="27"/>
        <v/>
      </c>
    </row>
    <row r="138" spans="1:15">
      <c r="A138" s="104">
        <v>17</v>
      </c>
      <c r="B138" s="104" t="s">
        <v>696</v>
      </c>
      <c r="C138" s="104" t="s">
        <v>695</v>
      </c>
      <c r="D138" t="str">
        <f t="shared" si="22"/>
        <v xml:space="preserve">Melbourne </v>
      </c>
      <c r="E138" s="92" t="s">
        <v>543</v>
      </c>
      <c r="F138" t="str">
        <f>VLOOKUP(D138,'Name short to full'!$A$1:$B$19,2,FALSE)</f>
        <v>Melbourne Demons</v>
      </c>
      <c r="G138" t="str">
        <f>VLOOKUP(E138, 'Name short to full'!$C$2:$D$19, 2, FALSE)</f>
        <v>Geelong Cats</v>
      </c>
      <c r="H138" s="105" t="str">
        <f t="shared" si="23"/>
        <v>36</v>
      </c>
      <c r="I138" s="104" t="s">
        <v>694</v>
      </c>
      <c r="J138" s="103" t="str">
        <f t="shared" si="24"/>
        <v>102</v>
      </c>
      <c r="K138" s="53">
        <f t="shared" si="25"/>
        <v>0.35294117647058826</v>
      </c>
      <c r="L138" s="53">
        <f t="shared" si="26"/>
        <v>2.8333333333333335</v>
      </c>
      <c r="M138"/>
      <c r="N138"/>
      <c r="O138" t="str">
        <f t="shared" si="27"/>
        <v/>
      </c>
    </row>
    <row r="139" spans="1:15">
      <c r="A139" s="104">
        <v>17</v>
      </c>
      <c r="B139" s="104" t="s">
        <v>693</v>
      </c>
      <c r="C139" s="104" t="s">
        <v>692</v>
      </c>
      <c r="D139" t="str">
        <f t="shared" si="22"/>
        <v xml:space="preserve">North Melbourne </v>
      </c>
      <c r="E139" s="92" t="s">
        <v>501</v>
      </c>
      <c r="F139" t="str">
        <f>VLOOKUP(D139,'Name short to full'!$A$1:$B$19,2,FALSE)</f>
        <v>North Melbourne Kangaroos</v>
      </c>
      <c r="G139" t="str">
        <f>VLOOKUP(E139, 'Name short to full'!$C$2:$D$19, 2, FALSE)</f>
        <v>St Kilda Saints</v>
      </c>
      <c r="H139" s="105" t="str">
        <f t="shared" si="23"/>
        <v>92</v>
      </c>
      <c r="I139" s="104" t="s">
        <v>691</v>
      </c>
      <c r="J139" s="103" t="str">
        <f t="shared" si="24"/>
        <v>33</v>
      </c>
      <c r="K139" s="53">
        <f t="shared" si="25"/>
        <v>2.7878787878787881</v>
      </c>
      <c r="L139" s="53">
        <f t="shared" si="26"/>
        <v>0.35869565217391303</v>
      </c>
      <c r="M139"/>
      <c r="N139"/>
      <c r="O139" t="str">
        <f t="shared" si="27"/>
        <v/>
      </c>
    </row>
    <row r="140" spans="1:15">
      <c r="A140" s="104">
        <v>17</v>
      </c>
      <c r="B140" s="104" t="s">
        <v>690</v>
      </c>
      <c r="C140" s="104" t="s">
        <v>689</v>
      </c>
      <c r="D140" t="str">
        <f t="shared" si="22"/>
        <v xml:space="preserve">Western Bulldogs </v>
      </c>
      <c r="E140" s="92" t="s">
        <v>554</v>
      </c>
      <c r="F140" t="str">
        <f>VLOOKUP(D140,'Name short to full'!$A$1:$B$19,2,FALSE)</f>
        <v>Western Bulldogs</v>
      </c>
      <c r="G140" t="str">
        <f>VLOOKUP(E140, 'Name short to full'!$C$2:$D$19, 2, FALSE)</f>
        <v>Gold Coast Suns</v>
      </c>
      <c r="H140" s="105" t="str">
        <f t="shared" si="23"/>
        <v>94</v>
      </c>
      <c r="I140" s="104" t="s">
        <v>688</v>
      </c>
      <c r="J140" s="103" t="str">
        <f t="shared" si="24"/>
        <v>66</v>
      </c>
      <c r="K140" s="53">
        <f t="shared" si="25"/>
        <v>1.4242424242424243</v>
      </c>
      <c r="L140" s="53">
        <f t="shared" si="26"/>
        <v>0.7021276595744681</v>
      </c>
      <c r="M140"/>
      <c r="N140"/>
      <c r="O140" t="str">
        <f t="shared" si="27"/>
        <v>Played Twice</v>
      </c>
    </row>
    <row r="141" spans="1:15">
      <c r="A141" s="104">
        <v>17</v>
      </c>
      <c r="B141" s="104" t="s">
        <v>685</v>
      </c>
      <c r="C141" s="104" t="s">
        <v>687</v>
      </c>
      <c r="D141" t="str">
        <f t="shared" si="22"/>
        <v xml:space="preserve">Brisbane </v>
      </c>
      <c r="E141" s="92" t="s">
        <v>505</v>
      </c>
      <c r="F141" t="str">
        <f>VLOOKUP(D141,'Name short to full'!$A$1:$B$19,2,FALSE)</f>
        <v>Brisbane Lions</v>
      </c>
      <c r="G141" t="str">
        <f>VLOOKUP(E141, 'Name short to full'!$C$2:$D$19, 2, FALSE)</f>
        <v>West Coast Eagles</v>
      </c>
      <c r="H141" s="105" t="str">
        <f t="shared" si="23"/>
        <v>64</v>
      </c>
      <c r="I141" s="104" t="s">
        <v>686</v>
      </c>
      <c r="J141" s="103" t="str">
        <f t="shared" si="24"/>
        <v>76</v>
      </c>
      <c r="K141" s="53">
        <f t="shared" si="25"/>
        <v>0.84210526315789469</v>
      </c>
      <c r="L141" s="53">
        <f t="shared" si="26"/>
        <v>1.1875</v>
      </c>
      <c r="M141"/>
      <c r="N141"/>
      <c r="O141" t="str">
        <f t="shared" si="27"/>
        <v/>
      </c>
    </row>
    <row r="142" spans="1:15">
      <c r="A142" s="104">
        <v>17</v>
      </c>
      <c r="B142" s="104" t="s">
        <v>685</v>
      </c>
      <c r="C142" s="104" t="s">
        <v>684</v>
      </c>
      <c r="D142" t="str">
        <f t="shared" si="22"/>
        <v xml:space="preserve">Sydney </v>
      </c>
      <c r="E142" s="92" t="s">
        <v>562</v>
      </c>
      <c r="F142" t="str">
        <f>VLOOKUP(D142,'Name short to full'!$A$1:$B$19,2,FALSE)</f>
        <v>Sydney Swans</v>
      </c>
      <c r="G142" t="str">
        <f>VLOOKUP(E142, 'Name short to full'!$C$2:$D$19, 2, FALSE)</f>
        <v>Carlton Blues</v>
      </c>
      <c r="H142" s="105" t="str">
        <f t="shared" si="23"/>
        <v>122</v>
      </c>
      <c r="I142" s="104" t="s">
        <v>683</v>
      </c>
      <c r="J142" s="103" t="str">
        <f t="shared" si="24"/>
        <v>51</v>
      </c>
      <c r="K142" s="53">
        <f t="shared" si="25"/>
        <v>2.392156862745098</v>
      </c>
      <c r="L142" s="53">
        <f t="shared" si="26"/>
        <v>0.41803278688524592</v>
      </c>
      <c r="M142"/>
      <c r="N142"/>
      <c r="O142" t="str">
        <f t="shared" si="27"/>
        <v/>
      </c>
    </row>
    <row r="143" spans="1:15">
      <c r="A143" s="104">
        <v>17</v>
      </c>
      <c r="B143" s="104" t="s">
        <v>682</v>
      </c>
      <c r="C143" s="104" t="s">
        <v>681</v>
      </c>
      <c r="D143" t="str">
        <f t="shared" si="22"/>
        <v xml:space="preserve">Richmond </v>
      </c>
      <c r="E143" s="92" t="s">
        <v>524</v>
      </c>
      <c r="F143" t="str">
        <f>VLOOKUP(D143,'Name short to full'!$A$1:$B$19,2,FALSE)</f>
        <v>Richmond Tigers</v>
      </c>
      <c r="G143" t="str">
        <f>VLOOKUP(E143, 'Name short to full'!$C$2:$D$19, 2, FALSE)</f>
        <v>Port Adelaide Power</v>
      </c>
      <c r="H143" s="105" t="str">
        <f t="shared" si="23"/>
        <v>126</v>
      </c>
      <c r="I143" s="104" t="s">
        <v>680</v>
      </c>
      <c r="J143" s="103" t="str">
        <f t="shared" si="24"/>
        <v>106</v>
      </c>
      <c r="K143" s="53">
        <f t="shared" si="25"/>
        <v>1.1886792452830188</v>
      </c>
      <c r="L143" s="53">
        <f t="shared" si="26"/>
        <v>0.84126984126984128</v>
      </c>
      <c r="M143"/>
      <c r="N143"/>
      <c r="O143" t="str">
        <f t="shared" si="27"/>
        <v/>
      </c>
    </row>
    <row r="144" spans="1:15">
      <c r="A144" s="104">
        <v>17</v>
      </c>
      <c r="B144" s="104" t="s">
        <v>679</v>
      </c>
      <c r="C144" s="104" t="s">
        <v>678</v>
      </c>
      <c r="D144" t="str">
        <f t="shared" si="22"/>
        <v xml:space="preserve">Fremantle </v>
      </c>
      <c r="E144" s="92" t="s">
        <v>497</v>
      </c>
      <c r="F144" t="str">
        <f>VLOOKUP(D144,'Name short to full'!$A$1:$B$19,2,FALSE)</f>
        <v>Fremantle Dockers</v>
      </c>
      <c r="G144" t="str">
        <f>VLOOKUP(E144, 'Name short to full'!$C$2:$D$19, 2, FALSE)</f>
        <v>GWS Giants</v>
      </c>
      <c r="H144" s="105" t="str">
        <f t="shared" si="23"/>
        <v>136</v>
      </c>
      <c r="I144" s="104" t="s">
        <v>677</v>
      </c>
      <c r="J144" s="103" t="str">
        <f t="shared" si="24"/>
        <v>60</v>
      </c>
      <c r="K144" s="53">
        <f t="shared" si="25"/>
        <v>2.2666666666666666</v>
      </c>
      <c r="L144" s="53">
        <f t="shared" si="26"/>
        <v>0.44117647058823528</v>
      </c>
      <c r="M144"/>
      <c r="N144"/>
      <c r="O144" t="str">
        <f t="shared" si="27"/>
        <v/>
      </c>
    </row>
    <row r="145" spans="1:15" s="13" customFormat="1">
      <c r="A145" s="13">
        <v>17</v>
      </c>
      <c r="B145" s="13" t="s">
        <v>676</v>
      </c>
      <c r="C145" s="13" t="s">
        <v>675</v>
      </c>
      <c r="D145" s="13" t="str">
        <f t="shared" si="22"/>
        <v xml:space="preserve">Essendon </v>
      </c>
      <c r="E145" s="244" t="s">
        <v>550</v>
      </c>
      <c r="F145" s="13" t="str">
        <f>VLOOKUP(D145,'Name short to full'!$A$1:$B$19,2,FALSE)</f>
        <v>Essendon Bombers</v>
      </c>
      <c r="G145" s="13" t="str">
        <f>VLOOKUP(E145, 'Name short to full'!$C$2:$D$19, 2, FALSE)</f>
        <v>Collingwood Magpies</v>
      </c>
      <c r="H145" s="245" t="str">
        <f t="shared" si="23"/>
        <v>103</v>
      </c>
      <c r="I145" s="104" t="s">
        <v>674</v>
      </c>
      <c r="J145" s="244" t="str">
        <f t="shared" si="24"/>
        <v>39</v>
      </c>
      <c r="K145" s="246">
        <f t="shared" si="25"/>
        <v>2.641025641025641</v>
      </c>
      <c r="L145" s="246">
        <f t="shared" si="26"/>
        <v>0.37864077669902912</v>
      </c>
      <c r="N145" s="246">
        <f>(L47+K145)/2</f>
        <v>1.6819586036453507</v>
      </c>
      <c r="O145" t="str">
        <f t="shared" si="27"/>
        <v>Played Twice</v>
      </c>
    </row>
    <row r="146" spans="1:15">
      <c r="A146" s="101">
        <v>18</v>
      </c>
      <c r="B146" s="101" t="s">
        <v>673</v>
      </c>
      <c r="C146" s="101" t="s">
        <v>672</v>
      </c>
      <c r="D146" t="str">
        <f t="shared" si="22"/>
        <v xml:space="preserve">Carlton </v>
      </c>
      <c r="E146" s="92" t="s">
        <v>615</v>
      </c>
      <c r="F146" t="str">
        <f>VLOOKUP(D146,'Name short to full'!$A$1:$B$19,2,FALSE)</f>
        <v>Carlton Blues</v>
      </c>
      <c r="G146" t="str">
        <f>VLOOKUP(E146, 'Name short to full'!$C$2:$D$19, 2, FALSE)</f>
        <v>North Melbourne Kangaroos</v>
      </c>
      <c r="H146" s="102" t="str">
        <f t="shared" si="23"/>
        <v>109</v>
      </c>
      <c r="I146" s="101" t="s">
        <v>671</v>
      </c>
      <c r="J146" s="100" t="str">
        <f t="shared" si="24"/>
        <v>86</v>
      </c>
      <c r="K146" s="53">
        <f t="shared" si="25"/>
        <v>1.2674418604651163</v>
      </c>
      <c r="L146" s="53">
        <f t="shared" si="26"/>
        <v>0.78899082568807344</v>
      </c>
      <c r="M146"/>
      <c r="N146"/>
      <c r="O146" t="str">
        <f t="shared" si="27"/>
        <v/>
      </c>
    </row>
    <row r="147" spans="1:15">
      <c r="A147" s="101">
        <v>18</v>
      </c>
      <c r="B147" s="101" t="s">
        <v>670</v>
      </c>
      <c r="C147" s="101" t="s">
        <v>669</v>
      </c>
      <c r="D147" t="str">
        <f t="shared" si="22"/>
        <v xml:space="preserve">St Kilda </v>
      </c>
      <c r="E147" s="92" t="s">
        <v>539</v>
      </c>
      <c r="F147" t="str">
        <f>VLOOKUP(D147,'Name short to full'!$A$1:$B$19,2,FALSE)</f>
        <v>St Kilda Saints</v>
      </c>
      <c r="G147" t="str">
        <f>VLOOKUP(E147, 'Name short to full'!$C$2:$D$19, 2, FALSE)</f>
        <v>Fremantle Dockers</v>
      </c>
      <c r="H147" s="102" t="str">
        <f t="shared" si="23"/>
        <v>118</v>
      </c>
      <c r="I147" s="101" t="s">
        <v>668</v>
      </c>
      <c r="J147" s="100" t="str">
        <f t="shared" si="24"/>
        <v>60</v>
      </c>
      <c r="K147" s="53">
        <f t="shared" si="25"/>
        <v>1.9666666666666666</v>
      </c>
      <c r="L147" s="53">
        <f t="shared" si="26"/>
        <v>0.50847457627118642</v>
      </c>
      <c r="M147"/>
      <c r="N147"/>
      <c r="O147" t="str">
        <f t="shared" si="27"/>
        <v/>
      </c>
    </row>
    <row r="148" spans="1:15">
      <c r="A148" s="101">
        <v>18</v>
      </c>
      <c r="B148" s="101" t="s">
        <v>667</v>
      </c>
      <c r="C148" s="101" t="s">
        <v>666</v>
      </c>
      <c r="D148" t="str">
        <f t="shared" si="22"/>
        <v xml:space="preserve">GWS </v>
      </c>
      <c r="E148" s="92" t="s">
        <v>543</v>
      </c>
      <c r="F148" t="str">
        <f>VLOOKUP(D148,'Name short to full'!$A$1:$B$19,2,FALSE)</f>
        <v>GWS Giants</v>
      </c>
      <c r="G148" t="str">
        <f>VLOOKUP(E148, 'Name short to full'!$C$2:$D$19, 2, FALSE)</f>
        <v>Geelong Cats</v>
      </c>
      <c r="H148" s="102" t="str">
        <f t="shared" si="23"/>
        <v>87</v>
      </c>
      <c r="I148" s="101" t="s">
        <v>665</v>
      </c>
      <c r="J148" s="100" t="str">
        <f t="shared" si="24"/>
        <v>94</v>
      </c>
      <c r="K148" s="53">
        <f t="shared" si="25"/>
        <v>0.92553191489361697</v>
      </c>
      <c r="L148" s="53">
        <f t="shared" si="26"/>
        <v>1.0804597701149425</v>
      </c>
      <c r="M148"/>
      <c r="N148"/>
      <c r="O148" t="str">
        <f t="shared" si="27"/>
        <v/>
      </c>
    </row>
    <row r="149" spans="1:15">
      <c r="A149" s="101">
        <v>18</v>
      </c>
      <c r="B149" s="101" t="s">
        <v>664</v>
      </c>
      <c r="C149" s="101" t="s">
        <v>663</v>
      </c>
      <c r="D149" t="str">
        <f t="shared" si="22"/>
        <v xml:space="preserve">Port Adelaide </v>
      </c>
      <c r="E149" s="92" t="s">
        <v>509</v>
      </c>
      <c r="F149" t="str">
        <f>VLOOKUP(D149,'Name short to full'!$A$1:$B$19,2,FALSE)</f>
        <v>Port Adelaide Power</v>
      </c>
      <c r="G149" t="str">
        <f>VLOOKUP(E149, 'Name short to full'!$C$2:$D$19, 2, FALSE)</f>
        <v>Melbourne Demons</v>
      </c>
      <c r="H149" s="102" t="str">
        <f t="shared" si="23"/>
        <v>72</v>
      </c>
      <c r="I149" s="101" t="s">
        <v>662</v>
      </c>
      <c r="J149" s="100" t="str">
        <f t="shared" si="24"/>
        <v>69</v>
      </c>
      <c r="K149" s="53">
        <f t="shared" si="25"/>
        <v>1.0434782608695652</v>
      </c>
      <c r="L149" s="53">
        <f t="shared" si="26"/>
        <v>0.95833333333333337</v>
      </c>
      <c r="M149"/>
      <c r="N149"/>
      <c r="O149" t="str">
        <f t="shared" si="27"/>
        <v>Played Twice</v>
      </c>
    </row>
    <row r="150" spans="1:15">
      <c r="A150" s="101">
        <v>18</v>
      </c>
      <c r="B150" s="101" t="s">
        <v>661</v>
      </c>
      <c r="C150" s="101" t="s">
        <v>660</v>
      </c>
      <c r="D150" t="str">
        <f t="shared" si="22"/>
        <v xml:space="preserve">Western Bulldogs </v>
      </c>
      <c r="E150" s="92" t="s">
        <v>520</v>
      </c>
      <c r="F150" t="str">
        <f>VLOOKUP(D150,'Name short to full'!$A$1:$B$19,2,FALSE)</f>
        <v>Western Bulldogs</v>
      </c>
      <c r="G150" t="str">
        <f>VLOOKUP(E150, 'Name short to full'!$C$2:$D$19, 2, FALSE)</f>
        <v>Essendon Bombers</v>
      </c>
      <c r="H150" s="102" t="str">
        <f t="shared" si="23"/>
        <v>94</v>
      </c>
      <c r="I150" s="101" t="s">
        <v>659</v>
      </c>
      <c r="J150" s="100" t="str">
        <f t="shared" si="24"/>
        <v>101</v>
      </c>
      <c r="K150" s="53">
        <f t="shared" si="25"/>
        <v>0.93069306930693074</v>
      </c>
      <c r="L150" s="53">
        <f t="shared" si="26"/>
        <v>1.074468085106383</v>
      </c>
      <c r="M150"/>
      <c r="N150"/>
      <c r="O150" t="str">
        <f t="shared" si="27"/>
        <v>Played Twice</v>
      </c>
    </row>
    <row r="151" spans="1:15">
      <c r="A151" s="101">
        <v>18</v>
      </c>
      <c r="B151" s="101" t="s">
        <v>658</v>
      </c>
      <c r="C151" s="101" t="s">
        <v>657</v>
      </c>
      <c r="D151" t="str">
        <f t="shared" si="22"/>
        <v xml:space="preserve">West Coast </v>
      </c>
      <c r="E151" s="92" t="s">
        <v>516</v>
      </c>
      <c r="F151" t="str">
        <f>VLOOKUP(D151,'Name short to full'!$A$1:$B$19,2,FALSE)</f>
        <v>West Coast Eagles</v>
      </c>
      <c r="G151" t="str">
        <f>VLOOKUP(E151, 'Name short to full'!$C$2:$D$19, 2, FALSE)</f>
        <v>Richmond Tigers</v>
      </c>
      <c r="H151" s="102" t="str">
        <f t="shared" si="23"/>
        <v>42</v>
      </c>
      <c r="I151" s="101" t="s">
        <v>656</v>
      </c>
      <c r="J151" s="100" t="str">
        <f t="shared" si="24"/>
        <v>59</v>
      </c>
      <c r="K151" s="53">
        <f t="shared" si="25"/>
        <v>0.71186440677966101</v>
      </c>
      <c r="L151" s="53">
        <f t="shared" si="26"/>
        <v>1.4047619047619047</v>
      </c>
      <c r="M151"/>
      <c r="N151"/>
      <c r="O151" t="str">
        <f t="shared" si="27"/>
        <v/>
      </c>
    </row>
    <row r="152" spans="1:15">
      <c r="A152" s="13">
        <v>18</v>
      </c>
      <c r="B152" s="13" t="s">
        <v>655</v>
      </c>
      <c r="C152" s="13" t="s">
        <v>654</v>
      </c>
      <c r="D152" s="13" t="str">
        <f t="shared" si="22"/>
        <v xml:space="preserve">Brisbane </v>
      </c>
      <c r="E152" s="244" t="s">
        <v>554</v>
      </c>
      <c r="F152" s="13" t="str">
        <f>VLOOKUP(D152,'Name short to full'!$A$1:$B$19,2,FALSE)</f>
        <v>Brisbane Lions</v>
      </c>
      <c r="G152" s="13" t="str">
        <f>VLOOKUP(E152, 'Name short to full'!$C$2:$D$19, 2, FALSE)</f>
        <v>Gold Coast Suns</v>
      </c>
      <c r="H152" s="245" t="str">
        <f t="shared" si="23"/>
        <v>110</v>
      </c>
      <c r="I152" s="101" t="s">
        <v>653</v>
      </c>
      <c r="J152" s="244" t="str">
        <f t="shared" si="24"/>
        <v>56</v>
      </c>
      <c r="K152" s="247">
        <f t="shared" si="25"/>
        <v>1.9642857142857142</v>
      </c>
      <c r="L152" s="247">
        <f t="shared" si="26"/>
        <v>0.50909090909090904</v>
      </c>
      <c r="M152" s="247"/>
      <c r="N152" s="247">
        <f>(K152+L23)/2</f>
        <v>1.2496867167919798</v>
      </c>
      <c r="O152" t="str">
        <f t="shared" si="27"/>
        <v>Played Twice</v>
      </c>
    </row>
    <row r="153" spans="1:15">
      <c r="A153" s="101">
        <v>18</v>
      </c>
      <c r="B153" s="101" t="s">
        <v>652</v>
      </c>
      <c r="C153" s="101" t="s">
        <v>651</v>
      </c>
      <c r="D153" t="str">
        <f t="shared" si="22"/>
        <v xml:space="preserve">Hawthorn </v>
      </c>
      <c r="E153" s="92" t="s">
        <v>535</v>
      </c>
      <c r="F153" t="str">
        <f>VLOOKUP(D153,'Name short to full'!$A$1:$B$19,2,FALSE)</f>
        <v>Hawthorn Hawks</v>
      </c>
      <c r="G153" t="str">
        <f>VLOOKUP(E153, 'Name short to full'!$C$2:$D$19, 2, FALSE)</f>
        <v>Sydney Swans</v>
      </c>
      <c r="H153" s="102" t="str">
        <f t="shared" si="23"/>
        <v>104</v>
      </c>
      <c r="I153" s="101" t="s">
        <v>650</v>
      </c>
      <c r="J153" s="100" t="str">
        <f t="shared" si="24"/>
        <v>94</v>
      </c>
      <c r="K153" s="53">
        <f t="shared" si="25"/>
        <v>1.1063829787234043</v>
      </c>
      <c r="L153" s="53">
        <f t="shared" si="26"/>
        <v>0.90384615384615385</v>
      </c>
      <c r="M153"/>
      <c r="N153"/>
      <c r="O153" t="str">
        <f t="shared" si="27"/>
        <v>Played Twice</v>
      </c>
    </row>
    <row r="154" spans="1:15" s="13" customFormat="1">
      <c r="A154" s="13">
        <v>18</v>
      </c>
      <c r="B154" s="13" t="s">
        <v>649</v>
      </c>
      <c r="C154" s="13" t="s">
        <v>648</v>
      </c>
      <c r="D154" s="13" t="str">
        <f t="shared" si="22"/>
        <v xml:space="preserve">Collingwood </v>
      </c>
      <c r="E154" s="244" t="s">
        <v>558</v>
      </c>
      <c r="F154" s="13" t="str">
        <f>VLOOKUP(D154,'Name short to full'!$A$1:$B$19,2,FALSE)</f>
        <v>Collingwood Magpies</v>
      </c>
      <c r="G154" s="13" t="str">
        <f>VLOOKUP(E154, 'Name short to full'!$C$2:$D$19, 2, FALSE)</f>
        <v>Adelaide Crows</v>
      </c>
      <c r="H154" s="245" t="str">
        <f t="shared" si="23"/>
        <v>82</v>
      </c>
      <c r="I154" s="101" t="s">
        <v>647</v>
      </c>
      <c r="J154" s="244" t="str">
        <f t="shared" si="24"/>
        <v>98</v>
      </c>
      <c r="K154" s="246">
        <f t="shared" si="25"/>
        <v>0.83673469387755106</v>
      </c>
      <c r="L154" s="246">
        <f t="shared" si="26"/>
        <v>1.1951219512195121</v>
      </c>
      <c r="N154" s="246">
        <f>(L71+K154)/2</f>
        <v>0.78020945220193338</v>
      </c>
      <c r="O154" t="str">
        <f t="shared" si="27"/>
        <v>Played Twice</v>
      </c>
    </row>
    <row r="155" spans="1:15">
      <c r="A155">
        <v>19</v>
      </c>
      <c r="B155" t="s">
        <v>646</v>
      </c>
      <c r="C155" t="s">
        <v>645</v>
      </c>
      <c r="D155" t="str">
        <f t="shared" si="22"/>
        <v xml:space="preserve">Fremantle </v>
      </c>
      <c r="E155" s="92" t="s">
        <v>562</v>
      </c>
      <c r="F155" t="str">
        <f>VLOOKUP(D155,'Name short to full'!$A$1:$B$19,2,FALSE)</f>
        <v>Fremantle Dockers</v>
      </c>
      <c r="G155" t="str">
        <f>VLOOKUP(E155, 'Name short to full'!$C$2:$D$19, 2, FALSE)</f>
        <v>Carlton Blues</v>
      </c>
      <c r="H155" s="93" t="str">
        <f t="shared" si="23"/>
        <v>83</v>
      </c>
      <c r="I155" t="s">
        <v>644</v>
      </c>
      <c r="J155" s="92" t="str">
        <f t="shared" si="24"/>
        <v>78</v>
      </c>
      <c r="K155" s="53">
        <f t="shared" si="25"/>
        <v>1.0641025641025641</v>
      </c>
      <c r="L155" s="53">
        <f t="shared" si="26"/>
        <v>0.93975903614457834</v>
      </c>
      <c r="M155"/>
      <c r="N155"/>
      <c r="O155" t="str">
        <f t="shared" si="27"/>
        <v/>
      </c>
    </row>
    <row r="156" spans="1:15">
      <c r="A156">
        <v>19</v>
      </c>
      <c r="B156" t="s">
        <v>643</v>
      </c>
      <c r="C156" t="s">
        <v>642</v>
      </c>
      <c r="D156" t="str">
        <f t="shared" si="22"/>
        <v xml:space="preserve">Sydney </v>
      </c>
      <c r="E156" s="92" t="s">
        <v>520</v>
      </c>
      <c r="F156" t="str">
        <f>VLOOKUP(D156,'Name short to full'!$A$1:$B$19,2,FALSE)</f>
        <v>Sydney Swans</v>
      </c>
      <c r="G156" t="str">
        <f>VLOOKUP(E156, 'Name short to full'!$C$2:$D$19, 2, FALSE)</f>
        <v>Essendon Bombers</v>
      </c>
      <c r="H156" s="93" t="str">
        <f t="shared" si="23"/>
        <v>79</v>
      </c>
      <c r="I156" t="s">
        <v>641</v>
      </c>
      <c r="J156" s="92" t="str">
        <f t="shared" si="24"/>
        <v>57</v>
      </c>
      <c r="K156" s="53">
        <f t="shared" si="25"/>
        <v>1.3859649122807018</v>
      </c>
      <c r="L156" s="53">
        <f t="shared" si="26"/>
        <v>0.72151898734177211</v>
      </c>
      <c r="M156"/>
      <c r="N156"/>
      <c r="O156" t="str">
        <f t="shared" si="27"/>
        <v>Played Twice</v>
      </c>
    </row>
    <row r="157" spans="1:15">
      <c r="A157">
        <v>19</v>
      </c>
      <c r="B157" t="s">
        <v>640</v>
      </c>
      <c r="C157" t="s">
        <v>639</v>
      </c>
      <c r="D157" t="str">
        <f t="shared" si="22"/>
        <v xml:space="preserve">Adelaide </v>
      </c>
      <c r="E157" s="92" t="s">
        <v>505</v>
      </c>
      <c r="F157" t="str">
        <f>VLOOKUP(D157,'Name short to full'!$A$1:$B$19,2,FALSE)</f>
        <v>Adelaide Crows</v>
      </c>
      <c r="G157" t="str">
        <f>VLOOKUP(E157, 'Name short to full'!$C$2:$D$19, 2, FALSE)</f>
        <v>West Coast Eagles</v>
      </c>
      <c r="H157" s="93" t="str">
        <f t="shared" si="23"/>
        <v>105</v>
      </c>
      <c r="I157" t="s">
        <v>638</v>
      </c>
      <c r="J157" s="92" t="str">
        <f t="shared" si="24"/>
        <v>136</v>
      </c>
      <c r="K157" s="53">
        <f t="shared" si="25"/>
        <v>0.7720588235294118</v>
      </c>
      <c r="L157" s="53">
        <f t="shared" si="26"/>
        <v>1.2952380952380953</v>
      </c>
      <c r="M157"/>
      <c r="N157"/>
      <c r="O157" t="str">
        <f t="shared" si="27"/>
        <v/>
      </c>
    </row>
    <row r="158" spans="1:15">
      <c r="A158">
        <v>19</v>
      </c>
      <c r="B158" t="s">
        <v>637</v>
      </c>
      <c r="C158" t="s">
        <v>636</v>
      </c>
      <c r="D158" t="str">
        <f t="shared" si="22"/>
        <v xml:space="preserve">Richmond </v>
      </c>
      <c r="E158" s="92" t="s">
        <v>497</v>
      </c>
      <c r="F158" t="str">
        <f>VLOOKUP(D158,'Name short to full'!$A$1:$B$19,2,FALSE)</f>
        <v>Richmond Tigers</v>
      </c>
      <c r="G158" t="str">
        <f>VLOOKUP(E158, 'Name short to full'!$C$2:$D$19, 2, FALSE)</f>
        <v>GWS Giants</v>
      </c>
      <c r="H158" s="93" t="str">
        <f t="shared" si="23"/>
        <v>89</v>
      </c>
      <c r="I158" t="s">
        <v>635</v>
      </c>
      <c r="J158" s="92" t="str">
        <f t="shared" si="24"/>
        <v>62</v>
      </c>
      <c r="K158" s="53">
        <f t="shared" si="25"/>
        <v>1.435483870967742</v>
      </c>
      <c r="L158" s="53">
        <f t="shared" si="26"/>
        <v>0.6966292134831461</v>
      </c>
      <c r="M158"/>
      <c r="N158"/>
      <c r="O158" t="str">
        <f t="shared" si="27"/>
        <v>Played Twice</v>
      </c>
    </row>
    <row r="159" spans="1:15">
      <c r="A159">
        <v>19</v>
      </c>
      <c r="B159" t="s">
        <v>632</v>
      </c>
      <c r="C159" t="s">
        <v>634</v>
      </c>
      <c r="D159" t="str">
        <f t="shared" si="22"/>
        <v xml:space="preserve">North Melbourne </v>
      </c>
      <c r="E159" s="92" t="s">
        <v>543</v>
      </c>
      <c r="F159" t="str">
        <f>VLOOKUP(D159,'Name short to full'!$A$1:$B$19,2,FALSE)</f>
        <v>North Melbourne Kangaroos</v>
      </c>
      <c r="G159" t="str">
        <f>VLOOKUP(E159, 'Name short to full'!$C$2:$D$19, 2, FALSE)</f>
        <v>Geelong Cats</v>
      </c>
      <c r="H159" s="93" t="str">
        <f t="shared" si="23"/>
        <v>79</v>
      </c>
      <c r="I159" t="s">
        <v>633</v>
      </c>
      <c r="J159" s="92" t="str">
        <f t="shared" si="24"/>
        <v>111</v>
      </c>
      <c r="K159" s="53">
        <f t="shared" si="25"/>
        <v>0.71171171171171166</v>
      </c>
      <c r="L159" s="53">
        <f t="shared" si="26"/>
        <v>1.4050632911392404</v>
      </c>
      <c r="M159"/>
      <c r="N159"/>
      <c r="O159" t="str">
        <f t="shared" si="27"/>
        <v>Played Twice</v>
      </c>
    </row>
    <row r="160" spans="1:15">
      <c r="A160">
        <v>19</v>
      </c>
      <c r="B160" t="s">
        <v>632</v>
      </c>
      <c r="C160" t="s">
        <v>631</v>
      </c>
      <c r="D160" t="str">
        <f t="shared" si="22"/>
        <v xml:space="preserve">Gold Coast </v>
      </c>
      <c r="E160" s="92" t="s">
        <v>501</v>
      </c>
      <c r="F160" t="str">
        <f>VLOOKUP(D160,'Name short to full'!$A$1:$B$19,2,FALSE)</f>
        <v>Gold Coast Suns</v>
      </c>
      <c r="G160" t="str">
        <f>VLOOKUP(E160, 'Name short to full'!$C$2:$D$19, 2, FALSE)</f>
        <v>St Kilda Saints</v>
      </c>
      <c r="H160" s="93" t="str">
        <f t="shared" si="23"/>
        <v>117</v>
      </c>
      <c r="I160" t="s">
        <v>630</v>
      </c>
      <c r="J160" s="92" t="str">
        <f t="shared" si="24"/>
        <v>64</v>
      </c>
      <c r="K160" s="53">
        <f t="shared" si="25"/>
        <v>1.828125</v>
      </c>
      <c r="L160" s="53">
        <f t="shared" si="26"/>
        <v>0.54700854700854706</v>
      </c>
      <c r="M160"/>
      <c r="N160"/>
      <c r="O160" t="str">
        <f t="shared" si="27"/>
        <v>Played Twice</v>
      </c>
    </row>
    <row r="161" spans="1:15">
      <c r="A161">
        <v>19</v>
      </c>
      <c r="B161" t="s">
        <v>629</v>
      </c>
      <c r="C161" t="s">
        <v>628</v>
      </c>
      <c r="D161" t="str">
        <f t="shared" si="22"/>
        <v xml:space="preserve">Melbourne </v>
      </c>
      <c r="E161" s="92" t="s">
        <v>513</v>
      </c>
      <c r="F161" t="str">
        <f>VLOOKUP(D161,'Name short to full'!$A$1:$B$19,2,FALSE)</f>
        <v>Melbourne Demons</v>
      </c>
      <c r="G161" t="str">
        <f>VLOOKUP(E161, 'Name short to full'!$C$2:$D$19, 2, FALSE)</f>
        <v>Brisbane Lions</v>
      </c>
      <c r="H161" s="93" t="str">
        <f t="shared" si="23"/>
        <v>51</v>
      </c>
      <c r="I161" t="s">
        <v>627</v>
      </c>
      <c r="J161" s="92" t="str">
        <f t="shared" si="24"/>
        <v>74</v>
      </c>
      <c r="K161" s="53">
        <f t="shared" si="25"/>
        <v>0.68918918918918914</v>
      </c>
      <c r="L161" s="53">
        <f t="shared" si="26"/>
        <v>1.4509803921568627</v>
      </c>
      <c r="M161"/>
      <c r="N161"/>
      <c r="O161" t="str">
        <f t="shared" si="27"/>
        <v/>
      </c>
    </row>
    <row r="162" spans="1:15">
      <c r="A162">
        <v>19</v>
      </c>
      <c r="B162" t="s">
        <v>626</v>
      </c>
      <c r="C162" t="s">
        <v>625</v>
      </c>
      <c r="D162" t="str">
        <f t="shared" ref="D162:D193" si="28">LEFT(C162,FIND("v",C162)-1)</f>
        <v xml:space="preserve">Hawthorn </v>
      </c>
      <c r="E162" s="92" t="s">
        <v>572</v>
      </c>
      <c r="F162" t="str">
        <f>VLOOKUP(D162,'Name short to full'!$A$1:$B$19,2,FALSE)</f>
        <v>Hawthorn Hawks</v>
      </c>
      <c r="G162" t="str">
        <f>VLOOKUP(E162, 'Name short to full'!$C$2:$D$19, 2, FALSE)</f>
        <v>Western Bulldogs</v>
      </c>
      <c r="H162" s="93" t="str">
        <f t="shared" ref="H162:H193" si="29">LEFT(I162, FIND("-", I162) - 1)</f>
        <v>107</v>
      </c>
      <c r="I162" t="s">
        <v>624</v>
      </c>
      <c r="J162" s="92" t="str">
        <f t="shared" ref="J162:J193" si="30">RIGHT(I162,LEN(I162)-FIND("-",I162))</f>
        <v>45</v>
      </c>
      <c r="K162" s="53">
        <f t="shared" ref="K162:K193" si="31">H162/J162</f>
        <v>2.3777777777777778</v>
      </c>
      <c r="L162" s="53">
        <f t="shared" ref="L162:L193" si="32">J162/H162</f>
        <v>0.42056074766355139</v>
      </c>
      <c r="M162"/>
      <c r="N162"/>
      <c r="O162" t="str">
        <f t="shared" si="27"/>
        <v/>
      </c>
    </row>
    <row r="163" spans="1:15">
      <c r="A163">
        <v>19</v>
      </c>
      <c r="B163" t="s">
        <v>623</v>
      </c>
      <c r="C163" t="s">
        <v>622</v>
      </c>
      <c r="D163" t="str">
        <f t="shared" si="28"/>
        <v xml:space="preserve">Collingwood </v>
      </c>
      <c r="E163" s="92" t="s">
        <v>524</v>
      </c>
      <c r="F163" t="str">
        <f>VLOOKUP(D163,'Name short to full'!$A$1:$B$19,2,FALSE)</f>
        <v>Collingwood Magpies</v>
      </c>
      <c r="G163" t="str">
        <f>VLOOKUP(E163, 'Name short to full'!$C$2:$D$19, 2, FALSE)</f>
        <v>Port Adelaide Power</v>
      </c>
      <c r="H163" s="93" t="str">
        <f t="shared" si="29"/>
        <v>76</v>
      </c>
      <c r="I163" t="s">
        <v>621</v>
      </c>
      <c r="J163" s="92" t="str">
        <f t="shared" si="30"/>
        <v>70</v>
      </c>
      <c r="K163" s="53">
        <f t="shared" si="31"/>
        <v>1.0857142857142856</v>
      </c>
      <c r="L163" s="53">
        <f t="shared" si="32"/>
        <v>0.92105263157894735</v>
      </c>
      <c r="M163"/>
      <c r="N163"/>
      <c r="O163" t="str">
        <f t="shared" si="27"/>
        <v/>
      </c>
    </row>
    <row r="164" spans="1:15">
      <c r="A164" s="13">
        <v>20</v>
      </c>
      <c r="B164" s="13" t="s">
        <v>620</v>
      </c>
      <c r="C164" s="13" t="s">
        <v>619</v>
      </c>
      <c r="D164" s="13" t="str">
        <f t="shared" si="28"/>
        <v xml:space="preserve">Richmond </v>
      </c>
      <c r="E164" s="244" t="s">
        <v>520</v>
      </c>
      <c r="F164" s="13" t="str">
        <f>VLOOKUP(D164,'Name short to full'!$A$1:$B$19,2,FALSE)</f>
        <v>Richmond Tigers</v>
      </c>
      <c r="G164" s="13" t="str">
        <f>VLOOKUP(E164, 'Name short to full'!$C$2:$D$19, 2, FALSE)</f>
        <v>Essendon Bombers</v>
      </c>
      <c r="H164" s="245" t="str">
        <f t="shared" si="29"/>
        <v>95</v>
      </c>
      <c r="I164" s="2" t="s">
        <v>618</v>
      </c>
      <c r="J164" s="244" t="str">
        <f t="shared" si="30"/>
        <v>77</v>
      </c>
      <c r="K164" s="246">
        <f t="shared" si="31"/>
        <v>1.2337662337662338</v>
      </c>
      <c r="L164" s="246">
        <f t="shared" si="32"/>
        <v>0.81052631578947365</v>
      </c>
      <c r="M164" s="13"/>
      <c r="N164" s="246">
        <f>(K164+L87)/2</f>
        <v>0.87649850149850161</v>
      </c>
      <c r="O164" t="str">
        <f t="shared" si="27"/>
        <v>Played Twice</v>
      </c>
    </row>
    <row r="165" spans="1:15">
      <c r="A165" s="2">
        <v>20</v>
      </c>
      <c r="B165" s="2" t="s">
        <v>617</v>
      </c>
      <c r="C165" s="2" t="s">
        <v>616</v>
      </c>
      <c r="D165" t="str">
        <f t="shared" si="28"/>
        <v xml:space="preserve">GWS </v>
      </c>
      <c r="E165" s="92" t="s">
        <v>615</v>
      </c>
      <c r="F165" t="str">
        <f>VLOOKUP(D165,'Name short to full'!$A$1:$B$19,2,FALSE)</f>
        <v>GWS Giants</v>
      </c>
      <c r="G165" t="str">
        <f>VLOOKUP(E165, 'Name short to full'!$C$2:$D$19, 2, FALSE)</f>
        <v>North Melbourne Kangaroos</v>
      </c>
      <c r="H165" s="95" t="str">
        <f t="shared" si="29"/>
        <v>51</v>
      </c>
      <c r="I165" s="2" t="s">
        <v>614</v>
      </c>
      <c r="J165" s="94" t="str">
        <f t="shared" si="30"/>
        <v>126</v>
      </c>
      <c r="K165" s="53">
        <f t="shared" si="31"/>
        <v>0.40476190476190477</v>
      </c>
      <c r="L165" s="53">
        <f t="shared" si="32"/>
        <v>2.4705882352941178</v>
      </c>
      <c r="M165"/>
      <c r="N165"/>
      <c r="O165" t="str">
        <f t="shared" si="27"/>
        <v/>
      </c>
    </row>
    <row r="166" spans="1:15">
      <c r="A166" s="2">
        <v>20</v>
      </c>
      <c r="B166" s="2" t="s">
        <v>613</v>
      </c>
      <c r="C166" s="2" t="s">
        <v>612</v>
      </c>
      <c r="D166" t="str">
        <f t="shared" si="28"/>
        <v xml:space="preserve">Carlton </v>
      </c>
      <c r="E166" s="92" t="s">
        <v>554</v>
      </c>
      <c r="F166" t="str">
        <f>VLOOKUP(D166,'Name short to full'!$A$1:$B$19,2,FALSE)</f>
        <v>Carlton Blues</v>
      </c>
      <c r="G166" t="str">
        <f>VLOOKUP(E166, 'Name short to full'!$C$2:$D$19, 2, FALSE)</f>
        <v>Gold Coast Suns</v>
      </c>
      <c r="H166" s="95" t="str">
        <f t="shared" si="29"/>
        <v>97</v>
      </c>
      <c r="I166" s="2" t="s">
        <v>611</v>
      </c>
      <c r="J166" s="94" t="str">
        <f t="shared" si="30"/>
        <v>58</v>
      </c>
      <c r="K166" s="53">
        <f t="shared" si="31"/>
        <v>1.6724137931034482</v>
      </c>
      <c r="L166" s="53">
        <f t="shared" si="32"/>
        <v>0.59793814432989689</v>
      </c>
      <c r="M166"/>
      <c r="N166"/>
      <c r="O166" t="str">
        <f t="shared" si="27"/>
        <v/>
      </c>
    </row>
    <row r="167" spans="1:15">
      <c r="A167" s="2">
        <v>20</v>
      </c>
      <c r="B167" s="2" t="s">
        <v>610</v>
      </c>
      <c r="C167" s="2" t="s">
        <v>609</v>
      </c>
      <c r="D167" t="str">
        <f t="shared" si="28"/>
        <v xml:space="preserve">Hawthorn </v>
      </c>
      <c r="E167" s="92" t="s">
        <v>509</v>
      </c>
      <c r="F167" t="str">
        <f>VLOOKUP(D167,'Name short to full'!$A$1:$B$19,2,FALSE)</f>
        <v>Hawthorn Hawks</v>
      </c>
      <c r="G167" t="str">
        <f>VLOOKUP(E167, 'Name short to full'!$C$2:$D$19, 2, FALSE)</f>
        <v>Melbourne Demons</v>
      </c>
      <c r="H167" s="95" t="str">
        <f t="shared" si="29"/>
        <v>115</v>
      </c>
      <c r="I167" s="2" t="s">
        <v>608</v>
      </c>
      <c r="J167" s="94" t="str">
        <f t="shared" si="30"/>
        <v>65</v>
      </c>
      <c r="K167" s="53">
        <f t="shared" si="31"/>
        <v>1.7692307692307692</v>
      </c>
      <c r="L167" s="53">
        <f t="shared" si="32"/>
        <v>0.56521739130434778</v>
      </c>
      <c r="M167"/>
      <c r="N167"/>
      <c r="O167" t="str">
        <f t="shared" si="27"/>
        <v/>
      </c>
    </row>
    <row r="168" spans="1:15">
      <c r="A168" s="2">
        <v>20</v>
      </c>
      <c r="B168" s="2" t="s">
        <v>607</v>
      </c>
      <c r="C168" s="2" t="s">
        <v>606</v>
      </c>
      <c r="D168" t="str">
        <f t="shared" si="28"/>
        <v xml:space="preserve">Port Adelaide </v>
      </c>
      <c r="E168" s="92" t="s">
        <v>535</v>
      </c>
      <c r="F168" t="str">
        <f>VLOOKUP(D168,'Name short to full'!$A$1:$B$19,2,FALSE)</f>
        <v>Port Adelaide Power</v>
      </c>
      <c r="G168" t="str">
        <f>VLOOKUP(E168, 'Name short to full'!$C$2:$D$19, 2, FALSE)</f>
        <v>Sydney Swans</v>
      </c>
      <c r="H168" s="95" t="str">
        <f t="shared" si="29"/>
        <v>58</v>
      </c>
      <c r="I168" s="2" t="s">
        <v>605</v>
      </c>
      <c r="J168" s="94" t="str">
        <f t="shared" si="30"/>
        <v>84</v>
      </c>
      <c r="K168" s="53">
        <f t="shared" si="31"/>
        <v>0.69047619047619047</v>
      </c>
      <c r="L168" s="53">
        <f t="shared" si="32"/>
        <v>1.4482758620689655</v>
      </c>
      <c r="M168"/>
      <c r="N168"/>
      <c r="O168" t="str">
        <f t="shared" si="27"/>
        <v>Played Twice</v>
      </c>
    </row>
    <row r="169" spans="1:15">
      <c r="A169" s="2">
        <v>20</v>
      </c>
      <c r="B169" s="2" t="s">
        <v>604</v>
      </c>
      <c r="C169" s="2" t="s">
        <v>603</v>
      </c>
      <c r="D169" t="str">
        <f t="shared" si="28"/>
        <v xml:space="preserve">Geelong </v>
      </c>
      <c r="E169" s="92" t="s">
        <v>539</v>
      </c>
      <c r="F169" t="str">
        <f>VLOOKUP(D169,'Name short to full'!$A$1:$B$19,2,FALSE)</f>
        <v>Geelong Cats</v>
      </c>
      <c r="G169" t="str">
        <f>VLOOKUP(E169, 'Name short to full'!$C$2:$D$19, 2, FALSE)</f>
        <v>Fremantle Dockers</v>
      </c>
      <c r="H169" s="95" t="str">
        <f t="shared" si="29"/>
        <v>81</v>
      </c>
      <c r="I169" s="2" t="s">
        <v>602</v>
      </c>
      <c r="J169" s="94" t="str">
        <f t="shared" si="30"/>
        <v>79</v>
      </c>
      <c r="K169" s="53">
        <f t="shared" si="31"/>
        <v>1.0253164556962024</v>
      </c>
      <c r="L169" s="53">
        <f t="shared" si="32"/>
        <v>0.97530864197530864</v>
      </c>
      <c r="M169"/>
      <c r="N169" s="53">
        <f>(L75+K169)/2</f>
        <v>0.84599156118143459</v>
      </c>
      <c r="O169" t="str">
        <f t="shared" si="27"/>
        <v>Played Twice</v>
      </c>
    </row>
    <row r="170" spans="1:15">
      <c r="A170" s="2">
        <v>20</v>
      </c>
      <c r="B170" s="2" t="s">
        <v>601</v>
      </c>
      <c r="C170" s="2" t="s">
        <v>600</v>
      </c>
      <c r="D170" t="str">
        <f t="shared" si="28"/>
        <v xml:space="preserve">Brisbane </v>
      </c>
      <c r="E170" s="92" t="s">
        <v>558</v>
      </c>
      <c r="F170" t="str">
        <f>VLOOKUP(D170,'Name short to full'!$A$1:$B$19,2,FALSE)</f>
        <v>Brisbane Lions</v>
      </c>
      <c r="G170" t="str">
        <f>VLOOKUP(E170, 'Name short to full'!$C$2:$D$19, 2, FALSE)</f>
        <v>Adelaide Crows</v>
      </c>
      <c r="H170" s="95" t="str">
        <f t="shared" si="29"/>
        <v>63</v>
      </c>
      <c r="I170" s="2" t="s">
        <v>599</v>
      </c>
      <c r="J170" s="94" t="str">
        <f t="shared" si="30"/>
        <v>168</v>
      </c>
      <c r="K170" s="53">
        <f t="shared" si="31"/>
        <v>0.375</v>
      </c>
      <c r="L170" s="53">
        <f t="shared" si="32"/>
        <v>2.6666666666666665</v>
      </c>
      <c r="M170"/>
      <c r="N170"/>
      <c r="O170" t="str">
        <f t="shared" si="27"/>
        <v/>
      </c>
    </row>
    <row r="171" spans="1:15">
      <c r="A171" s="2">
        <v>20</v>
      </c>
      <c r="B171" s="2" t="s">
        <v>598</v>
      </c>
      <c r="C171" s="2" t="s">
        <v>597</v>
      </c>
      <c r="D171" t="str">
        <f t="shared" si="28"/>
        <v xml:space="preserve">West Coast </v>
      </c>
      <c r="E171" s="92" t="s">
        <v>550</v>
      </c>
      <c r="F171" t="str">
        <f>VLOOKUP(D171,'Name short to full'!$A$1:$B$19,2,FALSE)</f>
        <v>West Coast Eagles</v>
      </c>
      <c r="G171" t="str">
        <f>VLOOKUP(E171, 'Name short to full'!$C$2:$D$19, 2, FALSE)</f>
        <v>Collingwood Magpies</v>
      </c>
      <c r="H171" s="95" t="str">
        <f t="shared" si="29"/>
        <v>126</v>
      </c>
      <c r="I171" s="2" t="s">
        <v>596</v>
      </c>
      <c r="J171" s="94" t="str">
        <f t="shared" si="30"/>
        <v>66</v>
      </c>
      <c r="K171" s="53">
        <f t="shared" si="31"/>
        <v>1.9090909090909092</v>
      </c>
      <c r="L171" s="53">
        <f t="shared" si="32"/>
        <v>0.52380952380952384</v>
      </c>
      <c r="M171"/>
      <c r="N171"/>
      <c r="O171" t="str">
        <f t="shared" si="27"/>
        <v>Played Twice</v>
      </c>
    </row>
    <row r="172" spans="1:15">
      <c r="A172" s="2">
        <v>20</v>
      </c>
      <c r="B172" s="2" t="s">
        <v>595</v>
      </c>
      <c r="C172" s="2" t="s">
        <v>594</v>
      </c>
      <c r="D172" t="str">
        <f t="shared" si="28"/>
        <v xml:space="preserve">St Kilda </v>
      </c>
      <c r="E172" s="92" t="s">
        <v>572</v>
      </c>
      <c r="F172" t="str">
        <f>VLOOKUP(D172,'Name short to full'!$A$1:$B$19,2,FALSE)</f>
        <v>St Kilda Saints</v>
      </c>
      <c r="G172" t="str">
        <f>VLOOKUP(E172, 'Name short to full'!$C$2:$D$19, 2, FALSE)</f>
        <v>Western Bulldogs</v>
      </c>
      <c r="H172" s="95" t="str">
        <f t="shared" si="29"/>
        <v>99</v>
      </c>
      <c r="I172" s="2" t="s">
        <v>593</v>
      </c>
      <c r="J172" s="94" t="str">
        <f t="shared" si="30"/>
        <v>122</v>
      </c>
      <c r="K172" s="53">
        <f t="shared" si="31"/>
        <v>0.81147540983606559</v>
      </c>
      <c r="L172" s="53">
        <f t="shared" si="32"/>
        <v>1.2323232323232323</v>
      </c>
      <c r="M172"/>
      <c r="N172"/>
      <c r="O172" t="str">
        <f t="shared" si="27"/>
        <v/>
      </c>
    </row>
    <row r="173" spans="1:15" s="13" customFormat="1">
      <c r="A173" s="13">
        <v>21</v>
      </c>
      <c r="B173" s="13" t="s">
        <v>592</v>
      </c>
      <c r="C173" s="13" t="s">
        <v>591</v>
      </c>
      <c r="D173" s="13" t="str">
        <f t="shared" si="28"/>
        <v xml:space="preserve">Carlton </v>
      </c>
      <c r="E173" s="244" t="s">
        <v>543</v>
      </c>
      <c r="F173" s="13" t="str">
        <f>VLOOKUP(D173,'Name short to full'!$A$1:$B$19,2,FALSE)</f>
        <v>Carlton Blues</v>
      </c>
      <c r="G173" s="13" t="str">
        <f>VLOOKUP(E173, 'Name short to full'!$C$2:$D$19, 2, FALSE)</f>
        <v>Geelong Cats</v>
      </c>
      <c r="H173" s="245" t="str">
        <f t="shared" si="29"/>
        <v>76</v>
      </c>
      <c r="I173" s="12" t="s">
        <v>590</v>
      </c>
      <c r="J173" s="244" t="str">
        <f t="shared" si="30"/>
        <v>82</v>
      </c>
      <c r="K173" s="246">
        <f t="shared" si="31"/>
        <v>0.92682926829268297</v>
      </c>
      <c r="L173" s="246">
        <f t="shared" si="32"/>
        <v>1.0789473684210527</v>
      </c>
      <c r="N173" s="246">
        <f>(K173+L92)/2</f>
        <v>0.94005014816503307</v>
      </c>
      <c r="O173" t="str">
        <f t="shared" si="27"/>
        <v>Played Twice</v>
      </c>
    </row>
    <row r="174" spans="1:15">
      <c r="A174" s="12">
        <v>21</v>
      </c>
      <c r="B174" s="12" t="s">
        <v>589</v>
      </c>
      <c r="C174" s="12" t="s">
        <v>588</v>
      </c>
      <c r="D174" t="str">
        <f t="shared" si="28"/>
        <v xml:space="preserve">Sydney </v>
      </c>
      <c r="E174" s="92" t="s">
        <v>501</v>
      </c>
      <c r="F174" t="str">
        <f>VLOOKUP(D174,'Name short to full'!$A$1:$B$19,2,FALSE)</f>
        <v>Sydney Swans</v>
      </c>
      <c r="G174" t="str">
        <f>VLOOKUP(E174, 'Name short to full'!$C$2:$D$19, 2, FALSE)</f>
        <v>St Kilda Saints</v>
      </c>
      <c r="H174" s="99" t="str">
        <f t="shared" si="29"/>
        <v>127</v>
      </c>
      <c r="I174" s="12" t="s">
        <v>587</v>
      </c>
      <c r="J174" s="98" t="str">
        <f t="shared" si="30"/>
        <v>56</v>
      </c>
      <c r="K174" s="53">
        <f t="shared" si="31"/>
        <v>2.2678571428571428</v>
      </c>
      <c r="L174" s="53">
        <f t="shared" si="32"/>
        <v>0.44094488188976377</v>
      </c>
      <c r="M174"/>
      <c r="N174"/>
      <c r="O174" t="str">
        <f t="shared" si="27"/>
        <v/>
      </c>
    </row>
    <row r="175" spans="1:15">
      <c r="A175" s="12">
        <v>21</v>
      </c>
      <c r="B175" s="12" t="s">
        <v>586</v>
      </c>
      <c r="C175" s="12" t="s">
        <v>585</v>
      </c>
      <c r="D175" t="str">
        <f t="shared" si="28"/>
        <v xml:space="preserve">Gold Coast </v>
      </c>
      <c r="E175" s="92" t="s">
        <v>524</v>
      </c>
      <c r="F175" t="str">
        <f>VLOOKUP(D175,'Name short to full'!$A$1:$B$19,2,FALSE)</f>
        <v>Gold Coast Suns</v>
      </c>
      <c r="G175" t="str">
        <f>VLOOKUP(E175, 'Name short to full'!$C$2:$D$19, 2, FALSE)</f>
        <v>Port Adelaide Power</v>
      </c>
      <c r="H175" s="99" t="str">
        <f t="shared" si="29"/>
        <v>47</v>
      </c>
      <c r="I175" s="12" t="s">
        <v>584</v>
      </c>
      <c r="J175" s="98" t="str">
        <f t="shared" si="30"/>
        <v>56</v>
      </c>
      <c r="K175" s="53">
        <f t="shared" si="31"/>
        <v>0.8392857142857143</v>
      </c>
      <c r="L175" s="53">
        <f t="shared" si="32"/>
        <v>1.1914893617021276</v>
      </c>
      <c r="M175"/>
      <c r="N175"/>
      <c r="O175" t="str">
        <f t="shared" si="27"/>
        <v/>
      </c>
    </row>
    <row r="176" spans="1:15">
      <c r="A176" s="12">
        <v>21</v>
      </c>
      <c r="B176" s="12" t="s">
        <v>583</v>
      </c>
      <c r="C176" s="12" t="s">
        <v>582</v>
      </c>
      <c r="D176" t="str">
        <f t="shared" si="28"/>
        <v xml:space="preserve">Essendon </v>
      </c>
      <c r="E176" s="92" t="s">
        <v>505</v>
      </c>
      <c r="F176" t="str">
        <f>VLOOKUP(D176,'Name short to full'!$A$1:$B$19,2,FALSE)</f>
        <v>Essendon Bombers</v>
      </c>
      <c r="G176" t="str">
        <f>VLOOKUP(E176, 'Name short to full'!$C$2:$D$19, 2, FALSE)</f>
        <v>West Coast Eagles</v>
      </c>
      <c r="H176" s="99" t="str">
        <f t="shared" si="29"/>
        <v>77</v>
      </c>
      <c r="I176" s="12" t="s">
        <v>581</v>
      </c>
      <c r="J176" s="98" t="str">
        <f t="shared" si="30"/>
        <v>74</v>
      </c>
      <c r="K176" s="53">
        <f t="shared" si="31"/>
        <v>1.0405405405405406</v>
      </c>
      <c r="L176" s="53">
        <f t="shared" si="32"/>
        <v>0.96103896103896103</v>
      </c>
      <c r="M176"/>
      <c r="N176"/>
      <c r="O176" t="str">
        <f t="shared" si="27"/>
        <v/>
      </c>
    </row>
    <row r="177" spans="1:15">
      <c r="A177" s="12">
        <v>21</v>
      </c>
      <c r="B177" s="12" t="s">
        <v>580</v>
      </c>
      <c r="C177" s="12" t="s">
        <v>579</v>
      </c>
      <c r="D177" t="str">
        <f t="shared" si="28"/>
        <v xml:space="preserve">Adelaide </v>
      </c>
      <c r="E177" s="92" t="s">
        <v>516</v>
      </c>
      <c r="F177" t="str">
        <f>VLOOKUP(D177,'Name short to full'!$A$1:$B$19,2,FALSE)</f>
        <v>Adelaide Crows</v>
      </c>
      <c r="G177" t="str">
        <f>VLOOKUP(E177, 'Name short to full'!$C$2:$D$19, 2, FALSE)</f>
        <v>Richmond Tigers</v>
      </c>
      <c r="H177" s="99" t="str">
        <f t="shared" si="29"/>
        <v>69</v>
      </c>
      <c r="I177" s="12" t="s">
        <v>578</v>
      </c>
      <c r="J177" s="98" t="str">
        <f t="shared" si="30"/>
        <v>79</v>
      </c>
      <c r="K177" s="53">
        <f t="shared" si="31"/>
        <v>0.87341772151898733</v>
      </c>
      <c r="L177" s="53">
        <f t="shared" si="32"/>
        <v>1.144927536231884</v>
      </c>
      <c r="M177"/>
      <c r="N177"/>
      <c r="O177" t="str">
        <f t="shared" si="27"/>
        <v/>
      </c>
    </row>
    <row r="178" spans="1:15">
      <c r="A178" s="12">
        <v>21</v>
      </c>
      <c r="B178" s="12" t="s">
        <v>577</v>
      </c>
      <c r="C178" s="12" t="s">
        <v>576</v>
      </c>
      <c r="D178" t="str">
        <f t="shared" si="28"/>
        <v xml:space="preserve">Collingwood </v>
      </c>
      <c r="E178" s="92" t="s">
        <v>513</v>
      </c>
      <c r="F178" t="str">
        <f>VLOOKUP(D178,'Name short to full'!$A$1:$B$19,2,FALSE)</f>
        <v>Collingwood Magpies</v>
      </c>
      <c r="G178" t="str">
        <f>VLOOKUP(E178, 'Name short to full'!$C$2:$D$19, 2, FALSE)</f>
        <v>Brisbane Lions</v>
      </c>
      <c r="H178" s="99" t="str">
        <f t="shared" si="29"/>
        <v>56</v>
      </c>
      <c r="I178" s="12" t="s">
        <v>575</v>
      </c>
      <c r="J178" s="98" t="str">
        <f t="shared" si="30"/>
        <v>123</v>
      </c>
      <c r="K178" s="53">
        <f t="shared" si="31"/>
        <v>0.45528455284552843</v>
      </c>
      <c r="L178" s="53">
        <f t="shared" si="32"/>
        <v>2.1964285714285716</v>
      </c>
      <c r="M178"/>
      <c r="N178"/>
      <c r="O178" t="str">
        <f t="shared" si="27"/>
        <v/>
      </c>
    </row>
    <row r="179" spans="1:15">
      <c r="A179" s="12">
        <v>21</v>
      </c>
      <c r="B179" s="12" t="s">
        <v>574</v>
      </c>
      <c r="C179" s="12" t="s">
        <v>573</v>
      </c>
      <c r="D179" t="str">
        <f t="shared" si="28"/>
        <v xml:space="preserve">North Melbourne </v>
      </c>
      <c r="E179" s="92" t="s">
        <v>572</v>
      </c>
      <c r="F179" t="str">
        <f>VLOOKUP(D179,'Name short to full'!$A$1:$B$19,2,FALSE)</f>
        <v>North Melbourne Kangaroos</v>
      </c>
      <c r="G179" t="str">
        <f>VLOOKUP(E179, 'Name short to full'!$C$2:$D$19, 2, FALSE)</f>
        <v>Western Bulldogs</v>
      </c>
      <c r="H179" s="99" t="str">
        <f t="shared" si="29"/>
        <v>111</v>
      </c>
      <c r="I179" s="12" t="s">
        <v>571</v>
      </c>
      <c r="J179" s="98" t="str">
        <f t="shared" si="30"/>
        <v>61</v>
      </c>
      <c r="K179" s="53">
        <f t="shared" si="31"/>
        <v>1.819672131147541</v>
      </c>
      <c r="L179" s="53">
        <f t="shared" si="32"/>
        <v>0.5495495495495496</v>
      </c>
      <c r="M179"/>
      <c r="N179"/>
      <c r="O179" t="str">
        <f t="shared" si="27"/>
        <v>Played Twice</v>
      </c>
    </row>
    <row r="180" spans="1:15">
      <c r="A180" s="12">
        <v>21</v>
      </c>
      <c r="B180" s="12" t="s">
        <v>570</v>
      </c>
      <c r="C180" s="12" t="s">
        <v>569</v>
      </c>
      <c r="D180" t="str">
        <f t="shared" si="28"/>
        <v xml:space="preserve">Fremantle </v>
      </c>
      <c r="E180" s="92" t="s">
        <v>528</v>
      </c>
      <c r="F180" t="str">
        <f>VLOOKUP(D180,'Name short to full'!$A$1:$B$19,2,FALSE)</f>
        <v>Fremantle Dockers</v>
      </c>
      <c r="G180" t="str">
        <f>VLOOKUP(E180, 'Name short to full'!$C$2:$D$19, 2, FALSE)</f>
        <v>Hawthorn Hawks</v>
      </c>
      <c r="H180" s="99" t="str">
        <f t="shared" si="29"/>
        <v>110</v>
      </c>
      <c r="I180" s="12" t="s">
        <v>568</v>
      </c>
      <c r="J180" s="98" t="str">
        <f t="shared" si="30"/>
        <v>91</v>
      </c>
      <c r="K180" s="53">
        <f t="shared" si="31"/>
        <v>1.2087912087912087</v>
      </c>
      <c r="L180" s="53">
        <f t="shared" si="32"/>
        <v>0.82727272727272727</v>
      </c>
      <c r="M180"/>
      <c r="N180"/>
      <c r="O180" t="str">
        <f t="shared" si="27"/>
        <v>Played Twice</v>
      </c>
    </row>
    <row r="181" spans="1:15">
      <c r="A181" s="12">
        <v>21</v>
      </c>
      <c r="B181" s="12" t="s">
        <v>567</v>
      </c>
      <c r="C181" s="12" t="s">
        <v>566</v>
      </c>
      <c r="D181" t="str">
        <f t="shared" si="28"/>
        <v xml:space="preserve">Melbourne </v>
      </c>
      <c r="E181" s="92" t="s">
        <v>497</v>
      </c>
      <c r="F181" t="str">
        <f>VLOOKUP(D181,'Name short to full'!$A$1:$B$19,2,FALSE)</f>
        <v>Melbourne Demons</v>
      </c>
      <c r="G181" t="str">
        <f>VLOOKUP(E181, 'Name short to full'!$C$2:$D$19, 2, FALSE)</f>
        <v>GWS Giants</v>
      </c>
      <c r="H181" s="99" t="str">
        <f t="shared" si="29"/>
        <v>34</v>
      </c>
      <c r="I181" s="12" t="s">
        <v>565</v>
      </c>
      <c r="J181" s="98" t="str">
        <f t="shared" si="30"/>
        <v>98</v>
      </c>
      <c r="K181" s="53">
        <f t="shared" si="31"/>
        <v>0.34693877551020408</v>
      </c>
      <c r="L181" s="53">
        <f t="shared" si="32"/>
        <v>2.8823529411764706</v>
      </c>
      <c r="M181"/>
      <c r="N181"/>
      <c r="O181" t="str">
        <f t="shared" si="27"/>
        <v>Played Twice</v>
      </c>
    </row>
    <row r="182" spans="1:15">
      <c r="A182" s="73">
        <v>22</v>
      </c>
      <c r="B182" s="73" t="s">
        <v>564</v>
      </c>
      <c r="C182" s="73" t="s">
        <v>563</v>
      </c>
      <c r="D182" t="str">
        <f t="shared" si="28"/>
        <v xml:space="preserve">Port Adelaide </v>
      </c>
      <c r="E182" s="92" t="s">
        <v>562</v>
      </c>
      <c r="F182" t="str">
        <f>VLOOKUP(D182,'Name short to full'!$A$1:$B$19,2,FALSE)</f>
        <v>Port Adelaide Power</v>
      </c>
      <c r="G182" t="str">
        <f>VLOOKUP(E182, 'Name short to full'!$C$2:$D$19, 2, FALSE)</f>
        <v>Carlton Blues</v>
      </c>
      <c r="H182" s="97" t="str">
        <f t="shared" si="29"/>
        <v>140</v>
      </c>
      <c r="I182" s="73" t="s">
        <v>561</v>
      </c>
      <c r="J182" s="96" t="str">
        <f t="shared" si="30"/>
        <v>37</v>
      </c>
      <c r="K182" s="53">
        <f t="shared" si="31"/>
        <v>3.7837837837837838</v>
      </c>
      <c r="L182" s="53">
        <f t="shared" si="32"/>
        <v>0.26428571428571429</v>
      </c>
      <c r="M182"/>
      <c r="N182"/>
      <c r="O182" t="str">
        <f t="shared" si="27"/>
        <v>Played Twice</v>
      </c>
    </row>
    <row r="183" spans="1:15" s="13" customFormat="1">
      <c r="A183" s="13">
        <v>22</v>
      </c>
      <c r="B183" s="13" t="s">
        <v>560</v>
      </c>
      <c r="C183" s="13" t="s">
        <v>559</v>
      </c>
      <c r="D183" s="13" t="str">
        <f t="shared" si="28"/>
        <v xml:space="preserve">North Melbourne </v>
      </c>
      <c r="E183" s="244" t="s">
        <v>558</v>
      </c>
      <c r="F183" s="13" t="str">
        <f>VLOOKUP(D183,'Name short to full'!$A$1:$B$19,2,FALSE)</f>
        <v>North Melbourne Kangaroos</v>
      </c>
      <c r="G183" s="13" t="str">
        <f>VLOOKUP(E183, 'Name short to full'!$C$2:$D$19, 2, FALSE)</f>
        <v>Adelaide Crows</v>
      </c>
      <c r="H183" s="245" t="str">
        <f t="shared" si="29"/>
        <v>101</v>
      </c>
      <c r="I183" s="73" t="s">
        <v>557</v>
      </c>
      <c r="J183" s="244" t="str">
        <f t="shared" si="30"/>
        <v>94</v>
      </c>
      <c r="K183" s="246">
        <f t="shared" si="31"/>
        <v>1.074468085106383</v>
      </c>
      <c r="L183" s="246">
        <f t="shared" si="32"/>
        <v>0.93069306930693074</v>
      </c>
      <c r="N183" s="246">
        <f>(L105+K183)/2</f>
        <v>0.87209642787429242</v>
      </c>
      <c r="O183" t="str">
        <f t="shared" si="27"/>
        <v>Played Twice</v>
      </c>
    </row>
    <row r="184" spans="1:15">
      <c r="A184" s="73">
        <v>22</v>
      </c>
      <c r="B184" s="73" t="s">
        <v>556</v>
      </c>
      <c r="C184" s="73" t="s">
        <v>555</v>
      </c>
      <c r="D184" t="str">
        <f t="shared" si="28"/>
        <v xml:space="preserve">Essendon </v>
      </c>
      <c r="E184" s="92" t="s">
        <v>554</v>
      </c>
      <c r="F184" t="str">
        <f>VLOOKUP(D184,'Name short to full'!$A$1:$B$19,2,FALSE)</f>
        <v>Essendon Bombers</v>
      </c>
      <c r="G184" t="str">
        <f>VLOOKUP(E184, 'Name short to full'!$C$2:$D$19, 2, FALSE)</f>
        <v>Gold Coast Suns</v>
      </c>
      <c r="H184" s="97" t="str">
        <f t="shared" si="29"/>
        <v>108</v>
      </c>
      <c r="I184" s="73" t="s">
        <v>553</v>
      </c>
      <c r="J184" s="96" t="str">
        <f t="shared" si="30"/>
        <v>89</v>
      </c>
      <c r="K184" s="53">
        <f t="shared" si="31"/>
        <v>1.2134831460674158</v>
      </c>
      <c r="L184" s="53">
        <f t="shared" si="32"/>
        <v>0.82407407407407407</v>
      </c>
      <c r="M184"/>
      <c r="N184"/>
      <c r="O184" t="str">
        <f t="shared" si="27"/>
        <v/>
      </c>
    </row>
    <row r="185" spans="1:15">
      <c r="A185" s="73">
        <v>22</v>
      </c>
      <c r="B185" s="73" t="s">
        <v>552</v>
      </c>
      <c r="C185" s="73" t="s">
        <v>551</v>
      </c>
      <c r="D185" t="str">
        <f t="shared" si="28"/>
        <v xml:space="preserve">GWS </v>
      </c>
      <c r="E185" s="92" t="s">
        <v>550</v>
      </c>
      <c r="F185" t="str">
        <f>VLOOKUP(D185,'Name short to full'!$A$1:$B$19,2,FALSE)</f>
        <v>GWS Giants</v>
      </c>
      <c r="G185" t="str">
        <f>VLOOKUP(E185, 'Name short to full'!$C$2:$D$19, 2, FALSE)</f>
        <v>Collingwood Magpies</v>
      </c>
      <c r="H185" s="97" t="str">
        <f t="shared" si="29"/>
        <v>67</v>
      </c>
      <c r="I185" s="73" t="s">
        <v>549</v>
      </c>
      <c r="J185" s="96" t="str">
        <f t="shared" si="30"/>
        <v>75</v>
      </c>
      <c r="K185" s="53">
        <f t="shared" si="31"/>
        <v>0.89333333333333331</v>
      </c>
      <c r="L185" s="53">
        <f t="shared" si="32"/>
        <v>1.1194029850746268</v>
      </c>
      <c r="M185"/>
      <c r="N185"/>
      <c r="O185" t="str">
        <f t="shared" si="27"/>
        <v/>
      </c>
    </row>
    <row r="186" spans="1:15">
      <c r="A186" s="73">
        <v>22</v>
      </c>
      <c r="B186" s="73" t="s">
        <v>548</v>
      </c>
      <c r="C186" s="73" t="s">
        <v>547</v>
      </c>
      <c r="D186" t="str">
        <f t="shared" si="28"/>
        <v xml:space="preserve">West Coast </v>
      </c>
      <c r="E186" s="92" t="s">
        <v>509</v>
      </c>
      <c r="F186" t="str">
        <f>VLOOKUP(D186,'Name short to full'!$A$1:$B$19,2,FALSE)</f>
        <v>West Coast Eagles</v>
      </c>
      <c r="G186" t="str">
        <f>VLOOKUP(E186, 'Name short to full'!$C$2:$D$19, 2, FALSE)</f>
        <v>Melbourne Demons</v>
      </c>
      <c r="H186" s="97" t="str">
        <f t="shared" si="29"/>
        <v>119</v>
      </c>
      <c r="I186" s="73" t="s">
        <v>546</v>
      </c>
      <c r="J186" s="96" t="str">
        <f t="shared" si="30"/>
        <v>53</v>
      </c>
      <c r="K186" s="53">
        <f t="shared" si="31"/>
        <v>2.2452830188679247</v>
      </c>
      <c r="L186" s="53">
        <f t="shared" si="32"/>
        <v>0.44537815126050423</v>
      </c>
      <c r="M186"/>
      <c r="N186"/>
      <c r="O186" t="str">
        <f t="shared" si="27"/>
        <v>Played Twice</v>
      </c>
    </row>
    <row r="187" spans="1:15">
      <c r="A187" s="73">
        <v>22</v>
      </c>
      <c r="B187" s="73" t="s">
        <v>545</v>
      </c>
      <c r="C187" s="73" t="s">
        <v>544</v>
      </c>
      <c r="D187" t="str">
        <f t="shared" si="28"/>
        <v xml:space="preserve">Hawthorn </v>
      </c>
      <c r="E187" s="92" t="s">
        <v>543</v>
      </c>
      <c r="F187" t="str">
        <f>VLOOKUP(D187,'Name short to full'!$A$1:$B$19,2,FALSE)</f>
        <v>Hawthorn Hawks</v>
      </c>
      <c r="G187" t="str">
        <f>VLOOKUP(E187, 'Name short to full'!$C$2:$D$19, 2, FALSE)</f>
        <v>Geelong Cats</v>
      </c>
      <c r="H187" s="97" t="str">
        <f t="shared" si="29"/>
        <v>94</v>
      </c>
      <c r="I187" s="73" t="s">
        <v>542</v>
      </c>
      <c r="J187" s="96" t="str">
        <f t="shared" si="30"/>
        <v>71</v>
      </c>
      <c r="K187" s="53">
        <f t="shared" si="31"/>
        <v>1.323943661971831</v>
      </c>
      <c r="L187" s="53">
        <f t="shared" si="32"/>
        <v>0.75531914893617025</v>
      </c>
      <c r="M187"/>
      <c r="N187"/>
      <c r="O187" t="str">
        <f t="shared" si="27"/>
        <v>Played Twice</v>
      </c>
    </row>
    <row r="188" spans="1:15">
      <c r="A188" s="73">
        <v>22</v>
      </c>
      <c r="B188" s="73" t="s">
        <v>541</v>
      </c>
      <c r="C188" s="73" t="s">
        <v>540</v>
      </c>
      <c r="D188" t="str">
        <f t="shared" si="28"/>
        <v xml:space="preserve">Brisbane </v>
      </c>
      <c r="E188" s="92" t="s">
        <v>539</v>
      </c>
      <c r="F188" t="str">
        <f>VLOOKUP(D188,'Name short to full'!$A$1:$B$19,2,FALSE)</f>
        <v>Brisbane Lions</v>
      </c>
      <c r="G188" t="str">
        <f>VLOOKUP(E188, 'Name short to full'!$C$2:$D$19, 2, FALSE)</f>
        <v>Fremantle Dockers</v>
      </c>
      <c r="H188" s="97" t="str">
        <f t="shared" si="29"/>
        <v>48</v>
      </c>
      <c r="I188" s="73" t="s">
        <v>538</v>
      </c>
      <c r="J188" s="96" t="str">
        <f t="shared" si="30"/>
        <v>106</v>
      </c>
      <c r="K188" s="53">
        <f t="shared" si="31"/>
        <v>0.45283018867924529</v>
      </c>
      <c r="L188" s="53">
        <f t="shared" si="32"/>
        <v>2.2083333333333335</v>
      </c>
      <c r="M188"/>
      <c r="N188"/>
      <c r="O188" t="str">
        <f t="shared" si="27"/>
        <v>Played Twice</v>
      </c>
    </row>
    <row r="189" spans="1:15">
      <c r="A189" s="73">
        <v>22</v>
      </c>
      <c r="B189" s="73" t="s">
        <v>537</v>
      </c>
      <c r="C189" s="73" t="s">
        <v>536</v>
      </c>
      <c r="D189" t="str">
        <f t="shared" si="28"/>
        <v xml:space="preserve">Western Bulldogs </v>
      </c>
      <c r="E189" s="92" t="s">
        <v>535</v>
      </c>
      <c r="F189" t="str">
        <f>VLOOKUP(D189,'Name short to full'!$A$1:$B$19,2,FALSE)</f>
        <v>Western Bulldogs</v>
      </c>
      <c r="G189" t="str">
        <f>VLOOKUP(E189, 'Name short to full'!$C$2:$D$19, 2, FALSE)</f>
        <v>Sydney Swans</v>
      </c>
      <c r="H189" s="97" t="str">
        <f t="shared" si="29"/>
        <v>67</v>
      </c>
      <c r="I189" s="73" t="s">
        <v>534</v>
      </c>
      <c r="J189" s="96" t="str">
        <f t="shared" si="30"/>
        <v>130</v>
      </c>
      <c r="K189" s="53">
        <f t="shared" si="31"/>
        <v>0.51538461538461533</v>
      </c>
      <c r="L189" s="53">
        <f t="shared" si="32"/>
        <v>1.9402985074626866</v>
      </c>
      <c r="M189"/>
      <c r="N189"/>
      <c r="O189" t="str">
        <f t="shared" si="27"/>
        <v/>
      </c>
    </row>
    <row r="190" spans="1:15">
      <c r="A190" s="73">
        <v>22</v>
      </c>
      <c r="B190" s="73" t="s">
        <v>533</v>
      </c>
      <c r="C190" s="73" t="s">
        <v>532</v>
      </c>
      <c r="D190" t="str">
        <f t="shared" si="28"/>
        <v xml:space="preserve">Richmond </v>
      </c>
      <c r="E190" s="92" t="s">
        <v>501</v>
      </c>
      <c r="F190" t="str">
        <f>VLOOKUP(D190,'Name short to full'!$A$1:$B$19,2,FALSE)</f>
        <v>Richmond Tigers</v>
      </c>
      <c r="G190" t="str">
        <f>VLOOKUP(E190, 'Name short to full'!$C$2:$D$19, 2, FALSE)</f>
        <v>St Kilda Saints</v>
      </c>
      <c r="H190" s="97" t="str">
        <f t="shared" si="29"/>
        <v>98</v>
      </c>
      <c r="I190" s="73" t="s">
        <v>531</v>
      </c>
      <c r="J190" s="96" t="str">
        <f t="shared" si="30"/>
        <v>72</v>
      </c>
      <c r="K190" s="53">
        <f t="shared" si="31"/>
        <v>1.3611111111111112</v>
      </c>
      <c r="L190" s="53">
        <f t="shared" si="32"/>
        <v>0.73469387755102045</v>
      </c>
      <c r="M190"/>
      <c r="N190"/>
      <c r="O190" t="str">
        <f t="shared" si="27"/>
        <v>Played Twice</v>
      </c>
    </row>
    <row r="191" spans="1:15">
      <c r="A191" s="2">
        <v>23</v>
      </c>
      <c r="B191" s="2" t="s">
        <v>530</v>
      </c>
      <c r="C191" s="2" t="s">
        <v>529</v>
      </c>
      <c r="D191" t="str">
        <f t="shared" si="28"/>
        <v xml:space="preserve">Collingwood </v>
      </c>
      <c r="E191" s="92" t="s">
        <v>528</v>
      </c>
      <c r="F191" t="str">
        <f>VLOOKUP(D191,'Name short to full'!$A$1:$B$19,2,FALSE)</f>
        <v>Collingwood Magpies</v>
      </c>
      <c r="G191" t="str">
        <f>VLOOKUP(E191, 'Name short to full'!$C$2:$D$19, 2, FALSE)</f>
        <v>Hawthorn Hawks</v>
      </c>
      <c r="H191" s="95" t="str">
        <f t="shared" si="29"/>
        <v>56</v>
      </c>
      <c r="I191" s="2" t="s">
        <v>527</v>
      </c>
      <c r="J191" s="94" t="str">
        <f t="shared" si="30"/>
        <v>121</v>
      </c>
      <c r="K191" s="53">
        <f t="shared" si="31"/>
        <v>0.46280991735537191</v>
      </c>
      <c r="L191" s="53">
        <f t="shared" si="32"/>
        <v>2.1607142857142856</v>
      </c>
      <c r="M191"/>
      <c r="N191" s="53">
        <f>(L112+K191)/2</f>
        <v>0.60531800215594678</v>
      </c>
      <c r="O191" t="str">
        <f t="shared" si="27"/>
        <v>Played Twice</v>
      </c>
    </row>
    <row r="192" spans="1:15">
      <c r="A192" s="2">
        <v>23</v>
      </c>
      <c r="B192" s="2" t="s">
        <v>526</v>
      </c>
      <c r="C192" s="2" t="s">
        <v>525</v>
      </c>
      <c r="D192" t="str">
        <f t="shared" si="28"/>
        <v xml:space="preserve">Fremantle </v>
      </c>
      <c r="E192" s="92" t="s">
        <v>524</v>
      </c>
      <c r="F192" t="str">
        <f>VLOOKUP(D192,'Name short to full'!$A$1:$B$19,2,FALSE)</f>
        <v>Fremantle Dockers</v>
      </c>
      <c r="G192" t="str">
        <f>VLOOKUP(E192, 'Name short to full'!$C$2:$D$19, 2, FALSE)</f>
        <v>Port Adelaide Power</v>
      </c>
      <c r="H192" s="95" t="str">
        <f t="shared" si="29"/>
        <v>105</v>
      </c>
      <c r="I192" s="2" t="s">
        <v>523</v>
      </c>
      <c r="J192" s="94" t="str">
        <f t="shared" si="30"/>
        <v>97</v>
      </c>
      <c r="K192" s="53">
        <f t="shared" si="31"/>
        <v>1.0824742268041236</v>
      </c>
      <c r="L192" s="53">
        <f t="shared" si="32"/>
        <v>0.92380952380952386</v>
      </c>
      <c r="M192"/>
      <c r="N192"/>
      <c r="O192" t="str">
        <f t="shared" si="27"/>
        <v>Played Twice</v>
      </c>
    </row>
    <row r="193" spans="1:15" s="13" customFormat="1">
      <c r="A193" s="13">
        <v>23</v>
      </c>
      <c r="B193" s="13" t="s">
        <v>522</v>
      </c>
      <c r="C193" s="13" t="s">
        <v>521</v>
      </c>
      <c r="D193" s="13" t="str">
        <f t="shared" si="28"/>
        <v xml:space="preserve">Carlton </v>
      </c>
      <c r="E193" s="244" t="s">
        <v>520</v>
      </c>
      <c r="F193" s="13" t="str">
        <f>VLOOKUP(D193,'Name short to full'!$A$1:$B$19,2,FALSE)</f>
        <v>Carlton Blues</v>
      </c>
      <c r="G193" s="13" t="str">
        <f>VLOOKUP(E193, 'Name short to full'!$C$2:$D$19, 2, FALSE)</f>
        <v>Essendon Bombers</v>
      </c>
      <c r="H193" s="245" t="str">
        <f t="shared" si="29"/>
        <v>90</v>
      </c>
      <c r="I193" s="2" t="s">
        <v>519</v>
      </c>
      <c r="J193" s="244" t="str">
        <f t="shared" si="30"/>
        <v>90</v>
      </c>
      <c r="K193" s="246">
        <f t="shared" si="31"/>
        <v>1</v>
      </c>
      <c r="L193" s="246">
        <f t="shared" si="32"/>
        <v>1</v>
      </c>
      <c r="O193" t="str">
        <f t="shared" si="27"/>
        <v>Played Twice</v>
      </c>
    </row>
    <row r="194" spans="1:15">
      <c r="A194" s="2">
        <v>23</v>
      </c>
      <c r="B194" s="2" t="s">
        <v>518</v>
      </c>
      <c r="C194" s="2" t="s">
        <v>517</v>
      </c>
      <c r="D194" t="str">
        <f t="shared" ref="D194:D199" si="33">LEFT(C194,FIND("v",C194)-1)</f>
        <v xml:space="preserve">Sydney </v>
      </c>
      <c r="E194" s="92" t="s">
        <v>516</v>
      </c>
      <c r="F194" t="str">
        <f>VLOOKUP(D194,'Name short to full'!$A$1:$B$19,2,FALSE)</f>
        <v>Sydney Swans</v>
      </c>
      <c r="G194" t="str">
        <f>VLOOKUP(E194, 'Name short to full'!$C$2:$D$19, 2, FALSE)</f>
        <v>Richmond Tigers</v>
      </c>
      <c r="H194" s="95" t="str">
        <f t="shared" ref="H194:H199" si="34">LEFT(I194, FIND("-", I194) - 1)</f>
        <v>65</v>
      </c>
      <c r="I194" s="2" t="s">
        <v>515</v>
      </c>
      <c r="J194" s="94" t="str">
        <f t="shared" ref="J194:J199" si="35">RIGHT(I194,LEN(I194)-FIND("-",I194))</f>
        <v>68</v>
      </c>
      <c r="K194" s="53">
        <f t="shared" ref="K194:K199" si="36">H194/J194</f>
        <v>0.95588235294117652</v>
      </c>
      <c r="L194" s="53">
        <f t="shared" ref="L194:L199" si="37">J194/H194</f>
        <v>1.0461538461538462</v>
      </c>
      <c r="M194"/>
      <c r="N194"/>
      <c r="O194" t="str">
        <f t="shared" si="27"/>
        <v>Played Twice</v>
      </c>
    </row>
    <row r="195" spans="1:15">
      <c r="A195" s="2">
        <v>23</v>
      </c>
      <c r="B195" s="2" t="s">
        <v>511</v>
      </c>
      <c r="C195" s="2" t="s">
        <v>514</v>
      </c>
      <c r="D195" t="str">
        <f t="shared" si="33"/>
        <v xml:space="preserve">Geelong </v>
      </c>
      <c r="E195" s="92" t="s">
        <v>513</v>
      </c>
      <c r="F195" t="str">
        <f>VLOOKUP(D195,'Name short to full'!$A$1:$B$19,2,FALSE)</f>
        <v>Geelong Cats</v>
      </c>
      <c r="G195" t="str">
        <f>VLOOKUP(E195, 'Name short to full'!$C$2:$D$19, 2, FALSE)</f>
        <v>Brisbane Lions</v>
      </c>
      <c r="H195" s="95" t="str">
        <f t="shared" si="34"/>
        <v>143</v>
      </c>
      <c r="I195" s="2" t="s">
        <v>512</v>
      </c>
      <c r="J195" s="94" t="str">
        <f t="shared" si="35"/>
        <v>81</v>
      </c>
      <c r="K195" s="53">
        <f t="shared" si="36"/>
        <v>1.7654320987654322</v>
      </c>
      <c r="L195" s="53">
        <f t="shared" si="37"/>
        <v>0.56643356643356646</v>
      </c>
      <c r="M195"/>
      <c r="N195"/>
      <c r="O195" t="str">
        <f t="shared" ref="O195:O199" si="38">IF(COUNTIFS(F:F, F195, G:G, G195) + COUNTIFS(G:G, F195, F:F, G195) &gt; 1, "Played Twice", "")</f>
        <v>Played Twice</v>
      </c>
    </row>
    <row r="196" spans="1:15">
      <c r="A196" s="2">
        <v>23</v>
      </c>
      <c r="B196" s="2" t="s">
        <v>511</v>
      </c>
      <c r="C196" s="2" t="s">
        <v>510</v>
      </c>
      <c r="D196" t="str">
        <f t="shared" si="33"/>
        <v xml:space="preserve">North Melbourne </v>
      </c>
      <c r="E196" s="92" t="s">
        <v>509</v>
      </c>
      <c r="F196" t="str">
        <f>VLOOKUP(D196,'Name short to full'!$A$1:$B$19,2,FALSE)</f>
        <v>North Melbourne Kangaroos</v>
      </c>
      <c r="G196" t="str">
        <f>VLOOKUP(E196, 'Name short to full'!$C$2:$D$19, 2, FALSE)</f>
        <v>Melbourne Demons</v>
      </c>
      <c r="H196" s="95" t="str">
        <f t="shared" si="34"/>
        <v>123</v>
      </c>
      <c r="I196" s="2" t="s">
        <v>508</v>
      </c>
      <c r="J196" s="94" t="str">
        <f t="shared" si="35"/>
        <v>93</v>
      </c>
      <c r="K196" s="53">
        <f t="shared" si="36"/>
        <v>1.3225806451612903</v>
      </c>
      <c r="L196" s="53">
        <f t="shared" si="37"/>
        <v>0.75609756097560976</v>
      </c>
      <c r="M196"/>
      <c r="N196"/>
      <c r="O196" t="str">
        <f t="shared" si="38"/>
        <v>Played Twice</v>
      </c>
    </row>
    <row r="197" spans="1:15">
      <c r="A197" s="2">
        <v>23</v>
      </c>
      <c r="B197" s="2" t="s">
        <v>507</v>
      </c>
      <c r="C197" s="2" t="s">
        <v>506</v>
      </c>
      <c r="D197" t="str">
        <f t="shared" si="33"/>
        <v xml:space="preserve">Gold Coast </v>
      </c>
      <c r="E197" s="92" t="s">
        <v>505</v>
      </c>
      <c r="F197" t="str">
        <f>VLOOKUP(D197,'Name short to full'!$A$1:$B$19,2,FALSE)</f>
        <v>Gold Coast Suns</v>
      </c>
      <c r="G197" t="str">
        <f>VLOOKUP(E197, 'Name short to full'!$C$2:$D$19, 2, FALSE)</f>
        <v>West Coast Eagles</v>
      </c>
      <c r="H197" s="95" t="str">
        <f t="shared" si="34"/>
        <v>99</v>
      </c>
      <c r="I197" s="2" t="s">
        <v>504</v>
      </c>
      <c r="J197" s="94" t="str">
        <f t="shared" si="35"/>
        <v>151</v>
      </c>
      <c r="K197" s="53">
        <f t="shared" si="36"/>
        <v>0.6556291390728477</v>
      </c>
      <c r="L197" s="53">
        <f t="shared" si="37"/>
        <v>1.5252525252525253</v>
      </c>
      <c r="M197"/>
      <c r="N197"/>
      <c r="O197" t="str">
        <f t="shared" si="38"/>
        <v>Played Twice</v>
      </c>
    </row>
    <row r="198" spans="1:15">
      <c r="A198" s="2">
        <v>23</v>
      </c>
      <c r="B198" s="2" t="s">
        <v>503</v>
      </c>
      <c r="C198" s="2" t="s">
        <v>502</v>
      </c>
      <c r="D198" t="str">
        <f t="shared" si="33"/>
        <v xml:space="preserve">Adelaide </v>
      </c>
      <c r="E198" s="92" t="s">
        <v>501</v>
      </c>
      <c r="F198" t="str">
        <f>VLOOKUP(D198,'Name short to full'!$A$1:$B$19,2,FALSE)</f>
        <v>Adelaide Crows</v>
      </c>
      <c r="G198" t="str">
        <f>VLOOKUP(E198, 'Name short to full'!$C$2:$D$19, 2, FALSE)</f>
        <v>St Kilda Saints</v>
      </c>
      <c r="H198" s="95" t="str">
        <f t="shared" si="34"/>
        <v>141</v>
      </c>
      <c r="I198" s="2" t="s">
        <v>500</v>
      </c>
      <c r="J198" s="94" t="str">
        <f t="shared" si="35"/>
        <v>62</v>
      </c>
      <c r="K198" s="53">
        <f t="shared" si="36"/>
        <v>2.274193548387097</v>
      </c>
      <c r="L198" s="53">
        <f t="shared" si="37"/>
        <v>0.43971631205673761</v>
      </c>
      <c r="M198"/>
      <c r="N198"/>
      <c r="O198" t="str">
        <f t="shared" si="38"/>
        <v>Played Twice</v>
      </c>
    </row>
    <row r="199" spans="1:15">
      <c r="A199" s="2">
        <v>23</v>
      </c>
      <c r="B199" s="2" t="s">
        <v>499</v>
      </c>
      <c r="C199" s="2" t="s">
        <v>498</v>
      </c>
      <c r="D199" t="str">
        <f t="shared" si="33"/>
        <v xml:space="preserve">Western Bulldogs </v>
      </c>
      <c r="E199" s="92" t="s">
        <v>497</v>
      </c>
      <c r="F199" t="str">
        <f>VLOOKUP(D199,'Name short to full'!$A$1:$B$19,2,FALSE)</f>
        <v>Western Bulldogs</v>
      </c>
      <c r="G199" t="str">
        <f>VLOOKUP(E199, 'Name short to full'!$C$2:$D$19, 2, FALSE)</f>
        <v>GWS Giants</v>
      </c>
      <c r="H199" s="95" t="str">
        <f t="shared" si="34"/>
        <v>109</v>
      </c>
      <c r="I199" s="2" t="s">
        <v>496</v>
      </c>
      <c r="J199" s="94" t="str">
        <f t="shared" si="35"/>
        <v>115</v>
      </c>
      <c r="K199" s="53">
        <f t="shared" si="36"/>
        <v>0.94782608695652171</v>
      </c>
      <c r="L199" s="53">
        <f t="shared" si="37"/>
        <v>1.0550458715596329</v>
      </c>
      <c r="M199"/>
      <c r="N199"/>
      <c r="O199" t="str">
        <f t="shared" si="38"/>
        <v>Played Twice</v>
      </c>
    </row>
    <row r="200" spans="1:15" s="13" customFormat="1">
      <c r="H200" s="245"/>
      <c r="I200"/>
      <c r="J200" s="244"/>
      <c r="K200" s="247"/>
      <c r="L200" s="247"/>
      <c r="M200" s="247"/>
      <c r="N200" s="247"/>
    </row>
    <row r="201" spans="1:15">
      <c r="H201" s="93"/>
      <c r="J201" s="92"/>
    </row>
    <row r="202" spans="1:15">
      <c r="H202" s="93"/>
      <c r="J202" s="92"/>
    </row>
    <row r="203" spans="1:15">
      <c r="H203" s="93"/>
      <c r="J203" s="92"/>
    </row>
    <row r="204" spans="1:15">
      <c r="H204" s="93"/>
      <c r="J204" s="92"/>
    </row>
    <row r="205" spans="1:15">
      <c r="H205" s="93"/>
      <c r="J205" s="92"/>
    </row>
    <row r="206" spans="1:15">
      <c r="H206" s="93"/>
      <c r="J206" s="92"/>
    </row>
    <row r="207" spans="1:15">
      <c r="H207" s="93"/>
      <c r="J207" s="92"/>
    </row>
    <row r="208" spans="1:15">
      <c r="H208" s="93"/>
      <c r="J208" s="92"/>
    </row>
    <row r="209" spans="8:10">
      <c r="H209" s="93"/>
      <c r="J209" s="92"/>
    </row>
    <row r="210" spans="8:10">
      <c r="H210" s="93"/>
      <c r="J210" s="92"/>
    </row>
    <row r="211" spans="8:10">
      <c r="H211" s="93"/>
      <c r="J211" s="92"/>
    </row>
    <row r="212" spans="8:10">
      <c r="H212" s="93"/>
      <c r="J212" s="92"/>
    </row>
    <row r="213" spans="8:10">
      <c r="H213" s="93"/>
      <c r="J213" s="92"/>
    </row>
    <row r="214" spans="8:10">
      <c r="H214" s="93"/>
      <c r="J214" s="92"/>
    </row>
    <row r="215" spans="8:10">
      <c r="H215" s="93"/>
      <c r="J215" s="92"/>
    </row>
    <row r="216" spans="8:10">
      <c r="H216" s="93"/>
      <c r="J216" s="92"/>
    </row>
    <row r="217" spans="8:10">
      <c r="H217" s="93"/>
      <c r="J217" s="92"/>
    </row>
    <row r="218" spans="8:10">
      <c r="H218" s="93"/>
      <c r="J218" s="92"/>
    </row>
  </sheetData>
  <autoFilter ref="A1:O199" xr:uid="{54DD85E0-6072-48A8-B96A-C5D0807F1BEB}"/>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1967-C9CE-4A56-8821-32BA3C6F44B6}">
  <dimension ref="A1:BD379"/>
  <sheetViews>
    <sheetView zoomScale="70" zoomScaleNormal="70" workbookViewId="0">
      <selection activeCell="H12" sqref="H12"/>
    </sheetView>
  </sheetViews>
  <sheetFormatPr defaultRowHeight="23.5"/>
  <cols>
    <col min="2" max="2" width="16.54296875" style="11" bestFit="1" customWidth="1"/>
    <col min="3" max="3" width="26.54296875" customWidth="1"/>
    <col min="4" max="4" width="16.453125" style="9" customWidth="1"/>
    <col min="5" max="6" width="16.453125" customWidth="1"/>
    <col min="7" max="7" width="16.453125" style="8" customWidth="1"/>
    <col min="8" max="8" width="16.453125" style="3" customWidth="1"/>
    <col min="9" max="10" width="16.453125" customWidth="1"/>
    <col min="11" max="11" width="16.453125" style="2" customWidth="1"/>
    <col min="12" max="13" width="16.453125" customWidth="1"/>
    <col min="14" max="14" width="16.453125" style="5" customWidth="1"/>
    <col min="15" max="15" width="16.453125" style="1" customWidth="1"/>
    <col min="16" max="16" width="16.453125" style="4" customWidth="1"/>
    <col min="17" max="17" width="16.453125" style="13" customWidth="1"/>
    <col min="18" max="19" width="16.453125" customWidth="1"/>
    <col min="20" max="20" width="16.453125" style="14" customWidth="1"/>
    <col min="21" max="21" width="16.453125" customWidth="1"/>
  </cols>
  <sheetData>
    <row r="1" spans="2:23">
      <c r="B1" s="16"/>
      <c r="C1" s="17"/>
      <c r="D1" s="29">
        <v>1</v>
      </c>
      <c r="E1" s="126">
        <v>2</v>
      </c>
      <c r="F1" s="16">
        <v>3</v>
      </c>
      <c r="G1" s="30">
        <v>4</v>
      </c>
      <c r="H1" s="31">
        <v>5</v>
      </c>
      <c r="I1" s="128">
        <v>6</v>
      </c>
      <c r="J1" s="130">
        <v>7</v>
      </c>
      <c r="K1" s="32">
        <v>8</v>
      </c>
      <c r="L1" s="132">
        <v>9</v>
      </c>
      <c r="M1" s="134">
        <v>10</v>
      </c>
      <c r="N1" s="33">
        <v>11</v>
      </c>
      <c r="O1" s="34">
        <v>12</v>
      </c>
      <c r="P1" s="35">
        <v>13</v>
      </c>
      <c r="Q1" s="36">
        <v>14</v>
      </c>
      <c r="R1" s="38">
        <v>15</v>
      </c>
      <c r="S1" s="37">
        <v>16</v>
      </c>
      <c r="T1" s="75">
        <v>17</v>
      </c>
      <c r="U1" s="16">
        <v>18</v>
      </c>
    </row>
    <row r="2" spans="2:23" s="156" customFormat="1" ht="50.5" customHeight="1">
      <c r="B2" s="154"/>
      <c r="C2" s="155" t="s">
        <v>20</v>
      </c>
      <c r="D2" s="137" t="s">
        <v>0</v>
      </c>
      <c r="E2" s="138" t="s">
        <v>1</v>
      </c>
      <c r="F2" s="139" t="s">
        <v>2</v>
      </c>
      <c r="G2" s="140" t="s">
        <v>3</v>
      </c>
      <c r="H2" s="141" t="s">
        <v>4</v>
      </c>
      <c r="I2" s="142" t="s">
        <v>5</v>
      </c>
      <c r="J2" s="143" t="s">
        <v>6</v>
      </c>
      <c r="K2" s="144" t="s">
        <v>7</v>
      </c>
      <c r="L2" s="145" t="s">
        <v>8</v>
      </c>
      <c r="M2" s="146" t="s">
        <v>9</v>
      </c>
      <c r="N2" s="147" t="s">
        <v>10</v>
      </c>
      <c r="O2" s="148" t="s">
        <v>11</v>
      </c>
      <c r="P2" s="149" t="s">
        <v>12</v>
      </c>
      <c r="Q2" s="150" t="s">
        <v>13</v>
      </c>
      <c r="R2" s="151" t="s">
        <v>14</v>
      </c>
      <c r="S2" s="152" t="s">
        <v>15</v>
      </c>
      <c r="T2" s="153" t="s">
        <v>16</v>
      </c>
      <c r="U2" s="139" t="s">
        <v>17</v>
      </c>
    </row>
    <row r="3" spans="2:23">
      <c r="B3" s="29">
        <v>1</v>
      </c>
      <c r="C3" s="40" t="s">
        <v>0</v>
      </c>
      <c r="D3" s="90">
        <f>SUMIFS('Data for D(m)'!$I:$I,'Data for D(m)'!$E:$E,D$2,'Data for D(m)'!$D:$D,$C3)+ SUMIFS('Data for D(m)'!$J:$J,'Data for D(m)'!$D:$D,$C3,'Data for D(m)'!$E:$E,D$2)</f>
        <v>0</v>
      </c>
      <c r="E3" s="91">
        <f>SUMIFS('Data for D(m)'!$I:$I,'Data for D(m)'!$D:$D,$C3,'Data for D(m)'!$E:$E,E$2)+SUMIFS('Data for D(m)'!$J:$J,'Data for D(m)'!$E:$E,$C3,'Data for D(m)'!$D:$D,E$2)</f>
        <v>1.2159090909090908</v>
      </c>
      <c r="F3" s="91">
        <f>SUMIFS('Data for D(m)'!$I:$I,'Data for D(m)'!$D:$D,$C3,'Data for D(m)'!$E:$E,F$2)+SUMIFS('Data for D(m)'!$J:$J,'Data for D(m)'!$E:$E,$C3,'Data for D(m)'!$D:$D,F$2)</f>
        <v>3.8947368421052633</v>
      </c>
      <c r="G3" s="91">
        <f>SUMIFS('Data for D(m)'!$I:$I,'Data for D(m)'!$D:$D,$C3,'Data for D(m)'!$E:$E,G$2)+SUMIFS('Data for D(m)'!$J:$J,'Data for D(m)'!$E:$E,$C3,'Data for D(m)'!$D:$D,G$2)</f>
        <v>1.2266666666666666</v>
      </c>
      <c r="H3" s="91">
        <f>SUMIFS('Data for D(m)'!$I:$I,'Data for D(m)'!$D:$D,$C3,'Data for D(m)'!$E:$E,H$2)+SUMIFS('Data for D(m)'!$J:$J,'Data for D(m)'!$E:$E,$C3,'Data for D(m)'!$D:$D,H$2)</f>
        <v>1.0425531914893618</v>
      </c>
      <c r="I3" s="91">
        <f>SUMIFS('Data for D(m)'!$I:$I,'Data for D(m)'!$D:$D,$C3,'Data for D(m)'!$E:$E,I$2)+SUMIFS('Data for D(m)'!$J:$J,'Data for D(m)'!$E:$E,$C3,'Data for D(m)'!$D:$D,I$2)</f>
        <v>0.52747252747252749</v>
      </c>
      <c r="J3" s="91">
        <f>SUMIFS('Data for D(m)'!$I:$I,'Data for D(m)'!$D:$D,$C3,'Data for D(m)'!$E:$E,J$2)+SUMIFS('Data for D(m)'!$J:$J,'Data for D(m)'!$E:$E,$C3,'Data for D(m)'!$D:$D,J$2)</f>
        <v>1.78125</v>
      </c>
      <c r="K3" s="91">
        <f>SUMIFS('Data for D(m)'!$I:$I,'Data for D(m)'!$D:$D,$C3,'Data for D(m)'!$E:$E,K$2)+SUMIFS('Data for D(m)'!$J:$J,'Data for D(m)'!$E:$E,$C3,'Data for D(m)'!$D:$D,K$2)</f>
        <v>0</v>
      </c>
      <c r="L3" s="91">
        <f>SUMIFS('Data for D(m)'!$I:$I,'Data for D(m)'!$D:$D,$C3,'Data for D(m)'!$E:$E,L$2)+SUMIFS('Data for D(m)'!$J:$J,'Data for D(m)'!$E:$E,$C3,'Data for D(m)'!$D:$D,L$2)</f>
        <v>0</v>
      </c>
      <c r="M3" s="91">
        <f>SUMIFS('Data for D(m)'!$I:$I,'Data for D(m)'!$D:$D,$C3,'Data for D(m)'!$E:$E,M$2)+SUMIFS('Data for D(m)'!$J:$J,'Data for D(m)'!$E:$E,$C3,'Data for D(m)'!$D:$D,M$2)</f>
        <v>1.8873239436619718</v>
      </c>
      <c r="N3" s="91">
        <f>SUMIFS('Data for D(m)'!$I:$I,'Data for D(m)'!$D:$D,$C3,'Data for D(m)'!$E:$E,N$2)+SUMIFS('Data for D(m)'!$J:$J,'Data for D(m)'!$E:$E,$C3,'Data for D(m)'!$D:$D,N$2)</f>
        <v>0.7752808988764045</v>
      </c>
      <c r="O3" s="91">
        <f>SUMIFS('Data for D(m)'!$I:$I,'Data for D(m)'!$D:$D,$C3,'Data for D(m)'!$E:$E,O$2)+SUMIFS('Data for D(m)'!$J:$J,'Data for D(m)'!$E:$E,$C3,'Data for D(m)'!$D:$D,O$2)</f>
        <v>1.472972972972973</v>
      </c>
      <c r="P3" s="91">
        <f>SUMIFS('Data for D(m)'!$I:$I,'Data for D(m)'!$D:$D,$C3,'Data for D(m)'!$E:$E,P$2)+SUMIFS('Data for D(m)'!$J:$J,'Data for D(m)'!$E:$E,$C3,'Data for D(m)'!$D:$D,P$2)</f>
        <v>0</v>
      </c>
      <c r="Q3" s="91">
        <f>SUMIFS('Data for D(m)'!$I:$I,'Data for D(m)'!$D:$D,$C3,'Data for D(m)'!$E:$E,Q$2)+SUMIFS('Data for D(m)'!$J:$J,'Data for D(m)'!$E:$E,$C3,'Data for D(m)'!$D:$D,Q$2)</f>
        <v>0</v>
      </c>
      <c r="R3" s="91">
        <f>SUMIFS('Data for D(m)'!$I:$I,'Data for D(m)'!$D:$D,$C3,'Data for D(m)'!$E:$E,R$2)+SUMIFS('Data for D(m)'!$J:$J,'Data for D(m)'!$E:$E,$C3,'Data for D(m)'!$D:$D,R$2)</f>
        <v>2.7954545454545454</v>
      </c>
      <c r="S3" s="91">
        <f>SUMIFS('Data for D(m)'!$I:$I,'Data for D(m)'!$D:$D,$C3,'Data for D(m)'!$E:$E,S$2)+SUMIFS('Data for D(m)'!$J:$J,'Data for D(m)'!$E:$E,$C3,'Data for D(m)'!$D:$D,S$2)</f>
        <v>0.6767676767676768</v>
      </c>
      <c r="T3" s="91">
        <f>SUMIFS('Data for D(m)'!$I:$I,'Data for D(m)'!$D:$D,$C3,'Data for D(m)'!$E:$E,T$2)+SUMIFS('Data for D(m)'!$J:$J,'Data for D(m)'!$E:$E,$C3,'Data for D(m)'!$D:$D,T$2)</f>
        <v>1.8157894736842106</v>
      </c>
      <c r="U3" s="91">
        <f>SUMIFS('Data for D(m)'!$I:$I,'Data for D(m)'!$D:$D,$C3,'Data for D(m)'!$E:$E,U$2)+SUMIFS('Data for D(m)'!$J:$J,'Data for D(m)'!$E:$E,$C3,'Data for D(m)'!$D:$D,U$2)</f>
        <v>0</v>
      </c>
      <c r="W3">
        <f>IF(C3='Data for D(m)'!$E$3,1,0)</f>
        <v>1</v>
      </c>
    </row>
    <row r="4" spans="2:23">
      <c r="B4" s="126">
        <v>2</v>
      </c>
      <c r="C4" s="127" t="s">
        <v>1</v>
      </c>
      <c r="D4" s="91">
        <f>SUMIFS('Data for D(m)'!$I:$I,'Data for D(m)'!$D:$D,$C4,'Data for D(m)'!$E:$E,D$2)+SUMIFS('Data for D(m)'!$J:$J,'Data for D(m)'!$E:$E,$C4,'Data for D(m)'!$D:$D,D$2)</f>
        <v>0.82242990654205606</v>
      </c>
      <c r="E4" s="90">
        <f>SUMIFS('Data for D(m)'!$I:$I,'Data for D(m)'!$D:$D,$C4,'Data for D(m)'!$E:$E,E$2)+SUMIFS('Data for D(m)'!$J:$J,'Data for D(m)'!$E:$E,$C4,'Data for D(m)'!$D:$D,E$2)</f>
        <v>0</v>
      </c>
      <c r="F4" s="91">
        <f>SUMIFS('Data for D(m)'!$I:$I,'Data for D(m)'!$D:$D,$C4,'Data for D(m)'!$E:$E,F$2)+SUMIFS('Data for D(m)'!$J:$J,'Data for D(m)'!$E:$E,$C4,'Data for D(m)'!$D:$D,F$2)</f>
        <v>0.82075471698113212</v>
      </c>
      <c r="G4" s="91">
        <f>SUMIFS('Data for D(m)'!$I:$I,'Data for D(m)'!$D:$D,$C4,'Data for D(m)'!$E:$E,G$2)+SUMIFS('Data for D(m)'!$J:$J,'Data for D(m)'!$E:$E,$C4,'Data for D(m)'!$D:$D,G$2)</f>
        <v>1.7341772151898733</v>
      </c>
      <c r="H4" s="91">
        <f>SUMIFS('Data for D(m)'!$I:$I,'Data for D(m)'!$D:$D,$C4,'Data for D(m)'!$E:$E,H$2)+SUMIFS('Data for D(m)'!$J:$J,'Data for D(m)'!$E:$E,$C4,'Data for D(m)'!$D:$D,H$2)</f>
        <v>0.86</v>
      </c>
      <c r="I4" s="91">
        <f>SUMIFS('Data for D(m)'!$I:$I,'Data for D(m)'!$D:$D,$C4,'Data for D(m)'!$E:$E,I$2)+SUMIFS('Data for D(m)'!$J:$J,'Data for D(m)'!$E:$E,$C4,'Data for D(m)'!$D:$D,I$2)</f>
        <v>0</v>
      </c>
      <c r="J4" s="91">
        <f>SUMIFS('Data for D(m)'!$I:$I,'Data for D(m)'!$D:$D,$C4,'Data for D(m)'!$E:$E,J$2)+SUMIFS('Data for D(m)'!$J:$J,'Data for D(m)'!$E:$E,$C4,'Data for D(m)'!$D:$D,J$2)</f>
        <v>1.0465116279069768</v>
      </c>
      <c r="K4" s="91">
        <f>SUMIFS('Data for D(m)'!$I:$I,'Data for D(m)'!$D:$D,$C4,'Data for D(m)'!$E:$E,K$2)+SUMIFS('Data for D(m)'!$J:$J,'Data for D(m)'!$E:$E,$C4,'Data for D(m)'!$D:$D,K$2)</f>
        <v>2.2692307692307692</v>
      </c>
      <c r="L4" s="91">
        <f>SUMIFS('Data for D(m)'!$I:$I,'Data for D(m)'!$D:$D,$C4,'Data for D(m)'!$E:$E,L$2)+SUMIFS('Data for D(m)'!$J:$J,'Data for D(m)'!$E:$E,$C4,'Data for D(m)'!$D:$D,L$2)</f>
        <v>1.5569620253164558</v>
      </c>
      <c r="M4" s="91">
        <f>SUMIFS('Data for D(m)'!$I:$I,'Data for D(m)'!$D:$D,$C4,'Data for D(m)'!$E:$E,M$2)+SUMIFS('Data for D(m)'!$J:$J,'Data for D(m)'!$E:$E,$C4,'Data for D(m)'!$D:$D,M$2)</f>
        <v>0</v>
      </c>
      <c r="N4" s="91">
        <f>SUMIFS('Data for D(m)'!$I:$I,'Data for D(m)'!$D:$D,$C4,'Data for D(m)'!$E:$E,N$2)+SUMIFS('Data for D(m)'!$J:$J,'Data for D(m)'!$E:$E,$C4,'Data for D(m)'!$D:$D,N$2)</f>
        <v>0</v>
      </c>
      <c r="O4" s="91">
        <f>SUMIFS('Data for D(m)'!$I:$I,'Data for D(m)'!$D:$D,$C4,'Data for D(m)'!$E:$E,O$2)+SUMIFS('Data for D(m)'!$J:$J,'Data for D(m)'!$E:$E,$C4,'Data for D(m)'!$D:$D,O$2)</f>
        <v>3.0204081632653059</v>
      </c>
      <c r="P4" s="91">
        <f>SUMIFS('Data for D(m)'!$I:$I,'Data for D(m)'!$D:$D,$C4,'Data for D(m)'!$E:$E,P$2)+SUMIFS('Data for D(m)'!$J:$J,'Data for D(m)'!$E:$E,$C4,'Data for D(m)'!$D:$D,P$2)</f>
        <v>1.3111111111111111</v>
      </c>
      <c r="Q4" s="91">
        <f>SUMIFS('Data for D(m)'!$I:$I,'Data for D(m)'!$D:$D,$C4,'Data for D(m)'!$E:$E,Q$2)+SUMIFS('Data for D(m)'!$J:$J,'Data for D(m)'!$E:$E,$C4,'Data for D(m)'!$D:$D,Q$2)</f>
        <v>0</v>
      </c>
      <c r="R4" s="91">
        <f>SUMIFS('Data for D(m)'!$I:$I,'Data for D(m)'!$D:$D,$C4,'Data for D(m)'!$E:$E,R$2)+SUMIFS('Data for D(m)'!$J:$J,'Data for D(m)'!$E:$E,$C4,'Data for D(m)'!$D:$D,R$2)</f>
        <v>1.5274725274725274</v>
      </c>
      <c r="S4" s="91">
        <f>SUMIFS('Data for D(m)'!$I:$I,'Data for D(m)'!$D:$D,$C4,'Data for D(m)'!$E:$E,S$2)+SUMIFS('Data for D(m)'!$J:$J,'Data for D(m)'!$E:$E,$C4,'Data for D(m)'!$D:$D,S$2)</f>
        <v>1.0804597701149425</v>
      </c>
      <c r="T4" s="91">
        <f>SUMIFS('Data for D(m)'!$I:$I,'Data for D(m)'!$D:$D,$C4,'Data for D(m)'!$E:$E,T$2)+SUMIFS('Data for D(m)'!$J:$J,'Data for D(m)'!$E:$E,$C4,'Data for D(m)'!$D:$D,T$2)</f>
        <v>0</v>
      </c>
      <c r="U4" s="91">
        <f>SUMIFS('Data for D(m)'!$I:$I,'Data for D(m)'!$D:$D,$C4,'Data for D(m)'!$E:$E,U$2)+SUMIFS('Data for D(m)'!$J:$J,'Data for D(m)'!$E:$E,$C4,'Data for D(m)'!$D:$D,U$2)</f>
        <v>5.833333333333333</v>
      </c>
    </row>
    <row r="5" spans="2:23">
      <c r="B5" s="16">
        <v>3</v>
      </c>
      <c r="C5" s="41" t="s">
        <v>2</v>
      </c>
      <c r="D5" s="91">
        <f>SUMIFS('Data for D(m)'!$I:$I,'Data for D(m)'!$D:$D,$C5,'Data for D(m)'!$E:$E,D$2)+SUMIFS('Data for D(m)'!$J:$J,'Data for D(m)'!$E:$E,$C5,'Data for D(m)'!$D:$D,D$2)</f>
        <v>0.25675675675675674</v>
      </c>
      <c r="E5" s="91">
        <f>SUMIFS('Data for D(m)'!$I:$I,'Data for D(m)'!$D:$D,$C5,'Data for D(m)'!$E:$E,E$2)+SUMIFS('Data for D(m)'!$J:$J,'Data for D(m)'!$E:$E,$C5,'Data for D(m)'!$D:$D,E$2)</f>
        <v>1.2183908045977012</v>
      </c>
      <c r="F5" s="90">
        <f>SUMIFS('Data for D(m)'!$I:$I,'Data for D(m)'!$D:$D,$C5,'Data for D(m)'!$E:$E,F$2)+SUMIFS('Data for D(m)'!$J:$J,'Data for D(m)'!$E:$E,$C5,'Data for D(m)'!$D:$D,F$2)</f>
        <v>0</v>
      </c>
      <c r="G5" s="91">
        <f>SUMIFS('Data for D(m)'!$I:$I,'Data for D(m)'!$D:$D,$C5,'Data for D(m)'!$E:$E,G$2)+SUMIFS('Data for D(m)'!$J:$J,'Data for D(m)'!$E:$E,$C5,'Data for D(m)'!$D:$D,G$2)</f>
        <v>0.66666666666666663</v>
      </c>
      <c r="H5" s="91">
        <f>SUMIFS('Data for D(m)'!$I:$I,'Data for D(m)'!$D:$D,$C5,'Data for D(m)'!$E:$E,H$2)+SUMIFS('Data for D(m)'!$J:$J,'Data for D(m)'!$E:$E,$C5,'Data for D(m)'!$D:$D,H$2)</f>
        <v>0.62616822429906538</v>
      </c>
      <c r="I5" s="91">
        <f>SUMIFS('Data for D(m)'!$I:$I,'Data for D(m)'!$D:$D,$C5,'Data for D(m)'!$E:$E,I$2)+SUMIFS('Data for D(m)'!$J:$J,'Data for D(m)'!$E:$E,$C5,'Data for D(m)'!$D:$D,I$2)</f>
        <v>1.2197802197802199</v>
      </c>
      <c r="J5" s="91">
        <f>SUMIFS('Data for D(m)'!$I:$I,'Data for D(m)'!$D:$D,$C5,'Data for D(m)'!$E:$E,J$2)+SUMIFS('Data for D(m)'!$J:$J,'Data for D(m)'!$E:$E,$C5,'Data for D(m)'!$D:$D,J$2)</f>
        <v>0</v>
      </c>
      <c r="K5" s="91">
        <f>SUMIFS('Data for D(m)'!$I:$I,'Data for D(m)'!$D:$D,$C5,'Data for D(m)'!$E:$E,K$2)+SUMIFS('Data for D(m)'!$J:$J,'Data for D(m)'!$E:$E,$C5,'Data for D(m)'!$D:$D,K$2)</f>
        <v>1.0657894736842106</v>
      </c>
      <c r="L5" s="91">
        <f>SUMIFS('Data for D(m)'!$I:$I,'Data for D(m)'!$D:$D,$C5,'Data for D(m)'!$E:$E,L$2)+SUMIFS('Data for D(m)'!$J:$J,'Data for D(m)'!$E:$E,$C5,'Data for D(m)'!$D:$D,L$2)</f>
        <v>3.34375</v>
      </c>
      <c r="M5" s="91">
        <f>SUMIFS('Data for D(m)'!$I:$I,'Data for D(m)'!$D:$D,$C5,'Data for D(m)'!$E:$E,M$2)+SUMIFS('Data for D(m)'!$J:$J,'Data for D(m)'!$E:$E,$C5,'Data for D(m)'!$D:$D,M$2)</f>
        <v>1.4691358024691359</v>
      </c>
      <c r="N5" s="91">
        <f>SUMIFS('Data for D(m)'!$I:$I,'Data for D(m)'!$D:$D,$C5,'Data for D(m)'!$E:$E,N$2)+SUMIFS('Data for D(m)'!$J:$J,'Data for D(m)'!$E:$E,$C5,'Data for D(m)'!$D:$D,N$2)</f>
        <v>1.1447368421052631</v>
      </c>
      <c r="O5" s="91">
        <f>SUMIFS('Data for D(m)'!$I:$I,'Data for D(m)'!$D:$D,$C5,'Data for D(m)'!$E:$E,O$2)+SUMIFS('Data for D(m)'!$J:$J,'Data for D(m)'!$E:$E,$C5,'Data for D(m)'!$D:$D,O$2)</f>
        <v>0</v>
      </c>
      <c r="P5" s="91">
        <f>SUMIFS('Data for D(m)'!$I:$I,'Data for D(m)'!$D:$D,$C5,'Data for D(m)'!$E:$E,P$2)+SUMIFS('Data for D(m)'!$J:$J,'Data for D(m)'!$E:$E,$C5,'Data for D(m)'!$D:$D,P$2)</f>
        <v>1.0490196078431373</v>
      </c>
      <c r="Q5" s="91">
        <f>SUMIFS('Data for D(m)'!$I:$I,'Data for D(m)'!$D:$D,$C5,'Data for D(m)'!$E:$E,Q$2)+SUMIFS('Data for D(m)'!$J:$J,'Data for D(m)'!$E:$E,$C5,'Data for D(m)'!$D:$D,Q$2)</f>
        <v>0</v>
      </c>
      <c r="R5" s="91">
        <f>SUMIFS('Data for D(m)'!$I:$I,'Data for D(m)'!$D:$D,$C5,'Data for D(m)'!$E:$E,R$2)+SUMIFS('Data for D(m)'!$J:$J,'Data for D(m)'!$E:$E,$C5,'Data for D(m)'!$D:$D,R$2)</f>
        <v>1.3676470588235294</v>
      </c>
      <c r="S5" s="91">
        <f>SUMIFS('Data for D(m)'!$I:$I,'Data for D(m)'!$D:$D,$C5,'Data for D(m)'!$E:$E,S$2)+SUMIFS('Data for D(m)'!$J:$J,'Data for D(m)'!$E:$E,$C5,'Data for D(m)'!$D:$D,S$2)</f>
        <v>0</v>
      </c>
      <c r="T5" s="91">
        <f>SUMIFS('Data for D(m)'!$I:$I,'Data for D(m)'!$D:$D,$C5,'Data for D(m)'!$E:$E,T$2)+SUMIFS('Data for D(m)'!$J:$J,'Data for D(m)'!$E:$E,$C5,'Data for D(m)'!$D:$D,T$2)</f>
        <v>0</v>
      </c>
      <c r="U5" s="91">
        <f>SUMIFS('Data for D(m)'!$I:$I,'Data for D(m)'!$D:$D,$C5,'Data for D(m)'!$E:$E,U$2)+SUMIFS('Data for D(m)'!$J:$J,'Data for D(m)'!$E:$E,$C5,'Data for D(m)'!$D:$D,U$2)</f>
        <v>3.5945945945945947</v>
      </c>
    </row>
    <row r="6" spans="2:23">
      <c r="B6" s="30">
        <v>4</v>
      </c>
      <c r="C6" s="42" t="s">
        <v>3</v>
      </c>
      <c r="D6" s="91">
        <f>SUMIFS('Data for D(m)'!$I:$I,'Data for D(m)'!$D:$D,$C6,'Data for D(m)'!$E:$E,D$2)+SUMIFS('Data for D(m)'!$J:$J,'Data for D(m)'!$E:$E,$C6,'Data for D(m)'!$D:$D,D$2)</f>
        <v>0.81521739130434778</v>
      </c>
      <c r="E6" s="91">
        <f>SUMIFS('Data for D(m)'!$I:$I,'Data for D(m)'!$D:$D,$C6,'Data for D(m)'!$E:$E,E$2)+SUMIFS('Data for D(m)'!$J:$J,'Data for D(m)'!$E:$E,$C6,'Data for D(m)'!$D:$D,E$2)</f>
        <v>0.57664233576642332</v>
      </c>
      <c r="F6" s="91">
        <f>SUMIFS('Data for D(m)'!$I:$I,'Data for D(m)'!$D:$D,$C6,'Data for D(m)'!$E:$E,F$2)+SUMIFS('Data for D(m)'!$J:$J,'Data for D(m)'!$E:$E,$C6,'Data for D(m)'!$D:$D,F$2)</f>
        <v>1.5</v>
      </c>
      <c r="G6" s="90">
        <f>SUMIFS('Data for D(m)'!$I:$I,'Data for D(m)'!$D:$D,$C6,'Data for D(m)'!$E:$E,G$2)+SUMIFS('Data for D(m)'!$J:$J,'Data for D(m)'!$E:$E,$C6,'Data for D(m)'!$D:$D,G$2)</f>
        <v>0</v>
      </c>
      <c r="H6" s="91">
        <f>SUMIFS('Data for D(m)'!$I:$I,'Data for D(m)'!$D:$D,$C6,'Data for D(m)'!$E:$E,H$2)+SUMIFS('Data for D(m)'!$J:$J,'Data for D(m)'!$E:$E,$C6,'Data for D(m)'!$D:$D,H$2)</f>
        <v>0.80851063829787229</v>
      </c>
      <c r="I6" s="91">
        <f>SUMIFS('Data for D(m)'!$I:$I,'Data for D(m)'!$D:$D,$C6,'Data for D(m)'!$E:$E,I$2)+SUMIFS('Data for D(m)'!$J:$J,'Data for D(m)'!$E:$E,$C6,'Data for D(m)'!$D:$D,I$2)</f>
        <v>0.82432432432432434</v>
      </c>
      <c r="J6" s="91">
        <f>SUMIFS('Data for D(m)'!$I:$I,'Data for D(m)'!$D:$D,$C6,'Data for D(m)'!$E:$E,J$2)+SUMIFS('Data for D(m)'!$J:$J,'Data for D(m)'!$E:$E,$C6,'Data for D(m)'!$D:$D,J$2)</f>
        <v>1.8833333333333333</v>
      </c>
      <c r="K6" s="91">
        <f>SUMIFS('Data for D(m)'!$I:$I,'Data for D(m)'!$D:$D,$C6,'Data for D(m)'!$E:$E,K$2)+SUMIFS('Data for D(m)'!$J:$J,'Data for D(m)'!$E:$E,$C6,'Data for D(m)'!$D:$D,K$2)</f>
        <v>1.2352941176470589</v>
      </c>
      <c r="L6" s="91">
        <f>SUMIFS('Data for D(m)'!$I:$I,'Data for D(m)'!$D:$D,$C6,'Data for D(m)'!$E:$E,L$2)+SUMIFS('Data for D(m)'!$J:$J,'Data for D(m)'!$E:$E,$C6,'Data for D(m)'!$D:$D,L$2)</f>
        <v>1.3518518518518519</v>
      </c>
      <c r="M6" s="91">
        <f>SUMIFS('Data for D(m)'!$I:$I,'Data for D(m)'!$D:$D,$C6,'Data for D(m)'!$E:$E,M$2)+SUMIFS('Data for D(m)'!$J:$J,'Data for D(m)'!$E:$E,$C6,'Data for D(m)'!$D:$D,M$2)</f>
        <v>1.8</v>
      </c>
      <c r="N6" s="91">
        <f>SUMIFS('Data for D(m)'!$I:$I,'Data for D(m)'!$D:$D,$C6,'Data for D(m)'!$E:$E,N$2)+SUMIFS('Data for D(m)'!$J:$J,'Data for D(m)'!$E:$E,$C6,'Data for D(m)'!$D:$D,N$2)</f>
        <v>2.5217391304347827</v>
      </c>
      <c r="O6" s="91">
        <f>SUMIFS('Data for D(m)'!$I:$I,'Data for D(m)'!$D:$D,$C6,'Data for D(m)'!$E:$E,O$2)+SUMIFS('Data for D(m)'!$J:$J,'Data for D(m)'!$E:$E,$C6,'Data for D(m)'!$D:$D,O$2)</f>
        <v>2.2307692307692308</v>
      </c>
      <c r="P6" s="91">
        <f>SUMIFS('Data for D(m)'!$I:$I,'Data for D(m)'!$D:$D,$C6,'Data for D(m)'!$E:$E,P$2)+SUMIFS('Data for D(m)'!$J:$J,'Data for D(m)'!$E:$E,$C6,'Data for D(m)'!$D:$D,P$2)</f>
        <v>0</v>
      </c>
      <c r="Q6" s="91">
        <f>SUMIFS('Data for D(m)'!$I:$I,'Data for D(m)'!$D:$D,$C6,'Data for D(m)'!$E:$E,Q$2)+SUMIFS('Data for D(m)'!$J:$J,'Data for D(m)'!$E:$E,$C6,'Data for D(m)'!$D:$D,Q$2)</f>
        <v>1.7450980392156863</v>
      </c>
      <c r="R6" s="91">
        <f>SUMIFS('Data for D(m)'!$I:$I,'Data for D(m)'!$D:$D,$C6,'Data for D(m)'!$E:$E,R$2)+SUMIFS('Data for D(m)'!$J:$J,'Data for D(m)'!$E:$E,$C6,'Data for D(m)'!$D:$D,R$2)</f>
        <v>0</v>
      </c>
      <c r="S6" s="91">
        <f>SUMIFS('Data for D(m)'!$I:$I,'Data for D(m)'!$D:$D,$C6,'Data for D(m)'!$E:$E,S$2)+SUMIFS('Data for D(m)'!$J:$J,'Data for D(m)'!$E:$E,$C6,'Data for D(m)'!$D:$D,S$2)</f>
        <v>0</v>
      </c>
      <c r="T6" s="91">
        <f>SUMIFS('Data for D(m)'!$I:$I,'Data for D(m)'!$D:$D,$C6,'Data for D(m)'!$E:$E,T$2)+SUMIFS('Data for D(m)'!$J:$J,'Data for D(m)'!$E:$E,$C6,'Data for D(m)'!$D:$D,T$2)</f>
        <v>0</v>
      </c>
      <c r="U6" s="91">
        <f>SUMIFS('Data for D(m)'!$I:$I,'Data for D(m)'!$D:$D,$C6,'Data for D(m)'!$E:$E,U$2)+SUMIFS('Data for D(m)'!$J:$J,'Data for D(m)'!$E:$E,$C6,'Data for D(m)'!$D:$D,U$2)</f>
        <v>0</v>
      </c>
    </row>
    <row r="7" spans="2:23">
      <c r="B7" s="31">
        <v>5</v>
      </c>
      <c r="C7" s="43" t="s">
        <v>4</v>
      </c>
      <c r="D7" s="91">
        <f>SUMIFS('Data for D(m)'!$I:$I,'Data for D(m)'!$D:$D,$C7,'Data for D(m)'!$E:$E,D$2)+SUMIFS('Data for D(m)'!$J:$J,'Data for D(m)'!$E:$E,$C7,'Data for D(m)'!$D:$D,D$2)</f>
        <v>0.95918367346938771</v>
      </c>
      <c r="E7" s="91">
        <f>SUMIFS('Data for D(m)'!$I:$I,'Data for D(m)'!$D:$D,$C7,'Data for D(m)'!$E:$E,E$2)+SUMIFS('Data for D(m)'!$J:$J,'Data for D(m)'!$E:$E,$C7,'Data for D(m)'!$D:$D,E$2)</f>
        <v>1.1627906976744187</v>
      </c>
      <c r="F7" s="91">
        <f>SUMIFS('Data for D(m)'!$I:$I,'Data for D(m)'!$D:$D,$C7,'Data for D(m)'!$E:$E,F$2)+SUMIFS('Data for D(m)'!$J:$J,'Data for D(m)'!$E:$E,$C7,'Data for D(m)'!$D:$D,F$2)</f>
        <v>1.5970149253731343</v>
      </c>
      <c r="G7" s="91">
        <f>SUMIFS('Data for D(m)'!$I:$I,'Data for D(m)'!$D:$D,$C7,'Data for D(m)'!$E:$E,G$2)+SUMIFS('Data for D(m)'!$J:$J,'Data for D(m)'!$E:$E,$C7,'Data for D(m)'!$D:$D,G$2)</f>
        <v>1.236842105263158</v>
      </c>
      <c r="H7" s="90">
        <f>SUMIFS('Data for D(m)'!$I:$I,'Data for D(m)'!$D:$D,$C7,'Data for D(m)'!$E:$E,H$2)+SUMIFS('Data for D(m)'!$J:$J,'Data for D(m)'!$E:$E,$C7,'Data for D(m)'!$D:$D,H$2)</f>
        <v>0</v>
      </c>
      <c r="I7" s="91">
        <f>SUMIFS('Data for D(m)'!$I:$I,'Data for D(m)'!$D:$D,$C7,'Data for D(m)'!$E:$E,I$2)+SUMIFS('Data for D(m)'!$J:$J,'Data for D(m)'!$E:$E,$C7,'Data for D(m)'!$D:$D,I$2)</f>
        <v>0.92783505154639179</v>
      </c>
      <c r="J7" s="91">
        <f>SUMIFS('Data for D(m)'!$I:$I,'Data for D(m)'!$D:$D,$C7,'Data for D(m)'!$E:$E,J$2)+SUMIFS('Data for D(m)'!$J:$J,'Data for D(m)'!$E:$E,$C7,'Data for D(m)'!$D:$D,J$2)</f>
        <v>0</v>
      </c>
      <c r="K7" s="91">
        <f>SUMIFS('Data for D(m)'!$I:$I,'Data for D(m)'!$D:$D,$C7,'Data for D(m)'!$E:$E,K$2)+SUMIFS('Data for D(m)'!$J:$J,'Data for D(m)'!$E:$E,$C7,'Data for D(m)'!$D:$D,K$2)</f>
        <v>0</v>
      </c>
      <c r="L7" s="91">
        <f>SUMIFS('Data for D(m)'!$I:$I,'Data for D(m)'!$D:$D,$C7,'Data for D(m)'!$E:$E,L$2)+SUMIFS('Data for D(m)'!$J:$J,'Data for D(m)'!$E:$E,$C7,'Data for D(m)'!$D:$D,L$2)</f>
        <v>1.25</v>
      </c>
      <c r="M7" s="91">
        <f>SUMIFS('Data for D(m)'!$I:$I,'Data for D(m)'!$D:$D,$C7,'Data for D(m)'!$E:$E,M$2)+SUMIFS('Data for D(m)'!$J:$J,'Data for D(m)'!$E:$E,$C7,'Data for D(m)'!$D:$D,M$2)</f>
        <v>1.7397260273972603</v>
      </c>
      <c r="N7" s="91">
        <f>SUMIFS('Data for D(m)'!$I:$I,'Data for D(m)'!$D:$D,$C7,'Data for D(m)'!$E:$E,N$2)+SUMIFS('Data for D(m)'!$J:$J,'Data for D(m)'!$E:$E,$C7,'Data for D(m)'!$D:$D,N$2)</f>
        <v>0</v>
      </c>
      <c r="O7" s="91">
        <f>SUMIFS('Data for D(m)'!$I:$I,'Data for D(m)'!$D:$D,$C7,'Data for D(m)'!$E:$E,O$2)+SUMIFS('Data for D(m)'!$J:$J,'Data for D(m)'!$E:$E,$C7,'Data for D(m)'!$D:$D,O$2)</f>
        <v>0</v>
      </c>
      <c r="P7" s="91">
        <f>SUMIFS('Data for D(m)'!$I:$I,'Data for D(m)'!$D:$D,$C7,'Data for D(m)'!$E:$E,P$2)+SUMIFS('Data for D(m)'!$J:$J,'Data for D(m)'!$E:$E,$C7,'Data for D(m)'!$D:$D,P$2)</f>
        <v>1.3793103448275863</v>
      </c>
      <c r="Q7" s="91">
        <f>SUMIFS('Data for D(m)'!$I:$I,'Data for D(m)'!$D:$D,$C7,'Data for D(m)'!$E:$E,Q$2)+SUMIFS('Data for D(m)'!$J:$J,'Data for D(m)'!$E:$E,$C7,'Data for D(m)'!$D:$D,Q$2)</f>
        <v>0</v>
      </c>
      <c r="R7" s="91">
        <f>SUMIFS('Data for D(m)'!$I:$I,'Data for D(m)'!$D:$D,$C7,'Data for D(m)'!$E:$E,R$2)+SUMIFS('Data for D(m)'!$J:$J,'Data for D(m)'!$E:$E,$C7,'Data for D(m)'!$D:$D,R$2)</f>
        <v>3.4565217391304346</v>
      </c>
      <c r="S7" s="91">
        <f>SUMIFS('Data for D(m)'!$I:$I,'Data for D(m)'!$D:$D,$C7,'Data for D(m)'!$E:$E,S$2)+SUMIFS('Data for D(m)'!$J:$J,'Data for D(m)'!$E:$E,$C7,'Data for D(m)'!$D:$D,S$2)</f>
        <v>1.3608247422680413</v>
      </c>
      <c r="T7" s="91">
        <f>SUMIFS('Data for D(m)'!$I:$I,'Data for D(m)'!$D:$D,$C7,'Data for D(m)'!$E:$E,T$2)+SUMIFS('Data for D(m)'!$J:$J,'Data for D(m)'!$E:$E,$C7,'Data for D(m)'!$D:$D,T$2)</f>
        <v>1.2666666666666666</v>
      </c>
      <c r="U7" s="91">
        <f>SUMIFS('Data for D(m)'!$I:$I,'Data for D(m)'!$D:$D,$C7,'Data for D(m)'!$E:$E,U$2)+SUMIFS('Data for D(m)'!$J:$J,'Data for D(m)'!$E:$E,$C7,'Data for D(m)'!$D:$D,U$2)</f>
        <v>2.1864406779661016</v>
      </c>
    </row>
    <row r="8" spans="2:23">
      <c r="B8" s="128">
        <v>6</v>
      </c>
      <c r="C8" s="129" t="s">
        <v>5</v>
      </c>
      <c r="D8" s="91">
        <f>SUMIFS('Data for D(m)'!$I:$I,'Data for D(m)'!$D:$D,$C8,'Data for D(m)'!$E:$E,D$2)+SUMIFS('Data for D(m)'!$J:$J,'Data for D(m)'!$E:$E,$C8,'Data for D(m)'!$D:$D,D$2)</f>
        <v>1.8958333333333333</v>
      </c>
      <c r="E8" s="91">
        <f>SUMIFS('Data for D(m)'!$I:$I,'Data for D(m)'!$D:$D,$C8,'Data for D(m)'!$E:$E,E$2)+SUMIFS('Data for D(m)'!$J:$J,'Data for D(m)'!$E:$E,$C8,'Data for D(m)'!$D:$D,E$2)</f>
        <v>0</v>
      </c>
      <c r="F8" s="91">
        <f>SUMIFS('Data for D(m)'!$I:$I,'Data for D(m)'!$D:$D,$C8,'Data for D(m)'!$E:$E,F$2)+SUMIFS('Data for D(m)'!$J:$J,'Data for D(m)'!$E:$E,$C8,'Data for D(m)'!$D:$D,F$2)</f>
        <v>0.81981981981981977</v>
      </c>
      <c r="G8" s="91">
        <f>SUMIFS('Data for D(m)'!$I:$I,'Data for D(m)'!$D:$D,$C8,'Data for D(m)'!$E:$E,G$2)+SUMIFS('Data for D(m)'!$J:$J,'Data for D(m)'!$E:$E,$C8,'Data for D(m)'!$D:$D,G$2)</f>
        <v>1.2131147540983607</v>
      </c>
      <c r="H8" s="91">
        <f>SUMIFS('Data for D(m)'!$I:$I,'Data for D(m)'!$D:$D,$C8,'Data for D(m)'!$E:$E,H$2)+SUMIFS('Data for D(m)'!$J:$J,'Data for D(m)'!$E:$E,$C8,'Data for D(m)'!$D:$D,H$2)</f>
        <v>1.0777777777777777</v>
      </c>
      <c r="I8" s="90">
        <f>SUMIFS('Data for D(m)'!$I:$I,'Data for D(m)'!$D:$D,$C8,'Data for D(m)'!$E:$E,I$2)+SUMIFS('Data for D(m)'!$J:$J,'Data for D(m)'!$E:$E,$C8,'Data for D(m)'!$D:$D,I$2)</f>
        <v>0</v>
      </c>
      <c r="J8" s="91">
        <f>SUMIFS('Data for D(m)'!$I:$I,'Data for D(m)'!$D:$D,$C8,'Data for D(m)'!$E:$E,J$2)+SUMIFS('Data for D(m)'!$J:$J,'Data for D(m)'!$E:$E,$C8,'Data for D(m)'!$D:$D,J$2)</f>
        <v>0.60606060606060608</v>
      </c>
      <c r="K8" s="91">
        <f>SUMIFS('Data for D(m)'!$I:$I,'Data for D(m)'!$D:$D,$C8,'Data for D(m)'!$E:$E,K$2)+SUMIFS('Data for D(m)'!$J:$J,'Data for D(m)'!$E:$E,$C8,'Data for D(m)'!$D:$D,K$2)</f>
        <v>1.3181818181818181</v>
      </c>
      <c r="L8" s="91">
        <f>SUMIFS('Data for D(m)'!$I:$I,'Data for D(m)'!$D:$D,$C8,'Data for D(m)'!$E:$E,L$2)+SUMIFS('Data for D(m)'!$J:$J,'Data for D(m)'!$E:$E,$C8,'Data for D(m)'!$D:$D,L$2)</f>
        <v>1.8636363636363635</v>
      </c>
      <c r="M8" s="91">
        <f>SUMIFS('Data for D(m)'!$I:$I,'Data for D(m)'!$D:$D,$C8,'Data for D(m)'!$E:$E,M$2)+SUMIFS('Data for D(m)'!$J:$J,'Data for D(m)'!$E:$E,$C8,'Data for D(m)'!$D:$D,M$2)</f>
        <v>0.66972477064220182</v>
      </c>
      <c r="N8" s="91">
        <f>SUMIFS('Data for D(m)'!$I:$I,'Data for D(m)'!$D:$D,$C8,'Data for D(m)'!$E:$E,N$2)+SUMIFS('Data for D(m)'!$J:$J,'Data for D(m)'!$E:$E,$C8,'Data for D(m)'!$D:$D,N$2)</f>
        <v>0.62365591397849462</v>
      </c>
      <c r="O8" s="91">
        <f>SUMIFS('Data for D(m)'!$I:$I,'Data for D(m)'!$D:$D,$C8,'Data for D(m)'!$E:$E,O$2)+SUMIFS('Data for D(m)'!$J:$J,'Data for D(m)'!$E:$E,$C8,'Data for D(m)'!$D:$D,O$2)</f>
        <v>0.64166666666666672</v>
      </c>
      <c r="P8" s="91">
        <f>SUMIFS('Data for D(m)'!$I:$I,'Data for D(m)'!$D:$D,$C8,'Data for D(m)'!$E:$E,P$2)+SUMIFS('Data for D(m)'!$J:$J,'Data for D(m)'!$E:$E,$C8,'Data for D(m)'!$D:$D,P$2)</f>
        <v>0</v>
      </c>
      <c r="Q8" s="91">
        <f>SUMIFS('Data for D(m)'!$I:$I,'Data for D(m)'!$D:$D,$C8,'Data for D(m)'!$E:$E,Q$2)+SUMIFS('Data for D(m)'!$J:$J,'Data for D(m)'!$E:$E,$C8,'Data for D(m)'!$D:$D,Q$2)</f>
        <v>1.537037037037037</v>
      </c>
      <c r="R8" s="91">
        <f>SUMIFS('Data for D(m)'!$I:$I,'Data for D(m)'!$D:$D,$C8,'Data for D(m)'!$E:$E,R$2)+SUMIFS('Data for D(m)'!$J:$J,'Data for D(m)'!$E:$E,$C8,'Data for D(m)'!$D:$D,R$2)</f>
        <v>3.2894736842105261</v>
      </c>
      <c r="S8" s="91">
        <f>SUMIFS('Data for D(m)'!$I:$I,'Data for D(m)'!$D:$D,$C8,'Data for D(m)'!$E:$E,S$2)+SUMIFS('Data for D(m)'!$J:$J,'Data for D(m)'!$E:$E,$C8,'Data for D(m)'!$D:$D,S$2)</f>
        <v>0</v>
      </c>
      <c r="T8" s="91">
        <f>SUMIFS('Data for D(m)'!$I:$I,'Data for D(m)'!$D:$D,$C8,'Data for D(m)'!$E:$E,T$2)+SUMIFS('Data for D(m)'!$J:$J,'Data for D(m)'!$E:$E,$C8,'Data for D(m)'!$D:$D,T$2)</f>
        <v>0</v>
      </c>
      <c r="U8" s="91">
        <f>SUMIFS('Data for D(m)'!$I:$I,'Data for D(m)'!$D:$D,$C8,'Data for D(m)'!$E:$E,U$2)+SUMIFS('Data for D(m)'!$J:$J,'Data for D(m)'!$E:$E,$C8,'Data for D(m)'!$D:$D,U$2)</f>
        <v>0</v>
      </c>
    </row>
    <row r="9" spans="2:23">
      <c r="B9" s="130">
        <v>7</v>
      </c>
      <c r="C9" s="131" t="s">
        <v>6</v>
      </c>
      <c r="D9" s="91">
        <f>SUMIFS('Data for D(m)'!$I:$I,'Data for D(m)'!$D:$D,$C9,'Data for D(m)'!$E:$E,D$2)+SUMIFS('Data for D(m)'!$J:$J,'Data for D(m)'!$E:$E,$C9,'Data for D(m)'!$D:$D,D$2)</f>
        <v>0.56140350877192979</v>
      </c>
      <c r="E9" s="91">
        <f>SUMIFS('Data for D(m)'!$I:$I,'Data for D(m)'!$D:$D,$C9,'Data for D(m)'!$E:$E,E$2)+SUMIFS('Data for D(m)'!$J:$J,'Data for D(m)'!$E:$E,$C9,'Data for D(m)'!$D:$D,E$2)</f>
        <v>0.9555555555555556</v>
      </c>
      <c r="F9" s="91">
        <f>SUMIFS('Data for D(m)'!$I:$I,'Data for D(m)'!$D:$D,$C9,'Data for D(m)'!$E:$E,F$2)+SUMIFS('Data for D(m)'!$J:$J,'Data for D(m)'!$E:$E,$C9,'Data for D(m)'!$D:$D,F$2)</f>
        <v>0</v>
      </c>
      <c r="G9" s="91">
        <f>SUMIFS('Data for D(m)'!$I:$I,'Data for D(m)'!$D:$D,$C9,'Data for D(m)'!$E:$E,G$2)+SUMIFS('Data for D(m)'!$J:$J,'Data for D(m)'!$E:$E,$C9,'Data for D(m)'!$D:$D,G$2)</f>
        <v>0.53097345132743368</v>
      </c>
      <c r="H9" s="91">
        <f>SUMIFS('Data for D(m)'!$I:$I,'Data for D(m)'!$D:$D,$C9,'Data for D(m)'!$E:$E,H$2)+SUMIFS('Data for D(m)'!$J:$J,'Data for D(m)'!$E:$E,$C9,'Data for D(m)'!$D:$D,H$2)</f>
        <v>0</v>
      </c>
      <c r="I9" s="91">
        <f>SUMIFS('Data for D(m)'!$I:$I,'Data for D(m)'!$D:$D,$C9,'Data for D(m)'!$E:$E,I$2)+SUMIFS('Data for D(m)'!$J:$J,'Data for D(m)'!$E:$E,$C9,'Data for D(m)'!$D:$D,I$2)</f>
        <v>1.65</v>
      </c>
      <c r="J9" s="90">
        <f>SUMIFS('Data for D(m)'!$I:$I,'Data for D(m)'!$D:$D,$C9,'Data for D(m)'!$E:$E,J$2)+SUMIFS('Data for D(m)'!$J:$J,'Data for D(m)'!$E:$E,$C9,'Data for D(m)'!$D:$D,J$2)</f>
        <v>0</v>
      </c>
      <c r="K9" s="91">
        <f>SUMIFS('Data for D(m)'!$I:$I,'Data for D(m)'!$D:$D,$C9,'Data for D(m)'!$E:$E,K$2)+SUMIFS('Data for D(m)'!$J:$J,'Data for D(m)'!$E:$E,$C9,'Data for D(m)'!$D:$D,K$2)</f>
        <v>1.9259259259259258</v>
      </c>
      <c r="L9" s="91">
        <f>SUMIFS('Data for D(m)'!$I:$I,'Data for D(m)'!$D:$D,$C9,'Data for D(m)'!$E:$E,L$2)+SUMIFS('Data for D(m)'!$J:$J,'Data for D(m)'!$E:$E,$C9,'Data for D(m)'!$D:$D,L$2)</f>
        <v>0</v>
      </c>
      <c r="M9" s="91">
        <f>SUMIFS('Data for D(m)'!$I:$I,'Data for D(m)'!$D:$D,$C9,'Data for D(m)'!$E:$E,M$2)+SUMIFS('Data for D(m)'!$J:$J,'Data for D(m)'!$E:$E,$C9,'Data for D(m)'!$D:$D,M$2)</f>
        <v>0</v>
      </c>
      <c r="N9" s="91">
        <f>SUMIFS('Data for D(m)'!$I:$I,'Data for D(m)'!$D:$D,$C9,'Data for D(m)'!$E:$E,N$2)+SUMIFS('Data for D(m)'!$J:$J,'Data for D(m)'!$E:$E,$C9,'Data for D(m)'!$D:$D,N$2)</f>
        <v>0.72289156626506024</v>
      </c>
      <c r="O9" s="91">
        <f>SUMIFS('Data for D(m)'!$I:$I,'Data for D(m)'!$D:$D,$C9,'Data for D(m)'!$E:$E,O$2)+SUMIFS('Data for D(m)'!$J:$J,'Data for D(m)'!$E:$E,$C9,'Data for D(m)'!$D:$D,O$2)</f>
        <v>0</v>
      </c>
      <c r="P9" s="91">
        <f>SUMIFS('Data for D(m)'!$I:$I,'Data for D(m)'!$D:$D,$C9,'Data for D(m)'!$E:$E,P$2)+SUMIFS('Data for D(m)'!$J:$J,'Data for D(m)'!$E:$E,$C9,'Data for D(m)'!$D:$D,P$2)</f>
        <v>2.4210526315789473</v>
      </c>
      <c r="Q9" s="91">
        <f>SUMIFS('Data for D(m)'!$I:$I,'Data for D(m)'!$D:$D,$C9,'Data for D(m)'!$E:$E,Q$2)+SUMIFS('Data for D(m)'!$J:$J,'Data for D(m)'!$E:$E,$C9,'Data for D(m)'!$D:$D,Q$2)</f>
        <v>1.1230769230769231</v>
      </c>
      <c r="R9" s="91">
        <f>SUMIFS('Data for D(m)'!$I:$I,'Data for D(m)'!$D:$D,$C9,'Data for D(m)'!$E:$E,R$2)+SUMIFS('Data for D(m)'!$J:$J,'Data for D(m)'!$E:$E,$C9,'Data for D(m)'!$D:$D,R$2)</f>
        <v>1.1403508771929824</v>
      </c>
      <c r="S9" s="91">
        <f>SUMIFS('Data for D(m)'!$I:$I,'Data for D(m)'!$D:$D,$C9,'Data for D(m)'!$E:$E,S$2)+SUMIFS('Data for D(m)'!$J:$J,'Data for D(m)'!$E:$E,$C9,'Data for D(m)'!$D:$D,S$2)</f>
        <v>1.2272727272727273</v>
      </c>
      <c r="T9" s="91">
        <f>SUMIFS('Data for D(m)'!$I:$I,'Data for D(m)'!$D:$D,$C9,'Data for D(m)'!$E:$E,T$2)+SUMIFS('Data for D(m)'!$J:$J,'Data for D(m)'!$E:$E,$C9,'Data for D(m)'!$D:$D,T$2)</f>
        <v>0.98717948717948723</v>
      </c>
      <c r="U9" s="91">
        <f>SUMIFS('Data for D(m)'!$I:$I,'Data for D(m)'!$D:$D,$C9,'Data for D(m)'!$E:$E,U$2)+SUMIFS('Data for D(m)'!$J:$J,'Data for D(m)'!$E:$E,$C9,'Data for D(m)'!$D:$D,U$2)</f>
        <v>0.80246913580246915</v>
      </c>
    </row>
    <row r="10" spans="2:23">
      <c r="B10" s="32">
        <v>8</v>
      </c>
      <c r="C10" s="44" t="s">
        <v>7</v>
      </c>
      <c r="D10" s="91">
        <f>SUMIFS('Data for D(m)'!$I:$I,'Data for D(m)'!$D:$D,$C10,'Data for D(m)'!$E:$E,D$2)+SUMIFS('Data for D(m)'!$J:$J,'Data for D(m)'!$E:$E,$C10,'Data for D(m)'!$D:$D,D$2)</f>
        <v>0</v>
      </c>
      <c r="E10" s="91">
        <f>SUMIFS('Data for D(m)'!$I:$I,'Data for D(m)'!$D:$D,$C10,'Data for D(m)'!$E:$E,E$2)+SUMIFS('Data for D(m)'!$J:$J,'Data for D(m)'!$E:$E,$C10,'Data for D(m)'!$D:$D,E$2)</f>
        <v>0.44067796610169491</v>
      </c>
      <c r="F10" s="91">
        <f>SUMIFS('Data for D(m)'!$I:$I,'Data for D(m)'!$D:$D,$C10,'Data for D(m)'!$E:$E,F$2)+SUMIFS('Data for D(m)'!$J:$J,'Data for D(m)'!$E:$E,$C10,'Data for D(m)'!$D:$D,F$2)</f>
        <v>0.93827160493827155</v>
      </c>
      <c r="G10" s="91">
        <f>SUMIFS('Data for D(m)'!$I:$I,'Data for D(m)'!$D:$D,$C10,'Data for D(m)'!$E:$E,G$2)+SUMIFS('Data for D(m)'!$J:$J,'Data for D(m)'!$E:$E,$C10,'Data for D(m)'!$D:$D,G$2)</f>
        <v>0.80952380952380953</v>
      </c>
      <c r="H10" s="91">
        <f>SUMIFS('Data for D(m)'!$I:$I,'Data for D(m)'!$D:$D,$C10,'Data for D(m)'!$E:$E,H$2)+SUMIFS('Data for D(m)'!$J:$J,'Data for D(m)'!$E:$E,$C10,'Data for D(m)'!$D:$D,H$2)</f>
        <v>0</v>
      </c>
      <c r="I10" s="91">
        <f>SUMIFS('Data for D(m)'!$I:$I,'Data for D(m)'!$D:$D,$C10,'Data for D(m)'!$E:$E,I$2)+SUMIFS('Data for D(m)'!$J:$J,'Data for D(m)'!$E:$E,$C10,'Data for D(m)'!$D:$D,I$2)</f>
        <v>0.75862068965517238</v>
      </c>
      <c r="J10" s="91">
        <f>SUMIFS('Data for D(m)'!$I:$I,'Data for D(m)'!$D:$D,$C10,'Data for D(m)'!$E:$E,J$2)+SUMIFS('Data for D(m)'!$J:$J,'Data for D(m)'!$E:$E,$C10,'Data for D(m)'!$D:$D,J$2)</f>
        <v>0.51923076923076927</v>
      </c>
      <c r="K10" s="90">
        <f>SUMIFS('Data for D(m)'!$I:$I,'Data for D(m)'!$D:$D,$C10,'Data for D(m)'!$E:$E,K$2)+SUMIFS('Data for D(m)'!$J:$J,'Data for D(m)'!$E:$E,$C10,'Data for D(m)'!$D:$D,K$2)</f>
        <v>0</v>
      </c>
      <c r="L10" s="91">
        <f>SUMIFS('Data for D(m)'!$I:$I,'Data for D(m)'!$D:$D,$C10,'Data for D(m)'!$E:$E,L$2)+SUMIFS('Data for D(m)'!$J:$J,'Data for D(m)'!$E:$E,$C10,'Data for D(m)'!$D:$D,L$2)</f>
        <v>0</v>
      </c>
      <c r="M10" s="91">
        <f>SUMIFS('Data for D(m)'!$I:$I,'Data for D(m)'!$D:$D,$C10,'Data for D(m)'!$E:$E,M$2)+SUMIFS('Data for D(m)'!$J:$J,'Data for D(m)'!$E:$E,$C10,'Data for D(m)'!$D:$D,M$2)</f>
        <v>0</v>
      </c>
      <c r="N10" s="91">
        <f>SUMIFS('Data for D(m)'!$I:$I,'Data for D(m)'!$D:$D,$C10,'Data for D(m)'!$E:$E,N$2)+SUMIFS('Data for D(m)'!$J:$J,'Data for D(m)'!$E:$E,$C10,'Data for D(m)'!$D:$D,N$2)</f>
        <v>0.65454545454545454</v>
      </c>
      <c r="O10" s="91">
        <f>SUMIFS('Data for D(m)'!$I:$I,'Data for D(m)'!$D:$D,$C10,'Data for D(m)'!$E:$E,O$2)+SUMIFS('Data for D(m)'!$J:$J,'Data for D(m)'!$E:$E,$C10,'Data for D(m)'!$D:$D,O$2)</f>
        <v>0.7931034482758621</v>
      </c>
      <c r="P10" s="91">
        <f>SUMIFS('Data for D(m)'!$I:$I,'Data for D(m)'!$D:$D,$C10,'Data for D(m)'!$E:$E,P$2)+SUMIFS('Data for D(m)'!$J:$J,'Data for D(m)'!$E:$E,$C10,'Data for D(m)'!$D:$D,P$2)</f>
        <v>1.1395348837209303</v>
      </c>
      <c r="Q10" s="91">
        <f>SUMIFS('Data for D(m)'!$I:$I,'Data for D(m)'!$D:$D,$C10,'Data for D(m)'!$E:$E,Q$2)+SUMIFS('Data for D(m)'!$J:$J,'Data for D(m)'!$E:$E,$C10,'Data for D(m)'!$D:$D,Q$2)</f>
        <v>0.98</v>
      </c>
      <c r="R10" s="91">
        <f>SUMIFS('Data for D(m)'!$I:$I,'Data for D(m)'!$D:$D,$C10,'Data for D(m)'!$E:$E,R$2)+SUMIFS('Data for D(m)'!$J:$J,'Data for D(m)'!$E:$E,$C10,'Data for D(m)'!$D:$D,R$2)</f>
        <v>1.6825396825396826</v>
      </c>
      <c r="S10" s="91">
        <f>SUMIFS('Data for D(m)'!$I:$I,'Data for D(m)'!$D:$D,$C10,'Data for D(m)'!$E:$E,S$2)+SUMIFS('Data for D(m)'!$J:$J,'Data for D(m)'!$E:$E,$C10,'Data for D(m)'!$D:$D,S$2)</f>
        <v>3.7560975609756095</v>
      </c>
      <c r="T10" s="91">
        <f>SUMIFS('Data for D(m)'!$I:$I,'Data for D(m)'!$D:$D,$C10,'Data for D(m)'!$E:$E,T$2)+SUMIFS('Data for D(m)'!$J:$J,'Data for D(m)'!$E:$E,$C10,'Data for D(m)'!$D:$D,T$2)</f>
        <v>0.81318681318681318</v>
      </c>
      <c r="U10" s="91">
        <f>SUMIFS('Data for D(m)'!$I:$I,'Data for D(m)'!$D:$D,$C10,'Data for D(m)'!$E:$E,U$2)+SUMIFS('Data for D(m)'!$J:$J,'Data for D(m)'!$E:$E,$C10,'Data for D(m)'!$D:$D,U$2)</f>
        <v>0</v>
      </c>
    </row>
    <row r="11" spans="2:23">
      <c r="B11" s="132">
        <v>9</v>
      </c>
      <c r="C11" s="133" t="s">
        <v>8</v>
      </c>
      <c r="D11" s="91">
        <f>SUMIFS('Data for D(m)'!$I:$I,'Data for D(m)'!$D:$D,$C11,'Data for D(m)'!$E:$E,D$2)+SUMIFS('Data for D(m)'!$J:$J,'Data for D(m)'!$E:$E,$C11,'Data for D(m)'!$D:$D,D$2)</f>
        <v>0</v>
      </c>
      <c r="E11" s="91">
        <f>SUMIFS('Data for D(m)'!$I:$I,'Data for D(m)'!$D:$D,$C11,'Data for D(m)'!$E:$E,E$2)+SUMIFS('Data for D(m)'!$J:$J,'Data for D(m)'!$E:$E,$C11,'Data for D(m)'!$D:$D,E$2)</f>
        <v>0.64227642276422769</v>
      </c>
      <c r="F11" s="91">
        <f>SUMIFS('Data for D(m)'!$I:$I,'Data for D(m)'!$D:$D,$C11,'Data for D(m)'!$E:$E,F$2)+SUMIFS('Data for D(m)'!$J:$J,'Data for D(m)'!$E:$E,$C11,'Data for D(m)'!$D:$D,F$2)</f>
        <v>0.29906542056074764</v>
      </c>
      <c r="G11" s="91">
        <f>SUMIFS('Data for D(m)'!$I:$I,'Data for D(m)'!$D:$D,$C11,'Data for D(m)'!$E:$E,G$2)+SUMIFS('Data for D(m)'!$J:$J,'Data for D(m)'!$E:$E,$C11,'Data for D(m)'!$D:$D,G$2)</f>
        <v>0.73972602739726023</v>
      </c>
      <c r="H11" s="91">
        <f>SUMIFS('Data for D(m)'!$I:$I,'Data for D(m)'!$D:$D,$C11,'Data for D(m)'!$E:$E,H$2)+SUMIFS('Data for D(m)'!$J:$J,'Data for D(m)'!$E:$E,$C11,'Data for D(m)'!$D:$D,H$2)</f>
        <v>0.8</v>
      </c>
      <c r="I11" s="91">
        <f>SUMIFS('Data for D(m)'!$I:$I,'Data for D(m)'!$D:$D,$C11,'Data for D(m)'!$E:$E,I$2)+SUMIFS('Data for D(m)'!$J:$J,'Data for D(m)'!$E:$E,$C11,'Data for D(m)'!$D:$D,I$2)</f>
        <v>0.53658536585365857</v>
      </c>
      <c r="J11" s="91">
        <f>SUMIFS('Data for D(m)'!$I:$I,'Data for D(m)'!$D:$D,$C11,'Data for D(m)'!$E:$E,J$2)+SUMIFS('Data for D(m)'!$J:$J,'Data for D(m)'!$E:$E,$C11,'Data for D(m)'!$D:$D,J$2)</f>
        <v>0</v>
      </c>
      <c r="K11" s="91">
        <f>SUMIFS('Data for D(m)'!$I:$I,'Data for D(m)'!$D:$D,$C11,'Data for D(m)'!$E:$E,K$2)+SUMIFS('Data for D(m)'!$J:$J,'Data for D(m)'!$E:$E,$C11,'Data for D(m)'!$D:$D,K$2)</f>
        <v>0</v>
      </c>
      <c r="L11" s="90">
        <f>SUMIFS('Data for D(m)'!$I:$I,'Data for D(m)'!$D:$D,$C11,'Data for D(m)'!$E:$E,L$2)+SUMIFS('Data for D(m)'!$J:$J,'Data for D(m)'!$E:$E,$C11,'Data for D(m)'!$D:$D,L$2)</f>
        <v>0</v>
      </c>
      <c r="M11" s="91">
        <f>SUMIFS('Data for D(m)'!$I:$I,'Data for D(m)'!$D:$D,$C11,'Data for D(m)'!$E:$E,M$2)+SUMIFS('Data for D(m)'!$J:$J,'Data for D(m)'!$E:$E,$C11,'Data for D(m)'!$D:$D,M$2)</f>
        <v>0</v>
      </c>
      <c r="N11" s="91">
        <f>SUMIFS('Data for D(m)'!$I:$I,'Data for D(m)'!$D:$D,$C11,'Data for D(m)'!$E:$E,N$2)+SUMIFS('Data for D(m)'!$J:$J,'Data for D(m)'!$E:$E,$C11,'Data for D(m)'!$D:$D,N$2)</f>
        <v>0.92660550458715596</v>
      </c>
      <c r="O11" s="91">
        <f>SUMIFS('Data for D(m)'!$I:$I,'Data for D(m)'!$D:$D,$C11,'Data for D(m)'!$E:$E,O$2)+SUMIFS('Data for D(m)'!$J:$J,'Data for D(m)'!$E:$E,$C11,'Data for D(m)'!$D:$D,O$2)</f>
        <v>1.03</v>
      </c>
      <c r="P11" s="91">
        <f>SUMIFS('Data for D(m)'!$I:$I,'Data for D(m)'!$D:$D,$C11,'Data for D(m)'!$E:$E,P$2)+SUMIFS('Data for D(m)'!$J:$J,'Data for D(m)'!$E:$E,$C11,'Data for D(m)'!$D:$D,P$2)</f>
        <v>0.96739130434782605</v>
      </c>
      <c r="Q11" s="91">
        <f>SUMIFS('Data for D(m)'!$I:$I,'Data for D(m)'!$D:$D,$C11,'Data for D(m)'!$E:$E,Q$2)+SUMIFS('Data for D(m)'!$J:$J,'Data for D(m)'!$E:$E,$C11,'Data for D(m)'!$D:$D,Q$2)</f>
        <v>1.9420289855072463</v>
      </c>
      <c r="R11" s="91">
        <f>SUMIFS('Data for D(m)'!$I:$I,'Data for D(m)'!$D:$D,$C11,'Data for D(m)'!$E:$E,R$2)+SUMIFS('Data for D(m)'!$J:$J,'Data for D(m)'!$E:$E,$C11,'Data for D(m)'!$D:$D,R$2)</f>
        <v>0</v>
      </c>
      <c r="S11" s="91">
        <f>SUMIFS('Data for D(m)'!$I:$I,'Data for D(m)'!$D:$D,$C11,'Data for D(m)'!$E:$E,S$2)+SUMIFS('Data for D(m)'!$J:$J,'Data for D(m)'!$E:$E,$C11,'Data for D(m)'!$D:$D,S$2)</f>
        <v>2.4415584415584415</v>
      </c>
      <c r="T11" s="91">
        <f>SUMIFS('Data for D(m)'!$I:$I,'Data for D(m)'!$D:$D,$C11,'Data for D(m)'!$E:$E,T$2)+SUMIFS('Data for D(m)'!$J:$J,'Data for D(m)'!$E:$E,$C11,'Data for D(m)'!$D:$D,T$2)</f>
        <v>4.0999999999999996</v>
      </c>
      <c r="U11" s="91">
        <f>SUMIFS('Data for D(m)'!$I:$I,'Data for D(m)'!$D:$D,$C11,'Data for D(m)'!$E:$E,U$2)+SUMIFS('Data for D(m)'!$J:$J,'Data for D(m)'!$E:$E,$C11,'Data for D(m)'!$D:$D,U$2)</f>
        <v>1.4310344827586208</v>
      </c>
    </row>
    <row r="12" spans="2:23">
      <c r="B12" s="134">
        <v>10</v>
      </c>
      <c r="C12" s="135" t="s">
        <v>9</v>
      </c>
      <c r="D12" s="91">
        <f>SUMIFS('Data for D(m)'!$I:$I,'Data for D(m)'!$D:$D,$C12,'Data for D(m)'!$E:$E,D$2)+SUMIFS('Data for D(m)'!$J:$J,'Data for D(m)'!$E:$E,$C12,'Data for D(m)'!$D:$D,D$2)</f>
        <v>0.52985074626865669</v>
      </c>
      <c r="E12" s="91">
        <f>SUMIFS('Data for D(m)'!$I:$I,'Data for D(m)'!$D:$D,$C12,'Data for D(m)'!$E:$E,E$2)+SUMIFS('Data for D(m)'!$J:$J,'Data for D(m)'!$E:$E,$C12,'Data for D(m)'!$D:$D,E$2)</f>
        <v>0</v>
      </c>
      <c r="F12" s="91">
        <f>SUMIFS('Data for D(m)'!$I:$I,'Data for D(m)'!$D:$D,$C12,'Data for D(m)'!$E:$E,F$2)+SUMIFS('Data for D(m)'!$J:$J,'Data for D(m)'!$E:$E,$C12,'Data for D(m)'!$D:$D,F$2)</f>
        <v>0.68067226890756305</v>
      </c>
      <c r="G12" s="91">
        <f>SUMIFS('Data for D(m)'!$I:$I,'Data for D(m)'!$D:$D,$C12,'Data for D(m)'!$E:$E,G$2)+SUMIFS('Data for D(m)'!$J:$J,'Data for D(m)'!$E:$E,$C12,'Data for D(m)'!$D:$D,G$2)</f>
        <v>0.55555555555555558</v>
      </c>
      <c r="H12" s="91">
        <f>SUMIFS('Data for D(m)'!$I:$I,'Data for D(m)'!$D:$D,$C12,'Data for D(m)'!$E:$E,H$2)+SUMIFS('Data for D(m)'!$J:$J,'Data for D(m)'!$E:$E,$C12,'Data for D(m)'!$D:$D,H$2)</f>
        <v>0.57480314960629919</v>
      </c>
      <c r="I12" s="91">
        <f>SUMIFS('Data for D(m)'!$I:$I,'Data for D(m)'!$D:$D,$C12,'Data for D(m)'!$E:$E,I$2)+SUMIFS('Data for D(m)'!$J:$J,'Data for D(m)'!$E:$E,$C12,'Data for D(m)'!$D:$D,I$2)</f>
        <v>1.4931506849315068</v>
      </c>
      <c r="J12" s="91">
        <f>SUMIFS('Data for D(m)'!$I:$I,'Data for D(m)'!$D:$D,$C12,'Data for D(m)'!$E:$E,J$2)+SUMIFS('Data for D(m)'!$J:$J,'Data for D(m)'!$E:$E,$C12,'Data for D(m)'!$D:$D,J$2)</f>
        <v>0</v>
      </c>
      <c r="K12" s="91">
        <f>SUMIFS('Data for D(m)'!$I:$I,'Data for D(m)'!$D:$D,$C12,'Data for D(m)'!$E:$E,K$2)+SUMIFS('Data for D(m)'!$J:$J,'Data for D(m)'!$E:$E,$C12,'Data for D(m)'!$D:$D,K$2)</f>
        <v>0</v>
      </c>
      <c r="L12" s="91">
        <f>SUMIFS('Data for D(m)'!$I:$I,'Data for D(m)'!$D:$D,$C12,'Data for D(m)'!$E:$E,L$2)+SUMIFS('Data for D(m)'!$J:$J,'Data for D(m)'!$E:$E,$C12,'Data for D(m)'!$D:$D,L$2)</f>
        <v>0</v>
      </c>
      <c r="M12" s="90">
        <f>SUMIFS('Data for D(m)'!$I:$I,'Data for D(m)'!$D:$D,$C12,'Data for D(m)'!$E:$E,M$2)+SUMIFS('Data for D(m)'!$J:$J,'Data for D(m)'!$E:$E,$C12,'Data for D(m)'!$D:$D,M$2)</f>
        <v>0</v>
      </c>
      <c r="N12" s="91">
        <f>SUMIFS('Data for D(m)'!$I:$I,'Data for D(m)'!$D:$D,$C12,'Data for D(m)'!$E:$E,N$2)+SUMIFS('Data for D(m)'!$J:$J,'Data for D(m)'!$E:$E,$C12,'Data for D(m)'!$D:$D,N$2)</f>
        <v>1.3818181818181818</v>
      </c>
      <c r="O12" s="91">
        <f>SUMIFS('Data for D(m)'!$I:$I,'Data for D(m)'!$D:$D,$C12,'Data for D(m)'!$E:$E,O$2)+SUMIFS('Data for D(m)'!$J:$J,'Data for D(m)'!$E:$E,$C12,'Data for D(m)'!$D:$D,O$2)</f>
        <v>1.4155844155844155</v>
      </c>
      <c r="P12" s="91">
        <f>SUMIFS('Data for D(m)'!$I:$I,'Data for D(m)'!$D:$D,$C12,'Data for D(m)'!$E:$E,P$2)+SUMIFS('Data for D(m)'!$J:$J,'Data for D(m)'!$E:$E,$C12,'Data for D(m)'!$D:$D,P$2)</f>
        <v>0.93827160493827155</v>
      </c>
      <c r="Q12" s="91">
        <f>SUMIFS('Data for D(m)'!$I:$I,'Data for D(m)'!$D:$D,$C12,'Data for D(m)'!$E:$E,Q$2)+SUMIFS('Data for D(m)'!$J:$J,'Data for D(m)'!$E:$E,$C12,'Data for D(m)'!$D:$D,Q$2)</f>
        <v>1.1084337349397591</v>
      </c>
      <c r="R12" s="91">
        <f>SUMIFS('Data for D(m)'!$I:$I,'Data for D(m)'!$D:$D,$C12,'Data for D(m)'!$E:$E,R$2)+SUMIFS('Data for D(m)'!$J:$J,'Data for D(m)'!$E:$E,$C12,'Data for D(m)'!$D:$D,R$2)</f>
        <v>0</v>
      </c>
      <c r="S12" s="91">
        <f>SUMIFS('Data for D(m)'!$I:$I,'Data for D(m)'!$D:$D,$C12,'Data for D(m)'!$E:$E,S$2)+SUMIFS('Data for D(m)'!$J:$J,'Data for D(m)'!$E:$E,$C12,'Data for D(m)'!$D:$D,S$2)</f>
        <v>1.9027777777777777</v>
      </c>
      <c r="T12" s="91">
        <f>SUMIFS('Data for D(m)'!$I:$I,'Data for D(m)'!$D:$D,$C12,'Data for D(m)'!$E:$E,T$2)+SUMIFS('Data for D(m)'!$J:$J,'Data for D(m)'!$E:$E,$C12,'Data for D(m)'!$D:$D,T$2)</f>
        <v>0.95714285714285718</v>
      </c>
      <c r="U12" s="91">
        <f>SUMIFS('Data for D(m)'!$I:$I,'Data for D(m)'!$D:$D,$C12,'Data for D(m)'!$E:$E,U$2)+SUMIFS('Data for D(m)'!$J:$J,'Data for D(m)'!$E:$E,$C12,'Data for D(m)'!$D:$D,U$2)</f>
        <v>2.72</v>
      </c>
    </row>
    <row r="13" spans="2:23">
      <c r="B13" s="33">
        <v>11</v>
      </c>
      <c r="C13" s="45" t="s">
        <v>10</v>
      </c>
      <c r="D13" s="91">
        <f>SUMIFS('Data for D(m)'!$I:$I,'Data for D(m)'!$D:$D,$C13,'Data for D(m)'!$E:$E,D$2)+SUMIFS('Data for D(m)'!$J:$J,'Data for D(m)'!$E:$E,$C13,'Data for D(m)'!$D:$D,D$2)</f>
        <v>1.2898550724637681</v>
      </c>
      <c r="E13" s="91">
        <f>SUMIFS('Data for D(m)'!$I:$I,'Data for D(m)'!$D:$D,$C13,'Data for D(m)'!$E:$E,E$2)+SUMIFS('Data for D(m)'!$J:$J,'Data for D(m)'!$E:$E,$C13,'Data for D(m)'!$D:$D,E$2)</f>
        <v>0</v>
      </c>
      <c r="F13" s="91">
        <f>SUMIFS('Data for D(m)'!$I:$I,'Data for D(m)'!$D:$D,$C13,'Data for D(m)'!$E:$E,F$2)+SUMIFS('Data for D(m)'!$J:$J,'Data for D(m)'!$E:$E,$C13,'Data for D(m)'!$D:$D,F$2)</f>
        <v>0.87356321839080464</v>
      </c>
      <c r="G13" s="91">
        <f>SUMIFS('Data for D(m)'!$I:$I,'Data for D(m)'!$D:$D,$C13,'Data for D(m)'!$E:$E,G$2)+SUMIFS('Data for D(m)'!$J:$J,'Data for D(m)'!$E:$E,$C13,'Data for D(m)'!$D:$D,G$2)</f>
        <v>0.39655172413793105</v>
      </c>
      <c r="H13" s="91">
        <f>SUMIFS('Data for D(m)'!$I:$I,'Data for D(m)'!$D:$D,$C13,'Data for D(m)'!$E:$E,H$2)+SUMIFS('Data for D(m)'!$J:$J,'Data for D(m)'!$E:$E,$C13,'Data for D(m)'!$D:$D,H$2)</f>
        <v>0</v>
      </c>
      <c r="I13" s="91">
        <f>SUMIFS('Data for D(m)'!$I:$I,'Data for D(m)'!$D:$D,$C13,'Data for D(m)'!$E:$E,I$2)+SUMIFS('Data for D(m)'!$J:$J,'Data for D(m)'!$E:$E,$C13,'Data for D(m)'!$D:$D,I$2)</f>
        <v>1.603448275862069</v>
      </c>
      <c r="J13" s="91">
        <f>SUMIFS('Data for D(m)'!$I:$I,'Data for D(m)'!$D:$D,$C13,'Data for D(m)'!$E:$E,J$2)+SUMIFS('Data for D(m)'!$J:$J,'Data for D(m)'!$E:$E,$C13,'Data for D(m)'!$D:$D,J$2)</f>
        <v>1.3833333333333333</v>
      </c>
      <c r="K13" s="91">
        <f>SUMIFS('Data for D(m)'!$I:$I,'Data for D(m)'!$D:$D,$C13,'Data for D(m)'!$E:$E,K$2)+SUMIFS('Data for D(m)'!$J:$J,'Data for D(m)'!$E:$E,$C13,'Data for D(m)'!$D:$D,K$2)</f>
        <v>1.5277777777777777</v>
      </c>
      <c r="L13" s="91">
        <f>SUMIFS('Data for D(m)'!$I:$I,'Data for D(m)'!$D:$D,$C13,'Data for D(m)'!$E:$E,L$2)+SUMIFS('Data for D(m)'!$J:$J,'Data for D(m)'!$E:$E,$C13,'Data for D(m)'!$D:$D,L$2)</f>
        <v>1.0792079207920793</v>
      </c>
      <c r="M13" s="91">
        <f>SUMIFS('Data for D(m)'!$I:$I,'Data for D(m)'!$D:$D,$C13,'Data for D(m)'!$E:$E,M$2)+SUMIFS('Data for D(m)'!$J:$J,'Data for D(m)'!$E:$E,$C13,'Data for D(m)'!$D:$D,M$2)</f>
        <v>0.72368421052631582</v>
      </c>
      <c r="N13" s="90">
        <f>SUMIFS('Data for D(m)'!$I:$I,'Data for D(m)'!$D:$D,$C13,'Data for D(m)'!$E:$E,N$2)+SUMIFS('Data for D(m)'!$J:$J,'Data for D(m)'!$E:$E,$C13,'Data for D(m)'!$D:$D,N$2)</f>
        <v>0</v>
      </c>
      <c r="O13" s="91">
        <f>SUMIFS('Data for D(m)'!$I:$I,'Data for D(m)'!$D:$D,$C13,'Data for D(m)'!$E:$E,O$2)+SUMIFS('Data for D(m)'!$J:$J,'Data for D(m)'!$E:$E,$C13,'Data for D(m)'!$D:$D,O$2)</f>
        <v>0</v>
      </c>
      <c r="P13" s="91">
        <f>SUMIFS('Data for D(m)'!$I:$I,'Data for D(m)'!$D:$D,$C13,'Data for D(m)'!$E:$E,P$2)+SUMIFS('Data for D(m)'!$J:$J,'Data for D(m)'!$E:$E,$C13,'Data for D(m)'!$D:$D,P$2)</f>
        <v>1.4857142857142858</v>
      </c>
      <c r="Q13" s="91">
        <f>SUMIFS('Data for D(m)'!$I:$I,'Data for D(m)'!$D:$D,$C13,'Data for D(m)'!$E:$E,Q$2)+SUMIFS('Data for D(m)'!$J:$J,'Data for D(m)'!$E:$E,$C13,'Data for D(m)'!$D:$D,Q$2)</f>
        <v>0.92452830188679247</v>
      </c>
      <c r="R13" s="91">
        <f>SUMIFS('Data for D(m)'!$I:$I,'Data for D(m)'!$D:$D,$C13,'Data for D(m)'!$E:$E,R$2)+SUMIFS('Data for D(m)'!$J:$J,'Data for D(m)'!$E:$E,$C13,'Data for D(m)'!$D:$D,R$2)</f>
        <v>0</v>
      </c>
      <c r="S13" s="91">
        <f>SUMIFS('Data for D(m)'!$I:$I,'Data for D(m)'!$D:$D,$C13,'Data for D(m)'!$E:$E,S$2)+SUMIFS('Data for D(m)'!$J:$J,'Data for D(m)'!$E:$E,$C13,'Data for D(m)'!$D:$D,S$2)</f>
        <v>0</v>
      </c>
      <c r="T13" s="91">
        <f>SUMIFS('Data for D(m)'!$I:$I,'Data for D(m)'!$D:$D,$C13,'Data for D(m)'!$E:$E,T$2)+SUMIFS('Data for D(m)'!$J:$J,'Data for D(m)'!$E:$E,$C13,'Data for D(m)'!$D:$D,T$2)</f>
        <v>2.1785714285714284</v>
      </c>
      <c r="U13" s="91">
        <f>SUMIFS('Data for D(m)'!$I:$I,'Data for D(m)'!$D:$D,$C13,'Data for D(m)'!$E:$E,U$2)+SUMIFS('Data for D(m)'!$J:$J,'Data for D(m)'!$E:$E,$C13,'Data for D(m)'!$D:$D,U$2)</f>
        <v>2.5925925925925926</v>
      </c>
    </row>
    <row r="14" spans="2:23">
      <c r="B14" s="34">
        <v>12</v>
      </c>
      <c r="C14" s="46" t="s">
        <v>11</v>
      </c>
      <c r="D14" s="91">
        <f>SUMIFS('Data for D(m)'!$I:$I,'Data for D(m)'!$D:$D,$C14,'Data for D(m)'!$E:$E,D$2)+SUMIFS('Data for D(m)'!$J:$J,'Data for D(m)'!$E:$E,$C14,'Data for D(m)'!$D:$D,D$2)</f>
        <v>0.67889908256880738</v>
      </c>
      <c r="E14" s="91">
        <f>SUMIFS('Data for D(m)'!$I:$I,'Data for D(m)'!$D:$D,$C14,'Data for D(m)'!$E:$E,E$2)+SUMIFS('Data for D(m)'!$J:$J,'Data for D(m)'!$E:$E,$C14,'Data for D(m)'!$D:$D,E$2)</f>
        <v>0.33108108108108109</v>
      </c>
      <c r="F14" s="91">
        <f>SUMIFS('Data for D(m)'!$I:$I,'Data for D(m)'!$D:$D,$C14,'Data for D(m)'!$E:$E,F$2)+SUMIFS('Data for D(m)'!$J:$J,'Data for D(m)'!$E:$E,$C14,'Data for D(m)'!$D:$D,F$2)</f>
        <v>0</v>
      </c>
      <c r="G14" s="91">
        <f>SUMIFS('Data for D(m)'!$I:$I,'Data for D(m)'!$D:$D,$C14,'Data for D(m)'!$E:$E,G$2)+SUMIFS('Data for D(m)'!$J:$J,'Data for D(m)'!$E:$E,$C14,'Data for D(m)'!$D:$D,G$2)</f>
        <v>0.44827586206896552</v>
      </c>
      <c r="H14" s="91">
        <f>SUMIFS('Data for D(m)'!$I:$I,'Data for D(m)'!$D:$D,$C14,'Data for D(m)'!$E:$E,H$2)+SUMIFS('Data for D(m)'!$J:$J,'Data for D(m)'!$E:$E,$C14,'Data for D(m)'!$D:$D,H$2)</f>
        <v>0</v>
      </c>
      <c r="I14" s="91">
        <f>SUMIFS('Data for D(m)'!$I:$I,'Data for D(m)'!$D:$D,$C14,'Data for D(m)'!$E:$E,I$2)+SUMIFS('Data for D(m)'!$J:$J,'Data for D(m)'!$E:$E,$C14,'Data for D(m)'!$D:$D,I$2)</f>
        <v>1.5584415584415585</v>
      </c>
      <c r="J14" s="91">
        <f>SUMIFS('Data for D(m)'!$I:$I,'Data for D(m)'!$D:$D,$C14,'Data for D(m)'!$E:$E,J$2)+SUMIFS('Data for D(m)'!$J:$J,'Data for D(m)'!$E:$E,$C14,'Data for D(m)'!$D:$D,J$2)</f>
        <v>0</v>
      </c>
      <c r="K14" s="91">
        <f>SUMIFS('Data for D(m)'!$I:$I,'Data for D(m)'!$D:$D,$C14,'Data for D(m)'!$E:$E,K$2)+SUMIFS('Data for D(m)'!$J:$J,'Data for D(m)'!$E:$E,$C14,'Data for D(m)'!$D:$D,K$2)</f>
        <v>1.2608695652173914</v>
      </c>
      <c r="L14" s="91">
        <f>SUMIFS('Data for D(m)'!$I:$I,'Data for D(m)'!$D:$D,$C14,'Data for D(m)'!$E:$E,L$2)+SUMIFS('Data for D(m)'!$J:$J,'Data for D(m)'!$E:$E,$C14,'Data for D(m)'!$D:$D,L$2)</f>
        <v>0.970873786407767</v>
      </c>
      <c r="M14" s="91">
        <f>SUMIFS('Data for D(m)'!$I:$I,'Data for D(m)'!$D:$D,$C14,'Data for D(m)'!$E:$E,M$2)+SUMIFS('Data for D(m)'!$J:$J,'Data for D(m)'!$E:$E,$C14,'Data for D(m)'!$D:$D,M$2)</f>
        <v>0.70642201834862384</v>
      </c>
      <c r="N14" s="91">
        <f>SUMIFS('Data for D(m)'!$I:$I,'Data for D(m)'!$D:$D,$C14,'Data for D(m)'!$E:$E,N$2)+SUMIFS('Data for D(m)'!$J:$J,'Data for D(m)'!$E:$E,$C14,'Data for D(m)'!$D:$D,N$2)</f>
        <v>0</v>
      </c>
      <c r="O14" s="90">
        <f>SUMIFS('Data for D(m)'!$I:$I,'Data for D(m)'!$D:$D,$C14,'Data for D(m)'!$E:$E,O$2)+SUMIFS('Data for D(m)'!$J:$J,'Data for D(m)'!$E:$E,$C14,'Data for D(m)'!$D:$D,O$2)</f>
        <v>0</v>
      </c>
      <c r="P14" s="91">
        <f>SUMIFS('Data for D(m)'!$I:$I,'Data for D(m)'!$D:$D,$C14,'Data for D(m)'!$E:$E,P$2)+SUMIFS('Data for D(m)'!$J:$J,'Data for D(m)'!$E:$E,$C14,'Data for D(m)'!$D:$D,P$2)</f>
        <v>0</v>
      </c>
      <c r="Q14" s="91">
        <f>SUMIFS('Data for D(m)'!$I:$I,'Data for D(m)'!$D:$D,$C14,'Data for D(m)'!$E:$E,Q$2)+SUMIFS('Data for D(m)'!$J:$J,'Data for D(m)'!$E:$E,$C14,'Data for D(m)'!$D:$D,Q$2)</f>
        <v>1.6081081081081081</v>
      </c>
      <c r="R14" s="91">
        <f>SUMIFS('Data for D(m)'!$I:$I,'Data for D(m)'!$D:$D,$C14,'Data for D(m)'!$E:$E,R$2)+SUMIFS('Data for D(m)'!$J:$J,'Data for D(m)'!$E:$E,$C14,'Data for D(m)'!$D:$D,R$2)</f>
        <v>1.8688524590163935</v>
      </c>
      <c r="S14" s="91">
        <f>SUMIFS('Data for D(m)'!$I:$I,'Data for D(m)'!$D:$D,$C14,'Data for D(m)'!$E:$E,S$2)+SUMIFS('Data for D(m)'!$J:$J,'Data for D(m)'!$E:$E,$C14,'Data for D(m)'!$D:$D,S$2)</f>
        <v>1.425531914893617</v>
      </c>
      <c r="T14" s="91">
        <f>SUMIFS('Data for D(m)'!$I:$I,'Data for D(m)'!$D:$D,$C14,'Data for D(m)'!$E:$E,T$2)+SUMIFS('Data for D(m)'!$J:$J,'Data for D(m)'!$E:$E,$C14,'Data for D(m)'!$D:$D,T$2)</f>
        <v>1.1025641025641026</v>
      </c>
      <c r="U14" s="91">
        <f>SUMIFS('Data for D(m)'!$I:$I,'Data for D(m)'!$D:$D,$C14,'Data for D(m)'!$E:$E,U$2)+SUMIFS('Data for D(m)'!$J:$J,'Data for D(m)'!$E:$E,$C14,'Data for D(m)'!$D:$D,U$2)</f>
        <v>1.4367816091954022</v>
      </c>
    </row>
    <row r="15" spans="2:23">
      <c r="B15" s="35">
        <v>13</v>
      </c>
      <c r="C15" s="47" t="s">
        <v>12</v>
      </c>
      <c r="D15" s="91">
        <f>SUMIFS('Data for D(m)'!$I:$I,'Data for D(m)'!$D:$D,$C15,'Data for D(m)'!$E:$E,D$2)+SUMIFS('Data for D(m)'!$J:$J,'Data for D(m)'!$E:$E,$C15,'Data for D(m)'!$D:$D,D$2)</f>
        <v>0</v>
      </c>
      <c r="E15" s="91">
        <f>SUMIFS('Data for D(m)'!$I:$I,'Data for D(m)'!$D:$D,$C15,'Data for D(m)'!$E:$E,E$2)+SUMIFS('Data for D(m)'!$J:$J,'Data for D(m)'!$E:$E,$C15,'Data for D(m)'!$D:$D,E$2)</f>
        <v>0.76271186440677963</v>
      </c>
      <c r="F15" s="91">
        <f>SUMIFS('Data for D(m)'!$I:$I,'Data for D(m)'!$D:$D,$C15,'Data for D(m)'!$E:$E,F$2)+SUMIFS('Data for D(m)'!$J:$J,'Data for D(m)'!$E:$E,$C15,'Data for D(m)'!$D:$D,F$2)</f>
        <v>0.95327102803738317</v>
      </c>
      <c r="G15" s="91">
        <f>SUMIFS('Data for D(m)'!$I:$I,'Data for D(m)'!$D:$D,$C15,'Data for D(m)'!$E:$E,G$2)+SUMIFS('Data for D(m)'!$J:$J,'Data for D(m)'!$E:$E,$C15,'Data for D(m)'!$D:$D,G$2)</f>
        <v>0</v>
      </c>
      <c r="H15" s="91">
        <f>SUMIFS('Data for D(m)'!$I:$I,'Data for D(m)'!$D:$D,$C15,'Data for D(m)'!$E:$E,H$2)+SUMIFS('Data for D(m)'!$J:$J,'Data for D(m)'!$E:$E,$C15,'Data for D(m)'!$D:$D,H$2)</f>
        <v>0.72499999999999998</v>
      </c>
      <c r="I15" s="91">
        <f>SUMIFS('Data for D(m)'!$I:$I,'Data for D(m)'!$D:$D,$C15,'Data for D(m)'!$E:$E,I$2)+SUMIFS('Data for D(m)'!$J:$J,'Data for D(m)'!$E:$E,$C15,'Data for D(m)'!$D:$D,I$2)</f>
        <v>0</v>
      </c>
      <c r="J15" s="91">
        <f>SUMIFS('Data for D(m)'!$I:$I,'Data for D(m)'!$D:$D,$C15,'Data for D(m)'!$E:$E,J$2)+SUMIFS('Data for D(m)'!$J:$J,'Data for D(m)'!$E:$E,$C15,'Data for D(m)'!$D:$D,J$2)</f>
        <v>0.41304347826086957</v>
      </c>
      <c r="K15" s="91">
        <f>SUMIFS('Data for D(m)'!$I:$I,'Data for D(m)'!$D:$D,$C15,'Data for D(m)'!$E:$E,K$2)+SUMIFS('Data for D(m)'!$J:$J,'Data for D(m)'!$E:$E,$C15,'Data for D(m)'!$D:$D,K$2)</f>
        <v>0.87755102040816324</v>
      </c>
      <c r="L15" s="91">
        <f>SUMIFS('Data for D(m)'!$I:$I,'Data for D(m)'!$D:$D,$C15,'Data for D(m)'!$E:$E,L$2)+SUMIFS('Data for D(m)'!$J:$J,'Data for D(m)'!$E:$E,$C15,'Data for D(m)'!$D:$D,L$2)</f>
        <v>1.0337078651685394</v>
      </c>
      <c r="M15" s="91">
        <f>SUMIFS('Data for D(m)'!$I:$I,'Data for D(m)'!$D:$D,$C15,'Data for D(m)'!$E:$E,M$2)+SUMIFS('Data for D(m)'!$J:$J,'Data for D(m)'!$E:$E,$C15,'Data for D(m)'!$D:$D,M$2)</f>
        <v>1.0657894736842106</v>
      </c>
      <c r="N15" s="91">
        <f>SUMIFS('Data for D(m)'!$I:$I,'Data for D(m)'!$D:$D,$C15,'Data for D(m)'!$E:$E,N$2)+SUMIFS('Data for D(m)'!$J:$J,'Data for D(m)'!$E:$E,$C15,'Data for D(m)'!$D:$D,N$2)</f>
        <v>0.67307692307692313</v>
      </c>
      <c r="O15" s="91">
        <f>SUMIFS('Data for D(m)'!$I:$I,'Data for D(m)'!$D:$D,$C15,'Data for D(m)'!$E:$E,O$2)+SUMIFS('Data for D(m)'!$J:$J,'Data for D(m)'!$E:$E,$C15,'Data for D(m)'!$D:$D,O$2)</f>
        <v>0</v>
      </c>
      <c r="P15" s="90">
        <f>SUMIFS('Data for D(m)'!$I:$I,'Data for D(m)'!$D:$D,$C15,'Data for D(m)'!$E:$E,P$2)+SUMIFS('Data for D(m)'!$J:$J,'Data for D(m)'!$E:$E,$C15,'Data for D(m)'!$D:$D,P$2)</f>
        <v>0</v>
      </c>
      <c r="Q15" s="91">
        <f>SUMIFS('Data for D(m)'!$I:$I,'Data for D(m)'!$D:$D,$C15,'Data for D(m)'!$E:$E,Q$2)+SUMIFS('Data for D(m)'!$J:$J,'Data for D(m)'!$E:$E,$C15,'Data for D(m)'!$D:$D,Q$2)</f>
        <v>1.3076923076923077</v>
      </c>
      <c r="R15" s="91">
        <f>SUMIFS('Data for D(m)'!$I:$I,'Data for D(m)'!$D:$D,$C15,'Data for D(m)'!$E:$E,R$2)+SUMIFS('Data for D(m)'!$J:$J,'Data for D(m)'!$E:$E,$C15,'Data for D(m)'!$D:$D,R$2)</f>
        <v>0.9285714285714286</v>
      </c>
      <c r="S15" s="91">
        <f>SUMIFS('Data for D(m)'!$I:$I,'Data for D(m)'!$D:$D,$C15,'Data for D(m)'!$E:$E,S$2)+SUMIFS('Data for D(m)'!$J:$J,'Data for D(m)'!$E:$E,$C15,'Data for D(m)'!$D:$D,S$2)</f>
        <v>0</v>
      </c>
      <c r="T15" s="91">
        <f>SUMIFS('Data for D(m)'!$I:$I,'Data for D(m)'!$D:$D,$C15,'Data for D(m)'!$E:$E,T$2)+SUMIFS('Data for D(m)'!$J:$J,'Data for D(m)'!$E:$E,$C15,'Data for D(m)'!$D:$D,T$2)</f>
        <v>0.71604938271604934</v>
      </c>
      <c r="U15" s="91">
        <f>SUMIFS('Data for D(m)'!$I:$I,'Data for D(m)'!$D:$D,$C15,'Data for D(m)'!$E:$E,U$2)+SUMIFS('Data for D(m)'!$J:$J,'Data for D(m)'!$E:$E,$C15,'Data for D(m)'!$D:$D,U$2)</f>
        <v>1.463768115942029</v>
      </c>
    </row>
    <row r="16" spans="2:23">
      <c r="B16" s="36">
        <v>14</v>
      </c>
      <c r="C16" s="48" t="s">
        <v>13</v>
      </c>
      <c r="D16" s="91">
        <f>SUMIFS('Data for D(m)'!$I:$I,'Data for D(m)'!$D:$D,$C16,'Data for D(m)'!$E:$E,D$2)+SUMIFS('Data for D(m)'!$J:$J,'Data for D(m)'!$E:$E,$C16,'Data for D(m)'!$D:$D,D$2)</f>
        <v>0</v>
      </c>
      <c r="E16" s="91">
        <f>SUMIFS('Data for D(m)'!$I:$I,'Data for D(m)'!$D:$D,$C16,'Data for D(m)'!$E:$E,E$2)+SUMIFS('Data for D(m)'!$J:$J,'Data for D(m)'!$E:$E,$C16,'Data for D(m)'!$D:$D,E$2)</f>
        <v>0</v>
      </c>
      <c r="F16" s="91">
        <f>SUMIFS('Data for D(m)'!$I:$I,'Data for D(m)'!$D:$D,$C16,'Data for D(m)'!$E:$E,F$2)+SUMIFS('Data for D(m)'!$J:$J,'Data for D(m)'!$E:$E,$C16,'Data for D(m)'!$D:$D,F$2)</f>
        <v>0</v>
      </c>
      <c r="G16" s="91">
        <f>SUMIFS('Data for D(m)'!$I:$I,'Data for D(m)'!$D:$D,$C16,'Data for D(m)'!$E:$E,G$2)+SUMIFS('Data for D(m)'!$J:$J,'Data for D(m)'!$E:$E,$C16,'Data for D(m)'!$D:$D,G$2)</f>
        <v>0.5730337078651685</v>
      </c>
      <c r="H16" s="91">
        <f>SUMIFS('Data for D(m)'!$I:$I,'Data for D(m)'!$D:$D,$C16,'Data for D(m)'!$E:$E,H$2)+SUMIFS('Data for D(m)'!$J:$J,'Data for D(m)'!$E:$E,$C16,'Data for D(m)'!$D:$D,H$2)</f>
        <v>0</v>
      </c>
      <c r="I16" s="91">
        <f>SUMIFS('Data for D(m)'!$I:$I,'Data for D(m)'!$D:$D,$C16,'Data for D(m)'!$E:$E,I$2)+SUMIFS('Data for D(m)'!$J:$J,'Data for D(m)'!$E:$E,$C16,'Data for D(m)'!$D:$D,I$2)</f>
        <v>0.6506024096385542</v>
      </c>
      <c r="J16" s="91">
        <f>SUMIFS('Data for D(m)'!$I:$I,'Data for D(m)'!$D:$D,$C16,'Data for D(m)'!$E:$E,J$2)+SUMIFS('Data for D(m)'!$J:$J,'Data for D(m)'!$E:$E,$C16,'Data for D(m)'!$D:$D,J$2)</f>
        <v>0.8904109589041096</v>
      </c>
      <c r="K16" s="91">
        <f>SUMIFS('Data for D(m)'!$I:$I,'Data for D(m)'!$D:$D,$C16,'Data for D(m)'!$E:$E,K$2)+SUMIFS('Data for D(m)'!$J:$J,'Data for D(m)'!$E:$E,$C16,'Data for D(m)'!$D:$D,K$2)</f>
        <v>1.0204081632653061</v>
      </c>
      <c r="L16" s="91">
        <f>SUMIFS('Data for D(m)'!$I:$I,'Data for D(m)'!$D:$D,$C16,'Data for D(m)'!$E:$E,L$2)+SUMIFS('Data for D(m)'!$J:$J,'Data for D(m)'!$E:$E,$C16,'Data for D(m)'!$D:$D,L$2)</f>
        <v>0.5149253731343284</v>
      </c>
      <c r="M16" s="91">
        <f>SUMIFS('Data for D(m)'!$I:$I,'Data for D(m)'!$D:$D,$C16,'Data for D(m)'!$E:$E,M$2)+SUMIFS('Data for D(m)'!$J:$J,'Data for D(m)'!$E:$E,$C16,'Data for D(m)'!$D:$D,M$2)</f>
        <v>0.90217391304347827</v>
      </c>
      <c r="N16" s="91">
        <f>SUMIFS('Data for D(m)'!$I:$I,'Data for D(m)'!$D:$D,$C16,'Data for D(m)'!$E:$E,N$2)+SUMIFS('Data for D(m)'!$J:$J,'Data for D(m)'!$E:$E,$C16,'Data for D(m)'!$D:$D,N$2)</f>
        <v>1.0816326530612246</v>
      </c>
      <c r="O16" s="91">
        <f>SUMIFS('Data for D(m)'!$I:$I,'Data for D(m)'!$D:$D,$C16,'Data for D(m)'!$E:$E,O$2)+SUMIFS('Data for D(m)'!$J:$J,'Data for D(m)'!$E:$E,$C16,'Data for D(m)'!$D:$D,O$2)</f>
        <v>0.62184873949579833</v>
      </c>
      <c r="P16" s="91">
        <f>SUMIFS('Data for D(m)'!$I:$I,'Data for D(m)'!$D:$D,$C16,'Data for D(m)'!$E:$E,P$2)+SUMIFS('Data for D(m)'!$J:$J,'Data for D(m)'!$E:$E,$C16,'Data for D(m)'!$D:$D,P$2)</f>
        <v>0.76470588235294112</v>
      </c>
      <c r="Q16" s="90">
        <f>SUMIFS('Data for D(m)'!$I:$I,'Data for D(m)'!$D:$D,$C16,'Data for D(m)'!$E:$E,Q$2)+SUMIFS('Data for D(m)'!$J:$J,'Data for D(m)'!$E:$E,$C16,'Data for D(m)'!$D:$D,Q$2)</f>
        <v>0</v>
      </c>
      <c r="R16" s="91">
        <f>SUMIFS('Data for D(m)'!$I:$I,'Data for D(m)'!$D:$D,$C16,'Data for D(m)'!$E:$E,R$2)+SUMIFS('Data for D(m)'!$J:$J,'Data for D(m)'!$E:$E,$C16,'Data for D(m)'!$D:$D,R$2)</f>
        <v>0.91578947368421049</v>
      </c>
      <c r="S16" s="91">
        <f>SUMIFS('Data for D(m)'!$I:$I,'Data for D(m)'!$D:$D,$C16,'Data for D(m)'!$E:$E,S$2)+SUMIFS('Data for D(m)'!$J:$J,'Data for D(m)'!$E:$E,$C16,'Data for D(m)'!$D:$D,S$2)</f>
        <v>1.3253012048192772</v>
      </c>
      <c r="T16" s="91">
        <f>SUMIFS('Data for D(m)'!$I:$I,'Data for D(m)'!$D:$D,$C16,'Data for D(m)'!$E:$E,T$2)+SUMIFS('Data for D(m)'!$J:$J,'Data for D(m)'!$E:$E,$C16,'Data for D(m)'!$D:$D,T$2)</f>
        <v>1.1927710843373494</v>
      </c>
      <c r="U16" s="91">
        <f>SUMIFS('Data for D(m)'!$I:$I,'Data for D(m)'!$D:$D,$C16,'Data for D(m)'!$E:$E,U$2)+SUMIFS('Data for D(m)'!$J:$J,'Data for D(m)'!$E:$E,$C16,'Data for D(m)'!$D:$D,U$2)</f>
        <v>0</v>
      </c>
    </row>
    <row r="17" spans="1:56" s="39" customFormat="1">
      <c r="A17"/>
      <c r="B17" s="38">
        <v>15</v>
      </c>
      <c r="C17" s="49" t="s">
        <v>14</v>
      </c>
      <c r="D17" s="91">
        <f>SUMIFS('Data for D(m)'!$I:$I,'Data for D(m)'!$D:$D,$C17,'Data for D(m)'!$E:$E,D$2)+SUMIFS('Data for D(m)'!$J:$J,'Data for D(m)'!$E:$E,$C17,'Data for D(m)'!$D:$D,D$2)</f>
        <v>0.35772357723577236</v>
      </c>
      <c r="E17" s="91">
        <f>SUMIFS('Data for D(m)'!$I:$I,'Data for D(m)'!$D:$D,$C17,'Data for D(m)'!$E:$E,E$2)+SUMIFS('Data for D(m)'!$J:$J,'Data for D(m)'!$E:$E,$C17,'Data for D(m)'!$D:$D,E$2)</f>
        <v>0.65467625899280579</v>
      </c>
      <c r="F17" s="91">
        <f>SUMIFS('Data for D(m)'!$I:$I,'Data for D(m)'!$D:$D,$C17,'Data for D(m)'!$E:$E,F$2)+SUMIFS('Data for D(m)'!$J:$J,'Data for D(m)'!$E:$E,$C17,'Data for D(m)'!$D:$D,F$2)</f>
        <v>0.73118279569892475</v>
      </c>
      <c r="G17" s="91">
        <f>SUMIFS('Data for D(m)'!$I:$I,'Data for D(m)'!$D:$D,$C17,'Data for D(m)'!$E:$E,G$2)+SUMIFS('Data for D(m)'!$J:$J,'Data for D(m)'!$E:$E,$C17,'Data for D(m)'!$D:$D,G$2)</f>
        <v>0</v>
      </c>
      <c r="H17" s="91">
        <f>SUMIFS('Data for D(m)'!$I:$I,'Data for D(m)'!$D:$D,$C17,'Data for D(m)'!$E:$E,H$2)+SUMIFS('Data for D(m)'!$J:$J,'Data for D(m)'!$E:$E,$C17,'Data for D(m)'!$D:$D,H$2)</f>
        <v>0.28930817610062892</v>
      </c>
      <c r="I17" s="91">
        <f>SUMIFS('Data for D(m)'!$I:$I,'Data for D(m)'!$D:$D,$C17,'Data for D(m)'!$E:$E,I$2)+SUMIFS('Data for D(m)'!$J:$J,'Data for D(m)'!$E:$E,$C17,'Data for D(m)'!$D:$D,I$2)</f>
        <v>0.30399999999999999</v>
      </c>
      <c r="J17" s="91">
        <f>SUMIFS('Data for D(m)'!$I:$I,'Data for D(m)'!$D:$D,$C17,'Data for D(m)'!$E:$E,J$2)+SUMIFS('Data for D(m)'!$J:$J,'Data for D(m)'!$E:$E,$C17,'Data for D(m)'!$D:$D,J$2)</f>
        <v>0.87692307692307692</v>
      </c>
      <c r="K17" s="91">
        <f>SUMIFS('Data for D(m)'!$I:$I,'Data for D(m)'!$D:$D,$C17,'Data for D(m)'!$E:$E,K$2)+SUMIFS('Data for D(m)'!$J:$J,'Data for D(m)'!$E:$E,$C17,'Data for D(m)'!$D:$D,K$2)</f>
        <v>0.59433962264150941</v>
      </c>
      <c r="L17" s="91">
        <f>SUMIFS('Data for D(m)'!$I:$I,'Data for D(m)'!$D:$D,$C17,'Data for D(m)'!$E:$E,L$2)+SUMIFS('Data for D(m)'!$J:$J,'Data for D(m)'!$E:$E,$C17,'Data for D(m)'!$D:$D,L$2)</f>
        <v>0</v>
      </c>
      <c r="M17" s="91">
        <f>SUMIFS('Data for D(m)'!$I:$I,'Data for D(m)'!$D:$D,$C17,'Data for D(m)'!$E:$E,M$2)+SUMIFS('Data for D(m)'!$J:$J,'Data for D(m)'!$E:$E,$C17,'Data for D(m)'!$D:$D,M$2)</f>
        <v>0</v>
      </c>
      <c r="N17" s="91">
        <f>SUMIFS('Data for D(m)'!$I:$I,'Data for D(m)'!$D:$D,$C17,'Data for D(m)'!$E:$E,N$2)+SUMIFS('Data for D(m)'!$J:$J,'Data for D(m)'!$E:$E,$C17,'Data for D(m)'!$D:$D,N$2)</f>
        <v>0</v>
      </c>
      <c r="O17" s="91">
        <f>SUMIFS('Data for D(m)'!$I:$I,'Data for D(m)'!$D:$D,$C17,'Data for D(m)'!$E:$E,O$2)+SUMIFS('Data for D(m)'!$J:$J,'Data for D(m)'!$E:$E,$C17,'Data for D(m)'!$D:$D,O$2)</f>
        <v>0.53508771929824561</v>
      </c>
      <c r="P17" s="91">
        <f>SUMIFS('Data for D(m)'!$I:$I,'Data for D(m)'!$D:$D,$C17,'Data for D(m)'!$E:$E,P$2)+SUMIFS('Data for D(m)'!$J:$J,'Data for D(m)'!$E:$E,$C17,'Data for D(m)'!$D:$D,P$2)</f>
        <v>1.0769230769230769</v>
      </c>
      <c r="Q17" s="91">
        <f>SUMIFS('Data for D(m)'!$I:$I,'Data for D(m)'!$D:$D,$C17,'Data for D(m)'!$E:$E,Q$2)+SUMIFS('Data for D(m)'!$J:$J,'Data for D(m)'!$E:$E,$C17,'Data for D(m)'!$D:$D,Q$2)</f>
        <v>1.0919540229885059</v>
      </c>
      <c r="R17" s="90">
        <f>SUMIFS('Data for D(m)'!$I:$I,'Data for D(m)'!$D:$D,$C17,'Data for D(m)'!$E:$E,R$2)+SUMIFS('Data for D(m)'!$J:$J,'Data for D(m)'!$E:$E,$C17,'Data for D(m)'!$D:$D,R$2)</f>
        <v>0</v>
      </c>
      <c r="S17" s="91">
        <f>SUMIFS('Data for D(m)'!$I:$I,'Data for D(m)'!$D:$D,$C17,'Data for D(m)'!$E:$E,S$2)+SUMIFS('Data for D(m)'!$J:$J,'Data for D(m)'!$E:$E,$C17,'Data for D(m)'!$D:$D,S$2)</f>
        <v>0.64</v>
      </c>
      <c r="T17" s="91">
        <f>SUMIFS('Data for D(m)'!$I:$I,'Data for D(m)'!$D:$D,$C17,'Data for D(m)'!$E:$E,T$2)+SUMIFS('Data for D(m)'!$J:$J,'Data for D(m)'!$E:$E,$C17,'Data for D(m)'!$D:$D,T$2)</f>
        <v>0</v>
      </c>
      <c r="U17" s="91">
        <f>SUMIFS('Data for D(m)'!$I:$I,'Data for D(m)'!$D:$D,$C17,'Data for D(m)'!$E:$E,U$2)+SUMIFS('Data for D(m)'!$J:$J,'Data for D(m)'!$E:$E,$C17,'Data for D(m)'!$D:$D,U$2)</f>
        <v>1.0379746835443038</v>
      </c>
      <c r="V17"/>
      <c r="W17"/>
      <c r="X17"/>
      <c r="Y17"/>
      <c r="Z17"/>
      <c r="AA17"/>
      <c r="AB17"/>
      <c r="AC17"/>
      <c r="AD17"/>
      <c r="AE17"/>
      <c r="AF17"/>
      <c r="AG17"/>
      <c r="AH17"/>
      <c r="AI17"/>
      <c r="AJ17"/>
      <c r="AK17"/>
      <c r="AL17"/>
      <c r="AM17"/>
      <c r="AN17"/>
      <c r="AO17"/>
      <c r="AP17"/>
      <c r="AQ17"/>
      <c r="AR17"/>
      <c r="AS17"/>
      <c r="AT17"/>
      <c r="AU17"/>
      <c r="AV17"/>
      <c r="AW17"/>
      <c r="AX17"/>
      <c r="AY17"/>
      <c r="AZ17"/>
      <c r="BA17"/>
      <c r="BB17"/>
      <c r="BC17"/>
      <c r="BD17"/>
    </row>
    <row r="18" spans="1:56">
      <c r="B18" s="37">
        <v>16</v>
      </c>
      <c r="C18" s="50" t="s">
        <v>15</v>
      </c>
      <c r="D18" s="91">
        <f>SUMIFS('Data for D(m)'!$I:$I,'Data for D(m)'!$D:$D,$C18,'Data for D(m)'!$E:$E,D$2)+SUMIFS('Data for D(m)'!$J:$J,'Data for D(m)'!$E:$E,$C18,'Data for D(m)'!$D:$D,D$2)</f>
        <v>1.4776119402985075</v>
      </c>
      <c r="E18" s="91">
        <f>SUMIFS('Data for D(m)'!$I:$I,'Data for D(m)'!$D:$D,$C18,'Data for D(m)'!$E:$E,E$2)+SUMIFS('Data for D(m)'!$J:$J,'Data for D(m)'!$E:$E,$C18,'Data for D(m)'!$D:$D,E$2)</f>
        <v>0.92553191489361697</v>
      </c>
      <c r="F18" s="91">
        <f>SUMIFS('Data for D(m)'!$I:$I,'Data for D(m)'!$D:$D,$C18,'Data for D(m)'!$E:$E,F$2)+SUMIFS('Data for D(m)'!$J:$J,'Data for D(m)'!$E:$E,$C18,'Data for D(m)'!$D:$D,F$2)</f>
        <v>0</v>
      </c>
      <c r="G18" s="91">
        <f>SUMIFS('Data for D(m)'!$I:$I,'Data for D(m)'!$D:$D,$C18,'Data for D(m)'!$E:$E,G$2)+SUMIFS('Data for D(m)'!$J:$J,'Data for D(m)'!$E:$E,$C18,'Data for D(m)'!$D:$D,G$2)</f>
        <v>0</v>
      </c>
      <c r="H18" s="91">
        <f>SUMIFS('Data for D(m)'!$I:$I,'Data for D(m)'!$D:$D,$C18,'Data for D(m)'!$E:$E,H$2)+SUMIFS('Data for D(m)'!$J:$J,'Data for D(m)'!$E:$E,$C18,'Data for D(m)'!$D:$D,H$2)</f>
        <v>0.73484848484848486</v>
      </c>
      <c r="I18" s="91">
        <f>SUMIFS('Data for D(m)'!$I:$I,'Data for D(m)'!$D:$D,$C18,'Data for D(m)'!$E:$E,I$2)+SUMIFS('Data for D(m)'!$J:$J,'Data for D(m)'!$E:$E,$C18,'Data for D(m)'!$D:$D,I$2)</f>
        <v>0</v>
      </c>
      <c r="J18" s="91">
        <f>SUMIFS('Data for D(m)'!$I:$I,'Data for D(m)'!$D:$D,$C18,'Data for D(m)'!$E:$E,J$2)+SUMIFS('Data for D(m)'!$J:$J,'Data for D(m)'!$E:$E,$C18,'Data for D(m)'!$D:$D,J$2)</f>
        <v>0.81481481481481477</v>
      </c>
      <c r="K18" s="91">
        <f>SUMIFS('Data for D(m)'!$I:$I,'Data for D(m)'!$D:$D,$C18,'Data for D(m)'!$E:$E,K$2)+SUMIFS('Data for D(m)'!$J:$J,'Data for D(m)'!$E:$E,$C18,'Data for D(m)'!$D:$D,K$2)</f>
        <v>0.26623376623376621</v>
      </c>
      <c r="L18" s="91">
        <f>SUMIFS('Data for D(m)'!$I:$I,'Data for D(m)'!$D:$D,$C18,'Data for D(m)'!$E:$E,L$2)+SUMIFS('Data for D(m)'!$J:$J,'Data for D(m)'!$E:$E,$C18,'Data for D(m)'!$D:$D,L$2)</f>
        <v>0.40957446808510639</v>
      </c>
      <c r="M18" s="91">
        <f>SUMIFS('Data for D(m)'!$I:$I,'Data for D(m)'!$D:$D,$C18,'Data for D(m)'!$E:$E,M$2)+SUMIFS('Data for D(m)'!$J:$J,'Data for D(m)'!$E:$E,$C18,'Data for D(m)'!$D:$D,M$2)</f>
        <v>0.52554744525547448</v>
      </c>
      <c r="N18" s="91">
        <f>SUMIFS('Data for D(m)'!$I:$I,'Data for D(m)'!$D:$D,$C18,'Data for D(m)'!$E:$E,N$2)+SUMIFS('Data for D(m)'!$J:$J,'Data for D(m)'!$E:$E,$C18,'Data for D(m)'!$D:$D,N$2)</f>
        <v>0</v>
      </c>
      <c r="O18" s="91">
        <f>SUMIFS('Data for D(m)'!$I:$I,'Data for D(m)'!$D:$D,$C18,'Data for D(m)'!$E:$E,O$2)+SUMIFS('Data for D(m)'!$J:$J,'Data for D(m)'!$E:$E,$C18,'Data for D(m)'!$D:$D,O$2)</f>
        <v>0.70149253731343286</v>
      </c>
      <c r="P18" s="91">
        <f>SUMIFS('Data for D(m)'!$I:$I,'Data for D(m)'!$D:$D,$C18,'Data for D(m)'!$E:$E,P$2)+SUMIFS('Data for D(m)'!$J:$J,'Data for D(m)'!$E:$E,$C18,'Data for D(m)'!$D:$D,P$2)</f>
        <v>0</v>
      </c>
      <c r="Q18" s="91">
        <f>SUMIFS('Data for D(m)'!$I:$I,'Data for D(m)'!$D:$D,$C18,'Data for D(m)'!$E:$E,Q$2)+SUMIFS('Data for D(m)'!$J:$J,'Data for D(m)'!$E:$E,$C18,'Data for D(m)'!$D:$D,Q$2)</f>
        <v>0.75454545454545452</v>
      </c>
      <c r="R18" s="91">
        <f>SUMIFS('Data for D(m)'!$I:$I,'Data for D(m)'!$D:$D,$C18,'Data for D(m)'!$E:$E,R$2)+SUMIFS('Data for D(m)'!$J:$J,'Data for D(m)'!$E:$E,$C18,'Data for D(m)'!$D:$D,R$2)</f>
        <v>1.5625</v>
      </c>
      <c r="S18" s="90">
        <f>SUMIFS('Data for D(m)'!$I:$I,'Data for D(m)'!$D:$D,$C18,'Data for D(m)'!$E:$E,S$2)+SUMIFS('Data for D(m)'!$J:$J,'Data for D(m)'!$E:$E,$C18,'Data for D(m)'!$D:$D,S$2)</f>
        <v>0</v>
      </c>
      <c r="T18" s="91">
        <f>SUMIFS('Data for D(m)'!$I:$I,'Data for D(m)'!$D:$D,$C18,'Data for D(m)'!$E:$E,T$2)+SUMIFS('Data for D(m)'!$J:$J,'Data for D(m)'!$E:$E,$C18,'Data for D(m)'!$D:$D,T$2)</f>
        <v>1.6808510638297873</v>
      </c>
      <c r="U18" s="91">
        <f>SUMIFS('Data for D(m)'!$I:$I,'Data for D(m)'!$D:$D,$C18,'Data for D(m)'!$E:$E,U$2)+SUMIFS('Data for D(m)'!$J:$J,'Data for D(m)'!$E:$E,$C18,'Data for D(m)'!$D:$D,U$2)</f>
        <v>0.9263157894736842</v>
      </c>
    </row>
    <row r="19" spans="1:56">
      <c r="B19" s="75">
        <v>17</v>
      </c>
      <c r="C19" s="76" t="s">
        <v>16</v>
      </c>
      <c r="D19" s="91">
        <f>SUMIFS('Data for D(m)'!$I:$I,'Data for D(m)'!$D:$D,$C19,'Data for D(m)'!$E:$E,D$2)+SUMIFS('Data for D(m)'!$J:$J,'Data for D(m)'!$E:$E,$C19,'Data for D(m)'!$D:$D,D$2)</f>
        <v>0.55072463768115942</v>
      </c>
      <c r="E19" s="91">
        <f>SUMIFS('Data for D(m)'!$I:$I,'Data for D(m)'!$D:$D,$C19,'Data for D(m)'!$E:$E,E$2)+SUMIFS('Data for D(m)'!$J:$J,'Data for D(m)'!$E:$E,$C19,'Data for D(m)'!$D:$D,E$2)</f>
        <v>0</v>
      </c>
      <c r="F19" s="91">
        <f>SUMIFS('Data for D(m)'!$I:$I,'Data for D(m)'!$D:$D,$C19,'Data for D(m)'!$E:$E,F$2)+SUMIFS('Data for D(m)'!$J:$J,'Data for D(m)'!$E:$E,$C19,'Data for D(m)'!$D:$D,F$2)</f>
        <v>0</v>
      </c>
      <c r="G19" s="91">
        <f>SUMIFS('Data for D(m)'!$I:$I,'Data for D(m)'!$D:$D,$C19,'Data for D(m)'!$E:$E,G$2)+SUMIFS('Data for D(m)'!$J:$J,'Data for D(m)'!$E:$E,$C19,'Data for D(m)'!$D:$D,G$2)</f>
        <v>0</v>
      </c>
      <c r="H19" s="91">
        <f>SUMIFS('Data for D(m)'!$I:$I,'Data for D(m)'!$D:$D,$C19,'Data for D(m)'!$E:$E,H$2)+SUMIFS('Data for D(m)'!$J:$J,'Data for D(m)'!$E:$E,$C19,'Data for D(m)'!$D:$D,H$2)</f>
        <v>0.78947368421052633</v>
      </c>
      <c r="I19" s="91">
        <f>SUMIFS('Data for D(m)'!$I:$I,'Data for D(m)'!$D:$D,$C19,'Data for D(m)'!$E:$E,I$2)+SUMIFS('Data for D(m)'!$J:$J,'Data for D(m)'!$E:$E,$C19,'Data for D(m)'!$D:$D,I$2)</f>
        <v>0</v>
      </c>
      <c r="J19" s="91">
        <f>SUMIFS('Data for D(m)'!$I:$I,'Data for D(m)'!$D:$D,$C19,'Data for D(m)'!$E:$E,J$2)+SUMIFS('Data for D(m)'!$J:$J,'Data for D(m)'!$E:$E,$C19,'Data for D(m)'!$D:$D,J$2)</f>
        <v>1.0129870129870129</v>
      </c>
      <c r="K19" s="91">
        <f>SUMIFS('Data for D(m)'!$I:$I,'Data for D(m)'!$D:$D,$C19,'Data for D(m)'!$E:$E,K$2)+SUMIFS('Data for D(m)'!$J:$J,'Data for D(m)'!$E:$E,$C19,'Data for D(m)'!$D:$D,K$2)</f>
        <v>1.2297297297297298</v>
      </c>
      <c r="L19" s="91">
        <f>SUMIFS('Data for D(m)'!$I:$I,'Data for D(m)'!$D:$D,$C19,'Data for D(m)'!$E:$E,L$2)+SUMIFS('Data for D(m)'!$J:$J,'Data for D(m)'!$E:$E,$C19,'Data for D(m)'!$D:$D,L$2)</f>
        <v>0.24390243902439024</v>
      </c>
      <c r="M19" s="91">
        <f>SUMIFS('Data for D(m)'!$I:$I,'Data for D(m)'!$D:$D,$C19,'Data for D(m)'!$E:$E,M$2)+SUMIFS('Data for D(m)'!$J:$J,'Data for D(m)'!$E:$E,$C19,'Data for D(m)'!$D:$D,M$2)</f>
        <v>1.044776119402985</v>
      </c>
      <c r="N19" s="91">
        <f>SUMIFS('Data for D(m)'!$I:$I,'Data for D(m)'!$D:$D,$C19,'Data for D(m)'!$E:$E,N$2)+SUMIFS('Data for D(m)'!$J:$J,'Data for D(m)'!$E:$E,$C19,'Data for D(m)'!$D:$D,N$2)</f>
        <v>0.45901639344262296</v>
      </c>
      <c r="O19" s="91">
        <f>SUMIFS('Data for D(m)'!$I:$I,'Data for D(m)'!$D:$D,$C19,'Data for D(m)'!$E:$E,O$2)+SUMIFS('Data for D(m)'!$J:$J,'Data for D(m)'!$E:$E,$C19,'Data for D(m)'!$D:$D,O$2)</f>
        <v>0.90697674418604646</v>
      </c>
      <c r="P19" s="91">
        <f>SUMIFS('Data for D(m)'!$I:$I,'Data for D(m)'!$D:$D,$C19,'Data for D(m)'!$E:$E,P$2)+SUMIFS('Data for D(m)'!$J:$J,'Data for D(m)'!$E:$E,$C19,'Data for D(m)'!$D:$D,P$2)</f>
        <v>1.396551724137931</v>
      </c>
      <c r="Q19" s="91">
        <f>SUMIFS('Data for D(m)'!$I:$I,'Data for D(m)'!$D:$D,$C19,'Data for D(m)'!$E:$E,Q$2)+SUMIFS('Data for D(m)'!$J:$J,'Data for D(m)'!$E:$E,$C19,'Data for D(m)'!$D:$D,Q$2)</f>
        <v>0.83838383838383834</v>
      </c>
      <c r="R19" s="91">
        <f>SUMIFS('Data for D(m)'!$I:$I,'Data for D(m)'!$D:$D,$C19,'Data for D(m)'!$E:$E,R$2)+SUMIFS('Data for D(m)'!$J:$J,'Data for D(m)'!$E:$E,$C19,'Data for D(m)'!$D:$D,R$2)</f>
        <v>0</v>
      </c>
      <c r="S19" s="91">
        <f>SUMIFS('Data for D(m)'!$I:$I,'Data for D(m)'!$D:$D,$C19,'Data for D(m)'!$E:$E,S$2)+SUMIFS('Data for D(m)'!$J:$J,'Data for D(m)'!$E:$E,$C19,'Data for D(m)'!$D:$D,S$2)</f>
        <v>0.59493670886075944</v>
      </c>
      <c r="T19" s="90">
        <f>SUMIFS('Data for D(m)'!$I:$I,'Data for D(m)'!$D:$D,$C19,'Data for D(m)'!$E:$E,T$2)+SUMIFS('Data for D(m)'!$J:$J,'Data for D(m)'!$E:$E,$C19,'Data for D(m)'!$D:$D,T$2)</f>
        <v>0</v>
      </c>
      <c r="U19" s="91">
        <f>SUMIFS('Data for D(m)'!$I:$I,'Data for D(m)'!$D:$D,$C19,'Data for D(m)'!$E:$E,U$2)+SUMIFS('Data for D(m)'!$J:$J,'Data for D(m)'!$E:$E,$C19,'Data for D(m)'!$D:$D,U$2)</f>
        <v>0.75</v>
      </c>
    </row>
    <row r="20" spans="1:56">
      <c r="B20" s="16">
        <v>18</v>
      </c>
      <c r="C20" s="41" t="s">
        <v>17</v>
      </c>
      <c r="D20" s="91">
        <f>SUMIFS('Data for D(m)'!$I:$I,'Data for D(m)'!$D:$D,$C20,'Data for D(m)'!$E:$E,D$2)+SUMIFS('Data for D(m)'!$J:$J,'Data for D(m)'!$E:$E,$C20,'Data for D(m)'!$D:$D,D$2)</f>
        <v>0</v>
      </c>
      <c r="E20" s="91">
        <f>SUMIFS('Data for D(m)'!$I:$I,'Data for D(m)'!$D:$D,$C20,'Data for D(m)'!$E:$E,E$2)+SUMIFS('Data for D(m)'!$J:$J,'Data for D(m)'!$E:$E,$C20,'Data for D(m)'!$D:$D,E$2)</f>
        <v>0.17142857142857143</v>
      </c>
      <c r="F20" s="91">
        <f>SUMIFS('Data for D(m)'!$I:$I,'Data for D(m)'!$D:$D,$C20,'Data for D(m)'!$E:$E,F$2)+SUMIFS('Data for D(m)'!$J:$J,'Data for D(m)'!$E:$E,$C20,'Data for D(m)'!$D:$D,F$2)</f>
        <v>0.2781954887218045</v>
      </c>
      <c r="G20" s="91">
        <f>SUMIFS('Data for D(m)'!$I:$I,'Data for D(m)'!$D:$D,$C20,'Data for D(m)'!$E:$E,G$2)+SUMIFS('Data for D(m)'!$J:$J,'Data for D(m)'!$E:$E,$C20,'Data for D(m)'!$D:$D,G$2)</f>
        <v>0</v>
      </c>
      <c r="H20" s="91">
        <f>SUMIFS('Data for D(m)'!$I:$I,'Data for D(m)'!$D:$D,$C20,'Data for D(m)'!$E:$E,H$2)+SUMIFS('Data for D(m)'!$J:$J,'Data for D(m)'!$E:$E,$C20,'Data for D(m)'!$D:$D,H$2)</f>
        <v>0.4573643410852713</v>
      </c>
      <c r="I20" s="91">
        <f>SUMIFS('Data for D(m)'!$I:$I,'Data for D(m)'!$D:$D,$C20,'Data for D(m)'!$E:$E,I$2)+SUMIFS('Data for D(m)'!$J:$J,'Data for D(m)'!$E:$E,$C20,'Data for D(m)'!$D:$D,I$2)</f>
        <v>0</v>
      </c>
      <c r="J20" s="91">
        <f>SUMIFS('Data for D(m)'!$I:$I,'Data for D(m)'!$D:$D,$C20,'Data for D(m)'!$E:$E,J$2)+SUMIFS('Data for D(m)'!$J:$J,'Data for D(m)'!$E:$E,$C20,'Data for D(m)'!$D:$D,J$2)</f>
        <v>1.2461538461538462</v>
      </c>
      <c r="K20" s="91">
        <f>SUMIFS('Data for D(m)'!$I:$I,'Data for D(m)'!$D:$D,$C20,'Data for D(m)'!$E:$E,K$2)+SUMIFS('Data for D(m)'!$J:$J,'Data for D(m)'!$E:$E,$C20,'Data for D(m)'!$D:$D,K$2)</f>
        <v>0</v>
      </c>
      <c r="L20" s="91">
        <f>SUMIFS('Data for D(m)'!$I:$I,'Data for D(m)'!$D:$D,$C20,'Data for D(m)'!$E:$E,L$2)+SUMIFS('Data for D(m)'!$J:$J,'Data for D(m)'!$E:$E,$C20,'Data for D(m)'!$D:$D,L$2)</f>
        <v>0.6987951807228916</v>
      </c>
      <c r="M20" s="91">
        <f>SUMIFS('Data for D(m)'!$I:$I,'Data for D(m)'!$D:$D,$C20,'Data for D(m)'!$E:$E,M$2)+SUMIFS('Data for D(m)'!$J:$J,'Data for D(m)'!$E:$E,$C20,'Data for D(m)'!$D:$D,M$2)</f>
        <v>0.36764705882352944</v>
      </c>
      <c r="N20" s="91">
        <f>SUMIFS('Data for D(m)'!$I:$I,'Data for D(m)'!$D:$D,$C20,'Data for D(m)'!$E:$E,N$2)+SUMIFS('Data for D(m)'!$J:$J,'Data for D(m)'!$E:$E,$C20,'Data for D(m)'!$D:$D,N$2)</f>
        <v>0.38571428571428573</v>
      </c>
      <c r="O20" s="91">
        <f>SUMIFS('Data for D(m)'!$I:$I,'Data for D(m)'!$D:$D,$C20,'Data for D(m)'!$E:$E,O$2)+SUMIFS('Data for D(m)'!$J:$J,'Data for D(m)'!$E:$E,$C20,'Data for D(m)'!$D:$D,O$2)</f>
        <v>0.69599999999999995</v>
      </c>
      <c r="P20" s="91">
        <f>SUMIFS('Data for D(m)'!$I:$I,'Data for D(m)'!$D:$D,$C20,'Data for D(m)'!$E:$E,P$2)+SUMIFS('Data for D(m)'!$J:$J,'Data for D(m)'!$E:$E,$C20,'Data for D(m)'!$D:$D,P$2)</f>
        <v>0.68316831683168322</v>
      </c>
      <c r="Q20" s="91">
        <f>SUMIFS('Data for D(m)'!$I:$I,'Data for D(m)'!$D:$D,$C20,'Data for D(m)'!$E:$E,Q$2)+SUMIFS('Data for D(m)'!$J:$J,'Data for D(m)'!$E:$E,$C20,'Data for D(m)'!$D:$D,Q$2)</f>
        <v>0</v>
      </c>
      <c r="R20" s="91">
        <f>SUMIFS('Data for D(m)'!$I:$I,'Data for D(m)'!$D:$D,$C20,'Data for D(m)'!$E:$E,R$2)+SUMIFS('Data for D(m)'!$J:$J,'Data for D(m)'!$E:$E,$C20,'Data for D(m)'!$D:$D,R$2)</f>
        <v>0.96341463414634143</v>
      </c>
      <c r="S20" s="91">
        <f>SUMIFS('Data for D(m)'!$I:$I,'Data for D(m)'!$D:$D,$C20,'Data for D(m)'!$E:$E,S$2)+SUMIFS('Data for D(m)'!$J:$J,'Data for D(m)'!$E:$E,$C20,'Data for D(m)'!$D:$D,S$2)</f>
        <v>1.0795454545454546</v>
      </c>
      <c r="T20" s="91">
        <f>SUMIFS('Data for D(m)'!$I:$I,'Data for D(m)'!$D:$D,$C20,'Data for D(m)'!$E:$E,T$2)+SUMIFS('Data for D(m)'!$J:$J,'Data for D(m)'!$E:$E,$C20,'Data for D(m)'!$D:$D,T$2)</f>
        <v>1.3333333333333333</v>
      </c>
      <c r="U20" s="90">
        <f>SUMIFS('Data for D(m)'!$I:$I,'Data for D(m)'!$D:$D,$C20,'Data for D(m)'!$E:$E,U$2)+SUMIFS('Data for D(m)'!$J:$J,'Data for D(m)'!$E:$E,$C20,'Data for D(m)'!$D:$D,U$2)</f>
        <v>0</v>
      </c>
    </row>
    <row r="21" spans="1:56">
      <c r="D21"/>
      <c r="G21" s="52"/>
      <c r="H21"/>
      <c r="K21"/>
      <c r="N21"/>
      <c r="O21"/>
      <c r="P21"/>
      <c r="Q21"/>
      <c r="T21"/>
    </row>
    <row r="22" spans="1:56">
      <c r="D22"/>
      <c r="G22" s="52"/>
      <c r="H22"/>
      <c r="K22"/>
      <c r="N22"/>
      <c r="O22"/>
      <c r="P22"/>
      <c r="Q22"/>
      <c r="T22"/>
    </row>
    <row r="23" spans="1:56">
      <c r="D23"/>
      <c r="G23" s="52"/>
      <c r="H23"/>
      <c r="K23"/>
      <c r="N23"/>
      <c r="O23"/>
      <c r="P23"/>
      <c r="Q23"/>
      <c r="T23"/>
    </row>
    <row r="24" spans="1:56">
      <c r="D24"/>
      <c r="G24" s="52"/>
      <c r="H24"/>
      <c r="K24"/>
      <c r="N24"/>
      <c r="O24"/>
      <c r="P24"/>
      <c r="Q24"/>
      <c r="T24"/>
    </row>
    <row r="25" spans="1:56">
      <c r="D25"/>
      <c r="G25" s="52"/>
      <c r="H25"/>
      <c r="K25"/>
      <c r="N25"/>
      <c r="O25"/>
      <c r="P25"/>
      <c r="Q25"/>
      <c r="T25"/>
    </row>
    <row r="26" spans="1:56">
      <c r="D26"/>
      <c r="G26" s="52"/>
      <c r="H26"/>
      <c r="K26"/>
      <c r="N26"/>
      <c r="O26"/>
      <c r="P26"/>
      <c r="Q26"/>
      <c r="T26"/>
    </row>
    <row r="27" spans="1:56">
      <c r="D27"/>
      <c r="G27" s="52"/>
      <c r="H27"/>
      <c r="K27"/>
      <c r="N27"/>
      <c r="O27"/>
      <c r="P27"/>
      <c r="Q27"/>
      <c r="T27"/>
    </row>
    <row r="28" spans="1:56">
      <c r="D28"/>
      <c r="G28" s="52"/>
      <c r="H28"/>
      <c r="K28"/>
      <c r="N28"/>
      <c r="O28"/>
      <c r="P28"/>
      <c r="Q28"/>
      <c r="T28"/>
    </row>
    <row r="29" spans="1:56">
      <c r="D29"/>
      <c r="G29" s="52"/>
      <c r="H29"/>
      <c r="K29"/>
      <c r="N29"/>
      <c r="O29"/>
      <c r="P29"/>
      <c r="Q29"/>
      <c r="T29"/>
    </row>
    <row r="30" spans="1:56">
      <c r="D30"/>
      <c r="G30" s="52"/>
      <c r="H30"/>
      <c r="K30"/>
      <c r="N30"/>
      <c r="O30"/>
      <c r="P30"/>
      <c r="Q30"/>
      <c r="T30"/>
    </row>
    <row r="31" spans="1:56">
      <c r="D31"/>
      <c r="G31" s="52"/>
      <c r="H31"/>
      <c r="K31"/>
      <c r="N31"/>
      <c r="O31"/>
      <c r="P31"/>
      <c r="Q31"/>
      <c r="T31"/>
    </row>
    <row r="32" spans="1:56">
      <c r="D32"/>
      <c r="G32" s="52"/>
      <c r="H32"/>
      <c r="K32"/>
      <c r="N32"/>
      <c r="O32"/>
      <c r="P32"/>
      <c r="Q32"/>
      <c r="T32"/>
    </row>
    <row r="33" spans="2:7" customFormat="1">
      <c r="B33" s="11"/>
      <c r="G33" s="52"/>
    </row>
    <row r="34" spans="2:7" customFormat="1">
      <c r="B34" s="11"/>
      <c r="G34" s="52"/>
    </row>
    <row r="35" spans="2:7" customFormat="1">
      <c r="B35" s="11"/>
      <c r="G35" s="52"/>
    </row>
    <row r="36" spans="2:7" customFormat="1">
      <c r="B36" s="11"/>
      <c r="G36" s="52"/>
    </row>
    <row r="37" spans="2:7" customFormat="1">
      <c r="B37" s="11"/>
      <c r="G37" s="52"/>
    </row>
    <row r="38" spans="2:7" customFormat="1">
      <c r="B38" s="11"/>
      <c r="G38" s="52"/>
    </row>
    <row r="39" spans="2:7" customFormat="1">
      <c r="B39" s="11"/>
      <c r="G39" s="52"/>
    </row>
    <row r="40" spans="2:7" customFormat="1">
      <c r="B40" s="11"/>
      <c r="G40" s="52"/>
    </row>
    <row r="41" spans="2:7" customFormat="1">
      <c r="B41" s="11"/>
      <c r="G41" s="52"/>
    </row>
    <row r="42" spans="2:7" customFormat="1">
      <c r="B42" s="11"/>
      <c r="G42" s="52"/>
    </row>
    <row r="43" spans="2:7" customFormat="1">
      <c r="B43" s="11"/>
      <c r="G43" s="52"/>
    </row>
    <row r="44" spans="2:7" customFormat="1">
      <c r="B44" s="11"/>
      <c r="G44" s="52"/>
    </row>
    <row r="45" spans="2:7" customFormat="1">
      <c r="B45" s="11"/>
      <c r="G45" s="52"/>
    </row>
    <row r="46" spans="2:7" customFormat="1">
      <c r="B46" s="11"/>
      <c r="G46" s="52"/>
    </row>
    <row r="47" spans="2:7" customFormat="1">
      <c r="B47" s="11"/>
      <c r="G47" s="52"/>
    </row>
    <row r="48" spans="2:7" customFormat="1">
      <c r="B48" s="11"/>
      <c r="G48" s="52"/>
    </row>
    <row r="49" spans="2:7" customFormat="1">
      <c r="B49" s="11"/>
      <c r="G49" s="52"/>
    </row>
    <row r="50" spans="2:7" customFormat="1">
      <c r="B50" s="11"/>
      <c r="G50" s="52"/>
    </row>
    <row r="51" spans="2:7" customFormat="1">
      <c r="B51" s="11"/>
      <c r="G51" s="52"/>
    </row>
    <row r="52" spans="2:7" customFormat="1">
      <c r="B52" s="11"/>
      <c r="G52" s="52"/>
    </row>
    <row r="53" spans="2:7" customFormat="1">
      <c r="B53" s="11"/>
      <c r="G53" s="52"/>
    </row>
    <row r="54" spans="2:7" customFormat="1">
      <c r="B54" s="11"/>
      <c r="G54" s="52"/>
    </row>
    <row r="55" spans="2:7" customFormat="1">
      <c r="B55" s="11"/>
      <c r="G55" s="52"/>
    </row>
    <row r="56" spans="2:7" customFormat="1">
      <c r="B56" s="11"/>
      <c r="G56" s="52"/>
    </row>
    <row r="57" spans="2:7" customFormat="1">
      <c r="B57" s="11"/>
      <c r="G57" s="52"/>
    </row>
    <row r="58" spans="2:7" customFormat="1">
      <c r="B58" s="11"/>
      <c r="G58" s="52"/>
    </row>
    <row r="59" spans="2:7" customFormat="1">
      <c r="B59" s="11"/>
      <c r="G59" s="52"/>
    </row>
    <row r="60" spans="2:7" customFormat="1">
      <c r="B60" s="11"/>
      <c r="G60" s="52"/>
    </row>
    <row r="61" spans="2:7" customFormat="1">
      <c r="B61" s="11"/>
      <c r="G61" s="52"/>
    </row>
    <row r="62" spans="2:7" customFormat="1">
      <c r="B62" s="11"/>
      <c r="G62" s="52"/>
    </row>
    <row r="63" spans="2:7" customFormat="1">
      <c r="B63" s="11"/>
      <c r="G63" s="52"/>
    </row>
    <row r="64" spans="2:7" customFormat="1">
      <c r="B64" s="11"/>
      <c r="G64" s="52"/>
    </row>
    <row r="65" spans="2:7" customFormat="1">
      <c r="B65" s="11"/>
      <c r="G65" s="52"/>
    </row>
    <row r="66" spans="2:7" customFormat="1">
      <c r="B66" s="11"/>
      <c r="G66" s="52"/>
    </row>
    <row r="67" spans="2:7" customFormat="1">
      <c r="B67" s="11"/>
      <c r="G67" s="52"/>
    </row>
    <row r="68" spans="2:7" customFormat="1">
      <c r="B68" s="11"/>
      <c r="G68" s="52"/>
    </row>
    <row r="69" spans="2:7" customFormat="1">
      <c r="B69" s="11"/>
      <c r="G69" s="52"/>
    </row>
    <row r="70" spans="2:7" customFormat="1">
      <c r="B70" s="11"/>
      <c r="G70" s="52"/>
    </row>
    <row r="71" spans="2:7" customFormat="1">
      <c r="B71" s="11"/>
      <c r="G71" s="52"/>
    </row>
    <row r="72" spans="2:7" customFormat="1">
      <c r="B72" s="11"/>
      <c r="G72" s="52"/>
    </row>
    <row r="73" spans="2:7" customFormat="1">
      <c r="B73" s="11"/>
      <c r="G73" s="52"/>
    </row>
    <row r="74" spans="2:7" customFormat="1">
      <c r="B74" s="11"/>
      <c r="G74" s="52"/>
    </row>
    <row r="75" spans="2:7" customFormat="1">
      <c r="B75" s="11"/>
      <c r="G75" s="52"/>
    </row>
    <row r="76" spans="2:7" customFormat="1">
      <c r="B76" s="11"/>
      <c r="G76" s="52"/>
    </row>
    <row r="77" spans="2:7" customFormat="1">
      <c r="B77" s="11"/>
      <c r="G77" s="52"/>
    </row>
    <row r="78" spans="2:7" customFormat="1">
      <c r="B78" s="11"/>
      <c r="G78" s="52"/>
    </row>
    <row r="79" spans="2:7" customFormat="1">
      <c r="B79" s="11"/>
      <c r="G79" s="52"/>
    </row>
    <row r="80" spans="2:7" customFormat="1">
      <c r="B80" s="11"/>
      <c r="G80" s="52"/>
    </row>
    <row r="81" spans="2:7" customFormat="1">
      <c r="B81" s="11"/>
      <c r="G81" s="52"/>
    </row>
    <row r="82" spans="2:7" customFormat="1">
      <c r="B82" s="11"/>
      <c r="G82" s="52"/>
    </row>
    <row r="83" spans="2:7" customFormat="1">
      <c r="B83" s="11"/>
      <c r="G83" s="52"/>
    </row>
    <row r="84" spans="2:7" customFormat="1">
      <c r="B84" s="11"/>
      <c r="G84" s="52"/>
    </row>
    <row r="85" spans="2:7" customFormat="1">
      <c r="B85" s="11"/>
      <c r="G85" s="52"/>
    </row>
    <row r="86" spans="2:7" customFormat="1">
      <c r="B86" s="11"/>
      <c r="G86" s="52"/>
    </row>
    <row r="87" spans="2:7" customFormat="1">
      <c r="B87" s="11"/>
      <c r="G87" s="52"/>
    </row>
    <row r="88" spans="2:7" customFormat="1">
      <c r="B88" s="11"/>
      <c r="G88" s="52"/>
    </row>
    <row r="89" spans="2:7" customFormat="1">
      <c r="B89" s="11"/>
      <c r="G89" s="52"/>
    </row>
    <row r="90" spans="2:7" customFormat="1">
      <c r="B90" s="11"/>
      <c r="G90" s="52"/>
    </row>
    <row r="91" spans="2:7" customFormat="1">
      <c r="B91" s="11"/>
      <c r="G91" s="52"/>
    </row>
    <row r="92" spans="2:7" customFormat="1">
      <c r="B92" s="11"/>
      <c r="G92" s="52"/>
    </row>
    <row r="93" spans="2:7" customFormat="1">
      <c r="B93" s="11"/>
      <c r="G93" s="52"/>
    </row>
    <row r="94" spans="2:7" customFormat="1">
      <c r="B94" s="11"/>
      <c r="G94" s="52"/>
    </row>
    <row r="95" spans="2:7" customFormat="1">
      <c r="B95" s="11"/>
      <c r="G95" s="52"/>
    </row>
    <row r="96" spans="2:7" customFormat="1">
      <c r="B96" s="11"/>
      <c r="G96" s="52"/>
    </row>
    <row r="97" spans="2:7" customFormat="1">
      <c r="B97" s="11"/>
      <c r="G97" s="52"/>
    </row>
    <row r="98" spans="2:7" customFormat="1">
      <c r="B98" s="11"/>
      <c r="G98" s="52"/>
    </row>
    <row r="99" spans="2:7" customFormat="1">
      <c r="B99" s="11"/>
      <c r="G99" s="52"/>
    </row>
    <row r="100" spans="2:7" customFormat="1">
      <c r="B100" s="11"/>
      <c r="G100" s="52"/>
    </row>
    <row r="101" spans="2:7" customFormat="1">
      <c r="B101" s="11"/>
      <c r="G101" s="52"/>
    </row>
    <row r="102" spans="2:7" customFormat="1">
      <c r="B102" s="11"/>
      <c r="G102" s="52"/>
    </row>
    <row r="103" spans="2:7" customFormat="1">
      <c r="B103" s="11"/>
      <c r="G103" s="52"/>
    </row>
    <row r="104" spans="2:7" customFormat="1">
      <c r="B104" s="11"/>
      <c r="G104" s="52"/>
    </row>
    <row r="105" spans="2:7" customFormat="1">
      <c r="B105" s="11"/>
      <c r="G105" s="52"/>
    </row>
    <row r="106" spans="2:7" customFormat="1">
      <c r="B106" s="11"/>
      <c r="G106" s="52"/>
    </row>
    <row r="107" spans="2:7" customFormat="1">
      <c r="B107" s="11"/>
      <c r="G107" s="52"/>
    </row>
    <row r="108" spans="2:7" customFormat="1">
      <c r="B108" s="11"/>
      <c r="G108" s="52"/>
    </row>
    <row r="109" spans="2:7" customFormat="1">
      <c r="B109" s="11"/>
      <c r="G109" s="52"/>
    </row>
    <row r="110" spans="2:7" customFormat="1">
      <c r="B110" s="11"/>
      <c r="G110" s="52"/>
    </row>
    <row r="111" spans="2:7" customFormat="1">
      <c r="B111" s="11"/>
      <c r="G111" s="52"/>
    </row>
    <row r="112" spans="2:7" customFormat="1">
      <c r="B112" s="11"/>
      <c r="G112" s="52"/>
    </row>
    <row r="113" spans="2:7" customFormat="1">
      <c r="B113" s="11"/>
      <c r="G113" s="52"/>
    </row>
    <row r="114" spans="2:7" customFormat="1">
      <c r="B114" s="11"/>
      <c r="G114" s="52"/>
    </row>
    <row r="115" spans="2:7" customFormat="1">
      <c r="B115" s="11"/>
      <c r="G115" s="52"/>
    </row>
    <row r="116" spans="2:7" customFormat="1">
      <c r="B116" s="11"/>
      <c r="G116" s="52"/>
    </row>
    <row r="117" spans="2:7" customFormat="1">
      <c r="B117" s="11"/>
      <c r="G117" s="52"/>
    </row>
    <row r="118" spans="2:7" customFormat="1">
      <c r="B118" s="11"/>
      <c r="G118" s="52"/>
    </row>
    <row r="119" spans="2:7" customFormat="1">
      <c r="B119" s="11"/>
      <c r="G119" s="52"/>
    </row>
    <row r="120" spans="2:7" customFormat="1">
      <c r="B120" s="11"/>
      <c r="G120" s="52"/>
    </row>
    <row r="121" spans="2:7" customFormat="1">
      <c r="B121" s="11"/>
      <c r="G121" s="52"/>
    </row>
    <row r="122" spans="2:7" customFormat="1">
      <c r="B122" s="11"/>
      <c r="G122" s="52"/>
    </row>
    <row r="123" spans="2:7" customFormat="1">
      <c r="B123" s="11"/>
      <c r="G123" s="52"/>
    </row>
    <row r="124" spans="2:7" customFormat="1">
      <c r="B124" s="11"/>
      <c r="G124" s="52"/>
    </row>
    <row r="125" spans="2:7" customFormat="1">
      <c r="B125" s="11"/>
      <c r="G125" s="52"/>
    </row>
    <row r="126" spans="2:7" customFormat="1">
      <c r="B126" s="11"/>
      <c r="G126" s="52"/>
    </row>
    <row r="127" spans="2:7" customFormat="1">
      <c r="B127" s="11"/>
      <c r="G127" s="52"/>
    </row>
    <row r="128" spans="2:7" customFormat="1">
      <c r="B128" s="11"/>
      <c r="G128" s="52"/>
    </row>
    <row r="129" spans="2:7" customFormat="1">
      <c r="B129" s="11"/>
      <c r="G129" s="52"/>
    </row>
    <row r="130" spans="2:7" customFormat="1">
      <c r="B130" s="11"/>
      <c r="G130" s="52"/>
    </row>
    <row r="131" spans="2:7" customFormat="1">
      <c r="B131" s="11"/>
      <c r="G131" s="52"/>
    </row>
    <row r="132" spans="2:7" customFormat="1">
      <c r="B132" s="11"/>
      <c r="G132" s="52"/>
    </row>
    <row r="133" spans="2:7" customFormat="1">
      <c r="B133" s="11"/>
      <c r="G133" s="52"/>
    </row>
    <row r="134" spans="2:7" customFormat="1">
      <c r="B134" s="11"/>
      <c r="G134" s="52"/>
    </row>
    <row r="135" spans="2:7" customFormat="1">
      <c r="B135" s="11"/>
      <c r="G135" s="52"/>
    </row>
    <row r="136" spans="2:7" customFormat="1">
      <c r="B136" s="11"/>
      <c r="G136" s="52"/>
    </row>
    <row r="137" spans="2:7" customFormat="1">
      <c r="B137" s="11"/>
      <c r="G137" s="52"/>
    </row>
    <row r="138" spans="2:7" customFormat="1">
      <c r="B138" s="11"/>
      <c r="G138" s="52"/>
    </row>
    <row r="139" spans="2:7" customFormat="1">
      <c r="B139" s="11"/>
      <c r="G139" s="52"/>
    </row>
    <row r="140" spans="2:7" customFormat="1">
      <c r="B140" s="11"/>
      <c r="G140" s="52"/>
    </row>
    <row r="141" spans="2:7" customFormat="1">
      <c r="B141" s="11"/>
      <c r="G141" s="52"/>
    </row>
    <row r="142" spans="2:7" customFormat="1">
      <c r="B142" s="11"/>
      <c r="G142" s="52"/>
    </row>
    <row r="143" spans="2:7" customFormat="1">
      <c r="B143" s="11"/>
      <c r="G143" s="52"/>
    </row>
    <row r="144" spans="2:7" customFormat="1">
      <c r="B144" s="11"/>
      <c r="G144" s="52"/>
    </row>
    <row r="145" spans="2:7" customFormat="1">
      <c r="B145" s="11"/>
      <c r="G145" s="52"/>
    </row>
    <row r="146" spans="2:7" customFormat="1">
      <c r="B146" s="11"/>
      <c r="G146" s="52"/>
    </row>
    <row r="147" spans="2:7" customFormat="1">
      <c r="B147" s="11"/>
      <c r="G147" s="52"/>
    </row>
    <row r="148" spans="2:7" customFormat="1">
      <c r="B148" s="11"/>
      <c r="G148" s="52"/>
    </row>
    <row r="149" spans="2:7" customFormat="1">
      <c r="B149" s="11"/>
      <c r="G149" s="52"/>
    </row>
    <row r="150" spans="2:7" customFormat="1">
      <c r="B150" s="11"/>
      <c r="G150" s="52"/>
    </row>
    <row r="151" spans="2:7" customFormat="1">
      <c r="B151" s="11"/>
      <c r="G151" s="52"/>
    </row>
    <row r="152" spans="2:7" customFormat="1">
      <c r="B152" s="11"/>
      <c r="G152" s="52"/>
    </row>
    <row r="153" spans="2:7" customFormat="1">
      <c r="B153" s="11"/>
      <c r="G153" s="52"/>
    </row>
    <row r="154" spans="2:7" customFormat="1">
      <c r="B154" s="11"/>
      <c r="G154" s="52"/>
    </row>
    <row r="155" spans="2:7" customFormat="1">
      <c r="B155" s="11"/>
      <c r="G155" s="52"/>
    </row>
    <row r="156" spans="2:7" customFormat="1">
      <c r="B156" s="11"/>
      <c r="G156" s="52"/>
    </row>
    <row r="157" spans="2:7" customFormat="1">
      <c r="B157" s="11"/>
      <c r="G157" s="52"/>
    </row>
    <row r="158" spans="2:7" customFormat="1">
      <c r="B158" s="11"/>
      <c r="G158" s="52"/>
    </row>
    <row r="159" spans="2:7" customFormat="1">
      <c r="B159" s="11"/>
      <c r="G159" s="52"/>
    </row>
    <row r="160" spans="2:7" customFormat="1">
      <c r="B160" s="11"/>
      <c r="G160" s="52"/>
    </row>
    <row r="161" spans="2:7" customFormat="1">
      <c r="B161" s="11"/>
      <c r="G161" s="52"/>
    </row>
    <row r="162" spans="2:7" customFormat="1">
      <c r="B162" s="11"/>
      <c r="G162" s="52"/>
    </row>
    <row r="163" spans="2:7" customFormat="1">
      <c r="B163" s="11"/>
      <c r="G163" s="52"/>
    </row>
    <row r="164" spans="2:7" customFormat="1">
      <c r="B164" s="11"/>
      <c r="G164" s="52"/>
    </row>
    <row r="165" spans="2:7" customFormat="1">
      <c r="B165" s="11"/>
      <c r="G165" s="52"/>
    </row>
    <row r="166" spans="2:7" customFormat="1">
      <c r="B166" s="11"/>
      <c r="G166" s="52"/>
    </row>
    <row r="167" spans="2:7" customFormat="1">
      <c r="B167" s="11"/>
      <c r="G167" s="52"/>
    </row>
    <row r="168" spans="2:7" customFormat="1">
      <c r="B168" s="11"/>
      <c r="G168" s="52"/>
    </row>
    <row r="169" spans="2:7" customFormat="1">
      <c r="B169" s="11"/>
      <c r="G169" s="52"/>
    </row>
    <row r="170" spans="2:7" customFormat="1">
      <c r="B170" s="11"/>
      <c r="G170" s="52"/>
    </row>
    <row r="171" spans="2:7" customFormat="1">
      <c r="B171" s="11"/>
      <c r="G171" s="52"/>
    </row>
    <row r="172" spans="2:7" customFormat="1">
      <c r="B172" s="11"/>
      <c r="G172" s="52"/>
    </row>
    <row r="173" spans="2:7" customFormat="1">
      <c r="B173" s="11"/>
      <c r="G173" s="52"/>
    </row>
    <row r="174" spans="2:7" customFormat="1">
      <c r="B174" s="11"/>
      <c r="G174" s="52"/>
    </row>
    <row r="175" spans="2:7" customFormat="1">
      <c r="B175" s="11"/>
      <c r="G175" s="52"/>
    </row>
    <row r="176" spans="2:7" customFormat="1">
      <c r="B176" s="11"/>
      <c r="G176" s="52"/>
    </row>
    <row r="177" spans="2:7" customFormat="1">
      <c r="B177" s="11"/>
      <c r="G177" s="52"/>
    </row>
    <row r="178" spans="2:7" customFormat="1">
      <c r="B178" s="11"/>
      <c r="G178" s="52"/>
    </row>
    <row r="179" spans="2:7" customFormat="1">
      <c r="B179" s="11"/>
      <c r="G179" s="52"/>
    </row>
    <row r="180" spans="2:7" customFormat="1">
      <c r="B180" s="11"/>
      <c r="G180" s="52"/>
    </row>
    <row r="181" spans="2:7" customFormat="1">
      <c r="B181" s="11"/>
      <c r="G181" s="52"/>
    </row>
    <row r="182" spans="2:7" customFormat="1">
      <c r="B182" s="11"/>
      <c r="G182" s="52"/>
    </row>
    <row r="183" spans="2:7" customFormat="1">
      <c r="B183" s="11"/>
      <c r="G183" s="52"/>
    </row>
    <row r="184" spans="2:7" customFormat="1">
      <c r="B184" s="11"/>
      <c r="G184" s="52"/>
    </row>
    <row r="185" spans="2:7" customFormat="1">
      <c r="B185" s="11"/>
      <c r="G185" s="52"/>
    </row>
    <row r="186" spans="2:7" customFormat="1">
      <c r="B186" s="11"/>
      <c r="G186" s="52"/>
    </row>
    <row r="187" spans="2:7" customFormat="1">
      <c r="B187" s="11"/>
      <c r="G187" s="52"/>
    </row>
    <row r="188" spans="2:7" customFormat="1">
      <c r="B188" s="11"/>
      <c r="G188" s="52"/>
    </row>
    <row r="189" spans="2:7" customFormat="1">
      <c r="B189" s="11"/>
      <c r="G189" s="52"/>
    </row>
    <row r="190" spans="2:7" customFormat="1">
      <c r="B190" s="11"/>
      <c r="G190" s="52"/>
    </row>
    <row r="191" spans="2:7" customFormat="1">
      <c r="B191" s="11"/>
      <c r="G191" s="52"/>
    </row>
    <row r="192" spans="2:7" customFormat="1">
      <c r="B192" s="11"/>
      <c r="G192" s="52"/>
    </row>
    <row r="193" spans="2:7" customFormat="1">
      <c r="B193" s="11"/>
      <c r="G193" s="52"/>
    </row>
    <row r="194" spans="2:7" customFormat="1">
      <c r="B194" s="11"/>
      <c r="G194" s="52"/>
    </row>
    <row r="195" spans="2:7" customFormat="1">
      <c r="B195" s="11"/>
      <c r="G195" s="52"/>
    </row>
    <row r="196" spans="2:7" customFormat="1">
      <c r="B196" s="11"/>
      <c r="G196" s="52"/>
    </row>
    <row r="197" spans="2:7" customFormat="1">
      <c r="B197" s="11"/>
      <c r="G197" s="52"/>
    </row>
    <row r="198" spans="2:7" customFormat="1">
      <c r="B198" s="11"/>
      <c r="G198" s="52"/>
    </row>
    <row r="199" spans="2:7" customFormat="1">
      <c r="B199" s="11"/>
      <c r="G199" s="52"/>
    </row>
    <row r="200" spans="2:7" customFormat="1">
      <c r="B200" s="11"/>
      <c r="G200" s="52"/>
    </row>
    <row r="201" spans="2:7" customFormat="1">
      <c r="B201" s="11"/>
      <c r="G201" s="52"/>
    </row>
    <row r="202" spans="2:7" customFormat="1">
      <c r="B202" s="11"/>
      <c r="G202" s="52"/>
    </row>
    <row r="203" spans="2:7" customFormat="1">
      <c r="B203" s="11"/>
      <c r="G203" s="52"/>
    </row>
    <row r="204" spans="2:7" customFormat="1">
      <c r="B204" s="11"/>
      <c r="G204" s="52"/>
    </row>
    <row r="205" spans="2:7" customFormat="1">
      <c r="B205" s="11"/>
      <c r="G205" s="52"/>
    </row>
    <row r="206" spans="2:7" customFormat="1">
      <c r="B206" s="11"/>
      <c r="G206" s="52"/>
    </row>
    <row r="207" spans="2:7" customFormat="1">
      <c r="B207" s="11"/>
      <c r="G207" s="52"/>
    </row>
    <row r="208" spans="2:7" customFormat="1">
      <c r="B208" s="11"/>
      <c r="G208" s="52"/>
    </row>
    <row r="209" spans="2:7" customFormat="1">
      <c r="B209" s="11"/>
      <c r="G209" s="52"/>
    </row>
    <row r="210" spans="2:7" customFormat="1">
      <c r="B210" s="11"/>
      <c r="G210" s="52"/>
    </row>
    <row r="211" spans="2:7" customFormat="1">
      <c r="B211" s="11"/>
      <c r="G211" s="52"/>
    </row>
    <row r="212" spans="2:7" customFormat="1">
      <c r="B212" s="11"/>
      <c r="G212" s="52"/>
    </row>
    <row r="213" spans="2:7" customFormat="1">
      <c r="B213" s="11"/>
      <c r="G213" s="52"/>
    </row>
    <row r="214" spans="2:7" customFormat="1">
      <c r="B214" s="11"/>
      <c r="G214" s="52"/>
    </row>
    <row r="215" spans="2:7" customFormat="1">
      <c r="B215" s="11"/>
      <c r="G215" s="52"/>
    </row>
    <row r="216" spans="2:7" customFormat="1">
      <c r="B216" s="11"/>
      <c r="G216" s="52"/>
    </row>
    <row r="217" spans="2:7" customFormat="1">
      <c r="B217" s="11"/>
      <c r="G217" s="52"/>
    </row>
    <row r="218" spans="2:7" customFormat="1">
      <c r="B218" s="11"/>
      <c r="G218" s="52"/>
    </row>
    <row r="219" spans="2:7" customFormat="1">
      <c r="B219" s="11"/>
      <c r="G219" s="52"/>
    </row>
    <row r="220" spans="2:7" customFormat="1">
      <c r="B220" s="11"/>
      <c r="G220" s="52"/>
    </row>
    <row r="221" spans="2:7" customFormat="1">
      <c r="B221" s="11"/>
      <c r="G221" s="52"/>
    </row>
    <row r="222" spans="2:7" customFormat="1">
      <c r="B222" s="11"/>
      <c r="G222" s="52"/>
    </row>
    <row r="223" spans="2:7" customFormat="1">
      <c r="B223" s="11"/>
      <c r="G223" s="52"/>
    </row>
    <row r="224" spans="2:7" customFormat="1">
      <c r="B224" s="11"/>
      <c r="G224" s="52"/>
    </row>
    <row r="225" spans="2:7" customFormat="1">
      <c r="B225" s="11"/>
      <c r="G225" s="52"/>
    </row>
    <row r="226" spans="2:7" customFormat="1">
      <c r="B226" s="11"/>
      <c r="G226" s="52"/>
    </row>
    <row r="227" spans="2:7" customFormat="1">
      <c r="B227" s="11"/>
      <c r="G227" s="52"/>
    </row>
    <row r="228" spans="2:7" customFormat="1">
      <c r="B228" s="11"/>
      <c r="G228" s="52"/>
    </row>
    <row r="229" spans="2:7" customFormat="1">
      <c r="B229" s="11"/>
      <c r="G229" s="52"/>
    </row>
    <row r="230" spans="2:7" customFormat="1">
      <c r="B230" s="11"/>
      <c r="G230" s="52"/>
    </row>
    <row r="231" spans="2:7" customFormat="1">
      <c r="B231" s="11"/>
      <c r="G231" s="52"/>
    </row>
    <row r="232" spans="2:7" customFormat="1">
      <c r="B232" s="11"/>
      <c r="G232" s="52"/>
    </row>
    <row r="233" spans="2:7" customFormat="1">
      <c r="B233" s="11"/>
      <c r="G233" s="52"/>
    </row>
    <row r="234" spans="2:7" customFormat="1">
      <c r="B234" s="11"/>
      <c r="G234" s="52"/>
    </row>
    <row r="235" spans="2:7" customFormat="1">
      <c r="B235" s="11"/>
      <c r="G235" s="52"/>
    </row>
    <row r="236" spans="2:7" customFormat="1">
      <c r="B236" s="11"/>
      <c r="G236" s="52"/>
    </row>
    <row r="237" spans="2:7" customFormat="1">
      <c r="B237" s="11"/>
      <c r="G237" s="52"/>
    </row>
    <row r="238" spans="2:7" customFormat="1">
      <c r="B238" s="11"/>
      <c r="G238" s="52"/>
    </row>
    <row r="239" spans="2:7" customFormat="1">
      <c r="B239" s="11"/>
      <c r="G239" s="52"/>
    </row>
    <row r="240" spans="2:7" customFormat="1">
      <c r="B240" s="11"/>
      <c r="G240" s="52"/>
    </row>
    <row r="241" spans="2:7" customFormat="1">
      <c r="B241" s="11"/>
      <c r="G241" s="52"/>
    </row>
    <row r="242" spans="2:7" customFormat="1">
      <c r="B242" s="11"/>
      <c r="G242" s="52"/>
    </row>
    <row r="243" spans="2:7" customFormat="1">
      <c r="B243" s="11"/>
      <c r="G243" s="52"/>
    </row>
    <row r="244" spans="2:7" customFormat="1">
      <c r="B244" s="11"/>
      <c r="G244" s="52"/>
    </row>
    <row r="245" spans="2:7" customFormat="1">
      <c r="B245" s="11"/>
      <c r="G245" s="52"/>
    </row>
    <row r="246" spans="2:7" customFormat="1">
      <c r="B246" s="11"/>
      <c r="G246" s="52"/>
    </row>
    <row r="247" spans="2:7" customFormat="1">
      <c r="B247" s="11"/>
      <c r="G247" s="52"/>
    </row>
    <row r="248" spans="2:7" customFormat="1">
      <c r="B248" s="11"/>
      <c r="G248" s="52"/>
    </row>
    <row r="249" spans="2:7" customFormat="1">
      <c r="B249" s="11"/>
      <c r="G249" s="52"/>
    </row>
    <row r="250" spans="2:7" customFormat="1">
      <c r="B250" s="11"/>
      <c r="G250" s="52"/>
    </row>
    <row r="251" spans="2:7" customFormat="1">
      <c r="B251" s="11"/>
      <c r="G251" s="52"/>
    </row>
    <row r="252" spans="2:7" customFormat="1">
      <c r="B252" s="11"/>
      <c r="G252" s="52"/>
    </row>
    <row r="253" spans="2:7" customFormat="1">
      <c r="B253" s="11"/>
      <c r="G253" s="52"/>
    </row>
    <row r="254" spans="2:7" customFormat="1">
      <c r="B254" s="11"/>
      <c r="G254" s="52"/>
    </row>
    <row r="255" spans="2:7" customFormat="1">
      <c r="B255" s="11"/>
      <c r="G255" s="52"/>
    </row>
    <row r="256" spans="2:7" customFormat="1">
      <c r="B256" s="11"/>
      <c r="G256" s="52"/>
    </row>
    <row r="257" spans="2:7" customFormat="1">
      <c r="B257" s="11"/>
      <c r="G257" s="52"/>
    </row>
    <row r="258" spans="2:7" customFormat="1">
      <c r="B258" s="11"/>
      <c r="G258" s="52"/>
    </row>
    <row r="259" spans="2:7" customFormat="1">
      <c r="B259" s="11"/>
      <c r="G259" s="52"/>
    </row>
    <row r="260" spans="2:7" customFormat="1">
      <c r="B260" s="11"/>
      <c r="G260" s="52"/>
    </row>
    <row r="261" spans="2:7" customFormat="1">
      <c r="B261" s="11"/>
      <c r="G261" s="52"/>
    </row>
    <row r="262" spans="2:7" customFormat="1">
      <c r="B262" s="11"/>
      <c r="G262" s="52"/>
    </row>
    <row r="263" spans="2:7" customFormat="1">
      <c r="B263" s="11"/>
      <c r="G263" s="52"/>
    </row>
    <row r="264" spans="2:7" customFormat="1">
      <c r="B264" s="11"/>
      <c r="G264" s="52"/>
    </row>
    <row r="265" spans="2:7" customFormat="1">
      <c r="B265" s="11"/>
      <c r="G265" s="52"/>
    </row>
    <row r="266" spans="2:7" customFormat="1">
      <c r="B266" s="11"/>
      <c r="G266" s="52"/>
    </row>
    <row r="267" spans="2:7" customFormat="1">
      <c r="B267" s="11"/>
      <c r="G267" s="52"/>
    </row>
    <row r="268" spans="2:7" customFormat="1">
      <c r="B268" s="11"/>
      <c r="G268" s="52"/>
    </row>
    <row r="269" spans="2:7" customFormat="1">
      <c r="B269" s="11"/>
      <c r="G269" s="52"/>
    </row>
    <row r="270" spans="2:7" customFormat="1">
      <c r="B270" s="11"/>
      <c r="G270" s="52"/>
    </row>
    <row r="271" spans="2:7" customFormat="1">
      <c r="B271" s="11"/>
      <c r="G271" s="52"/>
    </row>
    <row r="272" spans="2:7" customFormat="1">
      <c r="B272" s="11"/>
      <c r="G272" s="52"/>
    </row>
    <row r="273" spans="2:7" customFormat="1">
      <c r="B273" s="11"/>
      <c r="G273" s="52"/>
    </row>
    <row r="274" spans="2:7" customFormat="1">
      <c r="B274" s="11"/>
      <c r="G274" s="52"/>
    </row>
    <row r="275" spans="2:7" customFormat="1">
      <c r="B275" s="11"/>
      <c r="G275" s="52"/>
    </row>
    <row r="276" spans="2:7" customFormat="1">
      <c r="B276" s="11"/>
      <c r="G276" s="52"/>
    </row>
    <row r="277" spans="2:7" customFormat="1">
      <c r="B277" s="11"/>
      <c r="G277" s="52"/>
    </row>
    <row r="278" spans="2:7" customFormat="1">
      <c r="B278" s="11"/>
      <c r="G278" s="52"/>
    </row>
    <row r="279" spans="2:7" customFormat="1">
      <c r="B279" s="11"/>
      <c r="G279" s="52"/>
    </row>
    <row r="280" spans="2:7" customFormat="1">
      <c r="B280" s="11"/>
      <c r="G280" s="52"/>
    </row>
    <row r="281" spans="2:7" customFormat="1">
      <c r="B281" s="11"/>
      <c r="G281" s="52"/>
    </row>
    <row r="282" spans="2:7" customFormat="1">
      <c r="B282" s="11"/>
      <c r="G282" s="52"/>
    </row>
    <row r="283" spans="2:7" customFormat="1">
      <c r="B283" s="11"/>
      <c r="G283" s="52"/>
    </row>
    <row r="284" spans="2:7" customFormat="1">
      <c r="B284" s="11"/>
      <c r="G284" s="52"/>
    </row>
    <row r="285" spans="2:7" customFormat="1">
      <c r="B285" s="11"/>
      <c r="G285" s="52"/>
    </row>
    <row r="286" spans="2:7" customFormat="1">
      <c r="B286" s="11"/>
      <c r="G286" s="52"/>
    </row>
    <row r="287" spans="2:7" customFormat="1">
      <c r="B287" s="11"/>
      <c r="G287" s="52"/>
    </row>
    <row r="288" spans="2:7" customFormat="1">
      <c r="B288" s="11"/>
      <c r="G288" s="52"/>
    </row>
    <row r="289" spans="2:7" customFormat="1">
      <c r="B289" s="11"/>
      <c r="G289" s="52"/>
    </row>
    <row r="290" spans="2:7" customFormat="1">
      <c r="B290" s="11"/>
      <c r="G290" s="52"/>
    </row>
    <row r="291" spans="2:7" customFormat="1">
      <c r="B291" s="11"/>
      <c r="G291" s="52"/>
    </row>
    <row r="292" spans="2:7" customFormat="1">
      <c r="B292" s="11"/>
      <c r="G292" s="52"/>
    </row>
    <row r="293" spans="2:7" customFormat="1">
      <c r="B293" s="11"/>
      <c r="G293" s="52"/>
    </row>
    <row r="294" spans="2:7" customFormat="1">
      <c r="B294" s="11"/>
      <c r="G294" s="52"/>
    </row>
    <row r="295" spans="2:7" customFormat="1">
      <c r="B295" s="11"/>
      <c r="G295" s="52"/>
    </row>
    <row r="296" spans="2:7" customFormat="1">
      <c r="B296" s="11"/>
      <c r="G296" s="52"/>
    </row>
    <row r="297" spans="2:7" customFormat="1">
      <c r="B297" s="11"/>
      <c r="G297" s="52"/>
    </row>
    <row r="298" spans="2:7" customFormat="1">
      <c r="B298" s="11"/>
      <c r="G298" s="52"/>
    </row>
    <row r="299" spans="2:7" customFormat="1">
      <c r="B299" s="11"/>
      <c r="G299" s="52"/>
    </row>
    <row r="300" spans="2:7" customFormat="1">
      <c r="B300" s="11"/>
      <c r="G300" s="52"/>
    </row>
    <row r="301" spans="2:7" customFormat="1">
      <c r="B301" s="11"/>
      <c r="G301" s="52"/>
    </row>
    <row r="302" spans="2:7" customFormat="1">
      <c r="B302" s="11"/>
      <c r="G302" s="52"/>
    </row>
    <row r="303" spans="2:7" customFormat="1">
      <c r="B303" s="11"/>
      <c r="G303" s="52"/>
    </row>
    <row r="304" spans="2:7" customFormat="1">
      <c r="B304" s="11"/>
      <c r="G304" s="52"/>
    </row>
    <row r="305" spans="2:7" customFormat="1">
      <c r="B305" s="11"/>
      <c r="G305" s="52"/>
    </row>
    <row r="306" spans="2:7" customFormat="1">
      <c r="B306" s="11"/>
      <c r="G306" s="52"/>
    </row>
    <row r="307" spans="2:7" customFormat="1">
      <c r="B307" s="11"/>
      <c r="G307" s="52"/>
    </row>
    <row r="308" spans="2:7" customFormat="1">
      <c r="B308" s="11"/>
      <c r="G308" s="52"/>
    </row>
    <row r="309" spans="2:7" customFormat="1">
      <c r="B309" s="11"/>
      <c r="G309" s="52"/>
    </row>
    <row r="310" spans="2:7" customFormat="1">
      <c r="B310" s="11"/>
      <c r="G310" s="52"/>
    </row>
    <row r="311" spans="2:7" customFormat="1">
      <c r="B311" s="11"/>
      <c r="G311" s="52"/>
    </row>
    <row r="312" spans="2:7" customFormat="1">
      <c r="B312" s="11"/>
      <c r="G312" s="52"/>
    </row>
    <row r="313" spans="2:7" customFormat="1">
      <c r="B313" s="11"/>
      <c r="G313" s="52"/>
    </row>
    <row r="314" spans="2:7" customFormat="1">
      <c r="B314" s="11"/>
      <c r="G314" s="52"/>
    </row>
    <row r="315" spans="2:7" customFormat="1">
      <c r="B315" s="11"/>
      <c r="G315" s="52"/>
    </row>
    <row r="316" spans="2:7" customFormat="1">
      <c r="B316" s="11"/>
      <c r="G316" s="52"/>
    </row>
    <row r="317" spans="2:7" customFormat="1">
      <c r="B317" s="11"/>
      <c r="G317" s="52"/>
    </row>
    <row r="318" spans="2:7" customFormat="1">
      <c r="B318" s="11"/>
      <c r="G318" s="52"/>
    </row>
    <row r="319" spans="2:7" customFormat="1">
      <c r="B319" s="11"/>
      <c r="G319" s="52"/>
    </row>
    <row r="320" spans="2:7" customFormat="1">
      <c r="B320" s="11"/>
      <c r="G320" s="52"/>
    </row>
    <row r="321" spans="2:7" customFormat="1">
      <c r="B321" s="11"/>
      <c r="G321" s="52"/>
    </row>
    <row r="322" spans="2:7" customFormat="1">
      <c r="B322" s="11"/>
      <c r="G322" s="52"/>
    </row>
    <row r="323" spans="2:7" customFormat="1">
      <c r="B323" s="11"/>
      <c r="G323" s="52"/>
    </row>
    <row r="324" spans="2:7" customFormat="1">
      <c r="B324" s="11"/>
      <c r="G324" s="52"/>
    </row>
    <row r="325" spans="2:7" customFormat="1">
      <c r="B325" s="11"/>
      <c r="G325" s="52"/>
    </row>
    <row r="326" spans="2:7" customFormat="1">
      <c r="B326" s="11"/>
      <c r="G326" s="52"/>
    </row>
    <row r="327" spans="2:7" customFormat="1">
      <c r="B327" s="11"/>
      <c r="G327" s="52"/>
    </row>
    <row r="328" spans="2:7" customFormat="1">
      <c r="B328" s="11"/>
      <c r="G328" s="52"/>
    </row>
    <row r="329" spans="2:7" customFormat="1">
      <c r="B329" s="11"/>
      <c r="G329" s="52"/>
    </row>
    <row r="330" spans="2:7" customFormat="1">
      <c r="B330" s="11"/>
      <c r="G330" s="52"/>
    </row>
    <row r="331" spans="2:7" customFormat="1">
      <c r="B331" s="11"/>
      <c r="G331" s="52"/>
    </row>
    <row r="332" spans="2:7" customFormat="1">
      <c r="B332" s="11"/>
      <c r="G332" s="52"/>
    </row>
    <row r="333" spans="2:7" customFormat="1">
      <c r="B333" s="11"/>
      <c r="G333" s="52"/>
    </row>
    <row r="334" spans="2:7" customFormat="1">
      <c r="B334" s="11"/>
      <c r="G334" s="52"/>
    </row>
    <row r="335" spans="2:7" customFormat="1">
      <c r="B335" s="11"/>
      <c r="G335" s="52"/>
    </row>
    <row r="336" spans="2:7" customFormat="1">
      <c r="B336" s="11"/>
      <c r="G336" s="52"/>
    </row>
    <row r="337" spans="2:7" customFormat="1">
      <c r="B337" s="11"/>
      <c r="G337" s="52"/>
    </row>
    <row r="338" spans="2:7" customFormat="1">
      <c r="B338" s="11"/>
      <c r="G338" s="52"/>
    </row>
    <row r="339" spans="2:7" customFormat="1">
      <c r="B339" s="11"/>
      <c r="G339" s="52"/>
    </row>
    <row r="340" spans="2:7" customFormat="1">
      <c r="B340" s="11"/>
      <c r="G340" s="52"/>
    </row>
    <row r="341" spans="2:7" customFormat="1">
      <c r="B341" s="11"/>
      <c r="G341" s="52"/>
    </row>
    <row r="342" spans="2:7" customFormat="1">
      <c r="B342" s="11"/>
      <c r="G342" s="52"/>
    </row>
    <row r="343" spans="2:7" customFormat="1">
      <c r="B343" s="11"/>
      <c r="G343" s="52"/>
    </row>
    <row r="344" spans="2:7" customFormat="1">
      <c r="B344" s="11"/>
      <c r="G344" s="52"/>
    </row>
    <row r="345" spans="2:7" customFormat="1">
      <c r="B345" s="11"/>
      <c r="G345" s="52"/>
    </row>
    <row r="346" spans="2:7" customFormat="1">
      <c r="B346" s="11"/>
      <c r="G346" s="52"/>
    </row>
    <row r="347" spans="2:7" customFormat="1">
      <c r="B347" s="11"/>
      <c r="G347" s="52"/>
    </row>
    <row r="348" spans="2:7" customFormat="1">
      <c r="B348" s="11"/>
      <c r="G348" s="52"/>
    </row>
    <row r="349" spans="2:7" customFormat="1">
      <c r="B349" s="11"/>
      <c r="G349" s="52"/>
    </row>
    <row r="350" spans="2:7" customFormat="1">
      <c r="B350" s="11"/>
      <c r="G350" s="52"/>
    </row>
    <row r="351" spans="2:7" customFormat="1">
      <c r="B351" s="11"/>
      <c r="G351" s="52"/>
    </row>
    <row r="352" spans="2:7" customFormat="1">
      <c r="B352" s="11"/>
      <c r="G352" s="52"/>
    </row>
    <row r="353" spans="2:7" customFormat="1">
      <c r="B353" s="11"/>
      <c r="G353" s="52"/>
    </row>
    <row r="354" spans="2:7" customFormat="1">
      <c r="B354" s="11"/>
      <c r="G354" s="52"/>
    </row>
    <row r="355" spans="2:7" customFormat="1">
      <c r="B355" s="11"/>
      <c r="G355" s="52"/>
    </row>
    <row r="356" spans="2:7" customFormat="1">
      <c r="B356" s="11"/>
      <c r="G356" s="52"/>
    </row>
    <row r="357" spans="2:7" customFormat="1">
      <c r="B357" s="11"/>
      <c r="G357" s="52"/>
    </row>
    <row r="358" spans="2:7" customFormat="1">
      <c r="B358" s="11"/>
      <c r="G358" s="52"/>
    </row>
    <row r="359" spans="2:7" customFormat="1">
      <c r="B359" s="11"/>
      <c r="G359" s="52"/>
    </row>
    <row r="360" spans="2:7" customFormat="1">
      <c r="B360" s="11"/>
      <c r="G360" s="52"/>
    </row>
    <row r="361" spans="2:7" customFormat="1">
      <c r="B361" s="11"/>
      <c r="G361" s="52"/>
    </row>
    <row r="362" spans="2:7" customFormat="1">
      <c r="B362" s="11"/>
      <c r="G362" s="52"/>
    </row>
    <row r="363" spans="2:7" customFormat="1">
      <c r="B363" s="11"/>
      <c r="G363" s="52"/>
    </row>
    <row r="364" spans="2:7" customFormat="1">
      <c r="B364" s="11"/>
      <c r="G364" s="52"/>
    </row>
    <row r="365" spans="2:7" customFormat="1">
      <c r="B365" s="11"/>
      <c r="G365" s="52"/>
    </row>
    <row r="366" spans="2:7" customFormat="1">
      <c r="B366" s="11"/>
      <c r="G366" s="52"/>
    </row>
    <row r="367" spans="2:7" customFormat="1">
      <c r="B367" s="11"/>
      <c r="G367" s="52"/>
    </row>
    <row r="368" spans="2:7" customFormat="1">
      <c r="B368" s="11"/>
      <c r="G368" s="52"/>
    </row>
    <row r="369" spans="2:7" customFormat="1">
      <c r="B369" s="11"/>
      <c r="G369" s="52"/>
    </row>
    <row r="370" spans="2:7" customFormat="1">
      <c r="B370" s="11"/>
      <c r="G370" s="52"/>
    </row>
    <row r="371" spans="2:7" customFormat="1">
      <c r="B371" s="11"/>
      <c r="G371" s="52"/>
    </row>
    <row r="372" spans="2:7" customFormat="1">
      <c r="B372" s="11"/>
      <c r="G372" s="52"/>
    </row>
    <row r="373" spans="2:7" customFormat="1">
      <c r="B373" s="11"/>
      <c r="G373" s="52"/>
    </row>
    <row r="374" spans="2:7" customFormat="1">
      <c r="B374" s="11"/>
      <c r="G374" s="52"/>
    </row>
    <row r="375" spans="2:7" customFormat="1">
      <c r="B375" s="11"/>
      <c r="G375" s="52"/>
    </row>
    <row r="376" spans="2:7" customFormat="1">
      <c r="B376" s="11"/>
      <c r="G376" s="52"/>
    </row>
    <row r="377" spans="2:7" customFormat="1">
      <c r="B377" s="11"/>
      <c r="G377" s="52"/>
    </row>
    <row r="378" spans="2:7" customFormat="1">
      <c r="B378" s="11"/>
      <c r="G378" s="52"/>
    </row>
    <row r="379" spans="2:7" customFormat="1">
      <c r="B379" s="11"/>
      <c r="G379" s="5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r1</vt:lpstr>
      <vt:lpstr>r2</vt:lpstr>
      <vt:lpstr>r3</vt:lpstr>
      <vt:lpstr>D(13) ranking</vt:lpstr>
      <vt:lpstr>D(16)ranking</vt:lpstr>
      <vt:lpstr>D(19) ranking</vt:lpstr>
      <vt:lpstr>D(22) ranking</vt:lpstr>
      <vt:lpstr>Comparison of r</vt:lpstr>
      <vt:lpstr>Data for D(m)</vt:lpstr>
      <vt:lpstr>D(m) matrix</vt:lpstr>
      <vt:lpstr>Data for play twice</vt:lpstr>
      <vt:lpstr>Name short to full</vt:lpstr>
      <vt:lpstr>Full data</vt:lpstr>
      <vt:lpstr>not in use</vt:lpstr>
      <vt:lpstr>'D(13) ranking'!Print_Area</vt:lpstr>
      <vt:lpstr>'D(16)ranking'!Print_Area</vt:lpstr>
      <vt:lpstr>'D(19) ranking'!Print_Area</vt:lpstr>
      <vt:lpstr>'D(22) ranking'!Print_Area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Dao</dc:creator>
  <cp:lastModifiedBy>Linh Dao</cp:lastModifiedBy>
  <cp:lastPrinted>2024-09-01T04:26:10Z</cp:lastPrinted>
  <dcterms:created xsi:type="dcterms:W3CDTF">2024-08-14T23:59:35Z</dcterms:created>
  <dcterms:modified xsi:type="dcterms:W3CDTF">2024-09-01T04:26:10Z</dcterms:modified>
</cp:coreProperties>
</file>