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oai\Master of Data Science\Data Science Course\Data Mining\"/>
    </mc:Choice>
  </mc:AlternateContent>
  <xr:revisionPtr revIDLastSave="0" documentId="13_ncr:1_{8E5AFD9D-2DAF-46D8-B883-249F746D4574}" xr6:coauthVersionLast="47" xr6:coauthVersionMax="47" xr10:uidLastSave="{00000000-0000-0000-0000-000000000000}"/>
  <bookViews>
    <workbookView xWindow="-51720" yWindow="-7020" windowWidth="51840" windowHeight="21120" activeTab="1" xr2:uid="{54834D9B-A303-4159-A1FF-30EDDA4BC28B}"/>
  </bookViews>
  <sheets>
    <sheet name="data table" sheetId="6" r:id="rId1"/>
    <sheet name="Working file" sheetId="3" r:id="rId2"/>
    <sheet name="Decision Tree" sheetId="5" r:id="rId3"/>
  </sheets>
  <definedNames>
    <definedName name="_xlnm._FilterDatabase" localSheetId="0" hidden="1">'data table'!$A$1:$E$21</definedName>
    <definedName name="_xlnm._FilterDatabase" localSheetId="1" hidden="1">'Working file'!$A$1:$E$21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8" i="3" l="1"/>
  <c r="N328" i="3"/>
  <c r="O327" i="3"/>
  <c r="N327" i="3"/>
  <c r="N329" i="3" s="1"/>
  <c r="I328" i="3"/>
  <c r="I327" i="3"/>
  <c r="E328" i="3"/>
  <c r="J328" i="3" s="1"/>
  <c r="D328" i="3"/>
  <c r="E327" i="3"/>
  <c r="J327" i="3" s="1"/>
  <c r="D327" i="3"/>
  <c r="C251" i="3"/>
  <c r="C268" i="3"/>
  <c r="O268" i="3" s="1"/>
  <c r="D268" i="3"/>
  <c r="E268" i="3"/>
  <c r="J268" i="3" s="1"/>
  <c r="D267" i="3"/>
  <c r="E267" i="3"/>
  <c r="J267" i="3" s="1"/>
  <c r="C267" i="3"/>
  <c r="O267" i="3" s="1"/>
  <c r="C252" i="3"/>
  <c r="C253" i="3"/>
  <c r="D242" i="3"/>
  <c r="C242" i="3"/>
  <c r="D241" i="3"/>
  <c r="C241" i="3"/>
  <c r="C232" i="3"/>
  <c r="C231" i="3"/>
  <c r="C170" i="3"/>
  <c r="C171" i="3"/>
  <c r="C169" i="3"/>
  <c r="C184" i="3"/>
  <c r="O184" i="3" s="1"/>
  <c r="D184" i="3"/>
  <c r="E184" i="3"/>
  <c r="J184" i="3" s="1"/>
  <c r="D183" i="3"/>
  <c r="E183" i="3"/>
  <c r="C183" i="3"/>
  <c r="O183" i="3" s="1"/>
  <c r="D159" i="3"/>
  <c r="C159" i="3"/>
  <c r="C160" i="3"/>
  <c r="D160" i="3"/>
  <c r="C150" i="3"/>
  <c r="C149" i="3"/>
  <c r="E85" i="3"/>
  <c r="J85" i="3" s="1"/>
  <c r="E84" i="3"/>
  <c r="J84" i="3" s="1"/>
  <c r="D85" i="3"/>
  <c r="D84" i="3"/>
  <c r="O84" i="3" s="1"/>
  <c r="C84" i="3"/>
  <c r="C38" i="3"/>
  <c r="C39" i="3"/>
  <c r="E110" i="3"/>
  <c r="J110" i="3" s="1"/>
  <c r="D110" i="3"/>
  <c r="C110" i="3"/>
  <c r="O110" i="3" s="1"/>
  <c r="E109" i="3"/>
  <c r="J109" i="3" s="1"/>
  <c r="D109" i="3"/>
  <c r="C109" i="3"/>
  <c r="O109" i="3" s="1"/>
  <c r="C85" i="3"/>
  <c r="S85" i="3" s="1"/>
  <c r="D68" i="3"/>
  <c r="C68" i="3"/>
  <c r="C67" i="3"/>
  <c r="D67" i="3"/>
  <c r="C101" i="3"/>
  <c r="C102" i="3"/>
  <c r="C100" i="3"/>
  <c r="C77" i="3"/>
  <c r="C78" i="3"/>
  <c r="C76" i="3"/>
  <c r="O329" i="3" l="1"/>
  <c r="N333" i="3"/>
  <c r="N334" i="3" s="1"/>
  <c r="J329" i="3"/>
  <c r="J333" i="3"/>
  <c r="D333" i="3"/>
  <c r="C329" i="3"/>
  <c r="C333" i="3" s="1"/>
  <c r="D329" i="3"/>
  <c r="E329" i="3"/>
  <c r="I267" i="3"/>
  <c r="I268" i="3"/>
  <c r="C254" i="3"/>
  <c r="N268" i="3"/>
  <c r="C243" i="3"/>
  <c r="D243" i="3"/>
  <c r="O269" i="3"/>
  <c r="J269" i="3"/>
  <c r="C233" i="3"/>
  <c r="D269" i="3"/>
  <c r="E269" i="3"/>
  <c r="N267" i="3"/>
  <c r="C269" i="3"/>
  <c r="C273" i="3" s="1"/>
  <c r="I183" i="3"/>
  <c r="N184" i="3"/>
  <c r="N183" i="3"/>
  <c r="I184" i="3"/>
  <c r="C172" i="3"/>
  <c r="E185" i="3"/>
  <c r="O185" i="3"/>
  <c r="C185" i="3"/>
  <c r="D185" i="3"/>
  <c r="J183" i="3"/>
  <c r="D161" i="3"/>
  <c r="C161" i="3"/>
  <c r="C151" i="3"/>
  <c r="C152" i="3" s="1"/>
  <c r="N109" i="3"/>
  <c r="O111" i="3"/>
  <c r="I84" i="3"/>
  <c r="N84" i="3"/>
  <c r="N85" i="3"/>
  <c r="I85" i="3"/>
  <c r="C40" i="3"/>
  <c r="C41" i="3" s="1"/>
  <c r="D111" i="3"/>
  <c r="J111" i="3"/>
  <c r="E111" i="3"/>
  <c r="C111" i="3"/>
  <c r="R84" i="3"/>
  <c r="J86" i="3"/>
  <c r="C86" i="3"/>
  <c r="D151" i="3" s="1"/>
  <c r="D86" i="3"/>
  <c r="C103" i="3"/>
  <c r="E86" i="3"/>
  <c r="C69" i="3"/>
  <c r="C79" i="3"/>
  <c r="D69" i="3"/>
  <c r="G67" i="3" s="1"/>
  <c r="R85" i="3"/>
  <c r="N110" i="3"/>
  <c r="O85" i="3"/>
  <c r="I109" i="3"/>
  <c r="I110" i="3"/>
  <c r="S84" i="3"/>
  <c r="O333" i="3" l="1"/>
  <c r="O334" i="3" s="1"/>
  <c r="N335" i="3" s="1"/>
  <c r="J334" i="3"/>
  <c r="I329" i="3"/>
  <c r="I333" i="3" s="1"/>
  <c r="D334" i="3"/>
  <c r="C334" i="3"/>
  <c r="E333" i="3"/>
  <c r="E334" i="3" s="1"/>
  <c r="O273" i="3"/>
  <c r="O274" i="3" s="1"/>
  <c r="G241" i="3"/>
  <c r="G243" i="3" s="1"/>
  <c r="F241" i="3"/>
  <c r="F243" i="3" s="1"/>
  <c r="E90" i="3"/>
  <c r="E91" i="3" s="1"/>
  <c r="D233" i="3"/>
  <c r="E233" i="3" s="1"/>
  <c r="C274" i="3"/>
  <c r="D273" i="3"/>
  <c r="D274" i="3" s="1"/>
  <c r="C234" i="3"/>
  <c r="E273" i="3"/>
  <c r="E274" i="3" s="1"/>
  <c r="J273" i="3"/>
  <c r="J274" i="3" s="1"/>
  <c r="I269" i="3"/>
  <c r="N269" i="3"/>
  <c r="N185" i="3"/>
  <c r="N189" i="3" s="1"/>
  <c r="N190" i="3" s="1"/>
  <c r="C189" i="3"/>
  <c r="C190" i="3" s="1"/>
  <c r="E189" i="3"/>
  <c r="E190" i="3" s="1"/>
  <c r="D189" i="3"/>
  <c r="D190" i="3" s="1"/>
  <c r="O189" i="3"/>
  <c r="O190" i="3" s="1"/>
  <c r="I185" i="3"/>
  <c r="J185" i="3"/>
  <c r="F159" i="3"/>
  <c r="F161" i="3" s="1"/>
  <c r="E151" i="3"/>
  <c r="N111" i="3"/>
  <c r="N115" i="3" s="1"/>
  <c r="N116" i="3" s="1"/>
  <c r="O115" i="3"/>
  <c r="O116" i="3" s="1"/>
  <c r="J115" i="3"/>
  <c r="J116" i="3" s="1"/>
  <c r="E115" i="3"/>
  <c r="E116" i="3" s="1"/>
  <c r="C115" i="3"/>
  <c r="C116" i="3" s="1"/>
  <c r="D115" i="3"/>
  <c r="D116" i="3" s="1"/>
  <c r="N86" i="3"/>
  <c r="J90" i="3"/>
  <c r="J91" i="3" s="1"/>
  <c r="D90" i="3"/>
  <c r="D91" i="3" s="1"/>
  <c r="C90" i="3"/>
  <c r="C91" i="3" s="1"/>
  <c r="F67" i="3"/>
  <c r="F69" i="3" s="1"/>
  <c r="I111" i="3"/>
  <c r="I115" i="3" s="1"/>
  <c r="G69" i="3"/>
  <c r="S86" i="3"/>
  <c r="S90" i="3" s="1"/>
  <c r="O86" i="3"/>
  <c r="I86" i="3"/>
  <c r="R86" i="3"/>
  <c r="N336" i="3" l="1"/>
  <c r="N330" i="3"/>
  <c r="C335" i="3"/>
  <c r="I334" i="3"/>
  <c r="I335" i="3" s="1"/>
  <c r="G244" i="3"/>
  <c r="D244" i="3" s="1"/>
  <c r="C284" i="3" s="1"/>
  <c r="I273" i="3"/>
  <c r="I274" i="3" s="1"/>
  <c r="I275" i="3" s="1"/>
  <c r="I276" i="3" s="1"/>
  <c r="N273" i="3"/>
  <c r="N274" i="3" s="1"/>
  <c r="N275" i="3" s="1"/>
  <c r="N276" i="3" s="1"/>
  <c r="C275" i="3"/>
  <c r="C276" i="3" s="1"/>
  <c r="C191" i="3"/>
  <c r="C186" i="3" s="1"/>
  <c r="I189" i="3"/>
  <c r="I190" i="3" s="1"/>
  <c r="J189" i="3"/>
  <c r="J190" i="3" s="1"/>
  <c r="N191" i="3"/>
  <c r="C117" i="3"/>
  <c r="I116" i="3"/>
  <c r="I117" i="3" s="1"/>
  <c r="S91" i="3"/>
  <c r="R90" i="3"/>
  <c r="R91" i="3" s="1"/>
  <c r="O90" i="3"/>
  <c r="O91" i="3" s="1"/>
  <c r="N90" i="3"/>
  <c r="N91" i="3" s="1"/>
  <c r="I90" i="3"/>
  <c r="I91" i="3" s="1"/>
  <c r="I92" i="3" s="1"/>
  <c r="C92" i="3"/>
  <c r="G70" i="3"/>
  <c r="D70" i="3" s="1"/>
  <c r="I336" i="3" l="1"/>
  <c r="I330" i="3"/>
  <c r="C336" i="3"/>
  <c r="C330" i="3"/>
  <c r="D245" i="3"/>
  <c r="C285" i="3" s="1"/>
  <c r="I270" i="3"/>
  <c r="C270" i="3"/>
  <c r="G252" i="3"/>
  <c r="D284" i="3" s="1"/>
  <c r="N270" i="3"/>
  <c r="I191" i="3"/>
  <c r="I192" i="3" s="1"/>
  <c r="C192" i="3"/>
  <c r="N192" i="3"/>
  <c r="N186" i="3"/>
  <c r="D71" i="3"/>
  <c r="C127" i="3" s="1"/>
  <c r="C126" i="3"/>
  <c r="I112" i="3"/>
  <c r="I118" i="3"/>
  <c r="C112" i="3"/>
  <c r="C118" i="3"/>
  <c r="R92" i="3"/>
  <c r="R93" i="3" s="1"/>
  <c r="N92" i="3"/>
  <c r="N93" i="3" s="1"/>
  <c r="I87" i="3"/>
  <c r="I93" i="3"/>
  <c r="C87" i="3"/>
  <c r="C93" i="3"/>
  <c r="G253" i="3" l="1"/>
  <c r="D285" i="3" s="1"/>
  <c r="G171" i="3"/>
  <c r="D201" i="3" s="1"/>
  <c r="I186" i="3"/>
  <c r="G170" i="3"/>
  <c r="D200" i="3" s="1"/>
  <c r="N87" i="3"/>
  <c r="R87" i="3"/>
  <c r="G78" i="3"/>
  <c r="D127" i="3" s="1"/>
  <c r="G77" i="3" l="1"/>
  <c r="D126" i="3" s="1"/>
  <c r="N117" i="3"/>
  <c r="N118" i="3" l="1"/>
  <c r="G102" i="3" s="1"/>
  <c r="E127" i="3" s="1"/>
  <c r="N112" i="3"/>
  <c r="G101" i="3"/>
  <c r="E126" i="3" s="1"/>
  <c r="G161" i="3" l="1"/>
  <c r="G162" i="3" l="1"/>
  <c r="D162" i="3" s="1"/>
  <c r="D163" i="3" l="1"/>
  <c r="C201" i="3" s="1"/>
  <c r="C20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B218D-5215-4877-96CE-F3D5700FF73F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<sst xmlns="http://schemas.openxmlformats.org/spreadsheetml/2006/main" count="642" uniqueCount="94">
  <si>
    <t>Total</t>
  </si>
  <si>
    <t>Customer ID</t>
  </si>
  <si>
    <t>Gender</t>
  </si>
  <si>
    <t>Class</t>
  </si>
  <si>
    <t>Car Type</t>
  </si>
  <si>
    <t>Shirt Size</t>
  </si>
  <si>
    <t>M</t>
  </si>
  <si>
    <t>Family</t>
  </si>
  <si>
    <t>Large</t>
  </si>
  <si>
    <t>C0</t>
  </si>
  <si>
    <t>Sports</t>
  </si>
  <si>
    <t>Medium</t>
  </si>
  <si>
    <t>F</t>
  </si>
  <si>
    <t>Small</t>
  </si>
  <si>
    <t>Luxury</t>
  </si>
  <si>
    <t>C1</t>
  </si>
  <si>
    <t>{Family, Sports}</t>
  </si>
  <si>
    <t>{Luxury}</t>
  </si>
  <si>
    <t>{Family, Luxury}</t>
  </si>
  <si>
    <t>{Sports}</t>
  </si>
  <si>
    <t>{Family}</t>
  </si>
  <si>
    <t>{Large, Medium}</t>
  </si>
  <si>
    <t>{Small}</t>
  </si>
  <si>
    <t>{Large}</t>
  </si>
  <si>
    <t>{Small, Medium}</t>
  </si>
  <si>
    <t>Gini</t>
  </si>
  <si>
    <t>Gini(M)</t>
  </si>
  <si>
    <t>Gini(F)</t>
  </si>
  <si>
    <t>Gain</t>
  </si>
  <si>
    <t>{Sport, Luxury}</t>
  </si>
  <si>
    <t>Gini(Shirt Size)</t>
  </si>
  <si>
    <t>Gini(parent)</t>
  </si>
  <si>
    <t>Using the Ginis Index function above we can calculate the Gini Index for Dataset as below:</t>
  </si>
  <si>
    <t>Step 1:</t>
  </si>
  <si>
    <t>Compute the Gini Index for dataset</t>
  </si>
  <si>
    <t>Step 2:</t>
  </si>
  <si>
    <t>Compute Gini Index for each attribute/feature</t>
  </si>
  <si>
    <t>a. Create count matrix for each class in dataset</t>
  </si>
  <si>
    <t>b. Using the Ginis Index function above we can calculate the Gini Index</t>
  </si>
  <si>
    <t>c. Using Gini split function (as below) to find effect of weighting partitions</t>
  </si>
  <si>
    <t>Count Matrix</t>
  </si>
  <si>
    <t>Gini index for singe node</t>
  </si>
  <si>
    <t>Gini (Gender)</t>
  </si>
  <si>
    <t>Gini(Car Type)</t>
  </si>
  <si>
    <t>A. Gender: Binary Attribute</t>
  </si>
  <si>
    <t>B. Car Type: Categorical Attribute so will demonstrate different splittings and it's Gini Index</t>
  </si>
  <si>
    <t>Count Matrix: 
Multi-way split</t>
  </si>
  <si>
    <t>Gini (Car Type)</t>
  </si>
  <si>
    <t>Count</t>
  </si>
  <si>
    <t>Gini split</t>
  </si>
  <si>
    <t>Count Matrix:
2-way splits</t>
  </si>
  <si>
    <t>Gini split each child</t>
  </si>
  <si>
    <t xml:space="preserve">Gini Index (Car Type) = the lowest Index </t>
  </si>
  <si>
    <t>Gini Index (Car Type) =</t>
  </si>
  <si>
    <t>Note:</t>
  </si>
  <si>
    <t>Gain(Car Type)=</t>
  </si>
  <si>
    <t>Gain(Car Type)</t>
  </si>
  <si>
    <t>Choosing Multi-way split due to highest Gain and lowest Gini Index</t>
  </si>
  <si>
    <t xml:space="preserve">Gini Index (Shirt Size) = the lowest Index </t>
  </si>
  <si>
    <t>Gini Index (Shirt Size) =</t>
  </si>
  <si>
    <t>Gain(Shirt Size)=</t>
  </si>
  <si>
    <t>Gini (Shirt Size)</t>
  </si>
  <si>
    <t>Gain(Shirt Size)</t>
  </si>
  <si>
    <t>C. Shirt Size: Categorical Attribute with order so will demonstrate different splittings still keep order and it's Gini Index</t>
  </si>
  <si>
    <t>Step 2 conclusion</t>
  </si>
  <si>
    <t>Gini(Gender)</t>
  </si>
  <si>
    <t>Gain(Gender)</t>
  </si>
  <si>
    <t>From all the Gini index calculation above, Gini &amp; Gain summary as below:</t>
  </si>
  <si>
    <t>Car Type has the lowest Gini Index and Highest Gain. We will take this as Root Node</t>
  </si>
  <si>
    <t>Step 3:</t>
  </si>
  <si>
    <t>Repeat Step 1 &amp; 2 with reduced data set to find the next splitting attribute</t>
  </si>
  <si>
    <t>data check if total instance of class = car - luxury</t>
  </si>
  <si>
    <t>Step 3 concludsion</t>
  </si>
  <si>
    <t>Shirt Size has the lowest Gini Index and Highest Gain. We will take this as next attribute</t>
  </si>
  <si>
    <t>STEP 3 DRAFT</t>
  </si>
  <si>
    <t>Step 4</t>
  </si>
  <si>
    <t>Car Type -&gt; Luxury - New Data Set</t>
  </si>
  <si>
    <t>Car Type -&gt; Family - New Data Set</t>
  </si>
  <si>
    <t>data check if total instance of class = car - family</t>
  </si>
  <si>
    <t>Since both the attributes have the same Gini Index and Gain, there is no clear mathematical advantage in choosing one over the other. To break the tie, I will choose Gender as the next splitting attribute. Although the Gini Index and Gain are equal, Gender has fewer distinct values and may lead to a simpler tree structure. This will make the decision tree easier to interpret and help prevent overfitting by not creating unnecessary branches</t>
  </si>
  <si>
    <t>Booth Multi-way split and 2-way split of {Small,Medium},{Large} has the same highest Gain and lowest Gini Index, so both reduce impurity equally. I’ll choose the two-way split as the data is evenly distributed, leading to a simpler and more balanced tree, which reduces complexity and helps prevent overfitting.</t>
  </si>
  <si>
    <t>STEP 4 DRAFT</t>
  </si>
  <si>
    <t>STEP 4 FINAL DECISION TREE</t>
  </si>
  <si>
    <t>Step 4 Conclusion</t>
  </si>
  <si>
    <t>At the final splitting attribute—Shirt Size—there is no substantial evidence that the {Large} shirt size belongs to either class (C0 or C1), as both classes have an equal number of instances (1 each). Given that {Small &amp; Medium} is classified as C1, choosing C0 for {Large} appears more balanced. This approach supports a more diverse representation of shirt sizes within the classes.</t>
  </si>
  <si>
    <t>STEP 2 DRAFT</t>
  </si>
  <si>
    <t>e. Compute Gini split for all different way of splitings for Categorial Attributes(noted that there is no Continuos Attributes)</t>
  </si>
  <si>
    <t>d. Compute Gain for each split/child using the below function</t>
  </si>
  <si>
    <t>Gain = P - M</t>
  </si>
  <si>
    <t xml:space="preserve">where P is  impurity measure before splitting (Gini index for parent/dataset)
</t>
  </si>
  <si>
    <t xml:space="preserve">                        M is  impurity measure after splitting (Gini index for child node - weighted)</t>
  </si>
  <si>
    <t>f. Choose attribute test condition that produces the highest gain or equivalenty, lowest impurity after splitting (M)</t>
  </si>
  <si>
    <t>Noted that Customer ID is excluded from Gini Index calcualtion because it doesn’t provide any meaningful information for perdicting the class labels.</t>
  </si>
  <si>
    <t xml:space="preserve"> The Booth Multi-way split and the 2-way split of {Small, Medium} and {Large} have the same highest Gain and lowest Gini Index. However, I will choose the two-way split because it is less computationally expensive.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</si>
</sst>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6" borderId="0" xfId="0" applyFont="1" applyFill="1"/>
    <xf numFmtId="0" fontId="2" fillId="7" borderId="0" xfId="0" applyFont="1" applyFill="1"/>
    <xf numFmtId="0" fontId="0" fillId="7" borderId="0" xfId="0" applyFill="1"/>
    <xf numFmtId="0" fontId="0" fillId="0" borderId="6" xfId="0" applyBorder="1"/>
    <xf numFmtId="0" fontId="0" fillId="0" borderId="10" xfId="0" applyBorder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0" fillId="0" borderId="6" xfId="0" applyBorder="1" applyAlignment="1">
      <alignment vertical="center"/>
    </xf>
    <xf numFmtId="0" fontId="2" fillId="7" borderId="6" xfId="0" applyFont="1" applyFill="1" applyBorder="1"/>
    <xf numFmtId="0" fontId="3" fillId="7" borderId="6" xfId="0" applyFont="1" applyFill="1" applyBorder="1"/>
    <xf numFmtId="0" fontId="2" fillId="0" borderId="8" xfId="0" applyFont="1" applyBorder="1"/>
    <xf numFmtId="0" fontId="2" fillId="0" borderId="7" xfId="0" applyFont="1" applyBorder="1"/>
    <xf numFmtId="0" fontId="2" fillId="7" borderId="6" xfId="0" applyFont="1" applyFill="1" applyBorder="1" applyAlignment="1">
      <alignment horizontal="center"/>
    </xf>
    <xf numFmtId="164" fontId="0" fillId="0" borderId="0" xfId="0" applyNumberFormat="1"/>
    <xf numFmtId="164" fontId="2" fillId="7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164" fontId="2" fillId="0" borderId="0" xfId="0" applyNumberFormat="1" applyFont="1"/>
    <xf numFmtId="164" fontId="2" fillId="0" borderId="9" xfId="0" applyNumberFormat="1" applyFont="1" applyBorder="1"/>
    <xf numFmtId="164" fontId="2" fillId="0" borderId="6" xfId="0" applyNumberFormat="1" applyFont="1" applyBorder="1"/>
    <xf numFmtId="164" fontId="2" fillId="7" borderId="6" xfId="0" applyNumberFormat="1" applyFont="1" applyFill="1" applyBorder="1"/>
    <xf numFmtId="164" fontId="2" fillId="7" borderId="0" xfId="0" applyNumberFormat="1" applyFont="1" applyFill="1"/>
    <xf numFmtId="0" fontId="2" fillId="8" borderId="0" xfId="0" applyFont="1" applyFill="1"/>
    <xf numFmtId="0" fontId="0" fillId="8" borderId="0" xfId="0" applyFill="1"/>
    <xf numFmtId="0" fontId="0" fillId="0" borderId="12" xfId="0" applyBorder="1"/>
    <xf numFmtId="0" fontId="2" fillId="8" borderId="12" xfId="0" applyFont="1" applyFill="1" applyBorder="1"/>
    <xf numFmtId="0" fontId="2" fillId="0" borderId="12" xfId="0" applyFont="1" applyBorder="1"/>
    <xf numFmtId="0" fontId="0" fillId="0" borderId="12" xfId="0" applyBorder="1" applyAlignment="1">
      <alignment horizontal="center"/>
    </xf>
    <xf numFmtId="164" fontId="2" fillId="8" borderId="0" xfId="0" applyNumberFormat="1" applyFont="1" applyFill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164" fontId="0" fillId="0" borderId="12" xfId="0" applyNumberFormat="1" applyBorder="1"/>
    <xf numFmtId="0" fontId="2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2" fillId="8" borderId="14" xfId="0" applyFont="1" applyFill="1" applyBorder="1"/>
    <xf numFmtId="164" fontId="2" fillId="8" borderId="15" xfId="0" applyNumberFormat="1" applyFont="1" applyFill="1" applyBorder="1"/>
    <xf numFmtId="164" fontId="3" fillId="8" borderId="12" xfId="0" applyNumberFormat="1" applyFont="1" applyFill="1" applyBorder="1"/>
    <xf numFmtId="164" fontId="2" fillId="8" borderId="16" xfId="0" applyNumberFormat="1" applyFont="1" applyFill="1" applyBorder="1"/>
    <xf numFmtId="164" fontId="0" fillId="0" borderId="12" xfId="0" applyNumberFormat="1" applyBorder="1" applyAlignment="1">
      <alignment wrapText="1"/>
    </xf>
    <xf numFmtId="0" fontId="0" fillId="5" borderId="0" xfId="0" applyFill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3" borderId="12" xfId="0" applyFont="1" applyFill="1" applyBorder="1"/>
    <xf numFmtId="0" fontId="3" fillId="3" borderId="12" xfId="0" applyFont="1" applyFill="1" applyBorder="1" applyAlignment="1">
      <alignment horizontal="center"/>
    </xf>
    <xf numFmtId="164" fontId="0" fillId="0" borderId="12" xfId="1" applyNumberFormat="1" applyFont="1" applyBorder="1"/>
    <xf numFmtId="0" fontId="0" fillId="9" borderId="0" xfId="0" applyFill="1"/>
    <xf numFmtId="0" fontId="2" fillId="11" borderId="12" xfId="0" applyFont="1" applyFill="1" applyBorder="1" applyAlignment="1">
      <alignment horizontal="center"/>
    </xf>
    <xf numFmtId="164" fontId="0" fillId="11" borderId="12" xfId="0" applyNumberFormat="1" applyFill="1" applyBorder="1"/>
    <xf numFmtId="43" fontId="0" fillId="0" borderId="0" xfId="1" applyFont="1" applyFill="1"/>
    <xf numFmtId="2" fontId="2" fillId="2" borderId="1" xfId="0" applyNumberFormat="1" applyFont="1" applyFill="1" applyBorder="1" applyAlignment="1">
      <alignment horizontal="center"/>
    </xf>
    <xf numFmtId="2" fontId="0" fillId="11" borderId="12" xfId="0" applyNumberFormat="1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26</xdr:row>
      <xdr:rowOff>38100</xdr:rowOff>
    </xdr:from>
    <xdr:to>
      <xdr:col>4</xdr:col>
      <xdr:colOff>607680</xdr:colOff>
      <xdr:row>32</xdr:row>
      <xdr:rowOff>139866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9835765-9937-3574-E947-0717240A3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4743450"/>
          <a:ext cx="4048690" cy="1190791"/>
        </a:xfrm>
        <a:prstGeom prst="rect">
          <a:avLst/>
        </a:prstGeom>
      </xdr:spPr>
    </xdr:pic>
    <xdr:clientData/>
  </xdr:twoCellAnchor>
  <xdr:twoCellAnchor editAs="oneCell">
    <xdr:from>
      <xdr:col>1</xdr:col>
      <xdr:colOff>36306</xdr:colOff>
      <xdr:row>47</xdr:row>
      <xdr:rowOff>115956</xdr:rowOff>
    </xdr:from>
    <xdr:to>
      <xdr:col>4</xdr:col>
      <xdr:colOff>674067</xdr:colOff>
      <xdr:row>52</xdr:row>
      <xdr:rowOff>164426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3680B41-6B82-9AB4-1712-53C774CCC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19" y="8680173"/>
          <a:ext cx="3704259" cy="1045558"/>
        </a:xfrm>
        <a:prstGeom prst="rect">
          <a:avLst/>
        </a:prstGeom>
      </xdr:spPr>
    </xdr:pic>
    <xdr:clientData/>
  </xdr:twoCellAnchor>
  <xdr:twoCellAnchor editAs="oneCell">
    <xdr:from>
      <xdr:col>6</xdr:col>
      <xdr:colOff>885825</xdr:colOff>
      <xdr:row>118</xdr:row>
      <xdr:rowOff>142875</xdr:rowOff>
    </xdr:from>
    <xdr:to>
      <xdr:col>9</xdr:col>
      <xdr:colOff>686285</xdr:colOff>
      <xdr:row>138</xdr:row>
      <xdr:rowOff>83047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064AEC7-1E9E-F743-824A-63F861E80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0" y="21307425"/>
          <a:ext cx="3477110" cy="3559672"/>
        </a:xfrm>
        <a:prstGeom prst="rect">
          <a:avLst/>
        </a:prstGeom>
      </xdr:spPr>
    </xdr:pic>
    <xdr:clientData/>
  </xdr:twoCellAnchor>
  <xdr:twoCellAnchor editAs="oneCell">
    <xdr:from>
      <xdr:col>6</xdr:col>
      <xdr:colOff>876300</xdr:colOff>
      <xdr:row>192</xdr:row>
      <xdr:rowOff>158750</xdr:rowOff>
    </xdr:from>
    <xdr:to>
      <xdr:col>9</xdr:col>
      <xdr:colOff>800100</xdr:colOff>
      <xdr:row>211</xdr:row>
      <xdr:rowOff>178124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DD0D53-7AAA-4EB3-3D2F-58A405193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7925" y="36115625"/>
          <a:ext cx="3600450" cy="345789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277</xdr:row>
      <xdr:rowOff>123825</xdr:rowOff>
    </xdr:from>
    <xdr:to>
      <xdr:col>13</xdr:col>
      <xdr:colOff>340773</xdr:colOff>
      <xdr:row>311</xdr:row>
      <xdr:rowOff>102456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89C948-4E4B-B5C7-B0D4-C09F70048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72225" y="51558825"/>
          <a:ext cx="7503573" cy="6131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82550</xdr:rowOff>
    </xdr:from>
    <xdr:to>
      <xdr:col>3</xdr:col>
      <xdr:colOff>495300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A8CA2F-44E7-4EE8-B13D-D23C86357C3D}"/>
            </a:ext>
          </a:extLst>
        </xdr:cNvPr>
        <xdr:cNvSpPr txBox="1"/>
      </xdr:nvSpPr>
      <xdr:spPr>
        <a:xfrm rot="20407515">
          <a:off x="14535150" y="19669125"/>
          <a:ext cx="173355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Sports</a:t>
          </a:r>
        </a:p>
      </xdr:txBody>
    </xdr:sp>
    <xdr:clientData/>
  </xdr:twoCellAnchor>
  <xdr:twoCellAnchor>
    <xdr:from>
      <xdr:col>3</xdr:col>
      <xdr:colOff>117474</xdr:colOff>
      <xdr:row>2</xdr:row>
      <xdr:rowOff>130175</xdr:rowOff>
    </xdr:from>
    <xdr:to>
      <xdr:col>6</xdr:col>
      <xdr:colOff>438149</xdr:colOff>
      <xdr:row>8</xdr:row>
      <xdr:rowOff>25400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4A7DEA2-B726-4B7C-A27F-FDC8E4A042BC}"/>
            </a:ext>
          </a:extLst>
        </xdr:cNvPr>
        <xdr:cNvSpPr/>
      </xdr:nvSpPr>
      <xdr:spPr>
        <a:xfrm>
          <a:off x="15890874" y="18627725"/>
          <a:ext cx="2149475" cy="98425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CAR</a:t>
          </a:r>
          <a:r>
            <a:rPr lang="en-AU" sz="2800"/>
            <a:t> </a:t>
          </a:r>
          <a:r>
            <a:rPr lang="en-AU" sz="2400"/>
            <a:t>TYPE</a:t>
          </a:r>
          <a:endParaRPr lang="en-AU" sz="2800"/>
        </a:p>
      </xdr:txBody>
    </xdr:sp>
    <xdr:clientData/>
  </xdr:twoCellAnchor>
  <xdr:twoCellAnchor>
    <xdr:from>
      <xdr:col>1</xdr:col>
      <xdr:colOff>0</xdr:colOff>
      <xdr:row>12</xdr:row>
      <xdr:rowOff>82550</xdr:rowOff>
    </xdr:from>
    <xdr:to>
      <xdr:col>2</xdr:col>
      <xdr:colOff>19050</xdr:colOff>
      <xdr:row>15</xdr:row>
      <xdr:rowOff>142875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F1ED70A-E161-4182-AD90-53CD1D622AF5}"/>
            </a:ext>
          </a:extLst>
        </xdr:cNvPr>
        <xdr:cNvSpPr/>
      </xdr:nvSpPr>
      <xdr:spPr>
        <a:xfrm>
          <a:off x="14058900" y="20450175"/>
          <a:ext cx="87630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2</xdr:col>
      <xdr:colOff>600075</xdr:colOff>
      <xdr:row>14</xdr:row>
      <xdr:rowOff>111125</xdr:rowOff>
    </xdr:from>
    <xdr:to>
      <xdr:col>6</xdr:col>
      <xdr:colOff>581025</xdr:colOff>
      <xdr:row>20</xdr:row>
      <xdr:rowOff>76200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599CF43-B9B2-45D8-B07C-2DD750CA4438}"/>
            </a:ext>
          </a:extLst>
        </xdr:cNvPr>
        <xdr:cNvSpPr/>
      </xdr:nvSpPr>
      <xdr:spPr>
        <a:xfrm>
          <a:off x="15513050" y="20837525"/>
          <a:ext cx="2667000" cy="1050925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400"/>
            <a:t> SHIRT</a:t>
          </a:r>
          <a:r>
            <a:rPr lang="en-AU" sz="2400" baseline="0"/>
            <a:t> SIZE</a:t>
          </a:r>
          <a:endParaRPr lang="en-AU" sz="2400"/>
        </a:p>
      </xdr:txBody>
    </xdr:sp>
    <xdr:clientData/>
  </xdr:twoCellAnchor>
  <xdr:twoCellAnchor>
    <xdr:from>
      <xdr:col>8</xdr:col>
      <xdr:colOff>168275</xdr:colOff>
      <xdr:row>14</xdr:row>
      <xdr:rowOff>114300</xdr:rowOff>
    </xdr:from>
    <xdr:to>
      <xdr:col>11</xdr:col>
      <xdr:colOff>447675</xdr:colOff>
      <xdr:row>20</xdr:row>
      <xdr:rowOff>73025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EB0C566-7C66-485D-896C-D5FEAE4BAFEA}"/>
            </a:ext>
          </a:extLst>
        </xdr:cNvPr>
        <xdr:cNvSpPr/>
      </xdr:nvSpPr>
      <xdr:spPr>
        <a:xfrm>
          <a:off x="18989675" y="20840700"/>
          <a:ext cx="2105025" cy="1044575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GENDER</a:t>
          </a:r>
          <a:endParaRPr lang="en-AU" sz="2800"/>
        </a:p>
      </xdr:txBody>
    </xdr:sp>
    <xdr:clientData/>
  </xdr:twoCellAnchor>
  <xdr:twoCellAnchor>
    <xdr:from>
      <xdr:col>2</xdr:col>
      <xdr:colOff>152400</xdr:colOff>
      <xdr:row>24</xdr:row>
      <xdr:rowOff>171450</xdr:rowOff>
    </xdr:from>
    <xdr:to>
      <xdr:col>3</xdr:col>
      <xdr:colOff>171450</xdr:colOff>
      <xdr:row>28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042243-AD70-46B1-AC9E-6FBFFE991710}"/>
            </a:ext>
          </a:extLst>
        </xdr:cNvPr>
        <xdr:cNvSpPr/>
      </xdr:nvSpPr>
      <xdr:spPr>
        <a:xfrm>
          <a:off x="15068550" y="22707600"/>
          <a:ext cx="87630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1</xdr:col>
      <xdr:colOff>314325</xdr:colOff>
      <xdr:row>8</xdr:row>
      <xdr:rowOff>28575</xdr:rowOff>
    </xdr:from>
    <xdr:to>
      <xdr:col>4</xdr:col>
      <xdr:colOff>582612</xdr:colOff>
      <xdr:row>12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A7CC254-CDC3-4970-8ED1-989367C55329}"/>
            </a:ext>
          </a:extLst>
        </xdr:cNvPr>
        <xdr:cNvCxnSpPr>
          <a:stCxn id="3" idx="4"/>
          <a:endCxn id="4" idx="0"/>
        </xdr:cNvCxnSpPr>
      </xdr:nvCxnSpPr>
      <xdr:spPr>
        <a:xfrm flipH="1">
          <a:off x="14370050" y="19608800"/>
          <a:ext cx="2592387" cy="838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582612</xdr:colOff>
      <xdr:row>8</xdr:row>
      <xdr:rowOff>28575</xdr:rowOff>
    </xdr:from>
    <xdr:to>
      <xdr:col>4</xdr:col>
      <xdr:colOff>587375</xdr:colOff>
      <xdr:row>14</xdr:row>
      <xdr:rowOff>111125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66D0574-680C-4A23-9331-5A08D974AF12}"/>
            </a:ext>
          </a:extLst>
        </xdr:cNvPr>
        <xdr:cNvCxnSpPr>
          <a:stCxn id="3" idx="4"/>
          <a:endCxn id="5" idx="0"/>
        </xdr:cNvCxnSpPr>
      </xdr:nvCxnSpPr>
      <xdr:spPr>
        <a:xfrm>
          <a:off x="16962437" y="19608800"/>
          <a:ext cx="7938" cy="1228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582612</xdr:colOff>
      <xdr:row>8</xdr:row>
      <xdr:rowOff>28575</xdr:rowOff>
    </xdr:from>
    <xdr:to>
      <xdr:col>10</xdr:col>
      <xdr:colOff>1588</xdr:colOff>
      <xdr:row>14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C3D40E3-7A66-445A-A876-434429A1278E}"/>
            </a:ext>
          </a:extLst>
        </xdr:cNvPr>
        <xdr:cNvCxnSpPr>
          <a:stCxn id="3" idx="4"/>
          <a:endCxn id="6" idx="0"/>
        </xdr:cNvCxnSpPr>
      </xdr:nvCxnSpPr>
      <xdr:spPr>
        <a:xfrm>
          <a:off x="16962437" y="19608800"/>
          <a:ext cx="3079751" cy="1231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24</xdr:row>
      <xdr:rowOff>171450</xdr:rowOff>
    </xdr:from>
    <xdr:to>
      <xdr:col>7</xdr:col>
      <xdr:colOff>571500</xdr:colOff>
      <xdr:row>28</xdr:row>
      <xdr:rowOff>44450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F1FAD9B-658A-46D8-9D1A-9CB0B6B17150}"/>
            </a:ext>
          </a:extLst>
        </xdr:cNvPr>
        <xdr:cNvSpPr/>
      </xdr:nvSpPr>
      <xdr:spPr>
        <a:xfrm>
          <a:off x="18154650" y="22707600"/>
          <a:ext cx="628650" cy="6000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2</xdr:col>
      <xdr:colOff>466725</xdr:colOff>
      <xdr:row>20</xdr:row>
      <xdr:rowOff>76200</xdr:rowOff>
    </xdr:from>
    <xdr:to>
      <xdr:col>4</xdr:col>
      <xdr:colOff>587375</xdr:colOff>
      <xdr:row>24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CDB4A91-619A-46F0-BD9E-4F559CF41ED3}"/>
            </a:ext>
          </a:extLst>
        </xdr:cNvPr>
        <xdr:cNvCxnSpPr>
          <a:stCxn id="5" idx="4"/>
          <a:endCxn id="8" idx="0"/>
        </xdr:cNvCxnSpPr>
      </xdr:nvCxnSpPr>
      <xdr:spPr>
        <a:xfrm flipH="1">
          <a:off x="15379700" y="21888450"/>
          <a:ext cx="1590675" cy="819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587375</xdr:colOff>
      <xdr:row>20</xdr:row>
      <xdr:rowOff>76200</xdr:rowOff>
    </xdr:from>
    <xdr:to>
      <xdr:col>7</xdr:col>
      <xdr:colOff>257175</xdr:colOff>
      <xdr:row>24</xdr:row>
      <xdr:rowOff>171450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215F5A7-C3FF-465E-8566-4714AA44EE23}"/>
            </a:ext>
          </a:extLst>
        </xdr:cNvPr>
        <xdr:cNvCxnSpPr>
          <a:stCxn id="5" idx="4"/>
          <a:endCxn id="12" idx="0"/>
        </xdr:cNvCxnSpPr>
      </xdr:nvCxnSpPr>
      <xdr:spPr>
        <a:xfrm>
          <a:off x="16970375" y="21888450"/>
          <a:ext cx="1495425" cy="819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25</xdr:row>
      <xdr:rowOff>9525</xdr:rowOff>
    </xdr:from>
    <xdr:to>
      <xdr:col>9</xdr:col>
      <xdr:colOff>447675</xdr:colOff>
      <xdr:row>28</xdr:row>
      <xdr:rowOff>66675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1FFD06F-8E33-4F0B-8448-472ACC2117C3}"/>
            </a:ext>
          </a:extLst>
        </xdr:cNvPr>
        <xdr:cNvSpPr/>
      </xdr:nvSpPr>
      <xdr:spPr>
        <a:xfrm>
          <a:off x="19246850" y="22723475"/>
          <a:ext cx="628650" cy="6000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9</xdr:col>
      <xdr:colOff>130175</xdr:colOff>
      <xdr:row>20</xdr:row>
      <xdr:rowOff>73025</xdr:rowOff>
    </xdr:from>
    <xdr:to>
      <xdr:col>10</xdr:col>
      <xdr:colOff>1588</xdr:colOff>
      <xdr:row>25</xdr:row>
      <xdr:rowOff>6350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295B320-3949-48F0-AE4F-1A22EDD2B4BF}"/>
            </a:ext>
          </a:extLst>
        </xdr:cNvPr>
        <xdr:cNvCxnSpPr>
          <a:stCxn id="6" idx="4"/>
          <a:endCxn id="16" idx="0"/>
        </xdr:cNvCxnSpPr>
      </xdr:nvCxnSpPr>
      <xdr:spPr>
        <a:xfrm flipH="1">
          <a:off x="19561175" y="21885275"/>
          <a:ext cx="481013" cy="8413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</xdr:colOff>
      <xdr:row>24</xdr:row>
      <xdr:rowOff>0</xdr:rowOff>
    </xdr:from>
    <xdr:to>
      <xdr:col>14</xdr:col>
      <xdr:colOff>15875</xdr:colOff>
      <xdr:row>28</xdr:row>
      <xdr:rowOff>142875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1B184DA3-54A6-44F7-B793-2469EDD275CF}"/>
            </a:ext>
          </a:extLst>
        </xdr:cNvPr>
        <xdr:cNvSpPr/>
      </xdr:nvSpPr>
      <xdr:spPr>
        <a:xfrm>
          <a:off x="20075525" y="22536150"/>
          <a:ext cx="2419350" cy="86360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400"/>
            <a:t> SHIRT</a:t>
          </a:r>
          <a:r>
            <a:rPr lang="en-AU" sz="2400" baseline="0"/>
            <a:t> SIZE</a:t>
          </a:r>
          <a:endParaRPr lang="en-AU" sz="2400"/>
        </a:p>
      </xdr:txBody>
    </xdr:sp>
    <xdr:clientData/>
  </xdr:twoCellAnchor>
  <xdr:twoCellAnchor>
    <xdr:from>
      <xdr:col>10</xdr:col>
      <xdr:colOff>1588</xdr:colOff>
      <xdr:row>20</xdr:row>
      <xdr:rowOff>73025</xdr:rowOff>
    </xdr:from>
    <xdr:to>
      <xdr:col>12</xdr:col>
      <xdr:colOff>25400</xdr:colOff>
      <xdr:row>24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AA3A63A-5938-406D-8A97-896DE2E353E6}"/>
            </a:ext>
          </a:extLst>
        </xdr:cNvPr>
        <xdr:cNvCxnSpPr>
          <a:stCxn id="6" idx="4"/>
          <a:endCxn id="18" idx="0"/>
        </xdr:cNvCxnSpPr>
      </xdr:nvCxnSpPr>
      <xdr:spPr>
        <a:xfrm>
          <a:off x="20042188" y="21885275"/>
          <a:ext cx="1246187" cy="650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34</xdr:row>
      <xdr:rowOff>158750</xdr:rowOff>
    </xdr:from>
    <xdr:to>
      <xdr:col>11</xdr:col>
      <xdr:colOff>266700</xdr:colOff>
      <xdr:row>38</xdr:row>
      <xdr:rowOff>38100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BB85B6E-0773-481D-A5E7-33A0B9F56BEB}"/>
            </a:ext>
          </a:extLst>
        </xdr:cNvPr>
        <xdr:cNvSpPr/>
      </xdr:nvSpPr>
      <xdr:spPr>
        <a:xfrm>
          <a:off x="6343650" y="6311900"/>
          <a:ext cx="628650" cy="60325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10</xdr:col>
      <xdr:colOff>561975</xdr:colOff>
      <xdr:row>28</xdr:row>
      <xdr:rowOff>139700</xdr:rowOff>
    </xdr:from>
    <xdr:to>
      <xdr:col>12</xdr:col>
      <xdr:colOff>25400</xdr:colOff>
      <xdr:row>34</xdr:row>
      <xdr:rowOff>161925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FEE8438D-D082-4530-B907-9FCECD606740}"/>
            </a:ext>
          </a:extLst>
        </xdr:cNvPr>
        <xdr:cNvCxnSpPr>
          <a:stCxn id="18" idx="4"/>
          <a:endCxn id="20" idx="0"/>
        </xdr:cNvCxnSpPr>
      </xdr:nvCxnSpPr>
      <xdr:spPr>
        <a:xfrm flipH="1">
          <a:off x="6657975" y="5207000"/>
          <a:ext cx="682625" cy="11080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34</xdr:row>
      <xdr:rowOff>139700</xdr:rowOff>
    </xdr:from>
    <xdr:to>
      <xdr:col>14</xdr:col>
      <xdr:colOff>38100</xdr:colOff>
      <xdr:row>38</xdr:row>
      <xdr:rowOff>15875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30758310-593C-4486-A815-3FDCBB7AF474}"/>
            </a:ext>
          </a:extLst>
        </xdr:cNvPr>
        <xdr:cNvSpPr/>
      </xdr:nvSpPr>
      <xdr:spPr>
        <a:xfrm>
          <a:off x="21888450" y="24488775"/>
          <a:ext cx="62865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12</xdr:col>
      <xdr:colOff>25400</xdr:colOff>
      <xdr:row>28</xdr:row>
      <xdr:rowOff>139700</xdr:rowOff>
    </xdr:from>
    <xdr:to>
      <xdr:col>13</xdr:col>
      <xdr:colOff>333375</xdr:colOff>
      <xdr:row>34</xdr:row>
      <xdr:rowOff>142875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BC4311E-C666-4262-83B4-925258B03772}"/>
            </a:ext>
          </a:extLst>
        </xdr:cNvPr>
        <xdr:cNvCxnSpPr>
          <a:stCxn id="18" idx="4"/>
          <a:endCxn id="22" idx="0"/>
        </xdr:cNvCxnSpPr>
      </xdr:nvCxnSpPr>
      <xdr:spPr>
        <a:xfrm>
          <a:off x="21288375" y="23402925"/>
          <a:ext cx="911225" cy="1082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350837</xdr:colOff>
      <xdr:row>8</xdr:row>
      <xdr:rowOff>122238</xdr:rowOff>
    </xdr:from>
    <xdr:to>
      <xdr:col>8</xdr:col>
      <xdr:colOff>373062</xdr:colOff>
      <xdr:row>12</xdr:row>
      <xdr:rowOff>49213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BF1FBA-0EA6-475B-9B8C-B4D664C0B23B}"/>
            </a:ext>
          </a:extLst>
        </xdr:cNvPr>
        <xdr:cNvSpPr txBox="1"/>
      </xdr:nvSpPr>
      <xdr:spPr>
        <a:xfrm rot="1258899">
          <a:off x="17956212" y="19708813"/>
          <a:ext cx="1235075" cy="701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Luxury</a:t>
          </a:r>
        </a:p>
        <a:p>
          <a:endParaRPr lang="en-AU" sz="2400"/>
        </a:p>
      </xdr:txBody>
    </xdr:sp>
    <xdr:clientData/>
  </xdr:twoCellAnchor>
  <xdr:twoCellAnchor>
    <xdr:from>
      <xdr:col>4</xdr:col>
      <xdr:colOff>533400</xdr:colOff>
      <xdr:row>10</xdr:row>
      <xdr:rowOff>161925</xdr:rowOff>
    </xdr:from>
    <xdr:to>
      <xdr:col>6</xdr:col>
      <xdr:colOff>552450</xdr:colOff>
      <xdr:row>14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E661709-5CF6-4C12-972B-ECDB01203BCC}"/>
            </a:ext>
          </a:extLst>
        </xdr:cNvPr>
        <xdr:cNvSpPr txBox="1"/>
      </xdr:nvSpPr>
      <xdr:spPr>
        <a:xfrm>
          <a:off x="16916400" y="20161250"/>
          <a:ext cx="1238250" cy="641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Family</a:t>
          </a:r>
        </a:p>
      </xdr:txBody>
    </xdr:sp>
    <xdr:clientData/>
  </xdr:twoCellAnchor>
  <xdr:twoCellAnchor>
    <xdr:from>
      <xdr:col>2</xdr:col>
      <xdr:colOff>95250</xdr:colOff>
      <xdr:row>21</xdr:row>
      <xdr:rowOff>28575</xdr:rowOff>
    </xdr:from>
    <xdr:to>
      <xdr:col>4</xdr:col>
      <xdr:colOff>114300</xdr:colOff>
      <xdr:row>24</xdr:row>
      <xdr:rowOff>130175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74D283D-0543-4B95-8B1F-E7A10FBDEC0A}"/>
            </a:ext>
          </a:extLst>
        </xdr:cNvPr>
        <xdr:cNvSpPr txBox="1"/>
      </xdr:nvSpPr>
      <xdr:spPr>
        <a:xfrm>
          <a:off x="15011400" y="22018625"/>
          <a:ext cx="1485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Large</a:t>
          </a:r>
        </a:p>
      </xdr:txBody>
    </xdr:sp>
    <xdr:clientData/>
  </xdr:twoCellAnchor>
  <xdr:twoCellAnchor>
    <xdr:from>
      <xdr:col>6</xdr:col>
      <xdr:colOff>224865</xdr:colOff>
      <xdr:row>19</xdr:row>
      <xdr:rowOff>35952</xdr:rowOff>
    </xdr:from>
    <xdr:to>
      <xdr:col>8</xdr:col>
      <xdr:colOff>478678</xdr:colOff>
      <xdr:row>28</xdr:row>
      <xdr:rowOff>44823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D4E1EC6-22B2-4AC9-8DE2-BC0986F104A2}"/>
            </a:ext>
          </a:extLst>
        </xdr:cNvPr>
        <xdr:cNvSpPr txBox="1"/>
      </xdr:nvSpPr>
      <xdr:spPr>
        <a:xfrm>
          <a:off x="3855571" y="3442540"/>
          <a:ext cx="1464048" cy="1622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{Medium, Small}</a:t>
          </a:r>
        </a:p>
      </xdr:txBody>
    </xdr:sp>
    <xdr:clientData/>
  </xdr:twoCellAnchor>
  <xdr:twoCellAnchor>
    <xdr:from>
      <xdr:col>11</xdr:col>
      <xdr:colOff>447675</xdr:colOff>
      <xdr:row>21</xdr:row>
      <xdr:rowOff>57150</xdr:rowOff>
    </xdr:from>
    <xdr:to>
      <xdr:col>13</xdr:col>
      <xdr:colOff>466725</xdr:colOff>
      <xdr:row>24</xdr:row>
      <xdr:rowOff>158750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B13B3C6-85A7-49EA-95D3-50CA93B793E8}"/>
            </a:ext>
          </a:extLst>
        </xdr:cNvPr>
        <xdr:cNvSpPr txBox="1"/>
      </xdr:nvSpPr>
      <xdr:spPr>
        <a:xfrm>
          <a:off x="21094700" y="22050375"/>
          <a:ext cx="123825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</a:t>
          </a:r>
        </a:p>
      </xdr:txBody>
    </xdr:sp>
    <xdr:clientData/>
  </xdr:twoCellAnchor>
  <xdr:twoCellAnchor>
    <xdr:from>
      <xdr:col>8</xdr:col>
      <xdr:colOff>552450</xdr:colOff>
      <xdr:row>21</xdr:row>
      <xdr:rowOff>57150</xdr:rowOff>
    </xdr:from>
    <xdr:to>
      <xdr:col>10</xdr:col>
      <xdr:colOff>571500</xdr:colOff>
      <xdr:row>24</xdr:row>
      <xdr:rowOff>158750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EC0F664-190F-43A9-AF9E-499E5DCF2A40}"/>
            </a:ext>
          </a:extLst>
        </xdr:cNvPr>
        <xdr:cNvSpPr txBox="1"/>
      </xdr:nvSpPr>
      <xdr:spPr>
        <a:xfrm>
          <a:off x="19373850" y="22050375"/>
          <a:ext cx="123825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M</a:t>
          </a:r>
        </a:p>
      </xdr:txBody>
    </xdr:sp>
    <xdr:clientData/>
  </xdr:twoCellAnchor>
  <xdr:twoCellAnchor>
    <xdr:from>
      <xdr:col>13</xdr:col>
      <xdr:colOff>314325</xdr:colOff>
      <xdr:row>30</xdr:row>
      <xdr:rowOff>82550</xdr:rowOff>
    </xdr:from>
    <xdr:to>
      <xdr:col>15</xdr:col>
      <xdr:colOff>333375</xdr:colOff>
      <xdr:row>34</xdr:row>
      <xdr:rowOff>9525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CE30EDE-9B98-40AE-B132-799B08472158}"/>
            </a:ext>
          </a:extLst>
        </xdr:cNvPr>
        <xdr:cNvSpPr txBox="1"/>
      </xdr:nvSpPr>
      <xdr:spPr>
        <a:xfrm>
          <a:off x="22180550" y="23707725"/>
          <a:ext cx="1238250" cy="644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{Large}</a:t>
          </a:r>
        </a:p>
      </xdr:txBody>
    </xdr:sp>
    <xdr:clientData/>
  </xdr:twoCellAnchor>
  <xdr:twoCellAnchor>
    <xdr:from>
      <xdr:col>8</xdr:col>
      <xdr:colOff>6350</xdr:colOff>
      <xdr:row>29</xdr:row>
      <xdr:rowOff>142876</xdr:rowOff>
    </xdr:from>
    <xdr:to>
      <xdr:col>12</xdr:col>
      <xdr:colOff>444500</xdr:colOff>
      <xdr:row>33</xdr:row>
      <xdr:rowOff>38101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B957802-1709-4E85-BF41-16D0D875C9CC}"/>
            </a:ext>
          </a:extLst>
        </xdr:cNvPr>
        <xdr:cNvSpPr txBox="1"/>
      </xdr:nvSpPr>
      <xdr:spPr>
        <a:xfrm>
          <a:off x="18830925" y="23580726"/>
          <a:ext cx="287655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{</a:t>
          </a:r>
          <a:r>
            <a:rPr lang="en-AU" sz="2000" baseline="0"/>
            <a:t>Small &amp;</a:t>
          </a:r>
          <a:r>
            <a:rPr lang="en-AU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Medium</a:t>
          </a:r>
          <a:r>
            <a:rPr lang="en-AU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2400" baseline="0"/>
            <a:t> }</a:t>
          </a:r>
          <a:endParaRPr lang="en-AU" sz="2400"/>
        </a:p>
      </xdr:txBody>
    </xdr:sp>
    <xdr:clientData/>
  </xdr:twoCellAnchor>
  <xdr:twoCellAnchor>
    <xdr:from>
      <xdr:col>3</xdr:col>
      <xdr:colOff>476250</xdr:colOff>
      <xdr:row>58</xdr:row>
      <xdr:rowOff>82550</xdr:rowOff>
    </xdr:from>
    <xdr:to>
      <xdr:col>5</xdr:col>
      <xdr:colOff>495300</xdr:colOff>
      <xdr:row>62</xdr:row>
      <xdr:rowOff>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2C53B10-DD12-4644-B458-BADFD16A149F}"/>
            </a:ext>
          </a:extLst>
        </xdr:cNvPr>
        <xdr:cNvSpPr txBox="1"/>
      </xdr:nvSpPr>
      <xdr:spPr>
        <a:xfrm rot="20407515">
          <a:off x="1085850" y="1533525"/>
          <a:ext cx="12382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Sports</a:t>
          </a:r>
        </a:p>
      </xdr:txBody>
    </xdr:sp>
    <xdr:clientData/>
  </xdr:twoCellAnchor>
  <xdr:twoCellAnchor>
    <xdr:from>
      <xdr:col>5</xdr:col>
      <xdr:colOff>117474</xdr:colOff>
      <xdr:row>52</xdr:row>
      <xdr:rowOff>130175</xdr:rowOff>
    </xdr:from>
    <xdr:to>
      <xdr:col>8</xdr:col>
      <xdr:colOff>438149</xdr:colOff>
      <xdr:row>58</xdr:row>
      <xdr:rowOff>25400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3A6E726-3221-4C20-BB9A-EC32FE98E13A}"/>
            </a:ext>
          </a:extLst>
        </xdr:cNvPr>
        <xdr:cNvSpPr/>
      </xdr:nvSpPr>
      <xdr:spPr>
        <a:xfrm>
          <a:off x="1946274" y="492125"/>
          <a:ext cx="2149475" cy="98425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CAR</a:t>
          </a:r>
          <a:r>
            <a:rPr lang="en-AU" sz="2800"/>
            <a:t> </a:t>
          </a:r>
          <a:r>
            <a:rPr lang="en-AU" sz="2400"/>
            <a:t>TYPE</a:t>
          </a:r>
          <a:endParaRPr lang="en-AU" sz="2800"/>
        </a:p>
      </xdr:txBody>
    </xdr:sp>
    <xdr:clientData/>
  </xdr:twoCellAnchor>
  <xdr:twoCellAnchor>
    <xdr:from>
      <xdr:col>3</xdr:col>
      <xdr:colOff>0</xdr:colOff>
      <xdr:row>62</xdr:row>
      <xdr:rowOff>82550</xdr:rowOff>
    </xdr:from>
    <xdr:to>
      <xdr:col>4</xdr:col>
      <xdr:colOff>19050</xdr:colOff>
      <xdr:row>65</xdr:row>
      <xdr:rowOff>142875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7808677-69C4-491C-A3E3-FEC19A7A899C}"/>
            </a:ext>
          </a:extLst>
        </xdr:cNvPr>
        <xdr:cNvSpPr/>
      </xdr:nvSpPr>
      <xdr:spPr>
        <a:xfrm>
          <a:off x="609600" y="2257425"/>
          <a:ext cx="62865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4</xdr:col>
      <xdr:colOff>596900</xdr:colOff>
      <xdr:row>64</xdr:row>
      <xdr:rowOff>111126</xdr:rowOff>
    </xdr:from>
    <xdr:to>
      <xdr:col>8</xdr:col>
      <xdr:colOff>577850</xdr:colOff>
      <xdr:row>69</xdr:row>
      <xdr:rowOff>1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F083CDB2-8A0A-44EC-9E51-D0DC3CEDDC0E}"/>
            </a:ext>
          </a:extLst>
        </xdr:cNvPr>
        <xdr:cNvSpPr/>
      </xdr:nvSpPr>
      <xdr:spPr>
        <a:xfrm>
          <a:off x="3035300" y="11693526"/>
          <a:ext cx="2419350" cy="79375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400"/>
            <a:t> SHIRT</a:t>
          </a:r>
          <a:r>
            <a:rPr lang="en-AU" sz="2400" baseline="0"/>
            <a:t> SIZE</a:t>
          </a:r>
          <a:endParaRPr lang="en-AU" sz="2400"/>
        </a:p>
      </xdr:txBody>
    </xdr:sp>
    <xdr:clientData/>
  </xdr:twoCellAnchor>
  <xdr:twoCellAnchor>
    <xdr:from>
      <xdr:col>10</xdr:col>
      <xdr:colOff>406400</xdr:colOff>
      <xdr:row>63</xdr:row>
      <xdr:rowOff>152401</xdr:rowOff>
    </xdr:from>
    <xdr:to>
      <xdr:col>11</xdr:col>
      <xdr:colOff>444500</xdr:colOff>
      <xdr:row>67</xdr:row>
      <xdr:rowOff>57150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57CDD78B-6565-480C-886D-86F1BA75752C}"/>
            </a:ext>
          </a:extLst>
        </xdr:cNvPr>
        <xdr:cNvSpPr/>
      </xdr:nvSpPr>
      <xdr:spPr>
        <a:xfrm>
          <a:off x="6502400" y="11553826"/>
          <a:ext cx="647700" cy="628649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?</a:t>
          </a:r>
          <a:endParaRPr lang="en-AU" sz="2800"/>
        </a:p>
      </xdr:txBody>
    </xdr:sp>
    <xdr:clientData/>
  </xdr:twoCellAnchor>
  <xdr:twoCellAnchor>
    <xdr:from>
      <xdr:col>4</xdr:col>
      <xdr:colOff>152400</xdr:colOff>
      <xdr:row>74</xdr:row>
      <xdr:rowOff>171450</xdr:rowOff>
    </xdr:from>
    <xdr:to>
      <xdr:col>5</xdr:col>
      <xdr:colOff>171450</xdr:colOff>
      <xdr:row>78</xdr:row>
      <xdr:rowOff>47625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BD347C6C-0557-4E49-A924-DB83266B1681}"/>
            </a:ext>
          </a:extLst>
        </xdr:cNvPr>
        <xdr:cNvSpPr/>
      </xdr:nvSpPr>
      <xdr:spPr>
        <a:xfrm>
          <a:off x="1371600" y="4514850"/>
          <a:ext cx="62865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3</xdr:col>
      <xdr:colOff>314325</xdr:colOff>
      <xdr:row>58</xdr:row>
      <xdr:rowOff>28575</xdr:rowOff>
    </xdr:from>
    <xdr:to>
      <xdr:col>6</xdr:col>
      <xdr:colOff>582612</xdr:colOff>
      <xdr:row>62</xdr:row>
      <xdr:rowOff>85725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0D9CC33-659E-4E8A-BD6F-B055B4BAD9F6}"/>
            </a:ext>
          </a:extLst>
        </xdr:cNvPr>
        <xdr:cNvCxnSpPr>
          <a:stCxn id="38" idx="4"/>
          <a:endCxn id="39" idx="0"/>
        </xdr:cNvCxnSpPr>
      </xdr:nvCxnSpPr>
      <xdr:spPr>
        <a:xfrm flipH="1">
          <a:off x="920750" y="1473200"/>
          <a:ext cx="2097087" cy="7810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582612</xdr:colOff>
      <xdr:row>58</xdr:row>
      <xdr:rowOff>28575</xdr:rowOff>
    </xdr:from>
    <xdr:to>
      <xdr:col>6</xdr:col>
      <xdr:colOff>587375</xdr:colOff>
      <xdr:row>64</xdr:row>
      <xdr:rowOff>111126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E0A3C7A-11A1-4568-888B-E8F09D338082}"/>
            </a:ext>
          </a:extLst>
        </xdr:cNvPr>
        <xdr:cNvCxnSpPr>
          <a:stCxn id="38" idx="4"/>
          <a:endCxn id="40" idx="0"/>
        </xdr:cNvCxnSpPr>
      </xdr:nvCxnSpPr>
      <xdr:spPr>
        <a:xfrm>
          <a:off x="4240212" y="10525125"/>
          <a:ext cx="4763" cy="11684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582612</xdr:colOff>
      <xdr:row>58</xdr:row>
      <xdr:rowOff>28575</xdr:rowOff>
    </xdr:from>
    <xdr:to>
      <xdr:col>11</xdr:col>
      <xdr:colOff>123825</xdr:colOff>
      <xdr:row>63</xdr:row>
      <xdr:rowOff>152401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5583F82D-8CE6-4687-92A8-28A7AD094CA4}"/>
            </a:ext>
          </a:extLst>
        </xdr:cNvPr>
        <xdr:cNvCxnSpPr>
          <a:stCxn id="38" idx="4"/>
          <a:endCxn id="41" idx="0"/>
        </xdr:cNvCxnSpPr>
      </xdr:nvCxnSpPr>
      <xdr:spPr>
        <a:xfrm>
          <a:off x="4240212" y="10525125"/>
          <a:ext cx="2589213" cy="102870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74</xdr:row>
      <xdr:rowOff>171450</xdr:rowOff>
    </xdr:from>
    <xdr:to>
      <xdr:col>9</xdr:col>
      <xdr:colOff>571500</xdr:colOff>
      <xdr:row>78</xdr:row>
      <xdr:rowOff>44450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DAD2012-02B5-45B3-9272-8BBF5ED37C55}"/>
            </a:ext>
          </a:extLst>
        </xdr:cNvPr>
        <xdr:cNvSpPr/>
      </xdr:nvSpPr>
      <xdr:spPr>
        <a:xfrm>
          <a:off x="4210050" y="4514850"/>
          <a:ext cx="628650" cy="6000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4</xdr:col>
      <xdr:colOff>466725</xdr:colOff>
      <xdr:row>69</xdr:row>
      <xdr:rowOff>1</xdr:rowOff>
    </xdr:from>
    <xdr:to>
      <xdr:col>6</xdr:col>
      <xdr:colOff>587375</xdr:colOff>
      <xdr:row>74</xdr:row>
      <xdr:rowOff>171450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6A6EC18D-FF5C-4EAB-97A8-D68BD15CA5E2}"/>
            </a:ext>
          </a:extLst>
        </xdr:cNvPr>
        <xdr:cNvCxnSpPr>
          <a:stCxn id="40" idx="4"/>
          <a:endCxn id="43" idx="0"/>
        </xdr:cNvCxnSpPr>
      </xdr:nvCxnSpPr>
      <xdr:spPr>
        <a:xfrm flipH="1">
          <a:off x="2905125" y="12487276"/>
          <a:ext cx="1339850" cy="10763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587375</xdr:colOff>
      <xdr:row>69</xdr:row>
      <xdr:rowOff>1</xdr:rowOff>
    </xdr:from>
    <xdr:to>
      <xdr:col>9</xdr:col>
      <xdr:colOff>257175</xdr:colOff>
      <xdr:row>74</xdr:row>
      <xdr:rowOff>171450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4E56420E-90F8-46BF-81DC-5D09BFD4DF5A}"/>
            </a:ext>
          </a:extLst>
        </xdr:cNvPr>
        <xdr:cNvCxnSpPr>
          <a:stCxn id="40" idx="4"/>
          <a:endCxn id="47" idx="0"/>
        </xdr:cNvCxnSpPr>
      </xdr:nvCxnSpPr>
      <xdr:spPr>
        <a:xfrm>
          <a:off x="4244975" y="12487276"/>
          <a:ext cx="1498600" cy="10763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350837</xdr:colOff>
      <xdr:row>58</xdr:row>
      <xdr:rowOff>122238</xdr:rowOff>
    </xdr:from>
    <xdr:to>
      <xdr:col>10</xdr:col>
      <xdr:colOff>373062</xdr:colOff>
      <xdr:row>62</xdr:row>
      <xdr:rowOff>49213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8AEE1A5F-27A6-41F0-8145-49003F81FF4C}"/>
            </a:ext>
          </a:extLst>
        </xdr:cNvPr>
        <xdr:cNvSpPr txBox="1"/>
      </xdr:nvSpPr>
      <xdr:spPr>
        <a:xfrm rot="1258899">
          <a:off x="4011612" y="1573213"/>
          <a:ext cx="1235075" cy="644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Luxury</a:t>
          </a:r>
        </a:p>
        <a:p>
          <a:endParaRPr lang="en-AU" sz="2400"/>
        </a:p>
      </xdr:txBody>
    </xdr:sp>
    <xdr:clientData/>
  </xdr:twoCellAnchor>
  <xdr:twoCellAnchor>
    <xdr:from>
      <xdr:col>6</xdr:col>
      <xdr:colOff>533400</xdr:colOff>
      <xdr:row>60</xdr:row>
      <xdr:rowOff>161925</xdr:rowOff>
    </xdr:from>
    <xdr:to>
      <xdr:col>8</xdr:col>
      <xdr:colOff>552450</xdr:colOff>
      <xdr:row>64</xdr:row>
      <xdr:rowOff>76200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7659CDC-DF66-4083-8F49-9173306CC78F}"/>
            </a:ext>
          </a:extLst>
        </xdr:cNvPr>
        <xdr:cNvSpPr txBox="1"/>
      </xdr:nvSpPr>
      <xdr:spPr>
        <a:xfrm>
          <a:off x="2971800" y="1968500"/>
          <a:ext cx="1238250" cy="641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Family</a:t>
          </a:r>
        </a:p>
      </xdr:txBody>
    </xdr:sp>
    <xdr:clientData/>
  </xdr:twoCellAnchor>
  <xdr:twoCellAnchor>
    <xdr:from>
      <xdr:col>3</xdr:col>
      <xdr:colOff>428252</xdr:colOff>
      <xdr:row>70</xdr:row>
      <xdr:rowOff>78255</xdr:rowOff>
    </xdr:from>
    <xdr:to>
      <xdr:col>5</xdr:col>
      <xdr:colOff>447302</xdr:colOff>
      <xdr:row>74</xdr:row>
      <xdr:rowOff>10086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0CADB31-CB1C-4E3A-92D0-2DA601647E5C}"/>
            </a:ext>
          </a:extLst>
        </xdr:cNvPr>
        <xdr:cNvSpPr txBox="1"/>
      </xdr:nvSpPr>
      <xdr:spPr>
        <a:xfrm>
          <a:off x="2243605" y="12718490"/>
          <a:ext cx="1229285" cy="649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Large</a:t>
          </a:r>
        </a:p>
      </xdr:txBody>
    </xdr:sp>
    <xdr:clientData/>
  </xdr:twoCellAnchor>
  <xdr:twoCellAnchor>
    <xdr:from>
      <xdr:col>8</xdr:col>
      <xdr:colOff>37540</xdr:colOff>
      <xdr:row>69</xdr:row>
      <xdr:rowOff>95157</xdr:rowOff>
    </xdr:from>
    <xdr:to>
      <xdr:col>11</xdr:col>
      <xdr:colOff>448235</xdr:colOff>
      <xdr:row>74</xdr:row>
      <xdr:rowOff>112059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74C07A7-B0E8-4F78-B452-8DC7FC269C19}"/>
            </a:ext>
          </a:extLst>
        </xdr:cNvPr>
        <xdr:cNvSpPr txBox="1"/>
      </xdr:nvSpPr>
      <xdr:spPr>
        <a:xfrm>
          <a:off x="4878481" y="12556098"/>
          <a:ext cx="2226048" cy="913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{Medium, Small}</a:t>
          </a:r>
        </a:p>
      </xdr:txBody>
    </xdr:sp>
    <xdr:clientData/>
  </xdr:twoCellAnchor>
  <xdr:twoCellAnchor>
    <xdr:from>
      <xdr:col>2</xdr:col>
      <xdr:colOff>476250</xdr:colOff>
      <xdr:row>97</xdr:row>
      <xdr:rowOff>82550</xdr:rowOff>
    </xdr:from>
    <xdr:to>
      <xdr:col>4</xdr:col>
      <xdr:colOff>495300</xdr:colOff>
      <xdr:row>101</xdr:row>
      <xdr:rowOff>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492325EA-3C29-4D7A-BD0F-9A4834401E3D}"/>
            </a:ext>
          </a:extLst>
        </xdr:cNvPr>
        <xdr:cNvSpPr txBox="1"/>
      </xdr:nvSpPr>
      <xdr:spPr>
        <a:xfrm rot="20407515">
          <a:off x="1085850" y="1533525"/>
          <a:ext cx="12382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Sports</a:t>
          </a:r>
        </a:p>
      </xdr:txBody>
    </xdr:sp>
    <xdr:clientData/>
  </xdr:twoCellAnchor>
  <xdr:twoCellAnchor>
    <xdr:from>
      <xdr:col>4</xdr:col>
      <xdr:colOff>117474</xdr:colOff>
      <xdr:row>91</xdr:row>
      <xdr:rowOff>130175</xdr:rowOff>
    </xdr:from>
    <xdr:to>
      <xdr:col>7</xdr:col>
      <xdr:colOff>438149</xdr:colOff>
      <xdr:row>97</xdr:row>
      <xdr:rowOff>25400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9C609404-2EDE-4797-9284-4DF6D324A5CB}"/>
            </a:ext>
          </a:extLst>
        </xdr:cNvPr>
        <xdr:cNvSpPr/>
      </xdr:nvSpPr>
      <xdr:spPr>
        <a:xfrm>
          <a:off x="1946274" y="492125"/>
          <a:ext cx="2149475" cy="98425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CAR</a:t>
          </a:r>
          <a:r>
            <a:rPr lang="en-AU" sz="2800"/>
            <a:t> </a:t>
          </a:r>
          <a:r>
            <a:rPr lang="en-AU" sz="2400"/>
            <a:t>TYPE</a:t>
          </a:r>
          <a:endParaRPr lang="en-AU" sz="2800"/>
        </a:p>
      </xdr:txBody>
    </xdr:sp>
    <xdr:clientData/>
  </xdr:twoCellAnchor>
  <xdr:twoCellAnchor>
    <xdr:from>
      <xdr:col>2</xdr:col>
      <xdr:colOff>0</xdr:colOff>
      <xdr:row>101</xdr:row>
      <xdr:rowOff>82550</xdr:rowOff>
    </xdr:from>
    <xdr:to>
      <xdr:col>3</xdr:col>
      <xdr:colOff>19050</xdr:colOff>
      <xdr:row>104</xdr:row>
      <xdr:rowOff>142875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CB92BB7D-87AA-473D-B30E-E3C81B1C1EA6}"/>
            </a:ext>
          </a:extLst>
        </xdr:cNvPr>
        <xdr:cNvSpPr/>
      </xdr:nvSpPr>
      <xdr:spPr>
        <a:xfrm>
          <a:off x="609600" y="2257425"/>
          <a:ext cx="62865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3</xdr:col>
      <xdr:colOff>600075</xdr:colOff>
      <xdr:row>103</xdr:row>
      <xdr:rowOff>111125</xdr:rowOff>
    </xdr:from>
    <xdr:to>
      <xdr:col>7</xdr:col>
      <xdr:colOff>581025</xdr:colOff>
      <xdr:row>109</xdr:row>
      <xdr:rowOff>76200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6F4F004C-728C-4E3A-B02B-3C440AD312FF}"/>
            </a:ext>
          </a:extLst>
        </xdr:cNvPr>
        <xdr:cNvSpPr/>
      </xdr:nvSpPr>
      <xdr:spPr>
        <a:xfrm>
          <a:off x="1816100" y="2644775"/>
          <a:ext cx="2419350" cy="1050925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400"/>
            <a:t> SHIRT</a:t>
          </a:r>
          <a:r>
            <a:rPr lang="en-AU" sz="2400" baseline="0"/>
            <a:t> SIZE</a:t>
          </a:r>
          <a:endParaRPr lang="en-AU" sz="2400"/>
        </a:p>
      </xdr:txBody>
    </xdr:sp>
    <xdr:clientData/>
  </xdr:twoCellAnchor>
  <xdr:twoCellAnchor>
    <xdr:from>
      <xdr:col>9</xdr:col>
      <xdr:colOff>168275</xdr:colOff>
      <xdr:row>103</xdr:row>
      <xdr:rowOff>114300</xdr:rowOff>
    </xdr:from>
    <xdr:to>
      <xdr:col>12</xdr:col>
      <xdr:colOff>447675</xdr:colOff>
      <xdr:row>109</xdr:row>
      <xdr:rowOff>73025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B836A097-A44A-4CEB-BEE5-BA33B5986B91}"/>
            </a:ext>
          </a:extLst>
        </xdr:cNvPr>
        <xdr:cNvSpPr/>
      </xdr:nvSpPr>
      <xdr:spPr>
        <a:xfrm>
          <a:off x="5045075" y="2647950"/>
          <a:ext cx="2105025" cy="1044575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GENDER</a:t>
          </a:r>
          <a:endParaRPr lang="en-AU" sz="2800"/>
        </a:p>
      </xdr:txBody>
    </xdr:sp>
    <xdr:clientData/>
  </xdr:twoCellAnchor>
  <xdr:twoCellAnchor>
    <xdr:from>
      <xdr:col>3</xdr:col>
      <xdr:colOff>152400</xdr:colOff>
      <xdr:row>113</xdr:row>
      <xdr:rowOff>171450</xdr:rowOff>
    </xdr:from>
    <xdr:to>
      <xdr:col>4</xdr:col>
      <xdr:colOff>171450</xdr:colOff>
      <xdr:row>117</xdr:row>
      <xdr:rowOff>47625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8D9C9A5C-6F79-4C1E-B154-F1523E369499}"/>
            </a:ext>
          </a:extLst>
        </xdr:cNvPr>
        <xdr:cNvSpPr/>
      </xdr:nvSpPr>
      <xdr:spPr>
        <a:xfrm>
          <a:off x="1371600" y="4514850"/>
          <a:ext cx="628650" cy="5969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2</xdr:col>
      <xdr:colOff>314325</xdr:colOff>
      <xdr:row>97</xdr:row>
      <xdr:rowOff>28575</xdr:rowOff>
    </xdr:from>
    <xdr:to>
      <xdr:col>5</xdr:col>
      <xdr:colOff>582612</xdr:colOff>
      <xdr:row>101</xdr:row>
      <xdr:rowOff>85725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95B892AB-4369-4FC6-B0A5-085A48F1DF4F}"/>
            </a:ext>
          </a:extLst>
        </xdr:cNvPr>
        <xdr:cNvCxnSpPr>
          <a:stCxn id="99" idx="4"/>
          <a:endCxn id="100" idx="0"/>
        </xdr:cNvCxnSpPr>
      </xdr:nvCxnSpPr>
      <xdr:spPr>
        <a:xfrm flipH="1">
          <a:off x="920750" y="1473200"/>
          <a:ext cx="2097087" cy="7810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582612</xdr:colOff>
      <xdr:row>97</xdr:row>
      <xdr:rowOff>28575</xdr:rowOff>
    </xdr:from>
    <xdr:to>
      <xdr:col>5</xdr:col>
      <xdr:colOff>587375</xdr:colOff>
      <xdr:row>103</xdr:row>
      <xdr:rowOff>111125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5D44E36-62BC-44BA-8C22-1A21A3FB4CB8}"/>
            </a:ext>
          </a:extLst>
        </xdr:cNvPr>
        <xdr:cNvCxnSpPr>
          <a:stCxn id="99" idx="4"/>
          <a:endCxn id="101" idx="0"/>
        </xdr:cNvCxnSpPr>
      </xdr:nvCxnSpPr>
      <xdr:spPr>
        <a:xfrm>
          <a:off x="3017837" y="1473200"/>
          <a:ext cx="7938" cy="1171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582612</xdr:colOff>
      <xdr:row>97</xdr:row>
      <xdr:rowOff>28575</xdr:rowOff>
    </xdr:from>
    <xdr:to>
      <xdr:col>11</xdr:col>
      <xdr:colOff>1588</xdr:colOff>
      <xdr:row>103</xdr:row>
      <xdr:rowOff>114300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9CE7569D-7650-49AD-AE83-60EC77876E79}"/>
            </a:ext>
          </a:extLst>
        </xdr:cNvPr>
        <xdr:cNvCxnSpPr>
          <a:stCxn id="99" idx="4"/>
          <a:endCxn id="102" idx="0"/>
        </xdr:cNvCxnSpPr>
      </xdr:nvCxnSpPr>
      <xdr:spPr>
        <a:xfrm>
          <a:off x="3017837" y="1473200"/>
          <a:ext cx="3079751" cy="1174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552450</xdr:colOff>
      <xdr:row>113</xdr:row>
      <xdr:rowOff>171450</xdr:rowOff>
    </xdr:from>
    <xdr:to>
      <xdr:col>8</xdr:col>
      <xdr:colOff>571500</xdr:colOff>
      <xdr:row>117</xdr:row>
      <xdr:rowOff>44450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E8B7AAEB-5CB6-4BC2-8196-58A2B698BB42}"/>
            </a:ext>
          </a:extLst>
        </xdr:cNvPr>
        <xdr:cNvSpPr/>
      </xdr:nvSpPr>
      <xdr:spPr>
        <a:xfrm>
          <a:off x="4210050" y="4514850"/>
          <a:ext cx="628650" cy="6000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3</xdr:col>
      <xdr:colOff>466725</xdr:colOff>
      <xdr:row>109</xdr:row>
      <xdr:rowOff>76200</xdr:rowOff>
    </xdr:from>
    <xdr:to>
      <xdr:col>5</xdr:col>
      <xdr:colOff>587375</xdr:colOff>
      <xdr:row>113</xdr:row>
      <xdr:rowOff>171450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85FE58B6-E966-4CA4-8DF1-BE24515BBA7C}"/>
            </a:ext>
          </a:extLst>
        </xdr:cNvPr>
        <xdr:cNvCxnSpPr>
          <a:stCxn id="101" idx="4"/>
          <a:endCxn id="104" idx="0"/>
        </xdr:cNvCxnSpPr>
      </xdr:nvCxnSpPr>
      <xdr:spPr>
        <a:xfrm flipH="1">
          <a:off x="1682750" y="3695700"/>
          <a:ext cx="1343025" cy="819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587376</xdr:colOff>
      <xdr:row>109</xdr:row>
      <xdr:rowOff>76200</xdr:rowOff>
    </xdr:from>
    <xdr:to>
      <xdr:col>8</xdr:col>
      <xdr:colOff>100853</xdr:colOff>
      <xdr:row>113</xdr:row>
      <xdr:rowOff>168089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DACC9DA5-7BDC-4CC9-8088-A65FD6EA30E5}"/>
            </a:ext>
          </a:extLst>
        </xdr:cNvPr>
        <xdr:cNvCxnSpPr>
          <a:stCxn id="101" idx="4"/>
        </xdr:cNvCxnSpPr>
      </xdr:nvCxnSpPr>
      <xdr:spPr>
        <a:xfrm>
          <a:off x="3612964" y="19798553"/>
          <a:ext cx="1328830" cy="8090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114</xdr:row>
      <xdr:rowOff>9525</xdr:rowOff>
    </xdr:from>
    <xdr:to>
      <xdr:col>10</xdr:col>
      <xdr:colOff>447675</xdr:colOff>
      <xdr:row>117</xdr:row>
      <xdr:rowOff>66675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6F29C04C-4C68-4036-B6C0-FFF18D1B926B}"/>
            </a:ext>
          </a:extLst>
        </xdr:cNvPr>
        <xdr:cNvSpPr/>
      </xdr:nvSpPr>
      <xdr:spPr>
        <a:xfrm>
          <a:off x="5302250" y="4530725"/>
          <a:ext cx="628650" cy="6000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C1</a:t>
          </a:r>
          <a:endParaRPr lang="en-AU" sz="1100"/>
        </a:p>
      </xdr:txBody>
    </xdr:sp>
    <xdr:clientData/>
  </xdr:twoCellAnchor>
  <xdr:twoCellAnchor>
    <xdr:from>
      <xdr:col>10</xdr:col>
      <xdr:colOff>130175</xdr:colOff>
      <xdr:row>109</xdr:row>
      <xdr:rowOff>73025</xdr:rowOff>
    </xdr:from>
    <xdr:to>
      <xdr:col>11</xdr:col>
      <xdr:colOff>1588</xdr:colOff>
      <xdr:row>114</xdr:row>
      <xdr:rowOff>6350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59C9F493-AD25-4AC8-B1B0-98A94C6A1FD1}"/>
            </a:ext>
          </a:extLst>
        </xdr:cNvPr>
        <xdr:cNvCxnSpPr>
          <a:stCxn id="102" idx="4"/>
          <a:endCxn id="112" idx="0"/>
        </xdr:cNvCxnSpPr>
      </xdr:nvCxnSpPr>
      <xdr:spPr>
        <a:xfrm flipH="1">
          <a:off x="5616575" y="3692525"/>
          <a:ext cx="481013" cy="8413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34925</xdr:colOff>
      <xdr:row>113</xdr:row>
      <xdr:rowOff>0</xdr:rowOff>
    </xdr:from>
    <xdr:to>
      <xdr:col>15</xdr:col>
      <xdr:colOff>15875</xdr:colOff>
      <xdr:row>117</xdr:row>
      <xdr:rowOff>142875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40C353C4-5DBE-490B-BA69-A2A61BB39085}"/>
            </a:ext>
          </a:extLst>
        </xdr:cNvPr>
        <xdr:cNvSpPr/>
      </xdr:nvSpPr>
      <xdr:spPr>
        <a:xfrm>
          <a:off x="6130925" y="4343400"/>
          <a:ext cx="2419350" cy="863600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400"/>
            <a:t> SHIRT</a:t>
          </a:r>
          <a:r>
            <a:rPr lang="en-AU" sz="2400" baseline="0"/>
            <a:t> SIZE</a:t>
          </a:r>
          <a:endParaRPr lang="en-AU" sz="2400"/>
        </a:p>
      </xdr:txBody>
    </xdr:sp>
    <xdr:clientData/>
  </xdr:twoCellAnchor>
  <xdr:twoCellAnchor>
    <xdr:from>
      <xdr:col>11</xdr:col>
      <xdr:colOff>1588</xdr:colOff>
      <xdr:row>109</xdr:row>
      <xdr:rowOff>73025</xdr:rowOff>
    </xdr:from>
    <xdr:to>
      <xdr:col>13</xdr:col>
      <xdr:colOff>25400</xdr:colOff>
      <xdr:row>113</xdr:row>
      <xdr:rowOff>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AA00F3F5-B3E5-41C5-9B51-21A0487DED61}"/>
            </a:ext>
          </a:extLst>
        </xdr:cNvPr>
        <xdr:cNvCxnSpPr>
          <a:stCxn id="102" idx="4"/>
          <a:endCxn id="114" idx="0"/>
        </xdr:cNvCxnSpPr>
      </xdr:nvCxnSpPr>
      <xdr:spPr>
        <a:xfrm>
          <a:off x="6097588" y="3692525"/>
          <a:ext cx="1246187" cy="650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350837</xdr:colOff>
      <xdr:row>97</xdr:row>
      <xdr:rowOff>122238</xdr:rowOff>
    </xdr:from>
    <xdr:to>
      <xdr:col>9</xdr:col>
      <xdr:colOff>373062</xdr:colOff>
      <xdr:row>101</xdr:row>
      <xdr:rowOff>49213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87F1464-707D-47FB-91BD-E97BB948200E}"/>
            </a:ext>
          </a:extLst>
        </xdr:cNvPr>
        <xdr:cNvSpPr txBox="1"/>
      </xdr:nvSpPr>
      <xdr:spPr>
        <a:xfrm rot="1258899">
          <a:off x="4011612" y="1573213"/>
          <a:ext cx="1235075" cy="644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Luxury</a:t>
          </a:r>
        </a:p>
        <a:p>
          <a:endParaRPr lang="en-AU" sz="2400"/>
        </a:p>
      </xdr:txBody>
    </xdr:sp>
    <xdr:clientData/>
  </xdr:twoCellAnchor>
  <xdr:twoCellAnchor>
    <xdr:from>
      <xdr:col>5</xdr:col>
      <xdr:colOff>533400</xdr:colOff>
      <xdr:row>99</xdr:row>
      <xdr:rowOff>161925</xdr:rowOff>
    </xdr:from>
    <xdr:to>
      <xdr:col>7</xdr:col>
      <xdr:colOff>552450</xdr:colOff>
      <xdr:row>103</xdr:row>
      <xdr:rowOff>76200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8E56C211-BED7-4A21-B1C6-14035DD1EF5B}"/>
            </a:ext>
          </a:extLst>
        </xdr:cNvPr>
        <xdr:cNvSpPr txBox="1"/>
      </xdr:nvSpPr>
      <xdr:spPr>
        <a:xfrm>
          <a:off x="2971800" y="1968500"/>
          <a:ext cx="1238250" cy="641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Family</a:t>
          </a:r>
        </a:p>
      </xdr:txBody>
    </xdr:sp>
    <xdr:clientData/>
  </xdr:twoCellAnchor>
  <xdr:twoCellAnchor>
    <xdr:from>
      <xdr:col>3</xdr:col>
      <xdr:colOff>95250</xdr:colOff>
      <xdr:row>110</xdr:row>
      <xdr:rowOff>28575</xdr:rowOff>
    </xdr:from>
    <xdr:to>
      <xdr:col>5</xdr:col>
      <xdr:colOff>114300</xdr:colOff>
      <xdr:row>113</xdr:row>
      <xdr:rowOff>130175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862B7FA2-F629-4FB9-AA73-5CAE5C6CAEC5}"/>
            </a:ext>
          </a:extLst>
        </xdr:cNvPr>
        <xdr:cNvSpPr txBox="1"/>
      </xdr:nvSpPr>
      <xdr:spPr>
        <a:xfrm>
          <a:off x="1314450" y="3825875"/>
          <a:ext cx="123825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Large</a:t>
          </a:r>
        </a:p>
      </xdr:txBody>
    </xdr:sp>
    <xdr:clientData/>
  </xdr:twoCellAnchor>
  <xdr:twoCellAnchor>
    <xdr:from>
      <xdr:col>7</xdr:col>
      <xdr:colOff>178359</xdr:colOff>
      <xdr:row>108</xdr:row>
      <xdr:rowOff>38660</xdr:rowOff>
    </xdr:from>
    <xdr:to>
      <xdr:col>10</xdr:col>
      <xdr:colOff>104028</xdr:colOff>
      <xdr:row>117</xdr:row>
      <xdr:rowOff>112058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AF6AFCC7-FDBE-4B74-8DB6-C889B73ED5B0}"/>
            </a:ext>
          </a:extLst>
        </xdr:cNvPr>
        <xdr:cNvSpPr txBox="1"/>
      </xdr:nvSpPr>
      <xdr:spPr>
        <a:xfrm>
          <a:off x="4414183" y="19581719"/>
          <a:ext cx="1741021" cy="1687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{Medium, Small}</a:t>
          </a:r>
        </a:p>
      </xdr:txBody>
    </xdr:sp>
    <xdr:clientData/>
  </xdr:twoCellAnchor>
  <xdr:twoCellAnchor>
    <xdr:from>
      <xdr:col>12</xdr:col>
      <xdr:colOff>447675</xdr:colOff>
      <xdr:row>110</xdr:row>
      <xdr:rowOff>57150</xdr:rowOff>
    </xdr:from>
    <xdr:to>
      <xdr:col>14</xdr:col>
      <xdr:colOff>466725</xdr:colOff>
      <xdr:row>113</xdr:row>
      <xdr:rowOff>158750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6B697A15-D978-45B7-821F-21679D122878}"/>
            </a:ext>
          </a:extLst>
        </xdr:cNvPr>
        <xdr:cNvSpPr txBox="1"/>
      </xdr:nvSpPr>
      <xdr:spPr>
        <a:xfrm>
          <a:off x="7150100" y="3857625"/>
          <a:ext cx="123825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</a:t>
          </a:r>
        </a:p>
      </xdr:txBody>
    </xdr:sp>
    <xdr:clientData/>
  </xdr:twoCellAnchor>
  <xdr:twoCellAnchor>
    <xdr:from>
      <xdr:col>9</xdr:col>
      <xdr:colOff>552450</xdr:colOff>
      <xdr:row>110</xdr:row>
      <xdr:rowOff>57150</xdr:rowOff>
    </xdr:from>
    <xdr:to>
      <xdr:col>11</xdr:col>
      <xdr:colOff>571500</xdr:colOff>
      <xdr:row>113</xdr:row>
      <xdr:rowOff>158750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E501E265-DD51-41C5-87CE-C3C39C8F7428}"/>
            </a:ext>
          </a:extLst>
        </xdr:cNvPr>
        <xdr:cNvSpPr txBox="1"/>
      </xdr:nvSpPr>
      <xdr:spPr>
        <a:xfrm>
          <a:off x="5429250" y="3857625"/>
          <a:ext cx="123825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M</a:t>
          </a:r>
        </a:p>
      </xdr:txBody>
    </xdr:sp>
    <xdr:clientData/>
  </xdr:twoCellAnchor>
  <xdr:twoCellAnchor>
    <xdr:from>
      <xdr:col>5</xdr:col>
      <xdr:colOff>95250</xdr:colOff>
      <xdr:row>151</xdr:row>
      <xdr:rowOff>26521</xdr:rowOff>
    </xdr:from>
    <xdr:to>
      <xdr:col>7</xdr:col>
      <xdr:colOff>114299</xdr:colOff>
      <xdr:row>154</xdr:row>
      <xdr:rowOff>123265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A5A6E546-679A-4D79-9DC0-334421150640}"/>
            </a:ext>
          </a:extLst>
        </xdr:cNvPr>
        <xdr:cNvSpPr txBox="1"/>
      </xdr:nvSpPr>
      <xdr:spPr>
        <a:xfrm>
          <a:off x="3120838" y="27368874"/>
          <a:ext cx="1229285" cy="634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Sports</a:t>
          </a:r>
        </a:p>
      </xdr:txBody>
    </xdr:sp>
    <xdr:clientData/>
  </xdr:twoCellAnchor>
  <xdr:twoCellAnchor>
    <xdr:from>
      <xdr:col>6</xdr:col>
      <xdr:colOff>117474</xdr:colOff>
      <xdr:row>144</xdr:row>
      <xdr:rowOff>130175</xdr:rowOff>
    </xdr:from>
    <xdr:to>
      <xdr:col>9</xdr:col>
      <xdr:colOff>438149</xdr:colOff>
      <xdr:row>150</xdr:row>
      <xdr:rowOff>25400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70A41169-1E99-46D9-9790-6A9D4D6F0BC0}"/>
            </a:ext>
          </a:extLst>
        </xdr:cNvPr>
        <xdr:cNvSpPr/>
      </xdr:nvSpPr>
      <xdr:spPr>
        <a:xfrm>
          <a:off x="3143062" y="9543116"/>
          <a:ext cx="2136028" cy="974165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CAR</a:t>
          </a:r>
          <a:r>
            <a:rPr lang="en-AU" sz="2800"/>
            <a:t> </a:t>
          </a:r>
          <a:r>
            <a:rPr lang="en-AU" sz="2400"/>
            <a:t>TYPE</a:t>
          </a:r>
          <a:endParaRPr lang="en-AU" sz="2800"/>
        </a:p>
      </xdr:txBody>
    </xdr:sp>
    <xdr:clientData/>
  </xdr:twoCellAnchor>
  <xdr:twoCellAnchor>
    <xdr:from>
      <xdr:col>5</xdr:col>
      <xdr:colOff>67236</xdr:colOff>
      <xdr:row>155</xdr:row>
      <xdr:rowOff>148852</xdr:rowOff>
    </xdr:from>
    <xdr:to>
      <xdr:col>6</xdr:col>
      <xdr:colOff>97678</xdr:colOff>
      <xdr:row>159</xdr:row>
      <xdr:rowOff>8405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FD7BDF23-567C-443F-B0DF-E7E5A83682B6}"/>
            </a:ext>
          </a:extLst>
        </xdr:cNvPr>
        <xdr:cNvSpPr/>
      </xdr:nvSpPr>
      <xdr:spPr>
        <a:xfrm>
          <a:off x="3092824" y="28208381"/>
          <a:ext cx="635560" cy="57673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C0</a:t>
          </a:r>
          <a:endParaRPr lang="en-AU" sz="1100"/>
        </a:p>
      </xdr:txBody>
    </xdr:sp>
    <xdr:clientData/>
  </xdr:twoCellAnchor>
  <xdr:twoCellAnchor>
    <xdr:from>
      <xdr:col>9</xdr:col>
      <xdr:colOff>596900</xdr:colOff>
      <xdr:row>156</xdr:row>
      <xdr:rowOff>85165</xdr:rowOff>
    </xdr:from>
    <xdr:to>
      <xdr:col>11</xdr:col>
      <xdr:colOff>29883</xdr:colOff>
      <xdr:row>159</xdr:row>
      <xdr:rowOff>169209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DA852DD2-6FEB-4013-A353-BC2389A9D4C5}"/>
            </a:ext>
          </a:extLst>
        </xdr:cNvPr>
        <xdr:cNvSpPr/>
      </xdr:nvSpPr>
      <xdr:spPr>
        <a:xfrm>
          <a:off x="6042959" y="28323989"/>
          <a:ext cx="643218" cy="621926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?</a:t>
          </a:r>
          <a:endParaRPr lang="en-AU" sz="2800"/>
        </a:p>
      </xdr:txBody>
    </xdr:sp>
    <xdr:clientData/>
  </xdr:twoCellAnchor>
  <xdr:twoCellAnchor>
    <xdr:from>
      <xdr:col>5</xdr:col>
      <xdr:colOff>383429</xdr:colOff>
      <xdr:row>150</xdr:row>
      <xdr:rowOff>28575</xdr:rowOff>
    </xdr:from>
    <xdr:to>
      <xdr:col>7</xdr:col>
      <xdr:colOff>580370</xdr:colOff>
      <xdr:row>155</xdr:row>
      <xdr:rowOff>145677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F370619D-DA75-4755-B522-9EF38A41B4D6}"/>
            </a:ext>
          </a:extLst>
        </xdr:cNvPr>
        <xdr:cNvCxnSpPr>
          <a:stCxn id="131" idx="4"/>
          <a:endCxn id="132" idx="0"/>
        </xdr:cNvCxnSpPr>
      </xdr:nvCxnSpPr>
      <xdr:spPr>
        <a:xfrm flipH="1">
          <a:off x="3409017" y="27191634"/>
          <a:ext cx="1407177" cy="101357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582612</xdr:colOff>
      <xdr:row>150</xdr:row>
      <xdr:rowOff>28575</xdr:rowOff>
    </xdr:from>
    <xdr:to>
      <xdr:col>7</xdr:col>
      <xdr:colOff>587375</xdr:colOff>
      <xdr:row>156</xdr:row>
      <xdr:rowOff>111126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74AD4BF0-7145-41BC-969D-2A558390DA0E}"/>
            </a:ext>
          </a:extLst>
        </xdr:cNvPr>
        <xdr:cNvCxnSpPr>
          <a:cxnSpLocks/>
          <a:stCxn id="131" idx="4"/>
        </xdr:cNvCxnSpPr>
      </xdr:nvCxnSpPr>
      <xdr:spPr>
        <a:xfrm>
          <a:off x="4210143" y="10514106"/>
          <a:ext cx="7938" cy="116149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580370</xdr:colOff>
      <xdr:row>150</xdr:row>
      <xdr:rowOff>28575</xdr:rowOff>
    </xdr:from>
    <xdr:to>
      <xdr:col>10</xdr:col>
      <xdr:colOff>313392</xdr:colOff>
      <xdr:row>156</xdr:row>
      <xdr:rowOff>88340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50DA2ED5-933A-4DA4-A985-9ED53A30FE2E}"/>
            </a:ext>
          </a:extLst>
        </xdr:cNvPr>
        <xdr:cNvCxnSpPr>
          <a:stCxn id="131" idx="4"/>
          <a:endCxn id="134" idx="0"/>
        </xdr:cNvCxnSpPr>
      </xdr:nvCxnSpPr>
      <xdr:spPr>
        <a:xfrm>
          <a:off x="4816194" y="27191634"/>
          <a:ext cx="1548374" cy="11355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115513</xdr:colOff>
      <xdr:row>150</xdr:row>
      <xdr:rowOff>122238</xdr:rowOff>
    </xdr:from>
    <xdr:to>
      <xdr:col>11</xdr:col>
      <xdr:colOff>137738</xdr:colOff>
      <xdr:row>154</xdr:row>
      <xdr:rowOff>49213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C49ADD5F-E525-40D9-8806-4A56FA64B99E}"/>
            </a:ext>
          </a:extLst>
        </xdr:cNvPr>
        <xdr:cNvSpPr txBox="1"/>
      </xdr:nvSpPr>
      <xdr:spPr>
        <a:xfrm>
          <a:off x="5561572" y="27285297"/>
          <a:ext cx="1232460" cy="644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Luxury</a:t>
          </a:r>
        </a:p>
        <a:p>
          <a:endParaRPr lang="en-AU" sz="2400"/>
        </a:p>
      </xdr:txBody>
    </xdr:sp>
    <xdr:clientData/>
  </xdr:twoCellAnchor>
  <xdr:twoCellAnchor>
    <xdr:from>
      <xdr:col>7</xdr:col>
      <xdr:colOff>533400</xdr:colOff>
      <xdr:row>152</xdr:row>
      <xdr:rowOff>161925</xdr:rowOff>
    </xdr:from>
    <xdr:to>
      <xdr:col>9</xdr:col>
      <xdr:colOff>552450</xdr:colOff>
      <xdr:row>156</xdr:row>
      <xdr:rowOff>76200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E6C8EE9D-CD12-487E-A561-D674036030A5}"/>
            </a:ext>
          </a:extLst>
        </xdr:cNvPr>
        <xdr:cNvSpPr txBox="1"/>
      </xdr:nvSpPr>
      <xdr:spPr>
        <a:xfrm>
          <a:off x="4164106" y="11006044"/>
          <a:ext cx="1229285" cy="634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2400"/>
            <a:t>Family</a:t>
          </a:r>
        </a:p>
      </xdr:txBody>
    </xdr:sp>
    <xdr:clientData/>
  </xdr:twoCellAnchor>
  <xdr:twoCellAnchor>
    <xdr:from>
      <xdr:col>7</xdr:col>
      <xdr:colOff>268940</xdr:colOff>
      <xdr:row>156</xdr:row>
      <xdr:rowOff>78441</xdr:rowOff>
    </xdr:from>
    <xdr:to>
      <xdr:col>8</xdr:col>
      <xdr:colOff>307041</xdr:colOff>
      <xdr:row>159</xdr:row>
      <xdr:rowOff>165660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13D279C-CBEF-4811-ABDC-A5F04C9599BE}"/>
            </a:ext>
          </a:extLst>
        </xdr:cNvPr>
        <xdr:cNvSpPr/>
      </xdr:nvSpPr>
      <xdr:spPr>
        <a:xfrm>
          <a:off x="4504764" y="28317265"/>
          <a:ext cx="643218" cy="625101"/>
        </a:xfrm>
        <a:prstGeom prst="ellipse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2800"/>
            <a:t> </a:t>
          </a:r>
          <a:r>
            <a:rPr lang="en-AU" sz="2400"/>
            <a:t>?</a:t>
          </a:r>
          <a:endParaRPr lang="en-AU" sz="2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889F-3823-4BDC-9BE2-141EB6C50989}">
  <dimension ref="A1:E21"/>
  <sheetViews>
    <sheetView workbookViewId="0">
      <selection activeCell="E15" sqref="E15:E21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4</v>
      </c>
      <c r="D1" t="s">
        <v>5</v>
      </c>
      <c r="E1" t="s">
        <v>3</v>
      </c>
    </row>
    <row r="2" spans="1:5" x14ac:dyDescent="0.35">
      <c r="A2">
        <v>1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>
        <v>2</v>
      </c>
      <c r="B3" t="s">
        <v>6</v>
      </c>
      <c r="C3" t="s">
        <v>10</v>
      </c>
      <c r="D3" t="s">
        <v>8</v>
      </c>
      <c r="E3" t="s">
        <v>9</v>
      </c>
    </row>
    <row r="4" spans="1:5" x14ac:dyDescent="0.35">
      <c r="A4">
        <v>3</v>
      </c>
      <c r="B4" t="s">
        <v>6</v>
      </c>
      <c r="C4" t="s">
        <v>10</v>
      </c>
      <c r="D4" t="s">
        <v>11</v>
      </c>
      <c r="E4" t="s">
        <v>9</v>
      </c>
    </row>
    <row r="5" spans="1:5" x14ac:dyDescent="0.35">
      <c r="A5">
        <v>4</v>
      </c>
      <c r="B5" t="s">
        <v>6</v>
      </c>
      <c r="C5" t="s">
        <v>10</v>
      </c>
      <c r="D5" t="s">
        <v>8</v>
      </c>
      <c r="E5" t="s">
        <v>9</v>
      </c>
    </row>
    <row r="6" spans="1:5" x14ac:dyDescent="0.35">
      <c r="A6">
        <v>5</v>
      </c>
      <c r="B6" t="s">
        <v>12</v>
      </c>
      <c r="C6" t="s">
        <v>10</v>
      </c>
      <c r="D6" t="s">
        <v>13</v>
      </c>
      <c r="E6" t="s">
        <v>9</v>
      </c>
    </row>
    <row r="7" spans="1:5" x14ac:dyDescent="0.35">
      <c r="A7">
        <v>6</v>
      </c>
      <c r="B7" t="s">
        <v>12</v>
      </c>
      <c r="C7" t="s">
        <v>10</v>
      </c>
      <c r="D7" t="s">
        <v>13</v>
      </c>
      <c r="E7" t="s">
        <v>9</v>
      </c>
    </row>
    <row r="8" spans="1:5" x14ac:dyDescent="0.35">
      <c r="A8">
        <v>7</v>
      </c>
      <c r="B8" t="s">
        <v>12</v>
      </c>
      <c r="C8" t="s">
        <v>10</v>
      </c>
      <c r="D8" t="s">
        <v>11</v>
      </c>
      <c r="E8" t="s">
        <v>9</v>
      </c>
    </row>
    <row r="9" spans="1:5" x14ac:dyDescent="0.35">
      <c r="A9">
        <v>8</v>
      </c>
      <c r="B9" t="s">
        <v>12</v>
      </c>
      <c r="C9" t="s">
        <v>10</v>
      </c>
      <c r="D9" t="s">
        <v>11</v>
      </c>
      <c r="E9" t="s">
        <v>9</v>
      </c>
    </row>
    <row r="10" spans="1:5" x14ac:dyDescent="0.35">
      <c r="A10">
        <v>9</v>
      </c>
      <c r="B10" t="s">
        <v>12</v>
      </c>
      <c r="C10" t="s">
        <v>10</v>
      </c>
      <c r="D10" t="s">
        <v>11</v>
      </c>
      <c r="E10" t="s">
        <v>9</v>
      </c>
    </row>
    <row r="11" spans="1:5" x14ac:dyDescent="0.35">
      <c r="A11">
        <v>10</v>
      </c>
      <c r="B11" t="s">
        <v>12</v>
      </c>
      <c r="C11" t="s">
        <v>14</v>
      </c>
      <c r="D11" t="s">
        <v>8</v>
      </c>
      <c r="E11" t="s">
        <v>9</v>
      </c>
    </row>
    <row r="12" spans="1:5" x14ac:dyDescent="0.35">
      <c r="A12">
        <v>11</v>
      </c>
      <c r="B12" t="s">
        <v>6</v>
      </c>
      <c r="C12" t="s">
        <v>7</v>
      </c>
      <c r="D12" t="s">
        <v>13</v>
      </c>
      <c r="E12" t="s">
        <v>15</v>
      </c>
    </row>
    <row r="13" spans="1:5" x14ac:dyDescent="0.35">
      <c r="A13">
        <v>12</v>
      </c>
      <c r="B13" t="s">
        <v>6</v>
      </c>
      <c r="C13" t="s">
        <v>7</v>
      </c>
      <c r="D13" t="s">
        <v>11</v>
      </c>
      <c r="E13" t="s">
        <v>15</v>
      </c>
    </row>
    <row r="14" spans="1:5" x14ac:dyDescent="0.35">
      <c r="A14">
        <v>13</v>
      </c>
      <c r="B14" t="s">
        <v>6</v>
      </c>
      <c r="C14" t="s">
        <v>7</v>
      </c>
      <c r="D14" t="s">
        <v>11</v>
      </c>
      <c r="E14" t="s">
        <v>15</v>
      </c>
    </row>
    <row r="15" spans="1:5" x14ac:dyDescent="0.35">
      <c r="A15">
        <v>14</v>
      </c>
      <c r="B15" t="s">
        <v>6</v>
      </c>
      <c r="C15" t="s">
        <v>14</v>
      </c>
      <c r="D15" t="s">
        <v>8</v>
      </c>
      <c r="E15" t="s">
        <v>15</v>
      </c>
    </row>
    <row r="16" spans="1:5" x14ac:dyDescent="0.35">
      <c r="A16">
        <v>15</v>
      </c>
      <c r="B16" t="s">
        <v>6</v>
      </c>
      <c r="C16" t="s">
        <v>14</v>
      </c>
      <c r="D16" t="s">
        <v>8</v>
      </c>
      <c r="E16" t="s">
        <v>15</v>
      </c>
    </row>
    <row r="17" spans="1:5" x14ac:dyDescent="0.35">
      <c r="A17">
        <v>16</v>
      </c>
      <c r="B17" t="s">
        <v>6</v>
      </c>
      <c r="C17" t="s">
        <v>14</v>
      </c>
      <c r="D17" t="s">
        <v>8</v>
      </c>
      <c r="E17" t="s">
        <v>15</v>
      </c>
    </row>
    <row r="18" spans="1:5" x14ac:dyDescent="0.35">
      <c r="A18">
        <v>17</v>
      </c>
      <c r="B18" t="s">
        <v>12</v>
      </c>
      <c r="C18" t="s">
        <v>14</v>
      </c>
      <c r="D18" t="s">
        <v>13</v>
      </c>
      <c r="E18" t="s">
        <v>15</v>
      </c>
    </row>
    <row r="19" spans="1:5" x14ac:dyDescent="0.35">
      <c r="A19">
        <v>18</v>
      </c>
      <c r="B19" t="s">
        <v>12</v>
      </c>
      <c r="C19" t="s">
        <v>14</v>
      </c>
      <c r="D19" t="s">
        <v>13</v>
      </c>
      <c r="E19" t="s">
        <v>15</v>
      </c>
    </row>
    <row r="20" spans="1:5" x14ac:dyDescent="0.35">
      <c r="A20">
        <v>19</v>
      </c>
      <c r="B20" t="s">
        <v>12</v>
      </c>
      <c r="C20" t="s">
        <v>14</v>
      </c>
      <c r="D20" t="s">
        <v>11</v>
      </c>
      <c r="E20" t="s">
        <v>15</v>
      </c>
    </row>
    <row r="21" spans="1:5" x14ac:dyDescent="0.35">
      <c r="A21">
        <v>20</v>
      </c>
      <c r="B21" t="s">
        <v>12</v>
      </c>
      <c r="C21" t="s">
        <v>14</v>
      </c>
      <c r="D21" t="s">
        <v>8</v>
      </c>
      <c r="E21" t="s">
        <v>15</v>
      </c>
    </row>
  </sheetData>
  <autoFilter ref="A1:E21" xr:uid="{BA39889F-3823-4BDC-9BE2-141EB6C509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9491-7DBD-4C6B-AC08-A1D743796582}">
  <dimension ref="A1:U336"/>
  <sheetViews>
    <sheetView tabSelected="1" topLeftCell="A270" zoomScaleNormal="100" workbookViewId="0">
      <selection activeCell="Q304" sqref="Q304"/>
    </sheetView>
  </sheetViews>
  <sheetFormatPr defaultRowHeight="14.5" x14ac:dyDescent="0.35"/>
  <cols>
    <col min="2" max="2" width="22.08984375" customWidth="1"/>
    <col min="3" max="3" width="11.08984375" customWidth="1"/>
    <col min="4" max="4" width="10.90625" customWidth="1"/>
    <col min="5" max="5" width="11.6328125" customWidth="1"/>
    <col min="6" max="6" width="12.7265625" customWidth="1"/>
    <col min="7" max="7" width="13.81640625" customWidth="1"/>
    <col min="8" max="8" width="23.6328125" customWidth="1"/>
    <col min="9" max="9" width="15.26953125" customWidth="1"/>
    <col min="10" max="10" width="18.08984375" bestFit="1" customWidth="1"/>
    <col min="11" max="11" width="14.453125" bestFit="1" customWidth="1"/>
    <col min="13" max="13" width="22.7265625" bestFit="1" customWidth="1"/>
    <col min="14" max="14" width="16.7265625" customWidth="1"/>
    <col min="15" max="15" width="14.08984375" customWidth="1"/>
    <col min="16" max="16" width="14.7265625" bestFit="1" customWidth="1"/>
    <col min="17" max="17" width="24.81640625" customWidth="1"/>
    <col min="18" max="18" width="19.26953125" customWidth="1"/>
    <col min="19" max="19" width="12.26953125" bestFit="1" customWidth="1"/>
  </cols>
  <sheetData>
    <row r="1" spans="1:5" x14ac:dyDescent="0.35">
      <c r="A1" t="s">
        <v>1</v>
      </c>
      <c r="B1" t="s">
        <v>2</v>
      </c>
      <c r="C1" t="s">
        <v>4</v>
      </c>
      <c r="D1" t="s">
        <v>5</v>
      </c>
      <c r="E1" t="s">
        <v>3</v>
      </c>
    </row>
    <row r="2" spans="1:5" x14ac:dyDescent="0.35">
      <c r="A2">
        <v>1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>
        <v>2</v>
      </c>
      <c r="B3" t="s">
        <v>6</v>
      </c>
      <c r="C3" t="s">
        <v>10</v>
      </c>
      <c r="D3" t="s">
        <v>8</v>
      </c>
      <c r="E3" t="s">
        <v>9</v>
      </c>
    </row>
    <row r="4" spans="1:5" x14ac:dyDescent="0.35">
      <c r="A4">
        <v>3</v>
      </c>
      <c r="B4" t="s">
        <v>6</v>
      </c>
      <c r="C4" t="s">
        <v>10</v>
      </c>
      <c r="D4" t="s">
        <v>11</v>
      </c>
      <c r="E4" t="s">
        <v>9</v>
      </c>
    </row>
    <row r="5" spans="1:5" x14ac:dyDescent="0.35">
      <c r="A5">
        <v>4</v>
      </c>
      <c r="B5" t="s">
        <v>6</v>
      </c>
      <c r="C5" t="s">
        <v>10</v>
      </c>
      <c r="D5" t="s">
        <v>8</v>
      </c>
      <c r="E5" t="s">
        <v>9</v>
      </c>
    </row>
    <row r="6" spans="1:5" x14ac:dyDescent="0.35">
      <c r="A6">
        <v>5</v>
      </c>
      <c r="B6" t="s">
        <v>12</v>
      </c>
      <c r="C6" t="s">
        <v>10</v>
      </c>
      <c r="D6" t="s">
        <v>13</v>
      </c>
      <c r="E6" t="s">
        <v>9</v>
      </c>
    </row>
    <row r="7" spans="1:5" x14ac:dyDescent="0.35">
      <c r="A7">
        <v>6</v>
      </c>
      <c r="B7" t="s">
        <v>12</v>
      </c>
      <c r="C7" t="s">
        <v>10</v>
      </c>
      <c r="D7" t="s">
        <v>13</v>
      </c>
      <c r="E7" t="s">
        <v>9</v>
      </c>
    </row>
    <row r="8" spans="1:5" x14ac:dyDescent="0.35">
      <c r="A8">
        <v>7</v>
      </c>
      <c r="B8" t="s">
        <v>12</v>
      </c>
      <c r="C8" t="s">
        <v>10</v>
      </c>
      <c r="D8" t="s">
        <v>11</v>
      </c>
      <c r="E8" t="s">
        <v>9</v>
      </c>
    </row>
    <row r="9" spans="1:5" x14ac:dyDescent="0.35">
      <c r="A9">
        <v>8</v>
      </c>
      <c r="B9" t="s">
        <v>12</v>
      </c>
      <c r="C9" t="s">
        <v>10</v>
      </c>
      <c r="D9" t="s">
        <v>11</v>
      </c>
      <c r="E9" t="s">
        <v>9</v>
      </c>
    </row>
    <row r="10" spans="1:5" x14ac:dyDescent="0.35">
      <c r="A10">
        <v>9</v>
      </c>
      <c r="B10" t="s">
        <v>12</v>
      </c>
      <c r="C10" t="s">
        <v>10</v>
      </c>
      <c r="D10" t="s">
        <v>11</v>
      </c>
      <c r="E10" t="s">
        <v>9</v>
      </c>
    </row>
    <row r="11" spans="1:5" x14ac:dyDescent="0.35">
      <c r="A11">
        <v>10</v>
      </c>
      <c r="B11" t="s">
        <v>12</v>
      </c>
      <c r="C11" t="s">
        <v>14</v>
      </c>
      <c r="D11" t="s">
        <v>8</v>
      </c>
      <c r="E11" t="s">
        <v>9</v>
      </c>
    </row>
    <row r="12" spans="1:5" x14ac:dyDescent="0.35">
      <c r="A12">
        <v>11</v>
      </c>
      <c r="B12" t="s">
        <v>6</v>
      </c>
      <c r="C12" t="s">
        <v>7</v>
      </c>
      <c r="D12" t="s">
        <v>13</v>
      </c>
      <c r="E12" t="s">
        <v>15</v>
      </c>
    </row>
    <row r="13" spans="1:5" x14ac:dyDescent="0.35">
      <c r="A13">
        <v>12</v>
      </c>
      <c r="B13" t="s">
        <v>6</v>
      </c>
      <c r="C13" t="s">
        <v>7</v>
      </c>
      <c r="D13" t="s">
        <v>11</v>
      </c>
      <c r="E13" t="s">
        <v>15</v>
      </c>
    </row>
    <row r="14" spans="1:5" x14ac:dyDescent="0.35">
      <c r="A14">
        <v>13</v>
      </c>
      <c r="B14" t="s">
        <v>6</v>
      </c>
      <c r="C14" t="s">
        <v>7</v>
      </c>
      <c r="D14" t="s">
        <v>11</v>
      </c>
      <c r="E14" t="s">
        <v>15</v>
      </c>
    </row>
    <row r="15" spans="1:5" x14ac:dyDescent="0.35">
      <c r="A15">
        <v>14</v>
      </c>
      <c r="B15" t="s">
        <v>6</v>
      </c>
      <c r="C15" t="s">
        <v>14</v>
      </c>
      <c r="D15" t="s">
        <v>8</v>
      </c>
      <c r="E15" t="s">
        <v>15</v>
      </c>
    </row>
    <row r="16" spans="1:5" x14ac:dyDescent="0.35">
      <c r="A16">
        <v>15</v>
      </c>
      <c r="B16" t="s">
        <v>6</v>
      </c>
      <c r="C16" t="s">
        <v>14</v>
      </c>
      <c r="D16" t="s">
        <v>8</v>
      </c>
      <c r="E16" t="s">
        <v>15</v>
      </c>
    </row>
    <row r="17" spans="1:5" x14ac:dyDescent="0.35">
      <c r="A17">
        <v>16</v>
      </c>
      <c r="B17" t="s">
        <v>6</v>
      </c>
      <c r="C17" t="s">
        <v>14</v>
      </c>
      <c r="D17" t="s">
        <v>8</v>
      </c>
      <c r="E17" t="s">
        <v>15</v>
      </c>
    </row>
    <row r="18" spans="1:5" x14ac:dyDescent="0.35">
      <c r="A18">
        <v>17</v>
      </c>
      <c r="B18" t="s">
        <v>12</v>
      </c>
      <c r="C18" t="s">
        <v>14</v>
      </c>
      <c r="D18" t="s">
        <v>13</v>
      </c>
      <c r="E18" t="s">
        <v>15</v>
      </c>
    </row>
    <row r="19" spans="1:5" x14ac:dyDescent="0.35">
      <c r="A19">
        <v>18</v>
      </c>
      <c r="B19" t="s">
        <v>12</v>
      </c>
      <c r="C19" t="s">
        <v>14</v>
      </c>
      <c r="D19" t="s">
        <v>13</v>
      </c>
      <c r="E19" t="s">
        <v>15</v>
      </c>
    </row>
    <row r="20" spans="1:5" x14ac:dyDescent="0.35">
      <c r="A20">
        <v>19</v>
      </c>
      <c r="B20" t="s">
        <v>12</v>
      </c>
      <c r="C20" t="s">
        <v>14</v>
      </c>
      <c r="D20" t="s">
        <v>11</v>
      </c>
      <c r="E20" t="s">
        <v>15</v>
      </c>
    </row>
    <row r="21" spans="1:5" x14ac:dyDescent="0.35">
      <c r="A21">
        <v>20</v>
      </c>
      <c r="B21" t="s">
        <v>12</v>
      </c>
      <c r="C21" t="s">
        <v>14</v>
      </c>
      <c r="D21" t="s">
        <v>8</v>
      </c>
      <c r="E21" t="s">
        <v>15</v>
      </c>
    </row>
    <row r="24" spans="1:5" x14ac:dyDescent="0.35">
      <c r="A24" t="s">
        <v>92</v>
      </c>
    </row>
    <row r="35" spans="1:10" ht="16" x14ac:dyDescent="0.4">
      <c r="A35" s="11" t="s">
        <v>33</v>
      </c>
      <c r="B35" s="11" t="s">
        <v>34</v>
      </c>
      <c r="C35" s="12"/>
      <c r="D35" s="12"/>
      <c r="E35" s="12"/>
      <c r="F35" s="12"/>
      <c r="G35" s="12"/>
      <c r="H35" s="12"/>
      <c r="I35" s="12"/>
      <c r="J35" s="12"/>
    </row>
    <row r="36" spans="1:10" ht="16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 spans="1:10" ht="16" x14ac:dyDescent="0.4">
      <c r="A37" s="12"/>
      <c r="B37" s="12" t="s">
        <v>32</v>
      </c>
      <c r="C37" s="12"/>
      <c r="D37" s="12"/>
      <c r="E37" s="12"/>
      <c r="F37" s="12"/>
      <c r="G37" s="12"/>
      <c r="H37" s="12"/>
      <c r="I37" s="12"/>
      <c r="J37" s="12"/>
    </row>
    <row r="38" spans="1:10" ht="16" x14ac:dyDescent="0.4">
      <c r="A38" s="12"/>
      <c r="B38" s="13" t="s">
        <v>9</v>
      </c>
      <c r="C38" s="14">
        <f>COUNTIF($E$2:$E$21,B38)</f>
        <v>10</v>
      </c>
      <c r="D38" s="12"/>
      <c r="E38" s="12"/>
      <c r="F38" s="12"/>
      <c r="G38" s="12"/>
      <c r="H38" s="12"/>
      <c r="I38" s="12"/>
      <c r="J38" s="12"/>
    </row>
    <row r="39" spans="1:10" ht="16" x14ac:dyDescent="0.4">
      <c r="A39" s="12"/>
      <c r="B39" s="13" t="s">
        <v>15</v>
      </c>
      <c r="C39" s="14">
        <f>COUNTIF($E$2:$E$21,B39)</f>
        <v>10</v>
      </c>
      <c r="D39" s="12"/>
      <c r="E39" s="12"/>
      <c r="F39" s="12"/>
      <c r="G39" s="12"/>
      <c r="H39" s="12"/>
      <c r="I39" s="12"/>
      <c r="J39" s="12"/>
    </row>
    <row r="40" spans="1:10" ht="16" x14ac:dyDescent="0.4">
      <c r="A40" s="12"/>
      <c r="B40" s="13" t="s">
        <v>0</v>
      </c>
      <c r="C40" s="14">
        <f>SUBTOTAL(9,C38:C39)</f>
        <v>20</v>
      </c>
      <c r="D40" s="12"/>
      <c r="E40" s="12"/>
      <c r="F40" s="12"/>
      <c r="G40" s="12"/>
      <c r="H40" s="12"/>
      <c r="I40" s="12"/>
      <c r="J40" s="12"/>
    </row>
    <row r="41" spans="1:10" ht="16" x14ac:dyDescent="0.4">
      <c r="A41" s="12"/>
      <c r="B41" s="15" t="s">
        <v>31</v>
      </c>
      <c r="C41" s="16">
        <f>1-(C38/C40)^2-(C39/C40)^2</f>
        <v>0.5</v>
      </c>
      <c r="D41" s="12"/>
      <c r="E41" s="12"/>
      <c r="F41" s="12"/>
      <c r="G41" s="12"/>
      <c r="H41" s="12"/>
      <c r="I41" s="12"/>
      <c r="J41" s="12"/>
    </row>
    <row r="42" spans="1:10" ht="16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16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 ht="16" x14ac:dyDescent="0.4">
      <c r="A44" s="11" t="s">
        <v>35</v>
      </c>
      <c r="B44" s="11" t="s">
        <v>36</v>
      </c>
      <c r="C44" s="12"/>
      <c r="D44" s="12"/>
      <c r="E44" s="12"/>
      <c r="F44" s="12"/>
      <c r="G44" s="12"/>
      <c r="H44" s="12"/>
      <c r="I44" s="12"/>
      <c r="J44" s="12"/>
    </row>
    <row r="45" spans="1:10" ht="16" x14ac:dyDescent="0.4">
      <c r="A45" s="11"/>
      <c r="B45" s="12" t="s">
        <v>37</v>
      </c>
      <c r="C45" s="12"/>
      <c r="D45" s="12"/>
      <c r="E45" s="12"/>
      <c r="F45" s="12"/>
      <c r="G45" s="12"/>
      <c r="H45" s="12"/>
      <c r="I45" s="12"/>
      <c r="J45" s="12"/>
    </row>
    <row r="46" spans="1:10" ht="16" x14ac:dyDescent="0.4">
      <c r="A46" s="12"/>
      <c r="B46" s="12" t="s">
        <v>38</v>
      </c>
      <c r="C46" s="12"/>
      <c r="D46" s="12"/>
      <c r="E46" s="12"/>
      <c r="F46" s="12"/>
      <c r="G46" s="12"/>
      <c r="H46" s="12"/>
      <c r="I46" s="12"/>
      <c r="J46" s="12"/>
    </row>
    <row r="47" spans="1:10" ht="16" x14ac:dyDescent="0.4">
      <c r="A47" s="12"/>
      <c r="B47" s="12" t="s">
        <v>39</v>
      </c>
      <c r="C47" s="12"/>
      <c r="D47" s="12"/>
      <c r="E47" s="12"/>
      <c r="F47" s="12"/>
      <c r="G47" s="12"/>
      <c r="H47" s="12"/>
      <c r="I47" s="12"/>
      <c r="J47" s="12"/>
    </row>
    <row r="48" spans="1:10" ht="16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 ht="16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 ht="16" x14ac:dyDescent="0.4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 ht="16" x14ac:dyDescent="0.4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 ht="16" x14ac:dyDescent="0.4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 ht="16" x14ac:dyDescent="0.4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ht="16" x14ac:dyDescent="0.4">
      <c r="A54" s="12"/>
      <c r="B54" s="12" t="s">
        <v>87</v>
      </c>
      <c r="C54" s="12"/>
      <c r="D54" s="12"/>
      <c r="E54" s="12"/>
      <c r="F54" s="12"/>
      <c r="G54" s="12"/>
      <c r="H54" s="12"/>
      <c r="I54" s="12"/>
      <c r="J54" s="12"/>
    </row>
    <row r="55" spans="1:10" ht="21" x14ac:dyDescent="0.5">
      <c r="A55" s="12"/>
      <c r="B55" s="76" t="s">
        <v>88</v>
      </c>
      <c r="C55" s="76"/>
      <c r="D55" s="12"/>
      <c r="E55" s="12"/>
      <c r="F55" s="12"/>
      <c r="G55" s="12"/>
      <c r="H55" s="12"/>
      <c r="I55" s="12"/>
      <c r="J55" s="12"/>
    </row>
    <row r="56" spans="1:10" ht="18.5" customHeight="1" x14ac:dyDescent="0.4">
      <c r="A56" s="12"/>
      <c r="B56" s="77" t="s">
        <v>89</v>
      </c>
      <c r="C56" s="77"/>
      <c r="D56" s="77"/>
      <c r="E56" s="77"/>
      <c r="F56" s="77"/>
      <c r="G56" s="77"/>
      <c r="H56" s="12"/>
      <c r="I56" s="12"/>
      <c r="J56" s="12"/>
    </row>
    <row r="57" spans="1:10" ht="16" x14ac:dyDescent="0.4">
      <c r="A57" s="12"/>
      <c r="B57" s="78" t="s">
        <v>90</v>
      </c>
      <c r="C57" s="78"/>
      <c r="D57" s="78"/>
      <c r="E57" s="78"/>
      <c r="F57" s="78"/>
      <c r="G57" s="78"/>
      <c r="H57" s="12"/>
      <c r="I57" s="12"/>
      <c r="J57" s="12"/>
    </row>
    <row r="58" spans="1:10" ht="16" x14ac:dyDescent="0.4">
      <c r="A58" s="12"/>
      <c r="B58" s="75"/>
      <c r="C58" s="75"/>
      <c r="D58" s="75"/>
      <c r="E58" s="75"/>
      <c r="F58" s="75"/>
      <c r="G58" s="75"/>
      <c r="H58" s="12"/>
      <c r="I58" s="12"/>
      <c r="J58" s="12"/>
    </row>
    <row r="59" spans="1:10" ht="16" x14ac:dyDescent="0.4">
      <c r="A59" s="12"/>
      <c r="B59" s="12" t="s">
        <v>86</v>
      </c>
      <c r="C59" s="12"/>
      <c r="D59" s="12"/>
      <c r="E59" s="12"/>
      <c r="F59" s="12"/>
      <c r="G59" s="12"/>
      <c r="H59" s="12"/>
      <c r="I59" s="12"/>
      <c r="J59" s="12"/>
    </row>
    <row r="60" spans="1:10" ht="16" x14ac:dyDescent="0.4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ht="16" x14ac:dyDescent="0.4">
      <c r="A61" s="12"/>
      <c r="B61" s="12" t="s">
        <v>91</v>
      </c>
      <c r="C61" s="12"/>
      <c r="D61" s="12"/>
      <c r="E61" s="12"/>
      <c r="F61" s="12"/>
      <c r="G61" s="12"/>
      <c r="H61" s="12"/>
      <c r="I61" s="12"/>
      <c r="J61" s="12"/>
    </row>
    <row r="62" spans="1:10" ht="16" x14ac:dyDescent="0.4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x14ac:dyDescent="0.35">
      <c r="B63" s="8" t="s">
        <v>44</v>
      </c>
      <c r="C63" s="5"/>
      <c r="D63" s="5"/>
      <c r="E63" s="5"/>
      <c r="F63" s="5"/>
      <c r="G63" s="5"/>
    </row>
    <row r="64" spans="1:10" x14ac:dyDescent="0.35">
      <c r="B64" s="6"/>
    </row>
    <row r="65" spans="2:8" x14ac:dyDescent="0.35">
      <c r="B65" s="82" t="s">
        <v>40</v>
      </c>
      <c r="C65" s="87" t="s">
        <v>2</v>
      </c>
      <c r="D65" s="87"/>
      <c r="F65" s="84" t="s">
        <v>41</v>
      </c>
      <c r="G65" s="85"/>
    </row>
    <row r="66" spans="2:8" x14ac:dyDescent="0.35">
      <c r="B66" s="83"/>
      <c r="C66" s="9" t="s">
        <v>6</v>
      </c>
      <c r="D66" s="9" t="s">
        <v>12</v>
      </c>
      <c r="F66" s="9" t="s">
        <v>26</v>
      </c>
      <c r="G66" s="9" t="s">
        <v>27</v>
      </c>
    </row>
    <row r="67" spans="2:8" x14ac:dyDescent="0.35">
      <c r="B67" s="10" t="s">
        <v>9</v>
      </c>
      <c r="C67" s="2">
        <f>COUNTIFS('Working file'!$B$2:$B$21,C$66,'Working file'!$E$2:$E$21,$B67)</f>
        <v>4</v>
      </c>
      <c r="D67" s="2">
        <f>COUNTIFS('Working file'!$B$2:$B$21,D66,'Working file'!$E$2:$E$21,$B67)</f>
        <v>6</v>
      </c>
      <c r="F67" s="3">
        <f>1-(C67/C69)^2-(C68/C69)^2</f>
        <v>0.48</v>
      </c>
      <c r="G67" s="3">
        <f>1-(D67/D69)^2-(D68/D69)^2</f>
        <v>0.48</v>
      </c>
      <c r="H67" s="1"/>
    </row>
    <row r="68" spans="2:8" x14ac:dyDescent="0.35">
      <c r="B68" s="10" t="s">
        <v>15</v>
      </c>
      <c r="C68" s="2">
        <f>COUNTIFS('Working file'!$B$2:$B$21,C$66,'Working file'!$E$2:$E$21,$B68)</f>
        <v>6</v>
      </c>
      <c r="D68" s="2">
        <f>COUNTIFS('Working file'!$B$2:$B$21,D$66,'Working file'!$E$2:$E$21,$B68)</f>
        <v>4</v>
      </c>
      <c r="F68" s="84" t="s">
        <v>49</v>
      </c>
      <c r="G68" s="85"/>
      <c r="H68" s="1"/>
    </row>
    <row r="69" spans="2:8" ht="14.5" customHeight="1" x14ac:dyDescent="0.35">
      <c r="B69" s="10" t="s">
        <v>0</v>
      </c>
      <c r="C69" s="2">
        <f>SUBTOTAL(9,C67:C68)</f>
        <v>10</v>
      </c>
      <c r="D69" s="2">
        <f>SUBTOTAL(9,D67:D68)</f>
        <v>10</v>
      </c>
      <c r="F69" s="3">
        <f>(C69/$C$79)*F67</f>
        <v>0.24</v>
      </c>
      <c r="G69" s="3">
        <f>(D69/$C$79)*G67</f>
        <v>0.24</v>
      </c>
      <c r="H69" s="6"/>
    </row>
    <row r="70" spans="2:8" x14ac:dyDescent="0.35">
      <c r="B70" s="21" t="s">
        <v>65</v>
      </c>
      <c r="C70" s="22"/>
      <c r="D70" s="21">
        <f>G70</f>
        <v>0.48</v>
      </c>
      <c r="F70" s="17" t="s">
        <v>42</v>
      </c>
      <c r="G70" s="20">
        <f>SUM(F69:G69)</f>
        <v>0.48</v>
      </c>
    </row>
    <row r="71" spans="2:8" x14ac:dyDescent="0.35">
      <c r="B71" s="21" t="s">
        <v>66</v>
      </c>
      <c r="C71" s="22"/>
      <c r="D71" s="21">
        <f>C41-D70</f>
        <v>2.0000000000000018E-2</v>
      </c>
    </row>
    <row r="73" spans="2:8" x14ac:dyDescent="0.35">
      <c r="B73" s="24" t="s">
        <v>45</v>
      </c>
      <c r="C73" s="25"/>
      <c r="D73" s="25"/>
      <c r="E73" s="25"/>
      <c r="F73" s="25"/>
      <c r="G73" s="25"/>
    </row>
    <row r="75" spans="2:8" x14ac:dyDescent="0.35">
      <c r="B75" s="23" t="s">
        <v>4</v>
      </c>
      <c r="C75" s="1" t="s">
        <v>48</v>
      </c>
      <c r="E75" s="24" t="s">
        <v>54</v>
      </c>
      <c r="F75" s="25"/>
      <c r="G75" s="25"/>
    </row>
    <row r="76" spans="2:8" x14ac:dyDescent="0.35">
      <c r="B76" s="34" t="s">
        <v>7</v>
      </c>
      <c r="C76" s="26">
        <f>COUNTIF($C$2:$C$21,B76)</f>
        <v>4</v>
      </c>
      <c r="E76" s="25" t="s">
        <v>52</v>
      </c>
      <c r="F76" s="25"/>
      <c r="G76" s="25"/>
    </row>
    <row r="77" spans="2:8" x14ac:dyDescent="0.35">
      <c r="B77" s="35" t="s">
        <v>10</v>
      </c>
      <c r="C77" s="26">
        <f>COUNTIF($C$2:$C$21,B77)</f>
        <v>8</v>
      </c>
      <c r="E77" s="24" t="s">
        <v>53</v>
      </c>
      <c r="F77" s="24"/>
      <c r="G77" s="44">
        <f>MIN(C87,I87,N87,R87)</f>
        <v>0.16250000000000003</v>
      </c>
    </row>
    <row r="78" spans="2:8" x14ac:dyDescent="0.35">
      <c r="B78" s="34" t="s">
        <v>14</v>
      </c>
      <c r="C78" s="26">
        <f>COUNTIF($C$2:$C$21,B78)</f>
        <v>8</v>
      </c>
      <c r="E78" s="24" t="s">
        <v>55</v>
      </c>
      <c r="F78" s="24"/>
      <c r="G78" s="44">
        <f>MAX(C93,I93,N93,R93)</f>
        <v>0.33749999999999997</v>
      </c>
    </row>
    <row r="79" spans="2:8" ht="30.5" customHeight="1" x14ac:dyDescent="0.35">
      <c r="B79" s="34" t="s">
        <v>0</v>
      </c>
      <c r="C79" s="26">
        <f>SUBTOTAL(9,C76:C78)</f>
        <v>20</v>
      </c>
      <c r="E79" s="88" t="s">
        <v>57</v>
      </c>
      <c r="F79" s="88"/>
      <c r="G79" s="88"/>
    </row>
    <row r="81" spans="2:19" x14ac:dyDescent="0.35">
      <c r="B81" s="27"/>
      <c r="H81" s="6"/>
    </row>
    <row r="82" spans="2:19" x14ac:dyDescent="0.35">
      <c r="B82" s="86" t="s">
        <v>46</v>
      </c>
      <c r="C82" s="98" t="s">
        <v>4</v>
      </c>
      <c r="D82" s="98"/>
      <c r="E82" s="98"/>
      <c r="F82" s="1"/>
      <c r="H82" s="90" t="s">
        <v>50</v>
      </c>
      <c r="I82" s="99" t="s">
        <v>4</v>
      </c>
      <c r="J82" s="99"/>
      <c r="M82" s="90" t="s">
        <v>50</v>
      </c>
      <c r="N82" s="92" t="s">
        <v>4</v>
      </c>
      <c r="O82" s="93"/>
      <c r="Q82" s="90" t="s">
        <v>50</v>
      </c>
      <c r="R82" s="92" t="s">
        <v>4</v>
      </c>
      <c r="S82" s="93"/>
    </row>
    <row r="83" spans="2:19" x14ac:dyDescent="0.35">
      <c r="B83" s="86"/>
      <c r="C83" s="29" t="s">
        <v>7</v>
      </c>
      <c r="D83" s="29" t="s">
        <v>10</v>
      </c>
      <c r="E83" s="29" t="s">
        <v>14</v>
      </c>
      <c r="H83" s="91"/>
      <c r="I83" s="28" t="s">
        <v>16</v>
      </c>
      <c r="J83" s="28" t="s">
        <v>17</v>
      </c>
      <c r="M83" s="91"/>
      <c r="N83" s="28" t="s">
        <v>18</v>
      </c>
      <c r="O83" s="28" t="s">
        <v>19</v>
      </c>
      <c r="Q83" s="91"/>
      <c r="R83" s="28" t="s">
        <v>29</v>
      </c>
      <c r="S83" s="28" t="s">
        <v>20</v>
      </c>
    </row>
    <row r="84" spans="2:19" x14ac:dyDescent="0.35">
      <c r="B84" s="30" t="s">
        <v>9</v>
      </c>
      <c r="C84" s="31">
        <f t="shared" ref="C84:E85" si="0">COUNTIFS($C$2:$C$21,C$83,$E$2:$E$21,$B84)</f>
        <v>1</v>
      </c>
      <c r="D84" s="31">
        <f t="shared" si="0"/>
        <v>8</v>
      </c>
      <c r="E84" s="31">
        <f t="shared" si="0"/>
        <v>1</v>
      </c>
      <c r="H84" s="30" t="s">
        <v>9</v>
      </c>
      <c r="I84" s="26">
        <f>SUM(C84:D84)</f>
        <v>9</v>
      </c>
      <c r="J84" s="26">
        <f>E84</f>
        <v>1</v>
      </c>
      <c r="M84" s="30" t="s">
        <v>9</v>
      </c>
      <c r="N84" s="26">
        <f>C84+E84</f>
        <v>2</v>
      </c>
      <c r="O84" s="26">
        <f>D84</f>
        <v>8</v>
      </c>
      <c r="Q84" s="30" t="s">
        <v>9</v>
      </c>
      <c r="R84" s="26">
        <f>SUM(D84:E84)</f>
        <v>9</v>
      </c>
      <c r="S84" s="26">
        <f>C84</f>
        <v>1</v>
      </c>
    </row>
    <row r="85" spans="2:19" x14ac:dyDescent="0.35">
      <c r="B85" s="30" t="s">
        <v>15</v>
      </c>
      <c r="C85" s="31">
        <f t="shared" si="0"/>
        <v>3</v>
      </c>
      <c r="D85" s="31">
        <f t="shared" si="0"/>
        <v>0</v>
      </c>
      <c r="E85" s="31">
        <f t="shared" si="0"/>
        <v>7</v>
      </c>
      <c r="H85" s="30" t="s">
        <v>15</v>
      </c>
      <c r="I85" s="26">
        <f>SUM(C85:D85)</f>
        <v>3</v>
      </c>
      <c r="J85" s="26">
        <f>E85</f>
        <v>7</v>
      </c>
      <c r="M85" s="30" t="s">
        <v>15</v>
      </c>
      <c r="N85" s="26">
        <f>C85+E85</f>
        <v>10</v>
      </c>
      <c r="O85" s="26">
        <f>D85</f>
        <v>0</v>
      </c>
      <c r="Q85" s="30" t="s">
        <v>15</v>
      </c>
      <c r="R85" s="26">
        <f>SUM(D85:E85)</f>
        <v>7</v>
      </c>
      <c r="S85" s="26">
        <f>C85</f>
        <v>3</v>
      </c>
    </row>
    <row r="86" spans="2:19" x14ac:dyDescent="0.35">
      <c r="B86" s="30" t="s">
        <v>0</v>
      </c>
      <c r="C86" s="31">
        <f>SUBTOTAL(9,C84:C85)</f>
        <v>4</v>
      </c>
      <c r="D86" s="31">
        <f>SUBTOTAL(9,D84:D85)</f>
        <v>8</v>
      </c>
      <c r="E86" s="31">
        <f>SUBTOTAL(9,E84:E85)</f>
        <v>8</v>
      </c>
      <c r="H86" s="30" t="s">
        <v>0</v>
      </c>
      <c r="I86" s="26">
        <f>SUBTOTAL(9,I84:I85)</f>
        <v>12</v>
      </c>
      <c r="J86" s="26">
        <f>SUBTOTAL(9,J84:J85)</f>
        <v>8</v>
      </c>
      <c r="M86" s="30" t="s">
        <v>0</v>
      </c>
      <c r="N86" s="26">
        <f>SUBTOTAL(9,N84:N85)</f>
        <v>12</v>
      </c>
      <c r="O86" s="26">
        <f>SUBTOTAL(9,O84:O85)</f>
        <v>8</v>
      </c>
      <c r="Q86" s="30" t="s">
        <v>0</v>
      </c>
      <c r="R86" s="26">
        <f>SUBTOTAL(9,R84:R85)</f>
        <v>16</v>
      </c>
      <c r="S86" s="26">
        <f>SUBTOTAL(9,S84:S85)</f>
        <v>4</v>
      </c>
    </row>
    <row r="87" spans="2:19" ht="16" x14ac:dyDescent="0.4">
      <c r="B87" s="32" t="s">
        <v>43</v>
      </c>
      <c r="C87" s="33">
        <f>C92</f>
        <v>0.16250000000000003</v>
      </c>
      <c r="H87" s="32" t="s">
        <v>43</v>
      </c>
      <c r="I87" s="32">
        <f>I92</f>
        <v>0.3125</v>
      </c>
      <c r="M87" s="32" t="s">
        <v>43</v>
      </c>
      <c r="N87" s="43">
        <f>N92</f>
        <v>0.1666666666666666</v>
      </c>
      <c r="O87" s="37"/>
      <c r="Q87" s="32" t="s">
        <v>43</v>
      </c>
      <c r="R87" s="43">
        <f>R92</f>
        <v>0.46875000000000006</v>
      </c>
      <c r="S87" s="37"/>
    </row>
    <row r="88" spans="2:19" x14ac:dyDescent="0.35">
      <c r="N88" s="37"/>
      <c r="O88" s="37"/>
    </row>
    <row r="89" spans="2:19" ht="14.5" customHeight="1" x14ac:dyDescent="0.35">
      <c r="B89" s="32" t="s">
        <v>41</v>
      </c>
      <c r="C89" s="36" t="s">
        <v>7</v>
      </c>
      <c r="D89" s="36" t="s">
        <v>10</v>
      </c>
      <c r="E89" s="36" t="s">
        <v>14</v>
      </c>
      <c r="H89" s="32" t="s">
        <v>41</v>
      </c>
      <c r="I89" s="36" t="s">
        <v>16</v>
      </c>
      <c r="J89" s="36" t="s">
        <v>17</v>
      </c>
      <c r="M89" s="32" t="s">
        <v>41</v>
      </c>
      <c r="N89" s="38" t="s">
        <v>18</v>
      </c>
      <c r="O89" s="38" t="s">
        <v>19</v>
      </c>
      <c r="Q89" s="32" t="s">
        <v>41</v>
      </c>
      <c r="R89" s="38" t="s">
        <v>18</v>
      </c>
      <c r="S89" s="38" t="s">
        <v>19</v>
      </c>
    </row>
    <row r="90" spans="2:19" x14ac:dyDescent="0.35">
      <c r="B90" s="26"/>
      <c r="C90" s="26">
        <f>1-(C84/C86)^2-(C85/C86)^2</f>
        <v>0.375</v>
      </c>
      <c r="D90" s="26">
        <f>1-(D84/D86)^2-(D85/D86)^2</f>
        <v>0</v>
      </c>
      <c r="E90" s="39">
        <f>1-(E84/E86)^2-(E85/E86)^2</f>
        <v>0.21875</v>
      </c>
      <c r="H90" s="26"/>
      <c r="I90" s="26">
        <f>1-(I84/I86)^2-(I85/I86)^2</f>
        <v>0.375</v>
      </c>
      <c r="J90" s="39">
        <f>1-(J84/J86)^2-(J85/J86)^2</f>
        <v>0.21875</v>
      </c>
      <c r="M90" s="26"/>
      <c r="N90" s="39">
        <f>1-(N84/N86)^2-(N85/N86)^2</f>
        <v>0.27777777777777768</v>
      </c>
      <c r="O90" s="39">
        <f>1-(O84/O86)^2-(O85/O86)^2</f>
        <v>0</v>
      </c>
      <c r="Q90" s="26"/>
      <c r="R90" s="39">
        <f>1-(R84/R86)^2-(R85/R86)^2</f>
        <v>0.4921875</v>
      </c>
      <c r="S90" s="39">
        <f>1-(S84/S86)^2-(S85/S86)^2</f>
        <v>0.375</v>
      </c>
    </row>
    <row r="91" spans="2:19" x14ac:dyDescent="0.35">
      <c r="B91" s="32" t="s">
        <v>51</v>
      </c>
      <c r="C91" s="26">
        <f>(C86/$C$79)*C90</f>
        <v>7.5000000000000011E-2</v>
      </c>
      <c r="D91" s="26">
        <f>(D86/$C$79)*D90</f>
        <v>0</v>
      </c>
      <c r="E91" s="26">
        <f>(E86/$C$79)*E90</f>
        <v>8.7500000000000008E-2</v>
      </c>
      <c r="H91" s="32" t="s">
        <v>51</v>
      </c>
      <c r="I91" s="26">
        <f>(I86/$C$79)*I90</f>
        <v>0.22499999999999998</v>
      </c>
      <c r="J91" s="26">
        <f>(J86/$C$79)*J90</f>
        <v>8.7500000000000008E-2</v>
      </c>
      <c r="M91" s="32" t="s">
        <v>51</v>
      </c>
      <c r="N91" s="39">
        <f>(N86/$C$79)*N90</f>
        <v>0.1666666666666666</v>
      </c>
      <c r="O91" s="39">
        <f>(O86/$C$79)*O90</f>
        <v>0</v>
      </c>
      <c r="Q91" s="32" t="s">
        <v>51</v>
      </c>
      <c r="R91" s="39">
        <f>(R86/$C$79)*R90</f>
        <v>0.39375000000000004</v>
      </c>
      <c r="S91" s="39">
        <f>(S86/$C$79)*S90</f>
        <v>7.5000000000000011E-2</v>
      </c>
    </row>
    <row r="92" spans="2:19" x14ac:dyDescent="0.35">
      <c r="B92" s="30" t="s">
        <v>47</v>
      </c>
      <c r="C92" s="26">
        <f>SUBTOTAL(9,C91:E91)</f>
        <v>0.16250000000000003</v>
      </c>
      <c r="H92" s="30" t="s">
        <v>47</v>
      </c>
      <c r="I92" s="30">
        <f>SUBTOTAL(9,I91:J91)</f>
        <v>0.3125</v>
      </c>
      <c r="J92" s="6"/>
      <c r="M92" s="30" t="s">
        <v>47</v>
      </c>
      <c r="N92" s="41">
        <f>SUM(N91:O91)</f>
        <v>0.1666666666666666</v>
      </c>
      <c r="O92" s="40"/>
      <c r="Q92" s="30" t="s">
        <v>47</v>
      </c>
      <c r="R92" s="42">
        <f>SUM(R91:S91)</f>
        <v>0.46875000000000006</v>
      </c>
      <c r="S92" s="40"/>
    </row>
    <row r="93" spans="2:19" x14ac:dyDescent="0.35">
      <c r="B93" s="30" t="s">
        <v>56</v>
      </c>
      <c r="C93" s="26">
        <f>$C$41-C92</f>
        <v>0.33749999999999997</v>
      </c>
      <c r="H93" s="30" t="s">
        <v>56</v>
      </c>
      <c r="I93" s="26">
        <f>$C$41-I92</f>
        <v>0.1875</v>
      </c>
      <c r="M93" s="30" t="s">
        <v>56</v>
      </c>
      <c r="N93" s="39">
        <f>$C$41-N92</f>
        <v>0.33333333333333337</v>
      </c>
      <c r="Q93" s="30" t="s">
        <v>56</v>
      </c>
      <c r="R93" s="39">
        <f>$C$41-R92</f>
        <v>3.1249999999999944E-2</v>
      </c>
    </row>
    <row r="94" spans="2:19" x14ac:dyDescent="0.35">
      <c r="H94" s="6"/>
      <c r="J94" s="6"/>
    </row>
    <row r="95" spans="2:19" x14ac:dyDescent="0.35">
      <c r="H95" s="6"/>
      <c r="J95" s="6"/>
    </row>
    <row r="96" spans="2:19" x14ac:dyDescent="0.35">
      <c r="H96" s="6"/>
      <c r="J96" s="6"/>
    </row>
    <row r="97" spans="2:21" x14ac:dyDescent="0.35">
      <c r="B97" s="45" t="s">
        <v>63</v>
      </c>
      <c r="C97" s="46"/>
      <c r="D97" s="46"/>
      <c r="E97" s="46"/>
      <c r="F97" s="46"/>
      <c r="G97" s="46"/>
      <c r="H97" s="45"/>
      <c r="J97" s="6"/>
    </row>
    <row r="98" spans="2:21" x14ac:dyDescent="0.35">
      <c r="B98" s="6"/>
      <c r="H98" s="6"/>
      <c r="J98" s="6"/>
    </row>
    <row r="99" spans="2:21" x14ac:dyDescent="0.35">
      <c r="B99" s="48" t="s">
        <v>5</v>
      </c>
      <c r="C99" s="50" t="s">
        <v>48</v>
      </c>
      <c r="E99" s="45" t="s">
        <v>54</v>
      </c>
      <c r="F99" s="46"/>
      <c r="G99" s="46"/>
      <c r="H99" s="6"/>
      <c r="J99" s="6"/>
    </row>
    <row r="100" spans="2:21" x14ac:dyDescent="0.35">
      <c r="B100" s="49" t="s">
        <v>8</v>
      </c>
      <c r="C100" s="47">
        <f>COUNTIF($D$2:$D$21,B100)</f>
        <v>8</v>
      </c>
      <c r="E100" s="46" t="s">
        <v>58</v>
      </c>
      <c r="F100" s="46"/>
      <c r="G100" s="46"/>
      <c r="H100" s="6"/>
      <c r="J100" s="6"/>
    </row>
    <row r="101" spans="2:21" x14ac:dyDescent="0.35">
      <c r="B101" s="49" t="s">
        <v>11</v>
      </c>
      <c r="C101" s="47">
        <f>COUNTIF($D$2:$D$21,B101)</f>
        <v>7</v>
      </c>
      <c r="E101" s="45" t="s">
        <v>59</v>
      </c>
      <c r="F101" s="45"/>
      <c r="G101" s="51">
        <f>MIN(C117,I117,N117)</f>
        <v>0.49142857142857144</v>
      </c>
      <c r="H101" s="6"/>
      <c r="J101" s="6"/>
    </row>
    <row r="102" spans="2:21" x14ac:dyDescent="0.35">
      <c r="B102" s="49" t="s">
        <v>13</v>
      </c>
      <c r="C102" s="47">
        <f>COUNTIF($D$2:$D$21,B102)</f>
        <v>5</v>
      </c>
      <c r="E102" s="45" t="s">
        <v>60</v>
      </c>
      <c r="F102" s="45"/>
      <c r="G102" s="51">
        <f>MAX(C118,I118,N118)</f>
        <v>8.5714285714285632E-3</v>
      </c>
      <c r="H102" s="6"/>
      <c r="J102" s="6"/>
    </row>
    <row r="103" spans="2:21" ht="32.5" customHeight="1" x14ac:dyDescent="0.35">
      <c r="B103" s="49" t="s">
        <v>0</v>
      </c>
      <c r="C103" s="47">
        <f>SUBTOTAL(9,C100:C102)</f>
        <v>20</v>
      </c>
      <c r="E103" s="95" t="s">
        <v>57</v>
      </c>
      <c r="F103" s="95"/>
      <c r="G103" s="95"/>
      <c r="H103" s="6"/>
      <c r="J103" s="6"/>
    </row>
    <row r="104" spans="2:21" x14ac:dyDescent="0.35">
      <c r="B104" s="6"/>
      <c r="H104" s="6"/>
      <c r="J104" s="6"/>
    </row>
    <row r="105" spans="2:21" x14ac:dyDescent="0.35">
      <c r="B105" s="6"/>
      <c r="H105" s="6"/>
      <c r="J105" s="6"/>
    </row>
    <row r="106" spans="2:21" x14ac:dyDescent="0.35">
      <c r="B106" s="6"/>
      <c r="G106" s="6"/>
    </row>
    <row r="107" spans="2:21" x14ac:dyDescent="0.35">
      <c r="B107" s="80" t="s">
        <v>46</v>
      </c>
      <c r="C107" s="81" t="s">
        <v>5</v>
      </c>
      <c r="D107" s="81"/>
      <c r="E107" s="81"/>
      <c r="H107" s="96" t="s">
        <v>50</v>
      </c>
      <c r="I107" s="94" t="s">
        <v>5</v>
      </c>
      <c r="J107" s="94"/>
      <c r="M107" s="96" t="s">
        <v>50</v>
      </c>
      <c r="N107" s="94" t="s">
        <v>5</v>
      </c>
      <c r="O107" s="94"/>
    </row>
    <row r="108" spans="2:21" x14ac:dyDescent="0.35">
      <c r="B108" s="80"/>
      <c r="C108" s="52" t="s">
        <v>8</v>
      </c>
      <c r="D108" s="52" t="s">
        <v>11</v>
      </c>
      <c r="E108" s="52" t="s">
        <v>13</v>
      </c>
      <c r="H108" s="97"/>
      <c r="I108" s="56" t="s">
        <v>21</v>
      </c>
      <c r="J108" s="56" t="s">
        <v>22</v>
      </c>
      <c r="M108" s="97"/>
      <c r="N108" s="56" t="s">
        <v>24</v>
      </c>
      <c r="O108" s="56" t="s">
        <v>23</v>
      </c>
    </row>
    <row r="109" spans="2:21" x14ac:dyDescent="0.35">
      <c r="B109" s="49" t="s">
        <v>9</v>
      </c>
      <c r="C109" s="47">
        <f t="shared" ref="C109:E110" si="1">COUNTIFS($D$2:$D$21,C$108,$E$2:$E$21,$B109)</f>
        <v>4</v>
      </c>
      <c r="D109" s="47">
        <f t="shared" si="1"/>
        <v>4</v>
      </c>
      <c r="E109" s="47">
        <f t="shared" si="1"/>
        <v>2</v>
      </c>
      <c r="H109" s="49" t="s">
        <v>9</v>
      </c>
      <c r="I109" s="47">
        <f>SUM(C109:D109)</f>
        <v>8</v>
      </c>
      <c r="J109" s="47">
        <f>E109</f>
        <v>2</v>
      </c>
      <c r="M109" s="49" t="s">
        <v>9</v>
      </c>
      <c r="N109" s="47">
        <f>D109+E109</f>
        <v>6</v>
      </c>
      <c r="O109" s="47">
        <f>C109</f>
        <v>4</v>
      </c>
    </row>
    <row r="110" spans="2:21" ht="14.5" customHeight="1" x14ac:dyDescent="0.35">
      <c r="B110" s="49" t="s">
        <v>15</v>
      </c>
      <c r="C110" s="47">
        <f t="shared" si="1"/>
        <v>4</v>
      </c>
      <c r="D110" s="47">
        <f t="shared" si="1"/>
        <v>3</v>
      </c>
      <c r="E110" s="47">
        <f t="shared" si="1"/>
        <v>3</v>
      </c>
      <c r="H110" s="49" t="s">
        <v>15</v>
      </c>
      <c r="I110" s="47">
        <f>SUM(C110:D110)</f>
        <v>7</v>
      </c>
      <c r="J110" s="47">
        <f>E110</f>
        <v>3</v>
      </c>
      <c r="M110" s="49" t="s">
        <v>15</v>
      </c>
      <c r="N110" s="47">
        <f>D110+E110</f>
        <v>6</v>
      </c>
      <c r="O110" s="47">
        <f>C110</f>
        <v>4</v>
      </c>
      <c r="T110" s="4"/>
    </row>
    <row r="111" spans="2:21" x14ac:dyDescent="0.35">
      <c r="B111" s="49" t="s">
        <v>0</v>
      </c>
      <c r="C111" s="47">
        <f>SUBTOTAL(9,C109:C110)</f>
        <v>8</v>
      </c>
      <c r="D111" s="47">
        <f>SUBTOTAL(9,D109:D110)</f>
        <v>7</v>
      </c>
      <c r="E111" s="47">
        <f>SUBTOTAL(9,E109:E110)</f>
        <v>5</v>
      </c>
      <c r="H111" s="49" t="s">
        <v>0</v>
      </c>
      <c r="I111" s="47">
        <f>SUBTOTAL(9,I109:I110)</f>
        <v>15</v>
      </c>
      <c r="J111" s="47">
        <f>SUBTOTAL(9,J109:J110)</f>
        <v>5</v>
      </c>
      <c r="M111" s="49" t="s">
        <v>0</v>
      </c>
      <c r="N111" s="47">
        <f>SUM(N109:N110)</f>
        <v>12</v>
      </c>
      <c r="O111" s="47">
        <f>SUM(O109:O110)</f>
        <v>8</v>
      </c>
      <c r="T111" s="4"/>
      <c r="U111" s="4"/>
    </row>
    <row r="112" spans="2:21" ht="16" x14ac:dyDescent="0.4">
      <c r="B112" s="48" t="s">
        <v>30</v>
      </c>
      <c r="C112" s="60">
        <f>C117</f>
        <v>0.49142857142857144</v>
      </c>
      <c r="H112" s="48" t="s">
        <v>30</v>
      </c>
      <c r="I112" s="59">
        <f>I117</f>
        <v>0.49333333333333329</v>
      </c>
      <c r="M112" s="58" t="s">
        <v>30</v>
      </c>
      <c r="N112" s="61">
        <f>N117</f>
        <v>0.5</v>
      </c>
    </row>
    <row r="114" spans="1:15" x14ac:dyDescent="0.35">
      <c r="B114" s="48" t="s">
        <v>41</v>
      </c>
      <c r="C114" s="53" t="s">
        <v>8</v>
      </c>
      <c r="D114" s="53" t="s">
        <v>11</v>
      </c>
      <c r="E114" s="53" t="s">
        <v>13</v>
      </c>
      <c r="H114" s="48" t="s">
        <v>41</v>
      </c>
      <c r="I114" s="56" t="s">
        <v>21</v>
      </c>
      <c r="J114" s="56" t="s">
        <v>22</v>
      </c>
      <c r="M114" s="48" t="s">
        <v>41</v>
      </c>
      <c r="N114" s="56" t="s">
        <v>24</v>
      </c>
      <c r="O114" s="56" t="s">
        <v>23</v>
      </c>
    </row>
    <row r="115" spans="1:15" x14ac:dyDescent="0.35">
      <c r="B115" s="47"/>
      <c r="C115" s="47">
        <f>1-(C109/C111)^2-(C110/C111)^2</f>
        <v>0.5</v>
      </c>
      <c r="D115" s="55">
        <f>1-(D109/D111)^2-(D110/D111)^2</f>
        <v>0.48979591836734704</v>
      </c>
      <c r="E115" s="47">
        <f>1-(E109/E111)^2-(E110/E111)^2</f>
        <v>0.48</v>
      </c>
      <c r="H115" s="47"/>
      <c r="I115" s="62">
        <f>1-(I109/I111)^2-(I110/I111)^2</f>
        <v>0.49777777777777771</v>
      </c>
      <c r="J115" s="57">
        <f>1-(J109/J111)^2-(J110/J111)^2</f>
        <v>0.48</v>
      </c>
      <c r="M115" s="47"/>
      <c r="N115" s="62">
        <f>1-(N109/N111)^2-(N110/N111)^2</f>
        <v>0.5</v>
      </c>
      <c r="O115" s="57">
        <f>1-(O109/O111)^2-(O110/O111)^2</f>
        <v>0.5</v>
      </c>
    </row>
    <row r="116" spans="1:15" x14ac:dyDescent="0.35">
      <c r="B116" s="48" t="s">
        <v>51</v>
      </c>
      <c r="C116" s="47">
        <f>(C111/$C$103)*C115</f>
        <v>0.2</v>
      </c>
      <c r="D116" s="55">
        <f>(D111/$C$103)*D115</f>
        <v>0.17142857142857146</v>
      </c>
      <c r="E116" s="47">
        <f>(E111/$C$103)*E115</f>
        <v>0.12</v>
      </c>
      <c r="H116" s="48" t="s">
        <v>51</v>
      </c>
      <c r="I116" s="55">
        <f>(I111/$C$103)*I115</f>
        <v>0.37333333333333329</v>
      </c>
      <c r="J116" s="47">
        <f>(J111/$C$103)*J115</f>
        <v>0.12</v>
      </c>
      <c r="M116" s="48" t="s">
        <v>51</v>
      </c>
      <c r="N116" s="55">
        <f>(N111/$C$103)*N115</f>
        <v>0.3</v>
      </c>
      <c r="O116" s="47">
        <f>(O111/$C$103)*O115</f>
        <v>0.2</v>
      </c>
    </row>
    <row r="117" spans="1:15" ht="14.5" customHeight="1" x14ac:dyDescent="0.35">
      <c r="B117" s="54" t="s">
        <v>61</v>
      </c>
      <c r="C117" s="55">
        <f>SUM(C116:E116)</f>
        <v>0.49142857142857144</v>
      </c>
      <c r="H117" s="49" t="s">
        <v>61</v>
      </c>
      <c r="I117" s="55">
        <f>SUBTOTAL(9,I116:J116)</f>
        <v>0.49333333333333329</v>
      </c>
      <c r="M117" s="49" t="s">
        <v>61</v>
      </c>
      <c r="N117" s="55">
        <f>SUBTOTAL(9,N116:O116)</f>
        <v>0.5</v>
      </c>
    </row>
    <row r="118" spans="1:15" x14ac:dyDescent="0.35">
      <c r="B118" s="34" t="s">
        <v>62</v>
      </c>
      <c r="C118" s="55">
        <f>$C$41-C117</f>
        <v>8.5714285714285632E-3</v>
      </c>
      <c r="H118" s="49" t="s">
        <v>62</v>
      </c>
      <c r="I118" s="55">
        <f>$C$41-I117</f>
        <v>6.6666666666667096E-3</v>
      </c>
      <c r="M118" s="49" t="s">
        <v>62</v>
      </c>
      <c r="N118" s="55">
        <f>$C$41-N117</f>
        <v>0</v>
      </c>
    </row>
    <row r="122" spans="1:15" x14ac:dyDescent="0.35">
      <c r="A122" s="6" t="s">
        <v>64</v>
      </c>
    </row>
    <row r="123" spans="1:15" x14ac:dyDescent="0.35">
      <c r="B123" t="s">
        <v>67</v>
      </c>
      <c r="H123" s="6"/>
    </row>
    <row r="125" spans="1:15" x14ac:dyDescent="0.35">
      <c r="B125" s="47"/>
      <c r="C125" s="53" t="s">
        <v>2</v>
      </c>
      <c r="D125" s="70" t="s">
        <v>4</v>
      </c>
      <c r="E125" s="53" t="s">
        <v>5</v>
      </c>
    </row>
    <row r="126" spans="1:15" x14ac:dyDescent="0.35">
      <c r="B126" s="49" t="s">
        <v>25</v>
      </c>
      <c r="C126" s="47">
        <f>D70</f>
        <v>0.48</v>
      </c>
      <c r="D126" s="71">
        <f>G77</f>
        <v>0.16250000000000003</v>
      </c>
      <c r="E126" s="55">
        <f>G101</f>
        <v>0.49142857142857144</v>
      </c>
    </row>
    <row r="127" spans="1:15" x14ac:dyDescent="0.35">
      <c r="B127" s="49" t="s">
        <v>28</v>
      </c>
      <c r="C127" s="47">
        <f>D71</f>
        <v>2.0000000000000018E-2</v>
      </c>
      <c r="D127" s="71">
        <f>G78</f>
        <v>0.33749999999999997</v>
      </c>
      <c r="E127" s="55">
        <f>G102</f>
        <v>8.5714285714285632E-3</v>
      </c>
    </row>
    <row r="129" spans="1:14" x14ac:dyDescent="0.35">
      <c r="B129" s="6" t="s">
        <v>68</v>
      </c>
    </row>
    <row r="138" spans="1:14" x14ac:dyDescent="0.35">
      <c r="A138" s="6" t="s">
        <v>69</v>
      </c>
      <c r="B138" s="6" t="s">
        <v>70</v>
      </c>
    </row>
    <row r="140" spans="1:14" x14ac:dyDescent="0.35">
      <c r="B140" s="7" t="s">
        <v>77</v>
      </c>
      <c r="C140" s="7"/>
      <c r="D140" s="6"/>
      <c r="E140" s="6"/>
      <c r="F140" s="6"/>
      <c r="G140" s="6"/>
      <c r="H140" s="6"/>
      <c r="I140" s="6"/>
      <c r="J140" s="6"/>
      <c r="K140" s="6"/>
      <c r="L140" s="6"/>
      <c r="N140" s="6"/>
    </row>
    <row r="142" spans="1:14" x14ac:dyDescent="0.35">
      <c r="B142" s="63" t="s">
        <v>1</v>
      </c>
      <c r="C142" s="63" t="s">
        <v>2</v>
      </c>
      <c r="D142" s="63" t="s">
        <v>4</v>
      </c>
      <c r="E142" s="63" t="s">
        <v>5</v>
      </c>
      <c r="F142" s="63" t="s">
        <v>3</v>
      </c>
    </row>
    <row r="143" spans="1:14" x14ac:dyDescent="0.35">
      <c r="B143" s="63">
        <v>1</v>
      </c>
      <c r="C143" s="63" t="s">
        <v>6</v>
      </c>
      <c r="D143" s="63" t="s">
        <v>7</v>
      </c>
      <c r="E143" s="63" t="s">
        <v>8</v>
      </c>
      <c r="F143" s="63" t="s">
        <v>9</v>
      </c>
    </row>
    <row r="144" spans="1:14" x14ac:dyDescent="0.35">
      <c r="B144" s="63">
        <v>11</v>
      </c>
      <c r="C144" s="63" t="s">
        <v>6</v>
      </c>
      <c r="D144" s="63" t="s">
        <v>7</v>
      </c>
      <c r="E144" s="63" t="s">
        <v>13</v>
      </c>
      <c r="F144" s="63" t="s">
        <v>15</v>
      </c>
    </row>
    <row r="145" spans="2:7" x14ac:dyDescent="0.35">
      <c r="B145" s="63">
        <v>12</v>
      </c>
      <c r="C145" s="63" t="s">
        <v>6</v>
      </c>
      <c r="D145" s="63" t="s">
        <v>7</v>
      </c>
      <c r="E145" s="63" t="s">
        <v>11</v>
      </c>
      <c r="F145" s="63" t="s">
        <v>15</v>
      </c>
    </row>
    <row r="146" spans="2:7" x14ac:dyDescent="0.35">
      <c r="B146" s="63">
        <v>13</v>
      </c>
      <c r="C146" s="63" t="s">
        <v>6</v>
      </c>
      <c r="D146" s="63" t="s">
        <v>7</v>
      </c>
      <c r="E146" s="63" t="s">
        <v>11</v>
      </c>
      <c r="F146" s="63" t="s">
        <v>15</v>
      </c>
    </row>
    <row r="149" spans="2:7" ht="16" x14ac:dyDescent="0.4">
      <c r="B149" s="64" t="s">
        <v>9</v>
      </c>
      <c r="C149" s="65">
        <f>COUNTIF($F$143:$F$146,B149)</f>
        <v>1</v>
      </c>
      <c r="D149" t="s">
        <v>78</v>
      </c>
    </row>
    <row r="150" spans="2:7" ht="16" x14ac:dyDescent="0.4">
      <c r="B150" s="64" t="s">
        <v>15</v>
      </c>
      <c r="C150" s="65">
        <f>COUNTIF($F$143:$F$146,B150)</f>
        <v>3</v>
      </c>
    </row>
    <row r="151" spans="2:7" ht="16" x14ac:dyDescent="0.4">
      <c r="B151" s="64" t="s">
        <v>0</v>
      </c>
      <c r="C151" s="65">
        <f>SUBTOTAL(9,C149:C150)</f>
        <v>4</v>
      </c>
      <c r="D151">
        <f>C86</f>
        <v>4</v>
      </c>
      <c r="E151">
        <f>C151-D151</f>
        <v>0</v>
      </c>
    </row>
    <row r="152" spans="2:7" ht="16" x14ac:dyDescent="0.4">
      <c r="B152" s="66" t="s">
        <v>31</v>
      </c>
      <c r="C152" s="67">
        <f>1-(C149/C151)^2-(C150/C151)^2</f>
        <v>0.375</v>
      </c>
    </row>
    <row r="155" spans="2:7" x14ac:dyDescent="0.35">
      <c r="B155" s="8" t="s">
        <v>44</v>
      </c>
      <c r="C155" s="5"/>
      <c r="D155" s="5"/>
      <c r="E155" s="5"/>
      <c r="F155" s="5"/>
      <c r="G155" s="5"/>
    </row>
    <row r="156" spans="2:7" x14ac:dyDescent="0.35">
      <c r="B156" s="6"/>
    </row>
    <row r="157" spans="2:7" x14ac:dyDescent="0.35">
      <c r="B157" s="82" t="s">
        <v>40</v>
      </c>
      <c r="C157" s="20" t="s">
        <v>2</v>
      </c>
      <c r="D157" s="20"/>
      <c r="F157" s="84" t="s">
        <v>41</v>
      </c>
      <c r="G157" s="85"/>
    </row>
    <row r="158" spans="2:7" x14ac:dyDescent="0.35">
      <c r="B158" s="83"/>
      <c r="C158" s="9" t="s">
        <v>6</v>
      </c>
      <c r="D158" s="9" t="s">
        <v>12</v>
      </c>
      <c r="F158" s="9" t="s">
        <v>26</v>
      </c>
      <c r="G158" s="9" t="s">
        <v>27</v>
      </c>
    </row>
    <row r="159" spans="2:7" x14ac:dyDescent="0.35">
      <c r="B159" s="10" t="s">
        <v>9</v>
      </c>
      <c r="C159" s="2">
        <f>COUNTIFS($C$143:$C$146,C$158,$F$143:$F$146,$B159)</f>
        <v>1</v>
      </c>
      <c r="D159" s="2">
        <f>COUNTIFS($C$143:$C$146,D$158,$F$143:$F$146,$B159)</f>
        <v>0</v>
      </c>
      <c r="F159" s="3">
        <f>1-(C159/C161)^2-(C160/C161)^2</f>
        <v>0.375</v>
      </c>
      <c r="G159" s="3">
        <v>0</v>
      </c>
    </row>
    <row r="160" spans="2:7" x14ac:dyDescent="0.35">
      <c r="B160" s="10" t="s">
        <v>15</v>
      </c>
      <c r="C160" s="2">
        <f>COUNTIFS($C$143:$C$146,C$158,$F$143:$F$146,$B160)</f>
        <v>3</v>
      </c>
      <c r="D160" s="2">
        <f>COUNTIFS($C$143:$C$146,D$158,$F$143:$F$146,$B160)</f>
        <v>0</v>
      </c>
      <c r="F160" s="18" t="s">
        <v>49</v>
      </c>
      <c r="G160" s="19"/>
    </row>
    <row r="161" spans="2:10" x14ac:dyDescent="0.35">
      <c r="B161" s="10" t="s">
        <v>0</v>
      </c>
      <c r="C161" s="2">
        <f>SUM(C159:C160)</f>
        <v>4</v>
      </c>
      <c r="D161" s="2">
        <f>SUM(D159:D160)</f>
        <v>0</v>
      </c>
      <c r="F161" s="3">
        <f>(C161/C151)*F159</f>
        <v>0.375</v>
      </c>
      <c r="G161" s="3">
        <f>(D161/$C$79)*G159</f>
        <v>0</v>
      </c>
    </row>
    <row r="162" spans="2:10" x14ac:dyDescent="0.35">
      <c r="B162" s="21" t="s">
        <v>65</v>
      </c>
      <c r="C162" s="22"/>
      <c r="D162" s="21">
        <f>G162</f>
        <v>0.375</v>
      </c>
      <c r="F162" s="17" t="s">
        <v>42</v>
      </c>
      <c r="G162" s="20">
        <f>SUM(F161:G161)</f>
        <v>0.375</v>
      </c>
    </row>
    <row r="163" spans="2:10" x14ac:dyDescent="0.35">
      <c r="B163" s="21" t="s">
        <v>66</v>
      </c>
      <c r="C163" s="22"/>
      <c r="D163" s="21">
        <f>C152-D162</f>
        <v>0</v>
      </c>
    </row>
    <row r="166" spans="2:10" x14ac:dyDescent="0.35">
      <c r="B166" s="45" t="s">
        <v>63</v>
      </c>
      <c r="C166" s="46"/>
      <c r="D166" s="46"/>
      <c r="E166" s="46"/>
      <c r="F166" s="46"/>
      <c r="G166" s="46"/>
      <c r="H166" s="45"/>
      <c r="J166" s="6"/>
    </row>
    <row r="167" spans="2:10" x14ac:dyDescent="0.35">
      <c r="B167" s="6"/>
      <c r="H167" s="6"/>
      <c r="J167" s="6"/>
    </row>
    <row r="168" spans="2:10" x14ac:dyDescent="0.35">
      <c r="B168" s="48" t="s">
        <v>5</v>
      </c>
      <c r="C168" s="50" t="s">
        <v>48</v>
      </c>
      <c r="E168" s="45" t="s">
        <v>54</v>
      </c>
      <c r="F168" s="46"/>
      <c r="G168" s="46"/>
      <c r="H168" s="6"/>
      <c r="J168" s="6"/>
    </row>
    <row r="169" spans="2:10" ht="14.5" customHeight="1" x14ac:dyDescent="0.35">
      <c r="B169" s="49" t="s">
        <v>8</v>
      </c>
      <c r="C169" s="47">
        <f>COUNTIF($E$143:$E$146,B169)</f>
        <v>1</v>
      </c>
      <c r="E169" s="46" t="s">
        <v>58</v>
      </c>
      <c r="F169" s="46"/>
      <c r="G169" s="46"/>
      <c r="H169" s="6"/>
      <c r="J169" s="6"/>
    </row>
    <row r="170" spans="2:10" ht="14.5" customHeight="1" x14ac:dyDescent="0.35">
      <c r="B170" s="49" t="s">
        <v>11</v>
      </c>
      <c r="C170" s="47">
        <f>COUNTIF($E$143:$E$146,B170)</f>
        <v>2</v>
      </c>
      <c r="E170" s="45" t="s">
        <v>59</v>
      </c>
      <c r="F170" s="45"/>
      <c r="G170" s="51">
        <f>MIN(C191,I191,N191)</f>
        <v>0</v>
      </c>
      <c r="H170" s="6"/>
      <c r="J170" s="6"/>
    </row>
    <row r="171" spans="2:10" x14ac:dyDescent="0.35">
      <c r="B171" s="49" t="s">
        <v>13</v>
      </c>
      <c r="C171" s="47">
        <f>COUNTIF($E$143:$E$146,B171)</f>
        <v>1</v>
      </c>
      <c r="E171" s="45" t="s">
        <v>60</v>
      </c>
      <c r="F171" s="45"/>
      <c r="G171" s="51">
        <f>MAX(C192,I192,N192)</f>
        <v>0.5</v>
      </c>
      <c r="H171" s="6"/>
      <c r="J171" s="6"/>
    </row>
    <row r="172" spans="2:10" ht="14.5" customHeight="1" x14ac:dyDescent="0.35">
      <c r="B172" s="49" t="s">
        <v>0</v>
      </c>
      <c r="C172" s="47">
        <f>SUBTOTAL(9,C169:C171)</f>
        <v>4</v>
      </c>
      <c r="E172" s="89" t="s">
        <v>93</v>
      </c>
      <c r="F172" s="89"/>
      <c r="G172" s="89"/>
      <c r="H172" s="6"/>
      <c r="J172" s="6"/>
    </row>
    <row r="173" spans="2:10" x14ac:dyDescent="0.35">
      <c r="B173" s="6"/>
      <c r="E173" s="89"/>
      <c r="F173" s="89"/>
      <c r="G173" s="89"/>
      <c r="H173" s="6"/>
      <c r="J173" s="6"/>
    </row>
    <row r="174" spans="2:10" x14ac:dyDescent="0.35">
      <c r="B174" s="6"/>
      <c r="E174" s="89"/>
      <c r="F174" s="89"/>
      <c r="G174" s="89"/>
      <c r="H174" s="6"/>
      <c r="J174" s="6"/>
    </row>
    <row r="175" spans="2:10" x14ac:dyDescent="0.35">
      <c r="B175" s="6"/>
      <c r="E175" s="89"/>
      <c r="F175" s="89"/>
      <c r="G175" s="89"/>
    </row>
    <row r="176" spans="2:10" x14ac:dyDescent="0.35">
      <c r="B176" s="6"/>
      <c r="E176" s="89"/>
      <c r="F176" s="89"/>
      <c r="G176" s="89"/>
    </row>
    <row r="177" spans="2:15" x14ac:dyDescent="0.35">
      <c r="B177" s="6"/>
      <c r="E177" s="89"/>
      <c r="F177" s="89"/>
      <c r="G177" s="89"/>
    </row>
    <row r="178" spans="2:15" x14ac:dyDescent="0.35">
      <c r="B178" s="6"/>
      <c r="E178" s="89"/>
      <c r="F178" s="89"/>
      <c r="G178" s="89"/>
    </row>
    <row r="179" spans="2:15" x14ac:dyDescent="0.35">
      <c r="B179" s="6"/>
      <c r="E179" s="89"/>
      <c r="F179" s="89"/>
      <c r="G179" s="89"/>
    </row>
    <row r="180" spans="2:15" x14ac:dyDescent="0.35">
      <c r="B180" s="6"/>
      <c r="G180" s="6"/>
    </row>
    <row r="181" spans="2:15" x14ac:dyDescent="0.35">
      <c r="B181" s="80" t="s">
        <v>46</v>
      </c>
      <c r="C181" s="81" t="s">
        <v>5</v>
      </c>
      <c r="D181" s="81"/>
      <c r="E181" s="81"/>
      <c r="H181" s="96" t="s">
        <v>50</v>
      </c>
      <c r="I181" s="94" t="s">
        <v>5</v>
      </c>
      <c r="J181" s="94"/>
      <c r="M181" s="96" t="s">
        <v>50</v>
      </c>
      <c r="N181" s="94" t="s">
        <v>5</v>
      </c>
      <c r="O181" s="94"/>
    </row>
    <row r="182" spans="2:15" x14ac:dyDescent="0.35">
      <c r="B182" s="80"/>
      <c r="C182" s="52" t="s">
        <v>8</v>
      </c>
      <c r="D182" s="52" t="s">
        <v>11</v>
      </c>
      <c r="E182" s="52" t="s">
        <v>13</v>
      </c>
      <c r="H182" s="97"/>
      <c r="I182" s="56" t="s">
        <v>21</v>
      </c>
      <c r="J182" s="56" t="s">
        <v>22</v>
      </c>
      <c r="M182" s="97"/>
      <c r="N182" s="56" t="s">
        <v>24</v>
      </c>
      <c r="O182" s="56" t="s">
        <v>23</v>
      </c>
    </row>
    <row r="183" spans="2:15" x14ac:dyDescent="0.35">
      <c r="B183" s="49" t="s">
        <v>9</v>
      </c>
      <c r="C183" s="47">
        <f t="shared" ref="C183:E184" si="2">COUNTIFS($E$143:$E$146,C$182,$F$143:$F$146,$B183)</f>
        <v>1</v>
      </c>
      <c r="D183" s="47">
        <f t="shared" si="2"/>
        <v>0</v>
      </c>
      <c r="E183" s="47">
        <f t="shared" si="2"/>
        <v>0</v>
      </c>
      <c r="H183" s="49" t="s">
        <v>9</v>
      </c>
      <c r="I183" s="47">
        <f>SUM(C183:D183)</f>
        <v>1</v>
      </c>
      <c r="J183" s="47">
        <f>E183</f>
        <v>0</v>
      </c>
      <c r="M183" s="49" t="s">
        <v>9</v>
      </c>
      <c r="N183" s="47">
        <f>D183+E183</f>
        <v>0</v>
      </c>
      <c r="O183" s="47">
        <f>C183</f>
        <v>1</v>
      </c>
    </row>
    <row r="184" spans="2:15" x14ac:dyDescent="0.35">
      <c r="B184" s="49" t="s">
        <v>15</v>
      </c>
      <c r="C184" s="47">
        <f t="shared" si="2"/>
        <v>0</v>
      </c>
      <c r="D184" s="47">
        <f t="shared" si="2"/>
        <v>2</v>
      </c>
      <c r="E184" s="47">
        <f t="shared" si="2"/>
        <v>1</v>
      </c>
      <c r="H184" s="49" t="s">
        <v>15</v>
      </c>
      <c r="I184" s="47">
        <f>SUM(C184:D184)</f>
        <v>2</v>
      </c>
      <c r="J184" s="47">
        <f>E184</f>
        <v>1</v>
      </c>
      <c r="M184" s="49" t="s">
        <v>15</v>
      </c>
      <c r="N184" s="47">
        <f>D184+E184</f>
        <v>3</v>
      </c>
      <c r="O184" s="47">
        <f>C184</f>
        <v>0</v>
      </c>
    </row>
    <row r="185" spans="2:15" x14ac:dyDescent="0.35">
      <c r="B185" s="49" t="s">
        <v>0</v>
      </c>
      <c r="C185" s="47">
        <f>SUBTOTAL(9,C183:C184)</f>
        <v>1</v>
      </c>
      <c r="D185" s="47">
        <f>SUBTOTAL(9,D183:D184)</f>
        <v>2</v>
      </c>
      <c r="E185" s="47">
        <f>SUBTOTAL(9,E183:E184)</f>
        <v>1</v>
      </c>
      <c r="H185" s="49" t="s">
        <v>0</v>
      </c>
      <c r="I185" s="47">
        <f>SUBTOTAL(9,I183:I184)</f>
        <v>3</v>
      </c>
      <c r="J185" s="47">
        <f>SUBTOTAL(9,J183:J184)</f>
        <v>1</v>
      </c>
      <c r="M185" s="49" t="s">
        <v>0</v>
      </c>
      <c r="N185" s="47">
        <f>SUM(N183:N184)</f>
        <v>3</v>
      </c>
      <c r="O185" s="47">
        <f>SUM(O183:O184)</f>
        <v>1</v>
      </c>
    </row>
    <row r="186" spans="2:15" ht="16" x14ac:dyDescent="0.4">
      <c r="B186" s="48" t="s">
        <v>30</v>
      </c>
      <c r="C186" s="60">
        <f>C191</f>
        <v>0</v>
      </c>
      <c r="H186" s="48" t="s">
        <v>30</v>
      </c>
      <c r="I186" s="59">
        <f>I191</f>
        <v>0.33333333333333331</v>
      </c>
      <c r="M186" s="58" t="s">
        <v>30</v>
      </c>
      <c r="N186" s="61">
        <f>N191</f>
        <v>0</v>
      </c>
    </row>
    <row r="188" spans="2:15" x14ac:dyDescent="0.35">
      <c r="B188" s="48" t="s">
        <v>41</v>
      </c>
      <c r="C188" s="53" t="s">
        <v>8</v>
      </c>
      <c r="D188" s="53" t="s">
        <v>11</v>
      </c>
      <c r="E188" s="53" t="s">
        <v>13</v>
      </c>
      <c r="H188" s="48" t="s">
        <v>41</v>
      </c>
      <c r="I188" s="56" t="s">
        <v>21</v>
      </c>
      <c r="J188" s="56" t="s">
        <v>22</v>
      </c>
      <c r="M188" s="48" t="s">
        <v>41</v>
      </c>
      <c r="N188" s="56" t="s">
        <v>24</v>
      </c>
      <c r="O188" s="56" t="s">
        <v>23</v>
      </c>
    </row>
    <row r="189" spans="2:15" x14ac:dyDescent="0.35">
      <c r="B189" s="47"/>
      <c r="C189" s="68">
        <f>1-(C183/C185)^2-(C184/C185)^2</f>
        <v>0</v>
      </c>
      <c r="D189" s="68">
        <f>1-(D183/D185)^2-(D184/D185)^2</f>
        <v>0</v>
      </c>
      <c r="E189" s="68">
        <f>1-(E183/E185)^2-(E184/E185)^2</f>
        <v>0</v>
      </c>
      <c r="H189" s="47"/>
      <c r="I189" s="62">
        <f>1-(I183/I185)^2-(I184/I185)^2</f>
        <v>0.44444444444444442</v>
      </c>
      <c r="J189" s="62">
        <f>1-(J183/J185)^2-(J184/J185)^2</f>
        <v>0</v>
      </c>
      <c r="M189" s="47"/>
      <c r="N189" s="62">
        <f>1-(N183/N185)^2-(N184/N185)^2</f>
        <v>0</v>
      </c>
      <c r="O189" s="62">
        <f>1-(O183/O185)^2-(O184/O185)^2</f>
        <v>0</v>
      </c>
    </row>
    <row r="190" spans="2:15" x14ac:dyDescent="0.35">
      <c r="B190" s="48" t="s">
        <v>51</v>
      </c>
      <c r="C190" s="68">
        <f>(C185/$C$103)*C189</f>
        <v>0</v>
      </c>
      <c r="D190" s="68">
        <f>(D185/$C$103)*D189</f>
        <v>0</v>
      </c>
      <c r="E190" s="68">
        <f>(E185/$C$103)*E189</f>
        <v>0</v>
      </c>
      <c r="H190" s="48" t="s">
        <v>51</v>
      </c>
      <c r="I190" s="55">
        <f>(I185/$C$172)*I189</f>
        <v>0.33333333333333331</v>
      </c>
      <c r="J190" s="55">
        <f>(J185/$C$172)*J189</f>
        <v>0</v>
      </c>
      <c r="M190" s="48" t="s">
        <v>51</v>
      </c>
      <c r="N190" s="55">
        <f>(N185/$C$172)*N189</f>
        <v>0</v>
      </c>
      <c r="O190" s="55">
        <f>(O185/$C$172)*O189</f>
        <v>0</v>
      </c>
    </row>
    <row r="191" spans="2:15" x14ac:dyDescent="0.35">
      <c r="B191" s="54" t="s">
        <v>61</v>
      </c>
      <c r="C191" s="55">
        <f>SUM(C190:E190)</f>
        <v>0</v>
      </c>
      <c r="H191" s="49" t="s">
        <v>61</v>
      </c>
      <c r="I191" s="55">
        <f>SUBTOTAL(9,I190:J190)</f>
        <v>0.33333333333333331</v>
      </c>
      <c r="M191" s="49" t="s">
        <v>61</v>
      </c>
      <c r="N191" s="55">
        <f>SUBTOTAL(9,N190:O190)</f>
        <v>0</v>
      </c>
    </row>
    <row r="192" spans="2:15" x14ac:dyDescent="0.35">
      <c r="B192" s="34" t="s">
        <v>62</v>
      </c>
      <c r="C192" s="55">
        <f>$C$41-C191</f>
        <v>0.5</v>
      </c>
      <c r="H192" s="49" t="s">
        <v>62</v>
      </c>
      <c r="I192" s="55">
        <f>$C$41-I191</f>
        <v>0.16666666666666669</v>
      </c>
      <c r="M192" s="49" t="s">
        <v>62</v>
      </c>
      <c r="N192" s="55">
        <f>$C$41-N191</f>
        <v>0.5</v>
      </c>
    </row>
    <row r="196" spans="1:4" x14ac:dyDescent="0.35">
      <c r="A196" s="6" t="s">
        <v>72</v>
      </c>
    </row>
    <row r="197" spans="1:4" x14ac:dyDescent="0.35">
      <c r="B197" t="s">
        <v>67</v>
      </c>
    </row>
    <row r="199" spans="1:4" x14ac:dyDescent="0.35">
      <c r="B199" s="47"/>
      <c r="C199" s="53" t="s">
        <v>2</v>
      </c>
      <c r="D199" s="70" t="s">
        <v>5</v>
      </c>
    </row>
    <row r="200" spans="1:4" x14ac:dyDescent="0.35">
      <c r="B200" s="49" t="s">
        <v>25</v>
      </c>
      <c r="C200" s="47">
        <f>D162</f>
        <v>0.375</v>
      </c>
      <c r="D200" s="71">
        <f>G170</f>
        <v>0</v>
      </c>
    </row>
    <row r="201" spans="1:4" x14ac:dyDescent="0.35">
      <c r="B201" s="49" t="s">
        <v>28</v>
      </c>
      <c r="C201" s="47">
        <f>D163</f>
        <v>0</v>
      </c>
      <c r="D201" s="71">
        <f>G171</f>
        <v>0.5</v>
      </c>
    </row>
    <row r="203" spans="1:4" x14ac:dyDescent="0.35">
      <c r="B203" s="6" t="s">
        <v>73</v>
      </c>
    </row>
    <row r="204" spans="1:4" x14ac:dyDescent="0.35">
      <c r="B204" s="6"/>
    </row>
    <row r="205" spans="1:4" x14ac:dyDescent="0.35">
      <c r="B205" s="6"/>
    </row>
    <row r="206" spans="1:4" x14ac:dyDescent="0.35">
      <c r="B206" s="6"/>
    </row>
    <row r="207" spans="1:4" x14ac:dyDescent="0.35">
      <c r="B207" s="6"/>
    </row>
    <row r="208" spans="1:4" x14ac:dyDescent="0.35">
      <c r="B208" s="6"/>
    </row>
    <row r="209" spans="1:6" x14ac:dyDescent="0.35">
      <c r="B209" s="6"/>
    </row>
    <row r="210" spans="1:6" x14ac:dyDescent="0.35">
      <c r="B210" s="6"/>
    </row>
    <row r="211" spans="1:6" x14ac:dyDescent="0.35">
      <c r="B211" s="6"/>
    </row>
    <row r="212" spans="1:6" x14ac:dyDescent="0.35">
      <c r="B212" s="6"/>
    </row>
    <row r="213" spans="1:6" x14ac:dyDescent="0.35">
      <c r="B213" s="6"/>
    </row>
    <row r="214" spans="1:6" x14ac:dyDescent="0.35">
      <c r="B214" s="6"/>
    </row>
    <row r="215" spans="1:6" x14ac:dyDescent="0.35">
      <c r="B215" s="6"/>
    </row>
    <row r="216" spans="1:6" x14ac:dyDescent="0.35">
      <c r="A216" s="6" t="s">
        <v>75</v>
      </c>
      <c r="B216" s="6" t="s">
        <v>70</v>
      </c>
    </row>
    <row r="217" spans="1:6" x14ac:dyDescent="0.35">
      <c r="B217" s="6"/>
    </row>
    <row r="218" spans="1:6" x14ac:dyDescent="0.35">
      <c r="B218" s="7" t="s">
        <v>76</v>
      </c>
      <c r="C218" s="7"/>
    </row>
    <row r="220" spans="1:6" x14ac:dyDescent="0.35">
      <c r="B220" s="63" t="s">
        <v>1</v>
      </c>
      <c r="C220" s="63" t="s">
        <v>2</v>
      </c>
      <c r="D220" s="63" t="s">
        <v>4</v>
      </c>
      <c r="E220" s="63" t="s">
        <v>5</v>
      </c>
      <c r="F220" s="63" t="s">
        <v>3</v>
      </c>
    </row>
    <row r="221" spans="1:6" x14ac:dyDescent="0.35">
      <c r="B221" s="63">
        <v>10</v>
      </c>
      <c r="C221" s="63" t="s">
        <v>12</v>
      </c>
      <c r="D221" s="63" t="s">
        <v>14</v>
      </c>
      <c r="E221" s="63" t="s">
        <v>8</v>
      </c>
      <c r="F221" s="63" t="s">
        <v>9</v>
      </c>
    </row>
    <row r="222" spans="1:6" x14ac:dyDescent="0.35">
      <c r="B222" s="63">
        <v>14</v>
      </c>
      <c r="C222" s="63" t="s">
        <v>6</v>
      </c>
      <c r="D222" s="63" t="s">
        <v>14</v>
      </c>
      <c r="E222" s="63" t="s">
        <v>8</v>
      </c>
      <c r="F222" s="63" t="s">
        <v>15</v>
      </c>
    </row>
    <row r="223" spans="1:6" x14ac:dyDescent="0.35">
      <c r="B223" s="63">
        <v>15</v>
      </c>
      <c r="C223" s="63" t="s">
        <v>6</v>
      </c>
      <c r="D223" s="63" t="s">
        <v>14</v>
      </c>
      <c r="E223" s="63" t="s">
        <v>8</v>
      </c>
      <c r="F223" s="63" t="s">
        <v>15</v>
      </c>
    </row>
    <row r="224" spans="1:6" x14ac:dyDescent="0.35">
      <c r="B224" s="63">
        <v>16</v>
      </c>
      <c r="C224" s="63" t="s">
        <v>6</v>
      </c>
      <c r="D224" s="63" t="s">
        <v>14</v>
      </c>
      <c r="E224" s="63" t="s">
        <v>8</v>
      </c>
      <c r="F224" s="63" t="s">
        <v>15</v>
      </c>
    </row>
    <row r="225" spans="2:7" x14ac:dyDescent="0.35">
      <c r="B225" s="63">
        <v>17</v>
      </c>
      <c r="C225" s="63" t="s">
        <v>12</v>
      </c>
      <c r="D225" s="63" t="s">
        <v>14</v>
      </c>
      <c r="E225" s="63" t="s">
        <v>13</v>
      </c>
      <c r="F225" s="63" t="s">
        <v>15</v>
      </c>
    </row>
    <row r="226" spans="2:7" x14ac:dyDescent="0.35">
      <c r="B226" s="63">
        <v>18</v>
      </c>
      <c r="C226" s="63" t="s">
        <v>12</v>
      </c>
      <c r="D226" s="63" t="s">
        <v>14</v>
      </c>
      <c r="E226" s="63" t="s">
        <v>13</v>
      </c>
      <c r="F226" s="63" t="s">
        <v>15</v>
      </c>
    </row>
    <row r="227" spans="2:7" x14ac:dyDescent="0.35">
      <c r="B227" s="63">
        <v>19</v>
      </c>
      <c r="C227" s="63" t="s">
        <v>12</v>
      </c>
      <c r="D227" s="63" t="s">
        <v>14</v>
      </c>
      <c r="E227" s="63" t="s">
        <v>11</v>
      </c>
      <c r="F227" s="63" t="s">
        <v>15</v>
      </c>
    </row>
    <row r="228" spans="2:7" x14ac:dyDescent="0.35">
      <c r="B228" s="63">
        <v>20</v>
      </c>
      <c r="C228" s="63" t="s">
        <v>12</v>
      </c>
      <c r="D228" s="63" t="s">
        <v>14</v>
      </c>
      <c r="E228" s="63" t="s">
        <v>8</v>
      </c>
      <c r="F228" s="63" t="s">
        <v>15</v>
      </c>
    </row>
    <row r="231" spans="2:7" ht="16" x14ac:dyDescent="0.4">
      <c r="B231" s="64" t="s">
        <v>9</v>
      </c>
      <c r="C231" s="65">
        <f>COUNTIF($F$221:$F$228,B231)</f>
        <v>1</v>
      </c>
      <c r="D231" t="s">
        <v>71</v>
      </c>
    </row>
    <row r="232" spans="2:7" ht="16" x14ac:dyDescent="0.4">
      <c r="B232" s="64" t="s">
        <v>15</v>
      </c>
      <c r="C232" s="65">
        <f>COUNTIF($F$221:$F$228,B232)</f>
        <v>7</v>
      </c>
    </row>
    <row r="233" spans="2:7" ht="16" x14ac:dyDescent="0.4">
      <c r="B233" s="64" t="s">
        <v>0</v>
      </c>
      <c r="C233" s="65">
        <f>SUBTOTAL(9,C231:C232)</f>
        <v>8</v>
      </c>
      <c r="D233">
        <f>E86</f>
        <v>8</v>
      </c>
      <c r="E233">
        <f>C233-D233</f>
        <v>0</v>
      </c>
    </row>
    <row r="234" spans="2:7" ht="16" x14ac:dyDescent="0.4">
      <c r="B234" s="66" t="s">
        <v>31</v>
      </c>
      <c r="C234" s="67">
        <f>1-(C231/C233)^2-(C232/C233)^2</f>
        <v>0.21875</v>
      </c>
    </row>
    <row r="237" spans="2:7" x14ac:dyDescent="0.35">
      <c r="B237" s="8" t="s">
        <v>44</v>
      </c>
      <c r="C237" s="5"/>
      <c r="D237" s="5"/>
      <c r="E237" s="5"/>
      <c r="F237" s="5"/>
      <c r="G237" s="5"/>
    </row>
    <row r="238" spans="2:7" x14ac:dyDescent="0.35">
      <c r="B238" s="6"/>
    </row>
    <row r="239" spans="2:7" x14ac:dyDescent="0.35">
      <c r="B239" s="82" t="s">
        <v>40</v>
      </c>
      <c r="C239" s="20" t="s">
        <v>2</v>
      </c>
      <c r="D239" s="20"/>
      <c r="F239" s="84" t="s">
        <v>41</v>
      </c>
      <c r="G239" s="85"/>
    </row>
    <row r="240" spans="2:7" x14ac:dyDescent="0.35">
      <c r="B240" s="83"/>
      <c r="C240" s="9" t="s">
        <v>6</v>
      </c>
      <c r="D240" s="9" t="s">
        <v>12</v>
      </c>
      <c r="F240" s="9" t="s">
        <v>26</v>
      </c>
      <c r="G240" s="9" t="s">
        <v>27</v>
      </c>
    </row>
    <row r="241" spans="2:10" x14ac:dyDescent="0.35">
      <c r="B241" s="10" t="s">
        <v>9</v>
      </c>
      <c r="C241" s="2">
        <f>COUNTIFS($F$221:$F$228,$B241,$C$221:$C$228,C$240)</f>
        <v>0</v>
      </c>
      <c r="D241" s="2">
        <f>COUNTIFS($F$221:$F$228,$B241,$C$221:$C$228,D$240)</f>
        <v>1</v>
      </c>
      <c r="F241" s="3">
        <f>1-(C241/C243)^2-(C242/C243)^2</f>
        <v>0</v>
      </c>
      <c r="G241" s="3">
        <f>1-(D241/D243)^2-(D242/D243)^2</f>
        <v>0.31999999999999984</v>
      </c>
    </row>
    <row r="242" spans="2:10" x14ac:dyDescent="0.35">
      <c r="B242" s="10" t="s">
        <v>15</v>
      </c>
      <c r="C242" s="2">
        <f>COUNTIFS($F$221:$F$228,$B242,$C$221:$C$228,C$240)</f>
        <v>3</v>
      </c>
      <c r="D242" s="2">
        <f>COUNTIFS($F$221:$F$228,$B242,$C$221:$C$228,D$240)</f>
        <v>4</v>
      </c>
      <c r="F242" s="18" t="s">
        <v>49</v>
      </c>
      <c r="G242" s="19"/>
      <c r="I242" s="72"/>
    </row>
    <row r="243" spans="2:10" x14ac:dyDescent="0.35">
      <c r="B243" s="10" t="s">
        <v>0</v>
      </c>
      <c r="C243" s="2">
        <f>SUM(C241:C242)</f>
        <v>3</v>
      </c>
      <c r="D243" s="2">
        <f>SUM(D241:D242)</f>
        <v>5</v>
      </c>
      <c r="F243" s="3">
        <f>(C243/C233)*F241</f>
        <v>0</v>
      </c>
      <c r="G243" s="3">
        <f>(D243/C233)*G241</f>
        <v>0.1999999999999999</v>
      </c>
    </row>
    <row r="244" spans="2:10" x14ac:dyDescent="0.35">
      <c r="B244" s="21" t="s">
        <v>65</v>
      </c>
      <c r="C244" s="22"/>
      <c r="D244" s="21">
        <f>G244</f>
        <v>0.1999999999999999</v>
      </c>
      <c r="F244" s="17" t="s">
        <v>42</v>
      </c>
      <c r="G244" s="73">
        <f>SUM(F243:G243)</f>
        <v>0.1999999999999999</v>
      </c>
    </row>
    <row r="245" spans="2:10" x14ac:dyDescent="0.35">
      <c r="B245" s="21" t="s">
        <v>66</v>
      </c>
      <c r="C245" s="22"/>
      <c r="D245" s="21">
        <f>C234-D244</f>
        <v>1.87500000000001E-2</v>
      </c>
    </row>
    <row r="248" spans="2:10" x14ac:dyDescent="0.35">
      <c r="B248" s="45" t="s">
        <v>63</v>
      </c>
      <c r="C248" s="46"/>
      <c r="D248" s="46"/>
      <c r="E248" s="46"/>
      <c r="F248" s="46"/>
      <c r="G248" s="46"/>
      <c r="H248" s="45"/>
      <c r="J248" s="6"/>
    </row>
    <row r="249" spans="2:10" x14ac:dyDescent="0.35">
      <c r="B249" s="6"/>
      <c r="H249" s="6"/>
      <c r="J249" s="6"/>
    </row>
    <row r="250" spans="2:10" x14ac:dyDescent="0.35">
      <c r="B250" s="48" t="s">
        <v>5</v>
      </c>
      <c r="C250" s="50" t="s">
        <v>48</v>
      </c>
      <c r="E250" s="45" t="s">
        <v>54</v>
      </c>
      <c r="F250" s="46"/>
      <c r="G250" s="46"/>
      <c r="H250" s="6"/>
      <c r="J250" s="6"/>
    </row>
    <row r="251" spans="2:10" x14ac:dyDescent="0.35">
      <c r="B251" s="49" t="s">
        <v>8</v>
      </c>
      <c r="C251" s="47">
        <f>COUNTIF($E$221:$E$228,B251)</f>
        <v>5</v>
      </c>
      <c r="E251" s="46" t="s">
        <v>58</v>
      </c>
      <c r="F251" s="46"/>
      <c r="G251" s="46"/>
      <c r="H251" s="6"/>
      <c r="J251" s="6"/>
    </row>
    <row r="252" spans="2:10" x14ac:dyDescent="0.35">
      <c r="B252" s="49" t="s">
        <v>11</v>
      </c>
      <c r="C252" s="47">
        <f>COUNTIF($E$221:$E$228,B252)</f>
        <v>1</v>
      </c>
      <c r="E252" s="45" t="s">
        <v>59</v>
      </c>
      <c r="F252" s="45"/>
      <c r="G252" s="51">
        <f>MIN(C275,I275,N275)</f>
        <v>0.1999999999999999</v>
      </c>
      <c r="H252" s="6"/>
      <c r="J252" s="6"/>
    </row>
    <row r="253" spans="2:10" x14ac:dyDescent="0.35">
      <c r="B253" s="49" t="s">
        <v>13</v>
      </c>
      <c r="C253" s="47">
        <f>COUNTIF($E$221:$E$228,B253)</f>
        <v>2</v>
      </c>
      <c r="E253" s="45" t="s">
        <v>60</v>
      </c>
      <c r="F253" s="45"/>
      <c r="G253" s="51">
        <f>MAX(C276,I276,N276)</f>
        <v>1.87500000000001E-2</v>
      </c>
      <c r="H253" s="6"/>
      <c r="J253" s="6"/>
    </row>
    <row r="254" spans="2:10" ht="14.5" customHeight="1" x14ac:dyDescent="0.35">
      <c r="B254" s="49" t="s">
        <v>0</v>
      </c>
      <c r="C254" s="47">
        <f>SUBTOTAL(9,C251:C253)</f>
        <v>8</v>
      </c>
      <c r="E254" s="89" t="s">
        <v>80</v>
      </c>
      <c r="F254" s="89"/>
      <c r="G254" s="89"/>
      <c r="H254" s="6"/>
      <c r="J254" s="6"/>
    </row>
    <row r="255" spans="2:10" x14ac:dyDescent="0.35">
      <c r="B255" s="6"/>
      <c r="E255" s="89"/>
      <c r="F255" s="89"/>
      <c r="G255" s="89"/>
      <c r="H255" s="6"/>
      <c r="J255" s="6"/>
    </row>
    <row r="256" spans="2:10" x14ac:dyDescent="0.35">
      <c r="B256" s="6"/>
      <c r="E256" s="89"/>
      <c r="F256" s="89"/>
      <c r="G256" s="89"/>
      <c r="H256" s="6"/>
      <c r="J256" s="6"/>
    </row>
    <row r="257" spans="2:15" x14ac:dyDescent="0.35">
      <c r="B257" s="6"/>
      <c r="E257" s="89"/>
      <c r="F257" s="89"/>
      <c r="G257" s="89"/>
    </row>
    <row r="258" spans="2:15" x14ac:dyDescent="0.35">
      <c r="B258" s="6"/>
      <c r="E258" s="89"/>
      <c r="F258" s="89"/>
      <c r="G258" s="89"/>
    </row>
    <row r="259" spans="2:15" x14ac:dyDescent="0.35">
      <c r="B259" s="6"/>
      <c r="E259" s="89"/>
      <c r="F259" s="89"/>
      <c r="G259" s="89"/>
    </row>
    <row r="260" spans="2:15" x14ac:dyDescent="0.35">
      <c r="B260" s="6"/>
      <c r="E260" s="89"/>
      <c r="F260" s="89"/>
      <c r="G260" s="89"/>
    </row>
    <row r="261" spans="2:15" x14ac:dyDescent="0.35">
      <c r="B261" s="6"/>
      <c r="E261" s="89"/>
      <c r="F261" s="89"/>
      <c r="G261" s="89"/>
    </row>
    <row r="262" spans="2:15" x14ac:dyDescent="0.35">
      <c r="B262" s="6"/>
      <c r="E262" s="89"/>
      <c r="F262" s="89"/>
      <c r="G262" s="89"/>
    </row>
    <row r="263" spans="2:15" x14ac:dyDescent="0.35">
      <c r="B263" s="6"/>
      <c r="E263" s="89"/>
      <c r="F263" s="89"/>
      <c r="G263" s="89"/>
    </row>
    <row r="264" spans="2:15" x14ac:dyDescent="0.35">
      <c r="B264" s="6"/>
      <c r="G264" s="6"/>
    </row>
    <row r="265" spans="2:15" ht="14.5" customHeight="1" x14ac:dyDescent="0.35">
      <c r="B265" s="80" t="s">
        <v>46</v>
      </c>
      <c r="C265" s="81" t="s">
        <v>5</v>
      </c>
      <c r="D265" s="81"/>
      <c r="E265" s="81"/>
      <c r="H265" s="96" t="s">
        <v>50</v>
      </c>
      <c r="I265" s="94" t="s">
        <v>5</v>
      </c>
      <c r="J265" s="94"/>
      <c r="M265" s="96" t="s">
        <v>50</v>
      </c>
      <c r="N265" s="94" t="s">
        <v>5</v>
      </c>
      <c r="O265" s="94"/>
    </row>
    <row r="266" spans="2:15" x14ac:dyDescent="0.35">
      <c r="B266" s="80"/>
      <c r="C266" s="52" t="s">
        <v>8</v>
      </c>
      <c r="D266" s="52" t="s">
        <v>11</v>
      </c>
      <c r="E266" s="52" t="s">
        <v>13</v>
      </c>
      <c r="H266" s="97"/>
      <c r="I266" s="56" t="s">
        <v>21</v>
      </c>
      <c r="J266" s="56" t="s">
        <v>22</v>
      </c>
      <c r="M266" s="97"/>
      <c r="N266" s="56" t="s">
        <v>24</v>
      </c>
      <c r="O266" s="56" t="s">
        <v>23</v>
      </c>
    </row>
    <row r="267" spans="2:15" x14ac:dyDescent="0.35">
      <c r="B267" s="49" t="s">
        <v>9</v>
      </c>
      <c r="C267" s="47">
        <f t="shared" ref="C267:E268" si="3">COUNTIFS($E$221:$E$228,C$266,$F$221:$F$228,$B267)</f>
        <v>1</v>
      </c>
      <c r="D267" s="47">
        <f t="shared" si="3"/>
        <v>0</v>
      </c>
      <c r="E267" s="47">
        <f t="shared" si="3"/>
        <v>0</v>
      </c>
      <c r="H267" s="49" t="s">
        <v>9</v>
      </c>
      <c r="I267" s="47">
        <f>SUM(C267:D267)</f>
        <v>1</v>
      </c>
      <c r="J267" s="47">
        <f>E267</f>
        <v>0</v>
      </c>
      <c r="M267" s="49" t="s">
        <v>9</v>
      </c>
      <c r="N267" s="47">
        <f>D267+E267</f>
        <v>0</v>
      </c>
      <c r="O267" s="47">
        <f>C267</f>
        <v>1</v>
      </c>
    </row>
    <row r="268" spans="2:15" x14ac:dyDescent="0.35">
      <c r="B268" s="49" t="s">
        <v>15</v>
      </c>
      <c r="C268" s="47">
        <f t="shared" si="3"/>
        <v>4</v>
      </c>
      <c r="D268" s="47">
        <f t="shared" si="3"/>
        <v>1</v>
      </c>
      <c r="E268" s="47">
        <f t="shared" si="3"/>
        <v>2</v>
      </c>
      <c r="H268" s="49" t="s">
        <v>15</v>
      </c>
      <c r="I268" s="47">
        <f>SUM(C268:D268)</f>
        <v>5</v>
      </c>
      <c r="J268" s="47">
        <f>E268</f>
        <v>2</v>
      </c>
      <c r="M268" s="49" t="s">
        <v>15</v>
      </c>
      <c r="N268" s="47">
        <f>D268+E268</f>
        <v>3</v>
      </c>
      <c r="O268" s="47">
        <f>C268</f>
        <v>4</v>
      </c>
    </row>
    <row r="269" spans="2:15" x14ac:dyDescent="0.35">
      <c r="B269" s="49" t="s">
        <v>0</v>
      </c>
      <c r="C269" s="47">
        <f>SUBTOTAL(9,C267:C268)</f>
        <v>5</v>
      </c>
      <c r="D269" s="47">
        <f>SUBTOTAL(9,D267:D268)</f>
        <v>1</v>
      </c>
      <c r="E269" s="47">
        <f>SUBTOTAL(9,E267:E268)</f>
        <v>2</v>
      </c>
      <c r="H269" s="49" t="s">
        <v>0</v>
      </c>
      <c r="I269" s="47">
        <f>SUBTOTAL(9,I267:I268)</f>
        <v>6</v>
      </c>
      <c r="J269" s="47">
        <f>SUBTOTAL(9,J267:J268)</f>
        <v>2</v>
      </c>
      <c r="M269" s="49" t="s">
        <v>0</v>
      </c>
      <c r="N269" s="47">
        <f>SUM(N267:N268)</f>
        <v>3</v>
      </c>
      <c r="O269" s="47">
        <f>SUM(O267:O268)</f>
        <v>5</v>
      </c>
    </row>
    <row r="270" spans="2:15" ht="16" x14ac:dyDescent="0.4">
      <c r="B270" s="48" t="s">
        <v>30</v>
      </c>
      <c r="C270" s="60">
        <f>C275</f>
        <v>0.1999999999999999</v>
      </c>
      <c r="H270" s="48" t="s">
        <v>30</v>
      </c>
      <c r="I270" s="59">
        <f>I275</f>
        <v>0.20833333333333326</v>
      </c>
      <c r="M270" s="58" t="s">
        <v>30</v>
      </c>
      <c r="N270" s="61">
        <f>N275</f>
        <v>0.1999999999999999</v>
      </c>
    </row>
    <row r="272" spans="2:15" x14ac:dyDescent="0.35">
      <c r="B272" s="48" t="s">
        <v>41</v>
      </c>
      <c r="C272" s="53" t="s">
        <v>8</v>
      </c>
      <c r="D272" s="53" t="s">
        <v>11</v>
      </c>
      <c r="E272" s="53" t="s">
        <v>13</v>
      </c>
      <c r="H272" s="48" t="s">
        <v>41</v>
      </c>
      <c r="I272" s="56" t="s">
        <v>21</v>
      </c>
      <c r="J272" s="56" t="s">
        <v>22</v>
      </c>
      <c r="M272" s="48" t="s">
        <v>41</v>
      </c>
      <c r="N272" s="56" t="s">
        <v>24</v>
      </c>
      <c r="O272" s="56" t="s">
        <v>23</v>
      </c>
    </row>
    <row r="273" spans="1:15" x14ac:dyDescent="0.35">
      <c r="A273" s="79"/>
      <c r="B273" s="47"/>
      <c r="C273" s="68">
        <f>1-(C267/C269)^2-(C268/C269)^2</f>
        <v>0.31999999999999984</v>
      </c>
      <c r="D273" s="68">
        <f>1-(D267/D269)^2-(D268/D269)^2</f>
        <v>0</v>
      </c>
      <c r="E273" s="68">
        <f>1-(E267/E269)^2-(E268/E269)^2</f>
        <v>0</v>
      </c>
      <c r="H273" s="47"/>
      <c r="I273" s="62">
        <f>1-(I267/I269)^2-(I268/I269)^2</f>
        <v>0.27777777777777768</v>
      </c>
      <c r="J273" s="62">
        <f>1-(J267/J269)^2-(J268/J269)^2</f>
        <v>0</v>
      </c>
      <c r="M273" s="47"/>
      <c r="N273" s="62">
        <f>1-(N267/N269)^2-(N268/N269)^2</f>
        <v>0</v>
      </c>
      <c r="O273" s="62">
        <f>1-(O267/O269)^2-(O268/O269)^2</f>
        <v>0.31999999999999984</v>
      </c>
    </row>
    <row r="274" spans="1:15" x14ac:dyDescent="0.35">
      <c r="A274" s="79"/>
      <c r="B274" s="48" t="s">
        <v>51</v>
      </c>
      <c r="C274" s="68">
        <f>(C269/$C$233)*C273</f>
        <v>0.1999999999999999</v>
      </c>
      <c r="D274" s="68">
        <f>(D269/$C$233)*D273</f>
        <v>0</v>
      </c>
      <c r="E274" s="68">
        <f>(E269/$C$233)*E273</f>
        <v>0</v>
      </c>
      <c r="H274" s="48" t="s">
        <v>51</v>
      </c>
      <c r="I274" s="55">
        <f>(I269/$C$233)*I273</f>
        <v>0.20833333333333326</v>
      </c>
      <c r="J274" s="55">
        <f>(J269/$C$233)*J273</f>
        <v>0</v>
      </c>
      <c r="M274" s="48" t="s">
        <v>51</v>
      </c>
      <c r="N274" s="55">
        <f>(N269/$C$233)*N273</f>
        <v>0</v>
      </c>
      <c r="O274" s="55">
        <f>(O269/$C$233)*O273</f>
        <v>0.1999999999999999</v>
      </c>
    </row>
    <row r="275" spans="1:15" ht="14.5" customHeight="1" x14ac:dyDescent="0.35">
      <c r="B275" s="54" t="s">
        <v>61</v>
      </c>
      <c r="C275" s="55">
        <f>SUM(C274:E274)</f>
        <v>0.1999999999999999</v>
      </c>
      <c r="H275" s="49" t="s">
        <v>61</v>
      </c>
      <c r="I275" s="55">
        <f>SUBTOTAL(9,I274:J274)</f>
        <v>0.20833333333333326</v>
      </c>
      <c r="M275" s="49" t="s">
        <v>61</v>
      </c>
      <c r="N275" s="55">
        <f>SUBTOTAL(9,N274:O274)</f>
        <v>0.1999999999999999</v>
      </c>
    </row>
    <row r="276" spans="1:15" x14ac:dyDescent="0.35">
      <c r="B276" s="34" t="s">
        <v>62</v>
      </c>
      <c r="C276" s="55">
        <f>$C$234-C275</f>
        <v>1.87500000000001E-2</v>
      </c>
      <c r="H276" s="49" t="s">
        <v>62</v>
      </c>
      <c r="I276" s="55">
        <f>$C$234-I275</f>
        <v>1.0416666666666741E-2</v>
      </c>
      <c r="M276" s="49" t="s">
        <v>62</v>
      </c>
      <c r="N276" s="55">
        <f>$C$234-N275</f>
        <v>1.87500000000001E-2</v>
      </c>
    </row>
    <row r="280" spans="1:15" x14ac:dyDescent="0.35">
      <c r="A280" s="6" t="s">
        <v>83</v>
      </c>
    </row>
    <row r="281" spans="1:15" x14ac:dyDescent="0.35">
      <c r="B281" t="s">
        <v>67</v>
      </c>
    </row>
    <row r="283" spans="1:15" x14ac:dyDescent="0.35">
      <c r="B283" s="47"/>
      <c r="C283" s="70" t="s">
        <v>2</v>
      </c>
      <c r="D283" s="53" t="s">
        <v>5</v>
      </c>
    </row>
    <row r="284" spans="1:15" x14ac:dyDescent="0.35">
      <c r="B284" s="49" t="s">
        <v>25</v>
      </c>
      <c r="C284" s="74">
        <f>D244</f>
        <v>0.1999999999999999</v>
      </c>
      <c r="D284" s="55">
        <f>G252</f>
        <v>0.1999999999999999</v>
      </c>
    </row>
    <row r="285" spans="1:15" x14ac:dyDescent="0.35">
      <c r="B285" s="49" t="s">
        <v>28</v>
      </c>
      <c r="C285" s="71">
        <f>D245</f>
        <v>1.87500000000001E-2</v>
      </c>
      <c r="D285" s="55">
        <f>G253</f>
        <v>1.87500000000001E-2</v>
      </c>
    </row>
    <row r="287" spans="1:15" ht="14.5" customHeight="1" x14ac:dyDescent="0.35">
      <c r="B287" s="100" t="s">
        <v>79</v>
      </c>
      <c r="C287" s="100"/>
      <c r="D287" s="100"/>
      <c r="E287" s="100"/>
    </row>
    <row r="288" spans="1:15" x14ac:dyDescent="0.35">
      <c r="B288" s="100"/>
      <c r="C288" s="100"/>
      <c r="D288" s="100"/>
      <c r="E288" s="100"/>
    </row>
    <row r="289" spans="2:5" x14ac:dyDescent="0.35">
      <c r="B289" s="100"/>
      <c r="C289" s="100"/>
      <c r="D289" s="100"/>
      <c r="E289" s="100"/>
    </row>
    <row r="290" spans="2:5" x14ac:dyDescent="0.35">
      <c r="B290" s="100"/>
      <c r="C290" s="100"/>
      <c r="D290" s="100"/>
      <c r="E290" s="100"/>
    </row>
    <row r="291" spans="2:5" x14ac:dyDescent="0.35">
      <c r="B291" s="100"/>
      <c r="C291" s="100"/>
      <c r="D291" s="100"/>
      <c r="E291" s="100"/>
    </row>
    <row r="292" spans="2:5" x14ac:dyDescent="0.35">
      <c r="B292" s="100"/>
      <c r="C292" s="100"/>
      <c r="D292" s="100"/>
      <c r="E292" s="100"/>
    </row>
    <row r="293" spans="2:5" x14ac:dyDescent="0.35">
      <c r="B293" s="100"/>
      <c r="C293" s="100"/>
      <c r="D293" s="100"/>
      <c r="E293" s="100"/>
    </row>
    <row r="294" spans="2:5" x14ac:dyDescent="0.35">
      <c r="B294" s="100"/>
      <c r="C294" s="100"/>
      <c r="D294" s="100"/>
      <c r="E294" s="100"/>
    </row>
    <row r="295" spans="2:5" x14ac:dyDescent="0.35">
      <c r="B295" s="100"/>
      <c r="C295" s="100"/>
      <c r="D295" s="100"/>
      <c r="E295" s="100"/>
    </row>
    <row r="296" spans="2:5" x14ac:dyDescent="0.35">
      <c r="B296" s="100" t="s">
        <v>84</v>
      </c>
      <c r="C296" s="100"/>
      <c r="D296" s="100"/>
      <c r="E296" s="100"/>
    </row>
    <row r="297" spans="2:5" x14ac:dyDescent="0.35">
      <c r="B297" s="100"/>
      <c r="C297" s="100"/>
      <c r="D297" s="100"/>
      <c r="E297" s="100"/>
    </row>
    <row r="298" spans="2:5" x14ac:dyDescent="0.35">
      <c r="B298" s="100"/>
      <c r="C298" s="100"/>
      <c r="D298" s="100"/>
      <c r="E298" s="100"/>
    </row>
    <row r="299" spans="2:5" x14ac:dyDescent="0.35">
      <c r="B299" s="100"/>
      <c r="C299" s="100"/>
      <c r="D299" s="100"/>
      <c r="E299" s="100"/>
    </row>
    <row r="300" spans="2:5" x14ac:dyDescent="0.35">
      <c r="B300" s="100"/>
      <c r="C300" s="100"/>
      <c r="D300" s="100"/>
      <c r="E300" s="100"/>
    </row>
    <row r="301" spans="2:5" x14ac:dyDescent="0.35">
      <c r="B301" s="100"/>
      <c r="C301" s="100"/>
      <c r="D301" s="100"/>
      <c r="E301" s="100"/>
    </row>
    <row r="302" spans="2:5" x14ac:dyDescent="0.35">
      <c r="B302" s="100"/>
      <c r="C302" s="100"/>
      <c r="D302" s="100"/>
      <c r="E302" s="100"/>
    </row>
    <row r="303" spans="2:5" x14ac:dyDescent="0.35">
      <c r="B303" s="100"/>
      <c r="C303" s="100"/>
      <c r="D303" s="100"/>
      <c r="E303" s="100"/>
    </row>
    <row r="304" spans="2:5" x14ac:dyDescent="0.35">
      <c r="B304" s="100"/>
      <c r="C304" s="100"/>
      <c r="D304" s="100"/>
      <c r="E304" s="100"/>
    </row>
    <row r="305" spans="2:6" x14ac:dyDescent="0.35">
      <c r="B305" s="100"/>
      <c r="C305" s="100"/>
      <c r="D305" s="100"/>
      <c r="E305" s="100"/>
    </row>
    <row r="306" spans="2:6" x14ac:dyDescent="0.35">
      <c r="B306" s="100"/>
      <c r="C306" s="100"/>
      <c r="D306" s="100"/>
      <c r="E306" s="100"/>
    </row>
    <row r="316" spans="2:6" x14ac:dyDescent="0.35">
      <c r="B316" s="63" t="s">
        <v>1</v>
      </c>
      <c r="C316" s="63" t="s">
        <v>2</v>
      </c>
      <c r="D316" s="63" t="s">
        <v>4</v>
      </c>
      <c r="E316" s="63" t="s">
        <v>5</v>
      </c>
      <c r="F316" s="63" t="s">
        <v>3</v>
      </c>
    </row>
    <row r="317" spans="2:6" x14ac:dyDescent="0.35">
      <c r="B317" s="63">
        <v>10</v>
      </c>
      <c r="C317" s="63" t="s">
        <v>12</v>
      </c>
      <c r="D317" s="63" t="s">
        <v>14</v>
      </c>
      <c r="E317" s="63" t="s">
        <v>8</v>
      </c>
      <c r="F317" s="63" t="s">
        <v>9</v>
      </c>
    </row>
    <row r="318" spans="2:6" x14ac:dyDescent="0.35">
      <c r="B318" s="63">
        <v>17</v>
      </c>
      <c r="C318" s="63" t="s">
        <v>12</v>
      </c>
      <c r="D318" s="63" t="s">
        <v>14</v>
      </c>
      <c r="E318" s="63" t="s">
        <v>13</v>
      </c>
      <c r="F318" s="63" t="s">
        <v>15</v>
      </c>
    </row>
    <row r="319" spans="2:6" x14ac:dyDescent="0.35">
      <c r="B319" s="63">
        <v>18</v>
      </c>
      <c r="C319" s="63" t="s">
        <v>12</v>
      </c>
      <c r="D319" s="63" t="s">
        <v>14</v>
      </c>
      <c r="E319" s="63" t="s">
        <v>13</v>
      </c>
      <c r="F319" s="63" t="s">
        <v>15</v>
      </c>
    </row>
    <row r="320" spans="2:6" x14ac:dyDescent="0.35">
      <c r="B320" s="63">
        <v>19</v>
      </c>
      <c r="C320" s="63" t="s">
        <v>12</v>
      </c>
      <c r="D320" s="63" t="s">
        <v>14</v>
      </c>
      <c r="E320" s="63" t="s">
        <v>11</v>
      </c>
      <c r="F320" s="63" t="s">
        <v>15</v>
      </c>
    </row>
    <row r="321" spans="2:15" x14ac:dyDescent="0.35">
      <c r="B321" s="63">
        <v>20</v>
      </c>
      <c r="C321" s="63" t="s">
        <v>12</v>
      </c>
      <c r="D321" s="63" t="s">
        <v>14</v>
      </c>
      <c r="E321" s="63" t="s">
        <v>8</v>
      </c>
      <c r="F321" s="63" t="s">
        <v>15</v>
      </c>
    </row>
    <row r="325" spans="2:15" ht="14.5" customHeight="1" x14ac:dyDescent="0.35">
      <c r="B325" s="80" t="s">
        <v>46</v>
      </c>
      <c r="C325" s="81" t="s">
        <v>5</v>
      </c>
      <c r="D325" s="81"/>
      <c r="E325" s="81"/>
      <c r="H325" s="96" t="s">
        <v>50</v>
      </c>
      <c r="I325" s="94" t="s">
        <v>5</v>
      </c>
      <c r="J325" s="94"/>
      <c r="M325" s="96" t="s">
        <v>50</v>
      </c>
      <c r="N325" s="94" t="s">
        <v>5</v>
      </c>
      <c r="O325" s="94"/>
    </row>
    <row r="326" spans="2:15" x14ac:dyDescent="0.35">
      <c r="B326" s="80"/>
      <c r="C326" s="52" t="s">
        <v>8</v>
      </c>
      <c r="D326" s="52" t="s">
        <v>11</v>
      </c>
      <c r="E326" s="52" t="s">
        <v>13</v>
      </c>
      <c r="H326" s="97"/>
      <c r="I326" s="56" t="s">
        <v>21</v>
      </c>
      <c r="J326" s="56" t="s">
        <v>22</v>
      </c>
      <c r="M326" s="97"/>
      <c r="N326" s="56" t="s">
        <v>24</v>
      </c>
      <c r="O326" s="56" t="s">
        <v>23</v>
      </c>
    </row>
    <row r="327" spans="2:15" x14ac:dyDescent="0.35">
      <c r="B327" s="49" t="s">
        <v>9</v>
      </c>
      <c r="C327" s="47">
        <v>1</v>
      </c>
      <c r="D327" s="47">
        <f t="shared" ref="D327:E328" si="4">COUNTIFS($E$221:$E$228,D$266,$F$221:$F$228,$B327)</f>
        <v>0</v>
      </c>
      <c r="E327" s="47">
        <f t="shared" si="4"/>
        <v>0</v>
      </c>
      <c r="H327" s="49" t="s">
        <v>9</v>
      </c>
      <c r="I327" s="47">
        <f>SUM(C327:D327)</f>
        <v>1</v>
      </c>
      <c r="J327" s="47">
        <f>E327</f>
        <v>0</v>
      </c>
      <c r="M327" s="49" t="s">
        <v>9</v>
      </c>
      <c r="N327" s="47">
        <f>D327+E327</f>
        <v>0</v>
      </c>
      <c r="O327" s="47">
        <f>C327</f>
        <v>1</v>
      </c>
    </row>
    <row r="328" spans="2:15" x14ac:dyDescent="0.35">
      <c r="B328" s="49" t="s">
        <v>15</v>
      </c>
      <c r="C328" s="47">
        <v>1</v>
      </c>
      <c r="D328" s="47">
        <f t="shared" si="4"/>
        <v>1</v>
      </c>
      <c r="E328" s="47">
        <f t="shared" si="4"/>
        <v>2</v>
      </c>
      <c r="H328" s="49" t="s">
        <v>15</v>
      </c>
      <c r="I328" s="47">
        <f>SUM(C328:D328)</f>
        <v>2</v>
      </c>
      <c r="J328" s="47">
        <f>E328</f>
        <v>2</v>
      </c>
      <c r="M328" s="49" t="s">
        <v>15</v>
      </c>
      <c r="N328" s="47">
        <f>D328+E328</f>
        <v>3</v>
      </c>
      <c r="O328" s="47">
        <f>C328</f>
        <v>1</v>
      </c>
    </row>
    <row r="329" spans="2:15" x14ac:dyDescent="0.35">
      <c r="B329" s="49" t="s">
        <v>0</v>
      </c>
      <c r="C329" s="47">
        <f>SUBTOTAL(9,C327:C328)</f>
        <v>2</v>
      </c>
      <c r="D329" s="47">
        <f>SUBTOTAL(9,D327:D328)</f>
        <v>1</v>
      </c>
      <c r="E329" s="47">
        <f>SUBTOTAL(9,E327:E328)</f>
        <v>2</v>
      </c>
      <c r="H329" s="49" t="s">
        <v>0</v>
      </c>
      <c r="I329" s="47">
        <f>SUBTOTAL(9,I327:I328)</f>
        <v>3</v>
      </c>
      <c r="J329" s="47">
        <f>SUBTOTAL(9,J327:J328)</f>
        <v>2</v>
      </c>
      <c r="M329" s="49" t="s">
        <v>0</v>
      </c>
      <c r="N329" s="47">
        <f>SUM(N327:N328)</f>
        <v>3</v>
      </c>
      <c r="O329" s="47">
        <f>SUM(O327:O328)</f>
        <v>2</v>
      </c>
    </row>
    <row r="330" spans="2:15" ht="16" x14ac:dyDescent="0.4">
      <c r="B330" s="48" t="s">
        <v>30</v>
      </c>
      <c r="C330" s="60">
        <f>C335</f>
        <v>0.125</v>
      </c>
      <c r="H330" s="48" t="s">
        <v>30</v>
      </c>
      <c r="I330" s="59">
        <f>I335</f>
        <v>0.16666666666666666</v>
      </c>
      <c r="M330" s="58" t="s">
        <v>30</v>
      </c>
      <c r="N330" s="61">
        <f>N335</f>
        <v>0.125</v>
      </c>
    </row>
    <row r="332" spans="2:15" x14ac:dyDescent="0.35">
      <c r="B332" s="48" t="s">
        <v>41</v>
      </c>
      <c r="C332" s="53" t="s">
        <v>8</v>
      </c>
      <c r="D332" s="53" t="s">
        <v>11</v>
      </c>
      <c r="E332" s="53" t="s">
        <v>13</v>
      </c>
      <c r="H332" s="48" t="s">
        <v>41</v>
      </c>
      <c r="I332" s="56" t="s">
        <v>21</v>
      </c>
      <c r="J332" s="56" t="s">
        <v>22</v>
      </c>
      <c r="M332" s="48" t="s">
        <v>41</v>
      </c>
      <c r="N332" s="56" t="s">
        <v>24</v>
      </c>
      <c r="O332" s="56" t="s">
        <v>23</v>
      </c>
    </row>
    <row r="333" spans="2:15" x14ac:dyDescent="0.35">
      <c r="B333" s="47"/>
      <c r="C333" s="68">
        <f>1-(C327/C329)^2-(C328/C329)^2</f>
        <v>0.5</v>
      </c>
      <c r="D333" s="68">
        <f>1-(D327/D329)^2-(D328/D329)^2</f>
        <v>0</v>
      </c>
      <c r="E333" s="68">
        <f>1-(E327/E329)^2-(E328/E329)^2</f>
        <v>0</v>
      </c>
      <c r="H333" s="47"/>
      <c r="I333" s="62">
        <f>1-(I327/I329)^2-(I328/I329)^2</f>
        <v>0.44444444444444442</v>
      </c>
      <c r="J333" s="62">
        <f>1-(J327/J329)^2-(J328/J329)^2</f>
        <v>0</v>
      </c>
      <c r="M333" s="47"/>
      <c r="N333" s="62">
        <f>1-(N327/N329)^2-(N328/N329)^2</f>
        <v>0</v>
      </c>
      <c r="O333" s="62">
        <f>1-(O327/O329)^2-(O328/O329)^2</f>
        <v>0.5</v>
      </c>
    </row>
    <row r="334" spans="2:15" x14ac:dyDescent="0.35">
      <c r="B334" s="48" t="s">
        <v>51</v>
      </c>
      <c r="C334" s="68">
        <f>(C329/$C$233)*C333</f>
        <v>0.125</v>
      </c>
      <c r="D334" s="68">
        <f>(D329/$C$233)*D333</f>
        <v>0</v>
      </c>
      <c r="E334" s="68">
        <f>(E329/$C$233)*E333</f>
        <v>0</v>
      </c>
      <c r="H334" s="48" t="s">
        <v>51</v>
      </c>
      <c r="I334" s="55">
        <f>(I329/$C$233)*I333</f>
        <v>0.16666666666666666</v>
      </c>
      <c r="J334" s="55">
        <f>(J329/$C$233)*J333</f>
        <v>0</v>
      </c>
      <c r="M334" s="48" t="s">
        <v>51</v>
      </c>
      <c r="N334" s="55">
        <f>(N329/$C$233)*N333</f>
        <v>0</v>
      </c>
      <c r="O334" s="55">
        <f>(O329/$C$233)*O333</f>
        <v>0.125</v>
      </c>
    </row>
    <row r="335" spans="2:15" x14ac:dyDescent="0.35">
      <c r="B335" s="54" t="s">
        <v>61</v>
      </c>
      <c r="C335" s="55">
        <f>SUM(C334:E334)</f>
        <v>0.125</v>
      </c>
      <c r="H335" s="49" t="s">
        <v>61</v>
      </c>
      <c r="I335" s="55">
        <f>SUBTOTAL(9,I334:J334)</f>
        <v>0.16666666666666666</v>
      </c>
      <c r="M335" s="49" t="s">
        <v>61</v>
      </c>
      <c r="N335" s="55">
        <f>SUBTOTAL(9,N334:O334)</f>
        <v>0.125</v>
      </c>
    </row>
    <row r="336" spans="2:15" x14ac:dyDescent="0.35">
      <c r="B336" s="34" t="s">
        <v>62</v>
      </c>
      <c r="C336" s="55">
        <f>$C$234-C335</f>
        <v>9.375E-2</v>
      </c>
      <c r="H336" s="49" t="s">
        <v>62</v>
      </c>
      <c r="I336" s="55">
        <f>$C$234-I335</f>
        <v>5.2083333333333343E-2</v>
      </c>
      <c r="M336" s="49" t="s">
        <v>62</v>
      </c>
      <c r="N336" s="55">
        <f>$C$234-N335</f>
        <v>9.375E-2</v>
      </c>
    </row>
  </sheetData>
  <autoFilter ref="A1:E21" xr:uid="{CE5A9491-7DBD-4C6B-AC08-A1D743796582}"/>
  <mergeCells count="50">
    <mergeCell ref="M325:M326"/>
    <mergeCell ref="N325:O325"/>
    <mergeCell ref="B325:B326"/>
    <mergeCell ref="C325:E325"/>
    <mergeCell ref="H325:H326"/>
    <mergeCell ref="I325:J325"/>
    <mergeCell ref="B296:E306"/>
    <mergeCell ref="M265:M266"/>
    <mergeCell ref="N265:O265"/>
    <mergeCell ref="B287:E295"/>
    <mergeCell ref="N181:O181"/>
    <mergeCell ref="B239:B240"/>
    <mergeCell ref="F239:G239"/>
    <mergeCell ref="M181:M182"/>
    <mergeCell ref="H181:H182"/>
    <mergeCell ref="I181:J181"/>
    <mergeCell ref="B265:B266"/>
    <mergeCell ref="C265:E265"/>
    <mergeCell ref="H265:H266"/>
    <mergeCell ref="I265:J265"/>
    <mergeCell ref="E254:G263"/>
    <mergeCell ref="Q82:Q83"/>
    <mergeCell ref="N82:O82"/>
    <mergeCell ref="R82:S82"/>
    <mergeCell ref="N107:O107"/>
    <mergeCell ref="E103:G103"/>
    <mergeCell ref="M107:M108"/>
    <mergeCell ref="M82:M83"/>
    <mergeCell ref="C82:E82"/>
    <mergeCell ref="H82:H83"/>
    <mergeCell ref="I82:J82"/>
    <mergeCell ref="C107:E107"/>
    <mergeCell ref="I107:J107"/>
    <mergeCell ref="H107:H108"/>
    <mergeCell ref="B55:C55"/>
    <mergeCell ref="B56:G56"/>
    <mergeCell ref="B57:G57"/>
    <mergeCell ref="A273:A274"/>
    <mergeCell ref="B181:B182"/>
    <mergeCell ref="C181:E181"/>
    <mergeCell ref="B65:B66"/>
    <mergeCell ref="F65:G65"/>
    <mergeCell ref="F68:G68"/>
    <mergeCell ref="B82:B83"/>
    <mergeCell ref="C65:D65"/>
    <mergeCell ref="E79:G79"/>
    <mergeCell ref="B157:B158"/>
    <mergeCell ref="F157:G157"/>
    <mergeCell ref="B107:B108"/>
    <mergeCell ref="E172:G1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55DC-528F-4A1F-9E17-FCF5180C8007}">
  <dimension ref="A2:Q174"/>
  <sheetViews>
    <sheetView zoomScale="85" zoomScaleNormal="85" workbookViewId="0">
      <selection activeCell="U113" sqref="U113"/>
    </sheetView>
  </sheetViews>
  <sheetFormatPr defaultRowHeight="14.5" x14ac:dyDescent="0.35"/>
  <sheetData>
    <row r="2" spans="1:16" x14ac:dyDescent="0.3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16" x14ac:dyDescent="0.3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35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</row>
    <row r="5" spans="1:16" x14ac:dyDescent="0.3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</row>
    <row r="6" spans="1:16" x14ac:dyDescent="0.3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 x14ac:dyDescent="0.3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</row>
    <row r="8" spans="1:16" x14ac:dyDescent="0.3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</row>
    <row r="9" spans="1:16" x14ac:dyDescent="0.3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</row>
    <row r="10" spans="1:16" x14ac:dyDescent="0.3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</row>
    <row r="11" spans="1:16" x14ac:dyDescent="0.3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</row>
    <row r="12" spans="1:16" x14ac:dyDescent="0.3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</row>
    <row r="13" spans="1:16" x14ac:dyDescent="0.3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</row>
    <row r="14" spans="1:16" x14ac:dyDescent="0.3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</row>
    <row r="15" spans="1:16" x14ac:dyDescent="0.3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 x14ac:dyDescent="0.3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1:16" x14ac:dyDescent="0.3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1:16" x14ac:dyDescent="0.3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</row>
    <row r="19" spans="1:16" x14ac:dyDescent="0.3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 x14ac:dyDescent="0.3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1:16" x14ac:dyDescent="0.3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 x14ac:dyDescent="0.3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 x14ac:dyDescent="0.3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 x14ac:dyDescent="0.3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 x14ac:dyDescent="0.3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 x14ac:dyDescent="0.3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 x14ac:dyDescent="0.3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</row>
    <row r="28" spans="1:16" x14ac:dyDescent="0.3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 x14ac:dyDescent="0.3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1:16" x14ac:dyDescent="0.3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 x14ac:dyDescent="0.3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</row>
    <row r="32" spans="1:16" x14ac:dyDescent="0.3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 x14ac:dyDescent="0.3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 x14ac:dyDescent="0.3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 x14ac:dyDescent="0.3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 x14ac:dyDescent="0.3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 x14ac:dyDescent="0.3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 x14ac:dyDescent="0.3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 x14ac:dyDescent="0.3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1:16" x14ac:dyDescent="0.3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 ht="21" x14ac:dyDescent="0.35">
      <c r="A41" s="69"/>
      <c r="B41" s="101" t="s">
        <v>82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69"/>
    </row>
    <row r="42" spans="1:16" x14ac:dyDescent="0.3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</row>
    <row r="52" spans="3:13" x14ac:dyDescent="0.35"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</row>
    <row r="53" spans="3:13" x14ac:dyDescent="0.35"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</row>
    <row r="54" spans="3:13" x14ac:dyDescent="0.35"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</row>
    <row r="55" spans="3:13" x14ac:dyDescent="0.35"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</row>
    <row r="56" spans="3:13" x14ac:dyDescent="0.3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3:13" x14ac:dyDescent="0.3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3:13" x14ac:dyDescent="0.3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</row>
    <row r="59" spans="3:13" x14ac:dyDescent="0.35"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3:13" x14ac:dyDescent="0.35"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3:13" x14ac:dyDescent="0.35"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</row>
    <row r="62" spans="3:13" x14ac:dyDescent="0.35"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</row>
    <row r="63" spans="3:13" x14ac:dyDescent="0.35"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</row>
    <row r="64" spans="3:13" x14ac:dyDescent="0.35"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</row>
    <row r="65" spans="3:13" x14ac:dyDescent="0.35"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</row>
    <row r="66" spans="3:13" x14ac:dyDescent="0.35"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</row>
    <row r="67" spans="3:13" x14ac:dyDescent="0.35"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</row>
    <row r="68" spans="3:13" x14ac:dyDescent="0.3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</row>
    <row r="69" spans="3:13" x14ac:dyDescent="0.35"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</row>
    <row r="70" spans="3:13" x14ac:dyDescent="0.35"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</row>
    <row r="71" spans="3:13" x14ac:dyDescent="0.35"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</row>
    <row r="72" spans="3:13" x14ac:dyDescent="0.35"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</row>
    <row r="73" spans="3:13" x14ac:dyDescent="0.35"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</row>
    <row r="74" spans="3:13" x14ac:dyDescent="0.35"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</row>
    <row r="75" spans="3:13" x14ac:dyDescent="0.35"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</row>
    <row r="76" spans="3:13" x14ac:dyDescent="0.35"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</row>
    <row r="77" spans="3:13" x14ac:dyDescent="0.35"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3:13" x14ac:dyDescent="0.35"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</row>
    <row r="79" spans="3:13" x14ac:dyDescent="0.35"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</row>
    <row r="80" spans="3:13" x14ac:dyDescent="0.35"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</row>
    <row r="81" spans="2:17" x14ac:dyDescent="0.35"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</row>
    <row r="82" spans="2:17" ht="21" x14ac:dyDescent="0.35">
      <c r="C82" s="69"/>
      <c r="D82" s="69"/>
      <c r="E82" s="101" t="s">
        <v>74</v>
      </c>
      <c r="F82" s="102"/>
      <c r="G82" s="102"/>
      <c r="H82" s="102"/>
      <c r="I82" s="102"/>
      <c r="J82" s="102"/>
      <c r="K82" s="69"/>
      <c r="L82" s="69"/>
      <c r="M82" s="69"/>
    </row>
    <row r="91" spans="2:17" x14ac:dyDescent="0.35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</row>
    <row r="92" spans="2:17" x14ac:dyDescent="0.35"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</row>
    <row r="93" spans="2:17" x14ac:dyDescent="0.35"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</row>
    <row r="94" spans="2:17" x14ac:dyDescent="0.35"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</row>
    <row r="95" spans="2:17" x14ac:dyDescent="0.35"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</row>
    <row r="96" spans="2:17" x14ac:dyDescent="0.35"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</row>
    <row r="97" spans="2:17" x14ac:dyDescent="0.35"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</row>
    <row r="98" spans="2:17" x14ac:dyDescent="0.35"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</row>
    <row r="99" spans="2:17" x14ac:dyDescent="0.35"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</row>
    <row r="100" spans="2:17" x14ac:dyDescent="0.35"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</row>
    <row r="101" spans="2:17" x14ac:dyDescent="0.35"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</row>
    <row r="102" spans="2:17" x14ac:dyDescent="0.35"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</row>
    <row r="103" spans="2:17" x14ac:dyDescent="0.35"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</row>
    <row r="104" spans="2:17" x14ac:dyDescent="0.35"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</row>
    <row r="105" spans="2:17" x14ac:dyDescent="0.35"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</row>
    <row r="106" spans="2:17" x14ac:dyDescent="0.35"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</row>
    <row r="107" spans="2:17" x14ac:dyDescent="0.35"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</row>
    <row r="108" spans="2:17" x14ac:dyDescent="0.35"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</row>
    <row r="109" spans="2:17" x14ac:dyDescent="0.35"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</row>
    <row r="110" spans="2:17" x14ac:dyDescent="0.35"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</row>
    <row r="111" spans="2:17" x14ac:dyDescent="0.35"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</row>
    <row r="112" spans="2:17" x14ac:dyDescent="0.35"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</row>
    <row r="113" spans="2:17" x14ac:dyDescent="0.35"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</row>
    <row r="114" spans="2:17" x14ac:dyDescent="0.35"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</row>
    <row r="115" spans="2:17" x14ac:dyDescent="0.35"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</row>
    <row r="116" spans="2:17" x14ac:dyDescent="0.35"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</row>
    <row r="117" spans="2:17" x14ac:dyDescent="0.35"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</row>
    <row r="118" spans="2:17" x14ac:dyDescent="0.35"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</row>
    <row r="119" spans="2:17" x14ac:dyDescent="0.35"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</row>
    <row r="120" spans="2:17" x14ac:dyDescent="0.35"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</row>
    <row r="121" spans="2:17" ht="21" x14ac:dyDescent="0.35">
      <c r="B121" s="69"/>
      <c r="C121" s="69"/>
      <c r="D121" s="101" t="s">
        <v>81</v>
      </c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69"/>
      <c r="Q121" s="69"/>
    </row>
    <row r="122" spans="2:17" x14ac:dyDescent="0.35"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</row>
    <row r="123" spans="2:17" x14ac:dyDescent="0.35"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</row>
    <row r="124" spans="2:17" x14ac:dyDescent="0.35"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</row>
    <row r="125" spans="2:17" x14ac:dyDescent="0.35"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</row>
    <row r="126" spans="2:17" x14ac:dyDescent="0.35"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</row>
    <row r="127" spans="2:17" x14ac:dyDescent="0.35"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</row>
    <row r="128" spans="2:17" x14ac:dyDescent="0.35"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</row>
    <row r="129" spans="2:17" x14ac:dyDescent="0.35"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</row>
    <row r="130" spans="2:17" x14ac:dyDescent="0.35"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</row>
    <row r="145" spans="4:14" x14ac:dyDescent="0.35"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</row>
    <row r="146" spans="4:14" x14ac:dyDescent="0.35"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</row>
    <row r="147" spans="4:14" x14ac:dyDescent="0.35"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</row>
    <row r="148" spans="4:14" x14ac:dyDescent="0.35"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</row>
    <row r="149" spans="4:14" x14ac:dyDescent="0.35"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</row>
    <row r="150" spans="4:14" x14ac:dyDescent="0.35"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</row>
    <row r="151" spans="4:14" x14ac:dyDescent="0.35"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</row>
    <row r="152" spans="4:14" x14ac:dyDescent="0.35"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</row>
    <row r="153" spans="4:14" x14ac:dyDescent="0.35"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</row>
    <row r="154" spans="4:14" x14ac:dyDescent="0.35"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</row>
    <row r="155" spans="4:14" x14ac:dyDescent="0.35"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</row>
    <row r="156" spans="4:14" x14ac:dyDescent="0.35"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</row>
    <row r="157" spans="4:14" x14ac:dyDescent="0.35"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</row>
    <row r="158" spans="4:14" x14ac:dyDescent="0.35"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</row>
    <row r="159" spans="4:14" x14ac:dyDescent="0.35"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</row>
    <row r="160" spans="4:14" x14ac:dyDescent="0.35"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</row>
    <row r="161" spans="4:14" x14ac:dyDescent="0.35"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</row>
    <row r="162" spans="4:14" x14ac:dyDescent="0.35"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</row>
    <row r="163" spans="4:14" ht="21" x14ac:dyDescent="0.35">
      <c r="D163" s="69"/>
      <c r="E163" s="69"/>
      <c r="F163" s="101" t="s">
        <v>85</v>
      </c>
      <c r="G163" s="102"/>
      <c r="H163" s="102"/>
      <c r="I163" s="102"/>
      <c r="J163" s="102"/>
      <c r="K163" s="102"/>
      <c r="L163" s="69"/>
      <c r="M163" s="69"/>
      <c r="N163" s="69"/>
    </row>
    <row r="164" spans="4:14" x14ac:dyDescent="0.35"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</row>
    <row r="165" spans="4:14" x14ac:dyDescent="0.35"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</row>
    <row r="166" spans="4:14" x14ac:dyDescent="0.35"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</row>
    <row r="167" spans="4:14" x14ac:dyDescent="0.35"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</row>
    <row r="168" spans="4:14" x14ac:dyDescent="0.35"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</row>
    <row r="169" spans="4:14" x14ac:dyDescent="0.35"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</row>
    <row r="170" spans="4:14" x14ac:dyDescent="0.35"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</row>
    <row r="171" spans="4:14" x14ac:dyDescent="0.35"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</row>
    <row r="172" spans="4:14" x14ac:dyDescent="0.35"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</row>
    <row r="173" spans="4:14" x14ac:dyDescent="0.35"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</row>
    <row r="174" spans="4:14" x14ac:dyDescent="0.35">
      <c r="D174" s="69"/>
      <c r="E174" s="69"/>
      <c r="L174" s="69"/>
      <c r="M174" s="69"/>
      <c r="N174" s="69"/>
    </row>
  </sheetData>
  <mergeCells count="4">
    <mergeCell ref="E82:J82"/>
    <mergeCell ref="D121:O121"/>
    <mergeCell ref="B41:O41"/>
    <mergeCell ref="F163:K1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Q 6 0 5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Q 6 0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t O V n 4 W o n 6 O w E A A A 8 C A A A T A B w A R m 9 y b X V s Y X M v U 2 V j d G l v b j E u b S C i G A A o o B Q A A A A A A A A A A A A A A A A A A A A A A A A A A A B t j 8 F L w z A U x u + F / g 8 h u 3 R Q y 4 r i w d H D y F B 7 E A e d p 3 W H Z / u 2 B d J k J K m o Z f + 7 r 2 t R 1 O U S 8 v t e v u 9 7 D i s v j W b F c K f z M A g D d w C L N V v B H m e z l G V M o Q 8 D R q c w r a 2 Q y K r e J W t 4 V e i i e 6 k w E U Z 7 1 N 5 F X N y V L w 6 t K 2 s w I M t n j U s r 3 7 B c g g d W V B I 1 G Q j y c S N 7 k l r q f b l I r 2 p 6 L p J j v e P T m G 3 y 5 q i w I V P o m 2 U 8 T a 7 5 d h o P R f p u f b O h U L f J 6 4 y P f f n 2 t O m N t + P o h K + s a Y y n j R 4 R a q r G 6 e O 5 f D I q I 4 / O r h Q 9 4 o V S R Q U K r M u 8 b f E 7 f M L F A f S e D N c f R / x x W 1 v Q b m d s I 4 x q G 9 2 L L r o Q H 3 c d F 6 3 z p k H L 8 i W P W a 7 9 7 U 3 S f z j F r O M P q G m Q u C f C P L 7 7 M x Z g h 8 S / Q n G Q 1 r N C f v 6 X h A L n f t H T N A y k v r j J / A t Q S w E C L Q A U A A I A C A B D r T l Z w t i Z I 6 Q A A A D 2 A A A A E g A A A A A A A A A A A A A A A A A A A A A A Q 2 9 u Z m l n L 1 B h Y 2 t h Z 2 U u e G 1 s U E s B A i 0 A F A A C A A g A Q 6 0 5 W Q / K 6 a u k A A A A 6 Q A A A B M A A A A A A A A A A A A A A A A A 8 A A A A F t D b 2 5 0 Z W 5 0 X 1 R 5 c G V z X S 5 4 b W x Q S w E C L Q A U A A I A C A B D r T l Z + F q J + j s B A A A P A g A A E w A A A A A A A A A A A A A A A A D h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w A A A A A A A I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5 Y j k x N z k t Z G U z N i 0 0 N D Z j L T g x M W U t M j c 1 N z E z Y W E 5 N j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x M T o z N T o 1 O C 4 x N D c z N z Q 2 W i I g L z 4 8 R W 5 0 c n k g V H l w Z T 0 i R m l s b E N v b H V t b l R 5 c G V z I i B W Y W x 1 Z T 0 i c 0 F 3 W U d C Z 1 k 9 I i A v P j x F b n R y e S B U e X B l P S J G a W x s Q 2 9 s d W 1 u T m F t Z X M i I F Z h b H V l P S J z W y Z x d W 9 0 O 0 N 1 c 3 R v b W V y I E l E J n F 1 b 3 Q 7 L C Z x d W 9 0 O 0 d l b m R l c i Z x d W 9 0 O y w m c X V v d D t D Y X I g V H l w Z S Z x d W 9 0 O y w m c X V v d D t T a G l y d C B T a X p l J n F 1 b 3 Q 7 L C Z x d W 9 0 O 0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D d X N 0 b 2 1 l c i B J R C w w f S Z x d W 9 0 O y w m c X V v d D t T Z W N 0 a W 9 u M S 9 Q Y W d l M D A x L 0 F 1 d G 9 S Z W 1 v d m V k Q 2 9 s d W 1 u c z E u e 0 d l b m R l c i w x f S Z x d W 9 0 O y w m c X V v d D t T Z W N 0 a W 9 u M S 9 Q Y W d l M D A x L 0 F 1 d G 9 S Z W 1 v d m V k Q 2 9 s d W 1 u c z E u e 0 N h c i B U e X B l L D J 9 J n F 1 b 3 Q 7 L C Z x d W 9 0 O 1 N l Y 3 R p b 2 4 x L 1 B h Z 2 U w M D E v Q X V 0 b 1 J l b W 9 2 Z W R D b 2 x 1 b W 5 z M S 5 7 U 2 h p c n Q g U 2 l 6 Z S w z f S Z x d W 9 0 O y w m c X V v d D t T Z W N 0 a W 9 u M S 9 Q Y W d l M D A x L 0 F 1 d G 9 S Z W 1 v d m V k Q 2 9 s d W 1 u c z E u e 0 N s Y X N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Q 3 V z d G 9 t Z X I g S U Q s M H 0 m c X V v d D s s J n F 1 b 3 Q 7 U 2 V j d G l v b j E v U G F n Z T A w M S 9 B d X R v U m V t b 3 Z l Z E N v b H V t b n M x L n t H Z W 5 k Z X I s M X 0 m c X V v d D s s J n F 1 b 3 Q 7 U 2 V j d G l v b j E v U G F n Z T A w M S 9 B d X R v U m V t b 3 Z l Z E N v b H V t b n M x L n t D Y X I g V H l w Z S w y f S Z x d W 9 0 O y w m c X V v d D t T Z W N 0 a W 9 u M S 9 Q Y W d l M D A x L 0 F 1 d G 9 S Z W 1 v d m V k Q 2 9 s d W 1 u c z E u e 1 N o a X J 0 I F N p e m U s M 3 0 m c X V v d D s s J n F 1 b 3 Q 7 U 2 V j d G l v b j E v U G F n Z T A w M S 9 B d X R v U m V t b 3 Z l Z E N v b H V t b n M x L n t D b G F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q S d b T D X V A i x f b T 3 j 1 r u A A A A A A A g A A A A A A E G Y A A A A B A A A g A A A A n A 0 i O I D P + L k G X F x E i f s s L W j s G G b q F r X a F G y 9 r M v 3 C H s A A A A A D o A A A A A C A A A g A A A A T 6 n / x i E Q l n u m t s A L j C h 5 R R h 7 d 1 f 9 n E m W B 0 / d G H B E o u F Q A A A A U x p W E E o E 9 P / H 2 M 6 L I J L 4 N M W C g h m U C V 3 n a r 3 Z d 2 F G D R v y I c W k X Q c f L r j T H v 5 9 A X y o B U n x 2 F g J 9 N J R d e G y T D b A d T K 9 E c 4 f Y o w y U q I W J W A g d 7 l A A A A A l j q / y / V M g C p 6 x w t / 7 u V V o y D 3 x z y u G v l p V 9 B g b w e W g / n G M H h g h 9 l j Q U u y Y 4 A a V x I 7 Q Y x J 7 V l Z B U C T w f D k L j I j / Q = = < / D a t a M a s h u p > 
</file>

<file path=customXml/itemProps1.xml><?xml version="1.0" encoding="utf-8"?>
<ds:datastoreItem xmlns:ds="http://schemas.openxmlformats.org/officeDocument/2006/customXml" ds:itemID="{08C9C11D-E8A0-4FA5-9513-38B041C1C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Working file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Dao</dc:creator>
  <cp:lastModifiedBy>Linh Dao</cp:lastModifiedBy>
  <dcterms:created xsi:type="dcterms:W3CDTF">2024-09-16T09:52:13Z</dcterms:created>
  <dcterms:modified xsi:type="dcterms:W3CDTF">2024-11-13T01:42:38Z</dcterms:modified>
</cp:coreProperties>
</file>