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O:\Manufacturing\HyperMILL\Tool Files\"/>
    </mc:Choice>
  </mc:AlternateContent>
  <xr:revisionPtr revIDLastSave="0" documentId="13_ncr:1_{ED12B67C-F5CD-40CD-A8D0-779C91EDFA07}" xr6:coauthVersionLast="47" xr6:coauthVersionMax="47" xr10:uidLastSave="{00000000-0000-0000-0000-000000000000}"/>
  <bookViews>
    <workbookView xWindow="-120" yWindow="-120" windowWidth="29040" windowHeight="15840" xr2:uid="{DC7E6CBC-7AB2-47B2-9918-F609877650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" i="1" l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9" i="1"/>
  <c r="S10" i="1"/>
  <c r="S11" i="1"/>
  <c r="S12" i="1"/>
  <c r="S13" i="1"/>
  <c r="S14" i="1"/>
  <c r="S15" i="1"/>
  <c r="S16" i="1"/>
  <c r="S17" i="1"/>
  <c r="S18" i="1"/>
  <c r="S19" i="1"/>
  <c r="T19" i="1" s="1"/>
  <c r="S20" i="1"/>
  <c r="S21" i="1"/>
  <c r="S22" i="1"/>
  <c r="S23" i="1"/>
  <c r="T23" i="1" s="1"/>
  <c r="S24" i="1"/>
  <c r="T24" i="1" s="1"/>
  <c r="S25" i="1"/>
  <c r="S26" i="1"/>
  <c r="S27" i="1"/>
  <c r="S28" i="1"/>
  <c r="S29" i="1"/>
  <c r="S30" i="1"/>
  <c r="S31" i="1"/>
  <c r="S32" i="1"/>
  <c r="S33" i="1"/>
  <c r="S34" i="1"/>
  <c r="S35" i="1"/>
  <c r="T35" i="1" s="1"/>
  <c r="S36" i="1"/>
  <c r="S37" i="1"/>
  <c r="S38" i="1"/>
  <c r="S39" i="1"/>
  <c r="T39" i="1" s="1"/>
  <c r="S40" i="1"/>
  <c r="T40" i="1" s="1"/>
  <c r="S41" i="1"/>
  <c r="S42" i="1"/>
  <c r="S43" i="1"/>
  <c r="S44" i="1"/>
  <c r="S45" i="1"/>
  <c r="S46" i="1"/>
  <c r="S47" i="1"/>
  <c r="S48" i="1"/>
  <c r="S49" i="1"/>
  <c r="S50" i="1"/>
  <c r="S51" i="1"/>
  <c r="T51" i="1" s="1"/>
  <c r="S52" i="1"/>
  <c r="S53" i="1"/>
  <c r="S54" i="1"/>
  <c r="S55" i="1"/>
  <c r="T55" i="1" s="1"/>
  <c r="S56" i="1"/>
  <c r="T56" i="1" s="1"/>
  <c r="S57" i="1"/>
  <c r="S58" i="1"/>
  <c r="S59" i="1"/>
  <c r="S60" i="1"/>
  <c r="S61" i="1"/>
  <c r="S62" i="1"/>
  <c r="S63" i="1"/>
  <c r="S64" i="1"/>
  <c r="S65" i="1"/>
  <c r="S66" i="1"/>
  <c r="S67" i="1"/>
  <c r="T67" i="1" s="1"/>
  <c r="S68" i="1"/>
  <c r="S69" i="1"/>
  <c r="S70" i="1"/>
  <c r="S71" i="1"/>
  <c r="T71" i="1" s="1"/>
  <c r="S72" i="1"/>
  <c r="T72" i="1" s="1"/>
  <c r="S73" i="1"/>
  <c r="S74" i="1"/>
  <c r="S75" i="1"/>
  <c r="S76" i="1"/>
  <c r="S77" i="1"/>
  <c r="S78" i="1"/>
  <c r="S79" i="1"/>
  <c r="S80" i="1"/>
  <c r="S81" i="1"/>
  <c r="S82" i="1"/>
  <c r="S83" i="1"/>
  <c r="T83" i="1" s="1"/>
  <c r="S84" i="1"/>
  <c r="S85" i="1"/>
  <c r="S86" i="1"/>
  <c r="S87" i="1"/>
  <c r="T87" i="1" s="1"/>
  <c r="S88" i="1"/>
  <c r="T88" i="1" s="1"/>
  <c r="S89" i="1"/>
  <c r="S90" i="1"/>
  <c r="S91" i="1"/>
  <c r="S92" i="1"/>
  <c r="S93" i="1"/>
  <c r="S94" i="1"/>
  <c r="S95" i="1"/>
  <c r="S96" i="1"/>
  <c r="S97" i="1"/>
  <c r="S98" i="1"/>
  <c r="S99" i="1"/>
  <c r="T99" i="1" s="1"/>
  <c r="S100" i="1"/>
  <c r="S101" i="1"/>
  <c r="S102" i="1"/>
  <c r="S103" i="1"/>
  <c r="T103" i="1" s="1"/>
  <c r="S104" i="1"/>
  <c r="T104" i="1" s="1"/>
  <c r="S105" i="1"/>
  <c r="S106" i="1"/>
  <c r="S107" i="1"/>
  <c r="S108" i="1"/>
  <c r="S109" i="1"/>
  <c r="S110" i="1"/>
  <c r="S111" i="1"/>
  <c r="S112" i="1"/>
  <c r="S113" i="1"/>
  <c r="S114" i="1"/>
  <c r="S115" i="1"/>
  <c r="T115" i="1" s="1"/>
  <c r="S116" i="1"/>
  <c r="S117" i="1"/>
  <c r="S118" i="1"/>
  <c r="S119" i="1"/>
  <c r="T119" i="1" s="1"/>
  <c r="S120" i="1"/>
  <c r="T120" i="1" s="1"/>
  <c r="S121" i="1"/>
  <c r="S122" i="1"/>
  <c r="S123" i="1"/>
  <c r="S124" i="1"/>
  <c r="S125" i="1"/>
  <c r="S126" i="1"/>
  <c r="S127" i="1"/>
  <c r="S128" i="1"/>
  <c r="S129" i="1"/>
  <c r="S130" i="1"/>
  <c r="S131" i="1"/>
  <c r="T131" i="1" s="1"/>
  <c r="S132" i="1"/>
  <c r="S133" i="1"/>
  <c r="S134" i="1"/>
  <c r="S135" i="1"/>
  <c r="T135" i="1" s="1"/>
  <c r="S136" i="1"/>
  <c r="T136" i="1" s="1"/>
  <c r="S137" i="1"/>
  <c r="S138" i="1"/>
  <c r="S139" i="1"/>
  <c r="S140" i="1"/>
  <c r="T140" i="1" s="1"/>
  <c r="S141" i="1"/>
  <c r="S142" i="1"/>
  <c r="S143" i="1"/>
  <c r="S144" i="1"/>
  <c r="S145" i="1"/>
  <c r="S146" i="1"/>
  <c r="S9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67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41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9" i="1"/>
  <c r="T10" i="1"/>
  <c r="T11" i="1"/>
  <c r="T12" i="1"/>
  <c r="T13" i="1"/>
  <c r="T14" i="1"/>
  <c r="T15" i="1"/>
  <c r="T16" i="1"/>
  <c r="T17" i="1"/>
  <c r="T18" i="1"/>
  <c r="T20" i="1"/>
  <c r="T21" i="1"/>
  <c r="T22" i="1"/>
  <c r="T25" i="1"/>
  <c r="T26" i="1"/>
  <c r="T27" i="1"/>
  <c r="T28" i="1"/>
  <c r="T29" i="1"/>
  <c r="T30" i="1"/>
  <c r="T31" i="1"/>
  <c r="T32" i="1"/>
  <c r="T33" i="1"/>
  <c r="T34" i="1"/>
  <c r="T36" i="1"/>
  <c r="T37" i="1"/>
  <c r="T38" i="1"/>
  <c r="T41" i="1"/>
  <c r="T42" i="1"/>
  <c r="T43" i="1"/>
  <c r="T44" i="1"/>
  <c r="T45" i="1"/>
  <c r="T46" i="1"/>
  <c r="T47" i="1"/>
  <c r="T48" i="1"/>
  <c r="T49" i="1"/>
  <c r="T50" i="1"/>
  <c r="T52" i="1"/>
  <c r="T53" i="1"/>
  <c r="T54" i="1"/>
  <c r="T57" i="1"/>
  <c r="T58" i="1"/>
  <c r="T59" i="1"/>
  <c r="T60" i="1"/>
  <c r="T61" i="1"/>
  <c r="T62" i="1"/>
  <c r="T63" i="1"/>
  <c r="T64" i="1"/>
  <c r="T65" i="1"/>
  <c r="T66" i="1"/>
  <c r="T68" i="1"/>
  <c r="T69" i="1"/>
  <c r="T70" i="1"/>
  <c r="T73" i="1"/>
  <c r="T74" i="1"/>
  <c r="T75" i="1"/>
  <c r="T76" i="1"/>
  <c r="T77" i="1"/>
  <c r="T78" i="1"/>
  <c r="T79" i="1"/>
  <c r="T80" i="1"/>
  <c r="T81" i="1"/>
  <c r="T82" i="1"/>
  <c r="T84" i="1"/>
  <c r="T85" i="1"/>
  <c r="T86" i="1"/>
  <c r="T89" i="1"/>
  <c r="T90" i="1"/>
  <c r="T91" i="1"/>
  <c r="T92" i="1"/>
  <c r="T93" i="1"/>
  <c r="T94" i="1"/>
  <c r="T95" i="1"/>
  <c r="T96" i="1"/>
  <c r="T97" i="1"/>
  <c r="T98" i="1"/>
  <c r="T100" i="1"/>
  <c r="T101" i="1"/>
  <c r="T102" i="1"/>
  <c r="T105" i="1"/>
  <c r="T106" i="1"/>
  <c r="T107" i="1"/>
  <c r="T108" i="1"/>
  <c r="T109" i="1"/>
  <c r="T110" i="1"/>
  <c r="T111" i="1"/>
  <c r="T112" i="1"/>
  <c r="T113" i="1"/>
  <c r="T114" i="1"/>
  <c r="T116" i="1"/>
  <c r="T117" i="1"/>
  <c r="T118" i="1"/>
  <c r="T121" i="1"/>
  <c r="T122" i="1"/>
  <c r="T123" i="1"/>
  <c r="T124" i="1"/>
  <c r="T125" i="1"/>
  <c r="T126" i="1"/>
  <c r="T127" i="1"/>
  <c r="T128" i="1"/>
  <c r="T129" i="1"/>
  <c r="T130" i="1"/>
  <c r="T132" i="1"/>
  <c r="T133" i="1"/>
  <c r="T134" i="1"/>
  <c r="T137" i="1"/>
  <c r="T138" i="1"/>
  <c r="T139" i="1"/>
  <c r="T141" i="1"/>
  <c r="T142" i="1"/>
  <c r="T143" i="1"/>
  <c r="T144" i="1"/>
  <c r="T145" i="1"/>
  <c r="T146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9" i="1"/>
  <c r="T9" i="1" s="1"/>
  <c r="J127" i="1"/>
  <c r="K127" i="1"/>
  <c r="L127" i="1"/>
  <c r="M127" i="1"/>
  <c r="Q127" i="1" s="1"/>
  <c r="N127" i="1"/>
  <c r="O127" i="1"/>
  <c r="P127" i="1"/>
  <c r="J128" i="1"/>
  <c r="N128" i="1" s="1"/>
  <c r="K128" i="1"/>
  <c r="O128" i="1" s="1"/>
  <c r="L128" i="1"/>
  <c r="M128" i="1"/>
  <c r="P128" i="1"/>
  <c r="Q128" i="1"/>
  <c r="J129" i="1"/>
  <c r="N129" i="1" s="1"/>
  <c r="K129" i="1"/>
  <c r="O129" i="1" s="1"/>
  <c r="L129" i="1"/>
  <c r="M129" i="1"/>
  <c r="Q129" i="1" s="1"/>
  <c r="P129" i="1"/>
  <c r="J130" i="1"/>
  <c r="K130" i="1"/>
  <c r="L130" i="1"/>
  <c r="P130" i="1" s="1"/>
  <c r="M130" i="1"/>
  <c r="Q130" i="1" s="1"/>
  <c r="N130" i="1"/>
  <c r="O130" i="1"/>
  <c r="J131" i="1"/>
  <c r="N131" i="1" s="1"/>
  <c r="K131" i="1"/>
  <c r="L131" i="1"/>
  <c r="M131" i="1"/>
  <c r="O131" i="1"/>
  <c r="P131" i="1"/>
  <c r="Q131" i="1"/>
  <c r="J132" i="1"/>
  <c r="N132" i="1" s="1"/>
  <c r="K132" i="1"/>
  <c r="L132" i="1"/>
  <c r="P132" i="1" s="1"/>
  <c r="M132" i="1"/>
  <c r="O132" i="1"/>
  <c r="Q132" i="1"/>
  <c r="J133" i="1"/>
  <c r="K133" i="1"/>
  <c r="O133" i="1" s="1"/>
  <c r="L133" i="1"/>
  <c r="P133" i="1" s="1"/>
  <c r="M133" i="1"/>
  <c r="Q133" i="1" s="1"/>
  <c r="N133" i="1"/>
  <c r="J134" i="1"/>
  <c r="K134" i="1"/>
  <c r="L134" i="1"/>
  <c r="M134" i="1"/>
  <c r="N134" i="1"/>
  <c r="O134" i="1"/>
  <c r="P134" i="1"/>
  <c r="Q134" i="1"/>
  <c r="J135" i="1"/>
  <c r="K135" i="1"/>
  <c r="O135" i="1" s="1"/>
  <c r="L135" i="1"/>
  <c r="M135" i="1"/>
  <c r="Q135" i="1" s="1"/>
  <c r="N135" i="1"/>
  <c r="P135" i="1"/>
  <c r="J136" i="1"/>
  <c r="N136" i="1" s="1"/>
  <c r="K136" i="1"/>
  <c r="O136" i="1" s="1"/>
  <c r="L136" i="1"/>
  <c r="P136" i="1" s="1"/>
  <c r="M136" i="1"/>
  <c r="Q136" i="1" s="1"/>
  <c r="J137" i="1"/>
  <c r="K137" i="1"/>
  <c r="L137" i="1"/>
  <c r="M137" i="1"/>
  <c r="N137" i="1"/>
  <c r="O137" i="1"/>
  <c r="P137" i="1"/>
  <c r="Q137" i="1"/>
  <c r="J138" i="1"/>
  <c r="N138" i="1" s="1"/>
  <c r="K138" i="1"/>
  <c r="L138" i="1"/>
  <c r="P138" i="1" s="1"/>
  <c r="M138" i="1"/>
  <c r="Q138" i="1" s="1"/>
  <c r="O138" i="1"/>
  <c r="J139" i="1"/>
  <c r="N139" i="1" s="1"/>
  <c r="K139" i="1"/>
  <c r="O139" i="1" s="1"/>
  <c r="L139" i="1"/>
  <c r="P139" i="1" s="1"/>
  <c r="M139" i="1"/>
  <c r="Q139" i="1" s="1"/>
  <c r="J140" i="1"/>
  <c r="K140" i="1"/>
  <c r="L140" i="1"/>
  <c r="M140" i="1"/>
  <c r="N140" i="1"/>
  <c r="O140" i="1"/>
  <c r="P140" i="1"/>
  <c r="Q140" i="1"/>
  <c r="J141" i="1"/>
  <c r="K141" i="1"/>
  <c r="O141" i="1" s="1"/>
  <c r="L141" i="1"/>
  <c r="P141" i="1" s="1"/>
  <c r="M141" i="1"/>
  <c r="N141" i="1"/>
  <c r="Q141" i="1"/>
  <c r="J142" i="1"/>
  <c r="N142" i="1" s="1"/>
  <c r="K142" i="1"/>
  <c r="O142" i="1" s="1"/>
  <c r="L142" i="1"/>
  <c r="P142" i="1" s="1"/>
  <c r="M142" i="1"/>
  <c r="Q142" i="1"/>
  <c r="J143" i="1"/>
  <c r="K143" i="1"/>
  <c r="L143" i="1"/>
  <c r="M143" i="1"/>
  <c r="N143" i="1"/>
  <c r="O143" i="1"/>
  <c r="P143" i="1"/>
  <c r="Q143" i="1"/>
  <c r="J144" i="1"/>
  <c r="N144" i="1" s="1"/>
  <c r="K144" i="1"/>
  <c r="O144" i="1" s="1"/>
  <c r="L144" i="1"/>
  <c r="M144" i="1"/>
  <c r="P144" i="1"/>
  <c r="Q144" i="1"/>
  <c r="J145" i="1"/>
  <c r="N145" i="1" s="1"/>
  <c r="K145" i="1"/>
  <c r="O145" i="1" s="1"/>
  <c r="L145" i="1"/>
  <c r="M145" i="1"/>
  <c r="Q145" i="1" s="1"/>
  <c r="P145" i="1"/>
  <c r="J146" i="1"/>
  <c r="K146" i="1"/>
  <c r="L146" i="1"/>
  <c r="M146" i="1"/>
  <c r="Q146" i="1" s="1"/>
  <c r="N146" i="1"/>
  <c r="O146" i="1"/>
  <c r="P14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G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27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9" i="1"/>
  <c r="M10" i="1"/>
  <c r="Q10" i="1" s="1"/>
  <c r="M11" i="1"/>
  <c r="Q11" i="1" s="1"/>
  <c r="M12" i="1"/>
  <c r="Q12" i="1" s="1"/>
  <c r="M13" i="1"/>
  <c r="Q13" i="1" s="1"/>
  <c r="M14" i="1"/>
  <c r="Q14" i="1" s="1"/>
  <c r="M15" i="1"/>
  <c r="Q15" i="1" s="1"/>
  <c r="M16" i="1"/>
  <c r="Q16" i="1" s="1"/>
  <c r="M17" i="1"/>
  <c r="Q17" i="1" s="1"/>
  <c r="M18" i="1"/>
  <c r="Q18" i="1" s="1"/>
  <c r="M19" i="1"/>
  <c r="Q19" i="1" s="1"/>
  <c r="M20" i="1"/>
  <c r="Q20" i="1" s="1"/>
  <c r="M21" i="1"/>
  <c r="Q21" i="1" s="1"/>
  <c r="M22" i="1"/>
  <c r="Q22" i="1" s="1"/>
  <c r="M23" i="1"/>
  <c r="Q23" i="1" s="1"/>
  <c r="M24" i="1"/>
  <c r="Q24" i="1" s="1"/>
  <c r="M25" i="1"/>
  <c r="Q25" i="1" s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34" i="1"/>
  <c r="Q34" i="1" s="1"/>
  <c r="M35" i="1"/>
  <c r="Q35" i="1" s="1"/>
  <c r="M36" i="1"/>
  <c r="Q36" i="1" s="1"/>
  <c r="M37" i="1"/>
  <c r="Q37" i="1" s="1"/>
  <c r="M38" i="1"/>
  <c r="Q38" i="1" s="1"/>
  <c r="M39" i="1"/>
  <c r="Q39" i="1" s="1"/>
  <c r="M40" i="1"/>
  <c r="Q40" i="1" s="1"/>
  <c r="M41" i="1"/>
  <c r="Q41" i="1" s="1"/>
  <c r="M42" i="1"/>
  <c r="Q42" i="1" s="1"/>
  <c r="M43" i="1"/>
  <c r="Q43" i="1" s="1"/>
  <c r="M44" i="1"/>
  <c r="Q44" i="1" s="1"/>
  <c r="M45" i="1"/>
  <c r="Q45" i="1" s="1"/>
  <c r="M46" i="1"/>
  <c r="Q46" i="1" s="1"/>
  <c r="M47" i="1"/>
  <c r="Q47" i="1" s="1"/>
  <c r="M48" i="1"/>
  <c r="Q48" i="1" s="1"/>
  <c r="M49" i="1"/>
  <c r="Q49" i="1" s="1"/>
  <c r="M50" i="1"/>
  <c r="Q50" i="1" s="1"/>
  <c r="M51" i="1"/>
  <c r="Q51" i="1" s="1"/>
  <c r="M52" i="1"/>
  <c r="Q52" i="1" s="1"/>
  <c r="M53" i="1"/>
  <c r="Q53" i="1" s="1"/>
  <c r="M54" i="1"/>
  <c r="Q54" i="1" s="1"/>
  <c r="M55" i="1"/>
  <c r="Q55" i="1" s="1"/>
  <c r="M56" i="1"/>
  <c r="Q56" i="1" s="1"/>
  <c r="M57" i="1"/>
  <c r="Q57" i="1" s="1"/>
  <c r="M58" i="1"/>
  <c r="Q58" i="1" s="1"/>
  <c r="M59" i="1"/>
  <c r="Q59" i="1" s="1"/>
  <c r="M60" i="1"/>
  <c r="Q60" i="1" s="1"/>
  <c r="M61" i="1"/>
  <c r="Q61" i="1" s="1"/>
  <c r="M62" i="1"/>
  <c r="Q62" i="1" s="1"/>
  <c r="M63" i="1"/>
  <c r="Q63" i="1" s="1"/>
  <c r="M64" i="1"/>
  <c r="Q64" i="1" s="1"/>
  <c r="M65" i="1"/>
  <c r="Q65" i="1" s="1"/>
  <c r="M66" i="1"/>
  <c r="Q66" i="1" s="1"/>
  <c r="M67" i="1"/>
  <c r="Q67" i="1" s="1"/>
  <c r="M68" i="1"/>
  <c r="Q68" i="1" s="1"/>
  <c r="M69" i="1"/>
  <c r="Q69" i="1" s="1"/>
  <c r="M70" i="1"/>
  <c r="Q70" i="1" s="1"/>
  <c r="M71" i="1"/>
  <c r="Q71" i="1" s="1"/>
  <c r="M72" i="1"/>
  <c r="Q72" i="1" s="1"/>
  <c r="M73" i="1"/>
  <c r="Q73" i="1" s="1"/>
  <c r="M74" i="1"/>
  <c r="Q74" i="1" s="1"/>
  <c r="M75" i="1"/>
  <c r="Q75" i="1" s="1"/>
  <c r="M76" i="1"/>
  <c r="Q76" i="1" s="1"/>
  <c r="M77" i="1"/>
  <c r="Q77" i="1" s="1"/>
  <c r="M78" i="1"/>
  <c r="Q78" i="1" s="1"/>
  <c r="M79" i="1"/>
  <c r="Q79" i="1" s="1"/>
  <c r="M80" i="1"/>
  <c r="Q80" i="1" s="1"/>
  <c r="M81" i="1"/>
  <c r="Q81" i="1" s="1"/>
  <c r="M82" i="1"/>
  <c r="Q82" i="1" s="1"/>
  <c r="M83" i="1"/>
  <c r="Q83" i="1" s="1"/>
  <c r="M84" i="1"/>
  <c r="Q84" i="1" s="1"/>
  <c r="M85" i="1"/>
  <c r="Q85" i="1" s="1"/>
  <c r="M86" i="1"/>
  <c r="Q86" i="1" s="1"/>
  <c r="M87" i="1"/>
  <c r="Q87" i="1" s="1"/>
  <c r="M88" i="1"/>
  <c r="Q88" i="1" s="1"/>
  <c r="M89" i="1"/>
  <c r="Q89" i="1" s="1"/>
  <c r="M90" i="1"/>
  <c r="Q90" i="1" s="1"/>
  <c r="M91" i="1"/>
  <c r="Q91" i="1" s="1"/>
  <c r="M92" i="1"/>
  <c r="Q92" i="1" s="1"/>
  <c r="M93" i="1"/>
  <c r="Q93" i="1" s="1"/>
  <c r="M94" i="1"/>
  <c r="Q94" i="1" s="1"/>
  <c r="M95" i="1"/>
  <c r="Q95" i="1" s="1"/>
  <c r="M96" i="1"/>
  <c r="Q96" i="1" s="1"/>
  <c r="M97" i="1"/>
  <c r="Q97" i="1" s="1"/>
  <c r="M98" i="1"/>
  <c r="Q98" i="1" s="1"/>
  <c r="M99" i="1"/>
  <c r="Q99" i="1" s="1"/>
  <c r="M100" i="1"/>
  <c r="Q100" i="1" s="1"/>
  <c r="M101" i="1"/>
  <c r="Q101" i="1" s="1"/>
  <c r="M102" i="1"/>
  <c r="Q102" i="1" s="1"/>
  <c r="M103" i="1"/>
  <c r="Q103" i="1" s="1"/>
  <c r="M104" i="1"/>
  <c r="Q104" i="1" s="1"/>
  <c r="M105" i="1"/>
  <c r="Q105" i="1" s="1"/>
  <c r="M106" i="1"/>
  <c r="Q106" i="1" s="1"/>
  <c r="M107" i="1"/>
  <c r="Q107" i="1" s="1"/>
  <c r="M108" i="1"/>
  <c r="Q108" i="1" s="1"/>
  <c r="M109" i="1"/>
  <c r="Q109" i="1" s="1"/>
  <c r="M110" i="1"/>
  <c r="Q110" i="1" s="1"/>
  <c r="M111" i="1"/>
  <c r="Q111" i="1" s="1"/>
  <c r="M112" i="1"/>
  <c r="Q112" i="1" s="1"/>
  <c r="M113" i="1"/>
  <c r="Q113" i="1" s="1"/>
  <c r="M114" i="1"/>
  <c r="Q114" i="1" s="1"/>
  <c r="M115" i="1"/>
  <c r="Q115" i="1" s="1"/>
  <c r="M116" i="1"/>
  <c r="Q116" i="1" s="1"/>
  <c r="M117" i="1"/>
  <c r="Q117" i="1" s="1"/>
  <c r="M118" i="1"/>
  <c r="Q118" i="1" s="1"/>
  <c r="M119" i="1"/>
  <c r="Q119" i="1" s="1"/>
  <c r="M120" i="1"/>
  <c r="Q120" i="1" s="1"/>
  <c r="M121" i="1"/>
  <c r="Q121" i="1" s="1"/>
  <c r="M122" i="1"/>
  <c r="Q122" i="1" s="1"/>
  <c r="M123" i="1"/>
  <c r="Q123" i="1" s="1"/>
  <c r="M124" i="1"/>
  <c r="Q124" i="1" s="1"/>
  <c r="M125" i="1"/>
  <c r="Q125" i="1" s="1"/>
  <c r="M126" i="1"/>
  <c r="Q126" i="1" s="1"/>
  <c r="L10" i="1"/>
  <c r="P10" i="1" s="1"/>
  <c r="L11" i="1"/>
  <c r="P11" i="1" s="1"/>
  <c r="L12" i="1"/>
  <c r="P12" i="1" s="1"/>
  <c r="L13" i="1"/>
  <c r="P13" i="1" s="1"/>
  <c r="L14" i="1"/>
  <c r="P14" i="1" s="1"/>
  <c r="L15" i="1"/>
  <c r="P15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L28" i="1"/>
  <c r="P28" i="1" s="1"/>
  <c r="L29" i="1"/>
  <c r="P29" i="1" s="1"/>
  <c r="L30" i="1"/>
  <c r="P30" i="1" s="1"/>
  <c r="L31" i="1"/>
  <c r="P31" i="1" s="1"/>
  <c r="L32" i="1"/>
  <c r="P32" i="1" s="1"/>
  <c r="L33" i="1"/>
  <c r="P33" i="1" s="1"/>
  <c r="L34" i="1"/>
  <c r="P34" i="1" s="1"/>
  <c r="L35" i="1"/>
  <c r="P35" i="1" s="1"/>
  <c r="L36" i="1"/>
  <c r="P36" i="1" s="1"/>
  <c r="L37" i="1"/>
  <c r="P37" i="1" s="1"/>
  <c r="L38" i="1"/>
  <c r="P38" i="1" s="1"/>
  <c r="L39" i="1"/>
  <c r="P39" i="1" s="1"/>
  <c r="L40" i="1"/>
  <c r="P40" i="1" s="1"/>
  <c r="L41" i="1"/>
  <c r="P41" i="1" s="1"/>
  <c r="L42" i="1"/>
  <c r="P42" i="1" s="1"/>
  <c r="L43" i="1"/>
  <c r="P43" i="1" s="1"/>
  <c r="L44" i="1"/>
  <c r="P44" i="1" s="1"/>
  <c r="L45" i="1"/>
  <c r="P45" i="1" s="1"/>
  <c r="L46" i="1"/>
  <c r="P46" i="1" s="1"/>
  <c r="L47" i="1"/>
  <c r="P47" i="1" s="1"/>
  <c r="L48" i="1"/>
  <c r="P48" i="1" s="1"/>
  <c r="L49" i="1"/>
  <c r="P49" i="1" s="1"/>
  <c r="L50" i="1"/>
  <c r="P50" i="1" s="1"/>
  <c r="L51" i="1"/>
  <c r="P51" i="1" s="1"/>
  <c r="L52" i="1"/>
  <c r="P52" i="1" s="1"/>
  <c r="L53" i="1"/>
  <c r="P53" i="1" s="1"/>
  <c r="L54" i="1"/>
  <c r="P54" i="1" s="1"/>
  <c r="L55" i="1"/>
  <c r="P55" i="1" s="1"/>
  <c r="L56" i="1"/>
  <c r="P56" i="1" s="1"/>
  <c r="L57" i="1"/>
  <c r="P57" i="1" s="1"/>
  <c r="L58" i="1"/>
  <c r="P58" i="1" s="1"/>
  <c r="L59" i="1"/>
  <c r="P59" i="1" s="1"/>
  <c r="L60" i="1"/>
  <c r="P60" i="1" s="1"/>
  <c r="L61" i="1"/>
  <c r="P61" i="1" s="1"/>
  <c r="L62" i="1"/>
  <c r="P62" i="1" s="1"/>
  <c r="L63" i="1"/>
  <c r="P63" i="1" s="1"/>
  <c r="L64" i="1"/>
  <c r="P64" i="1" s="1"/>
  <c r="L65" i="1"/>
  <c r="P65" i="1" s="1"/>
  <c r="L66" i="1"/>
  <c r="P66" i="1" s="1"/>
  <c r="L67" i="1"/>
  <c r="P67" i="1" s="1"/>
  <c r="L68" i="1"/>
  <c r="P68" i="1" s="1"/>
  <c r="L69" i="1"/>
  <c r="P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L77" i="1"/>
  <c r="P77" i="1" s="1"/>
  <c r="L78" i="1"/>
  <c r="P78" i="1" s="1"/>
  <c r="L79" i="1"/>
  <c r="P79" i="1" s="1"/>
  <c r="L80" i="1"/>
  <c r="P80" i="1" s="1"/>
  <c r="L81" i="1"/>
  <c r="P81" i="1" s="1"/>
  <c r="L82" i="1"/>
  <c r="P82" i="1" s="1"/>
  <c r="L83" i="1"/>
  <c r="P83" i="1" s="1"/>
  <c r="L84" i="1"/>
  <c r="P84" i="1" s="1"/>
  <c r="L85" i="1"/>
  <c r="P85" i="1" s="1"/>
  <c r="L86" i="1"/>
  <c r="P86" i="1" s="1"/>
  <c r="L87" i="1"/>
  <c r="P87" i="1" s="1"/>
  <c r="L88" i="1"/>
  <c r="P88" i="1" s="1"/>
  <c r="L89" i="1"/>
  <c r="P89" i="1" s="1"/>
  <c r="L90" i="1"/>
  <c r="P90" i="1" s="1"/>
  <c r="L91" i="1"/>
  <c r="P91" i="1" s="1"/>
  <c r="L92" i="1"/>
  <c r="P92" i="1" s="1"/>
  <c r="L93" i="1"/>
  <c r="P93" i="1" s="1"/>
  <c r="L94" i="1"/>
  <c r="P94" i="1" s="1"/>
  <c r="L95" i="1"/>
  <c r="P95" i="1" s="1"/>
  <c r="L96" i="1"/>
  <c r="P96" i="1" s="1"/>
  <c r="L97" i="1"/>
  <c r="P97" i="1" s="1"/>
  <c r="L98" i="1"/>
  <c r="P98" i="1" s="1"/>
  <c r="L99" i="1"/>
  <c r="P99" i="1" s="1"/>
  <c r="L100" i="1"/>
  <c r="P100" i="1" s="1"/>
  <c r="L101" i="1"/>
  <c r="P101" i="1" s="1"/>
  <c r="L102" i="1"/>
  <c r="P102" i="1" s="1"/>
  <c r="L103" i="1"/>
  <c r="P103" i="1" s="1"/>
  <c r="L104" i="1"/>
  <c r="P104" i="1" s="1"/>
  <c r="L105" i="1"/>
  <c r="P105" i="1" s="1"/>
  <c r="L106" i="1"/>
  <c r="P106" i="1" s="1"/>
  <c r="L107" i="1"/>
  <c r="P107" i="1" s="1"/>
  <c r="L108" i="1"/>
  <c r="P108" i="1" s="1"/>
  <c r="L109" i="1"/>
  <c r="P109" i="1" s="1"/>
  <c r="L110" i="1"/>
  <c r="P110" i="1" s="1"/>
  <c r="L111" i="1"/>
  <c r="P111" i="1" s="1"/>
  <c r="L112" i="1"/>
  <c r="P112" i="1" s="1"/>
  <c r="L113" i="1"/>
  <c r="P113" i="1" s="1"/>
  <c r="L114" i="1"/>
  <c r="P114" i="1" s="1"/>
  <c r="L115" i="1"/>
  <c r="P115" i="1" s="1"/>
  <c r="L116" i="1"/>
  <c r="P116" i="1" s="1"/>
  <c r="L117" i="1"/>
  <c r="P117" i="1" s="1"/>
  <c r="L118" i="1"/>
  <c r="P118" i="1" s="1"/>
  <c r="L119" i="1"/>
  <c r="P119" i="1" s="1"/>
  <c r="L120" i="1"/>
  <c r="P120" i="1" s="1"/>
  <c r="L121" i="1"/>
  <c r="P121" i="1" s="1"/>
  <c r="L122" i="1"/>
  <c r="P122" i="1" s="1"/>
  <c r="L123" i="1"/>
  <c r="P123" i="1" s="1"/>
  <c r="L124" i="1"/>
  <c r="P124" i="1" s="1"/>
  <c r="L125" i="1"/>
  <c r="P125" i="1" s="1"/>
  <c r="L126" i="1"/>
  <c r="P126" i="1" s="1"/>
  <c r="M9" i="1"/>
  <c r="Q9" i="1" s="1"/>
  <c r="L9" i="1"/>
  <c r="P9" i="1" s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K16" i="1"/>
  <c r="O16" i="1" s="1"/>
  <c r="K17" i="1"/>
  <c r="O17" i="1" s="1"/>
  <c r="K18" i="1"/>
  <c r="O18" i="1" s="1"/>
  <c r="K19" i="1"/>
  <c r="O19" i="1" s="1"/>
  <c r="K20" i="1"/>
  <c r="O20" i="1" s="1"/>
  <c r="K21" i="1"/>
  <c r="O21" i="1" s="1"/>
  <c r="K22" i="1"/>
  <c r="O22" i="1" s="1"/>
  <c r="K23" i="1"/>
  <c r="O23" i="1" s="1"/>
  <c r="K24" i="1"/>
  <c r="O24" i="1" s="1"/>
  <c r="K25" i="1"/>
  <c r="O25" i="1" s="1"/>
  <c r="K26" i="1"/>
  <c r="O26" i="1" s="1"/>
  <c r="K27" i="1"/>
  <c r="O27" i="1" s="1"/>
  <c r="K28" i="1"/>
  <c r="O28" i="1" s="1"/>
  <c r="K29" i="1"/>
  <c r="O29" i="1" s="1"/>
  <c r="K30" i="1"/>
  <c r="O30" i="1" s="1"/>
  <c r="K31" i="1"/>
  <c r="O31" i="1" s="1"/>
  <c r="K32" i="1"/>
  <c r="O32" i="1" s="1"/>
  <c r="K33" i="1"/>
  <c r="O33" i="1" s="1"/>
  <c r="K34" i="1"/>
  <c r="O34" i="1" s="1"/>
  <c r="K35" i="1"/>
  <c r="O35" i="1" s="1"/>
  <c r="K36" i="1"/>
  <c r="O36" i="1" s="1"/>
  <c r="K37" i="1"/>
  <c r="O37" i="1" s="1"/>
  <c r="K38" i="1"/>
  <c r="O38" i="1" s="1"/>
  <c r="K39" i="1"/>
  <c r="O39" i="1" s="1"/>
  <c r="K40" i="1"/>
  <c r="O40" i="1" s="1"/>
  <c r="K41" i="1"/>
  <c r="O41" i="1" s="1"/>
  <c r="K42" i="1"/>
  <c r="O42" i="1" s="1"/>
  <c r="K43" i="1"/>
  <c r="O43" i="1" s="1"/>
  <c r="K44" i="1"/>
  <c r="O44" i="1" s="1"/>
  <c r="K45" i="1"/>
  <c r="O45" i="1" s="1"/>
  <c r="K46" i="1"/>
  <c r="O46" i="1" s="1"/>
  <c r="K47" i="1"/>
  <c r="O47" i="1" s="1"/>
  <c r="K48" i="1"/>
  <c r="O48" i="1" s="1"/>
  <c r="K49" i="1"/>
  <c r="O49" i="1" s="1"/>
  <c r="K50" i="1"/>
  <c r="O50" i="1" s="1"/>
  <c r="K51" i="1"/>
  <c r="O51" i="1" s="1"/>
  <c r="K52" i="1"/>
  <c r="O52" i="1" s="1"/>
  <c r="K53" i="1"/>
  <c r="O53" i="1" s="1"/>
  <c r="K54" i="1"/>
  <c r="O54" i="1" s="1"/>
  <c r="K55" i="1"/>
  <c r="O55" i="1" s="1"/>
  <c r="K56" i="1"/>
  <c r="O56" i="1" s="1"/>
  <c r="K57" i="1"/>
  <c r="O57" i="1" s="1"/>
  <c r="K58" i="1"/>
  <c r="O58" i="1" s="1"/>
  <c r="K59" i="1"/>
  <c r="O59" i="1" s="1"/>
  <c r="K60" i="1"/>
  <c r="O60" i="1" s="1"/>
  <c r="K61" i="1"/>
  <c r="O61" i="1" s="1"/>
  <c r="K62" i="1"/>
  <c r="O62" i="1" s="1"/>
  <c r="K63" i="1"/>
  <c r="O63" i="1" s="1"/>
  <c r="K64" i="1"/>
  <c r="O64" i="1" s="1"/>
  <c r="K65" i="1"/>
  <c r="O65" i="1" s="1"/>
  <c r="K66" i="1"/>
  <c r="O66" i="1" s="1"/>
  <c r="K67" i="1"/>
  <c r="O67" i="1" s="1"/>
  <c r="K68" i="1"/>
  <c r="O68" i="1" s="1"/>
  <c r="K69" i="1"/>
  <c r="O69" i="1" s="1"/>
  <c r="K70" i="1"/>
  <c r="O70" i="1" s="1"/>
  <c r="K71" i="1"/>
  <c r="O71" i="1" s="1"/>
  <c r="K72" i="1"/>
  <c r="O72" i="1" s="1"/>
  <c r="K73" i="1"/>
  <c r="O73" i="1" s="1"/>
  <c r="K74" i="1"/>
  <c r="O74" i="1" s="1"/>
  <c r="K75" i="1"/>
  <c r="O75" i="1" s="1"/>
  <c r="K76" i="1"/>
  <c r="O76" i="1" s="1"/>
  <c r="K77" i="1"/>
  <c r="O77" i="1" s="1"/>
  <c r="K78" i="1"/>
  <c r="O78" i="1" s="1"/>
  <c r="K79" i="1"/>
  <c r="O79" i="1" s="1"/>
  <c r="K80" i="1"/>
  <c r="O80" i="1" s="1"/>
  <c r="K81" i="1"/>
  <c r="O81" i="1" s="1"/>
  <c r="K82" i="1"/>
  <c r="O82" i="1" s="1"/>
  <c r="K83" i="1"/>
  <c r="O83" i="1" s="1"/>
  <c r="K84" i="1"/>
  <c r="O84" i="1" s="1"/>
  <c r="K85" i="1"/>
  <c r="O85" i="1" s="1"/>
  <c r="K86" i="1"/>
  <c r="O86" i="1" s="1"/>
  <c r="K87" i="1"/>
  <c r="O87" i="1" s="1"/>
  <c r="K88" i="1"/>
  <c r="O88" i="1" s="1"/>
  <c r="K89" i="1"/>
  <c r="O89" i="1" s="1"/>
  <c r="K90" i="1"/>
  <c r="O90" i="1" s="1"/>
  <c r="K91" i="1"/>
  <c r="O91" i="1" s="1"/>
  <c r="K92" i="1"/>
  <c r="O92" i="1" s="1"/>
  <c r="K93" i="1"/>
  <c r="O93" i="1" s="1"/>
  <c r="K94" i="1"/>
  <c r="O94" i="1" s="1"/>
  <c r="K95" i="1"/>
  <c r="O95" i="1" s="1"/>
  <c r="K96" i="1"/>
  <c r="O96" i="1" s="1"/>
  <c r="K97" i="1"/>
  <c r="O97" i="1" s="1"/>
  <c r="K98" i="1"/>
  <c r="O98" i="1" s="1"/>
  <c r="K99" i="1"/>
  <c r="O99" i="1" s="1"/>
  <c r="K100" i="1"/>
  <c r="O100" i="1" s="1"/>
  <c r="K101" i="1"/>
  <c r="O101" i="1" s="1"/>
  <c r="K102" i="1"/>
  <c r="O102" i="1" s="1"/>
  <c r="K103" i="1"/>
  <c r="O103" i="1" s="1"/>
  <c r="K104" i="1"/>
  <c r="O104" i="1" s="1"/>
  <c r="K105" i="1"/>
  <c r="O105" i="1" s="1"/>
  <c r="K106" i="1"/>
  <c r="O106" i="1" s="1"/>
  <c r="K107" i="1"/>
  <c r="O107" i="1" s="1"/>
  <c r="K108" i="1"/>
  <c r="O108" i="1" s="1"/>
  <c r="K109" i="1"/>
  <c r="O109" i="1" s="1"/>
  <c r="K110" i="1"/>
  <c r="O110" i="1" s="1"/>
  <c r="K111" i="1"/>
  <c r="O111" i="1" s="1"/>
  <c r="K112" i="1"/>
  <c r="O112" i="1" s="1"/>
  <c r="K113" i="1"/>
  <c r="O113" i="1" s="1"/>
  <c r="K114" i="1"/>
  <c r="O114" i="1" s="1"/>
  <c r="K115" i="1"/>
  <c r="O115" i="1" s="1"/>
  <c r="K116" i="1"/>
  <c r="O116" i="1" s="1"/>
  <c r="K117" i="1"/>
  <c r="O117" i="1" s="1"/>
  <c r="K118" i="1"/>
  <c r="O118" i="1" s="1"/>
  <c r="K119" i="1"/>
  <c r="O119" i="1" s="1"/>
  <c r="K120" i="1"/>
  <c r="O120" i="1" s="1"/>
  <c r="K121" i="1"/>
  <c r="O121" i="1" s="1"/>
  <c r="K122" i="1"/>
  <c r="O122" i="1" s="1"/>
  <c r="K123" i="1"/>
  <c r="O123" i="1" s="1"/>
  <c r="K124" i="1"/>
  <c r="O124" i="1" s="1"/>
  <c r="K125" i="1"/>
  <c r="O125" i="1" s="1"/>
  <c r="K126" i="1"/>
  <c r="O126" i="1" s="1"/>
  <c r="K9" i="1"/>
  <c r="O9" i="1" s="1"/>
  <c r="J9" i="1"/>
  <c r="N9" i="1" s="1"/>
  <c r="J12" i="1"/>
  <c r="N12" i="1" s="1"/>
  <c r="J13" i="1"/>
  <c r="N13" i="1" s="1"/>
  <c r="J14" i="1"/>
  <c r="N14" i="1" s="1"/>
  <c r="J15" i="1"/>
  <c r="N15" i="1" s="1"/>
  <c r="J16" i="1"/>
  <c r="N16" i="1" s="1"/>
  <c r="J17" i="1"/>
  <c r="N17" i="1" s="1"/>
  <c r="J18" i="1"/>
  <c r="J19" i="1"/>
  <c r="N19" i="1" s="1"/>
  <c r="J20" i="1"/>
  <c r="N20" i="1" s="1"/>
  <c r="J21" i="1"/>
  <c r="N21" i="1" s="1"/>
  <c r="J22" i="1"/>
  <c r="N22" i="1" s="1"/>
  <c r="J23" i="1"/>
  <c r="N23" i="1" s="1"/>
  <c r="J24" i="1"/>
  <c r="N24" i="1" s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N31" i="1" s="1"/>
  <c r="J32" i="1"/>
  <c r="N32" i="1" s="1"/>
  <c r="J33" i="1"/>
  <c r="N33" i="1" s="1"/>
  <c r="J34" i="1"/>
  <c r="J35" i="1"/>
  <c r="N35" i="1" s="1"/>
  <c r="J36" i="1"/>
  <c r="N36" i="1" s="1"/>
  <c r="J37" i="1"/>
  <c r="N37" i="1" s="1"/>
  <c r="J38" i="1"/>
  <c r="N38" i="1" s="1"/>
  <c r="J39" i="1"/>
  <c r="J40" i="1"/>
  <c r="N40" i="1" s="1"/>
  <c r="J41" i="1"/>
  <c r="N41" i="1" s="1"/>
  <c r="J42" i="1"/>
  <c r="N42" i="1" s="1"/>
  <c r="J43" i="1"/>
  <c r="N43" i="1" s="1"/>
  <c r="J44" i="1"/>
  <c r="N44" i="1" s="1"/>
  <c r="J45" i="1"/>
  <c r="N45" i="1" s="1"/>
  <c r="J46" i="1"/>
  <c r="N46" i="1" s="1"/>
  <c r="J47" i="1"/>
  <c r="N47" i="1" s="1"/>
  <c r="J48" i="1"/>
  <c r="N48" i="1" s="1"/>
  <c r="J49" i="1"/>
  <c r="N49" i="1" s="1"/>
  <c r="J50" i="1"/>
  <c r="J51" i="1"/>
  <c r="N51" i="1" s="1"/>
  <c r="J52" i="1"/>
  <c r="N52" i="1" s="1"/>
  <c r="J53" i="1"/>
  <c r="N53" i="1" s="1"/>
  <c r="J54" i="1"/>
  <c r="N54" i="1" s="1"/>
  <c r="J55" i="1"/>
  <c r="J56" i="1"/>
  <c r="N56" i="1" s="1"/>
  <c r="J57" i="1"/>
  <c r="N57" i="1" s="1"/>
  <c r="J58" i="1"/>
  <c r="N58" i="1" s="1"/>
  <c r="J59" i="1"/>
  <c r="N59" i="1" s="1"/>
  <c r="J60" i="1"/>
  <c r="N60" i="1" s="1"/>
  <c r="J61" i="1"/>
  <c r="N61" i="1" s="1"/>
  <c r="J62" i="1"/>
  <c r="N62" i="1" s="1"/>
  <c r="J63" i="1"/>
  <c r="N63" i="1" s="1"/>
  <c r="J64" i="1"/>
  <c r="N64" i="1" s="1"/>
  <c r="J65" i="1"/>
  <c r="N65" i="1" s="1"/>
  <c r="J66" i="1"/>
  <c r="J67" i="1"/>
  <c r="N67" i="1" s="1"/>
  <c r="J68" i="1"/>
  <c r="N68" i="1" s="1"/>
  <c r="J69" i="1"/>
  <c r="N69" i="1" s="1"/>
  <c r="J70" i="1"/>
  <c r="N70" i="1" s="1"/>
  <c r="J71" i="1"/>
  <c r="N71" i="1" s="1"/>
  <c r="J72" i="1"/>
  <c r="N72" i="1" s="1"/>
  <c r="J73" i="1"/>
  <c r="N73" i="1" s="1"/>
  <c r="J74" i="1"/>
  <c r="N74" i="1" s="1"/>
  <c r="J75" i="1"/>
  <c r="N75" i="1" s="1"/>
  <c r="J76" i="1"/>
  <c r="N76" i="1" s="1"/>
  <c r="J77" i="1"/>
  <c r="N77" i="1" s="1"/>
  <c r="J78" i="1"/>
  <c r="N78" i="1" s="1"/>
  <c r="J79" i="1"/>
  <c r="N79" i="1" s="1"/>
  <c r="J80" i="1"/>
  <c r="N80" i="1" s="1"/>
  <c r="J81" i="1"/>
  <c r="N81" i="1" s="1"/>
  <c r="J82" i="1"/>
  <c r="N82" i="1" s="1"/>
  <c r="J83" i="1"/>
  <c r="N83" i="1" s="1"/>
  <c r="J84" i="1"/>
  <c r="N84" i="1" s="1"/>
  <c r="J85" i="1"/>
  <c r="N85" i="1" s="1"/>
  <c r="J86" i="1"/>
  <c r="N86" i="1" s="1"/>
  <c r="J87" i="1"/>
  <c r="N87" i="1" s="1"/>
  <c r="J88" i="1"/>
  <c r="N88" i="1" s="1"/>
  <c r="J89" i="1"/>
  <c r="N89" i="1" s="1"/>
  <c r="J90" i="1"/>
  <c r="N90" i="1" s="1"/>
  <c r="J91" i="1"/>
  <c r="N91" i="1" s="1"/>
  <c r="J92" i="1"/>
  <c r="N92" i="1" s="1"/>
  <c r="J93" i="1"/>
  <c r="N93" i="1" s="1"/>
  <c r="J94" i="1"/>
  <c r="N94" i="1" s="1"/>
  <c r="J95" i="1"/>
  <c r="N95" i="1" s="1"/>
  <c r="J96" i="1"/>
  <c r="N96" i="1" s="1"/>
  <c r="J97" i="1"/>
  <c r="N97" i="1" s="1"/>
  <c r="J98" i="1"/>
  <c r="N98" i="1" s="1"/>
  <c r="J99" i="1"/>
  <c r="N99" i="1" s="1"/>
  <c r="J100" i="1"/>
  <c r="N100" i="1" s="1"/>
  <c r="J101" i="1"/>
  <c r="N101" i="1" s="1"/>
  <c r="J102" i="1"/>
  <c r="N102" i="1" s="1"/>
  <c r="J103" i="1"/>
  <c r="N103" i="1" s="1"/>
  <c r="J104" i="1"/>
  <c r="N104" i="1" s="1"/>
  <c r="J105" i="1"/>
  <c r="N105" i="1" s="1"/>
  <c r="J106" i="1"/>
  <c r="N106" i="1" s="1"/>
  <c r="J107" i="1"/>
  <c r="N107" i="1" s="1"/>
  <c r="J108" i="1"/>
  <c r="N108" i="1" s="1"/>
  <c r="J109" i="1"/>
  <c r="N109" i="1" s="1"/>
  <c r="J110" i="1"/>
  <c r="N110" i="1" s="1"/>
  <c r="J111" i="1"/>
  <c r="N111" i="1" s="1"/>
  <c r="J112" i="1"/>
  <c r="N112" i="1" s="1"/>
  <c r="J113" i="1"/>
  <c r="N113" i="1" s="1"/>
  <c r="J114" i="1"/>
  <c r="N114" i="1" s="1"/>
  <c r="J115" i="1"/>
  <c r="N115" i="1" s="1"/>
  <c r="J116" i="1"/>
  <c r="N116" i="1" s="1"/>
  <c r="J117" i="1"/>
  <c r="N117" i="1" s="1"/>
  <c r="J118" i="1"/>
  <c r="N118" i="1" s="1"/>
  <c r="J119" i="1"/>
  <c r="N119" i="1" s="1"/>
  <c r="J120" i="1"/>
  <c r="N120" i="1" s="1"/>
  <c r="J121" i="1"/>
  <c r="N121" i="1" s="1"/>
  <c r="J122" i="1"/>
  <c r="N122" i="1" s="1"/>
  <c r="J123" i="1"/>
  <c r="N123" i="1" s="1"/>
  <c r="J124" i="1"/>
  <c r="N124" i="1" s="1"/>
  <c r="J125" i="1"/>
  <c r="N125" i="1" s="1"/>
  <c r="J126" i="1"/>
  <c r="N126" i="1" s="1"/>
  <c r="J11" i="1"/>
  <c r="N11" i="1" s="1"/>
  <c r="J10" i="1"/>
  <c r="N10" i="1" s="1"/>
  <c r="G125" i="1"/>
  <c r="G126" i="1"/>
  <c r="G124" i="1"/>
  <c r="G9" i="1"/>
  <c r="F10" i="1"/>
  <c r="H10" i="1" s="1"/>
  <c r="F11" i="1"/>
  <c r="H11" i="1" s="1"/>
  <c r="F12" i="1"/>
  <c r="H12" i="1" s="1"/>
  <c r="F13" i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F41" i="1"/>
  <c r="H41" i="1" s="1"/>
  <c r="F42" i="1"/>
  <c r="F43" i="1"/>
  <c r="F44" i="1"/>
  <c r="F45" i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F62" i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F92" i="1"/>
  <c r="F93" i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F114" i="1"/>
  <c r="F115" i="1"/>
  <c r="F116" i="1"/>
  <c r="F117" i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9" i="1"/>
  <c r="D10" i="1"/>
  <c r="D11" i="1"/>
  <c r="D12" i="1"/>
  <c r="D13" i="1"/>
  <c r="D14" i="1"/>
  <c r="G14" i="1" s="1"/>
  <c r="D15" i="1"/>
  <c r="G15" i="1" s="1"/>
  <c r="D16" i="1"/>
  <c r="G16" i="1" s="1"/>
  <c r="D17" i="1"/>
  <c r="G17" i="1" s="1"/>
  <c r="D18" i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D89" i="1"/>
  <c r="D90" i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9" i="1"/>
  <c r="N66" i="1" l="1"/>
  <c r="N50" i="1"/>
  <c r="N34" i="1"/>
  <c r="N18" i="1"/>
  <c r="N55" i="1"/>
  <c r="N39" i="1"/>
</calcChain>
</file>

<file path=xl/sharedStrings.xml><?xml version="1.0" encoding="utf-8"?>
<sst xmlns="http://schemas.openxmlformats.org/spreadsheetml/2006/main" count="367" uniqueCount="143">
  <si>
    <t>Decimal Equivalent (Inches)</t>
  </si>
  <si>
    <t>Flute Length (Inches)</t>
  </si>
  <si>
    <t>Overall Length (Inches)</t>
  </si>
  <si>
    <t>1/64”</t>
  </si>
  <si>
    <t>3/16”</t>
  </si>
  <si>
    <t>3/4”</t>
  </si>
  <si>
    <t>1/32”</t>
  </si>
  <si>
    <t>1/2”</t>
  </si>
  <si>
    <t>1-3/8”</t>
  </si>
  <si>
    <t>3/64”</t>
  </si>
  <si>
    <t>1-3/4”</t>
  </si>
  <si>
    <t>1/16”</t>
  </si>
  <si>
    <t>7/8”</t>
  </si>
  <si>
    <t>1-7/8”</t>
  </si>
  <si>
    <t>5/64”</t>
  </si>
  <si>
    <t>1”</t>
  </si>
  <si>
    <t>2”</t>
  </si>
  <si>
    <t>3/32”</t>
  </si>
  <si>
    <t>1-1/4”</t>
  </si>
  <si>
    <t>2-1/4”</t>
  </si>
  <si>
    <t>7/64”</t>
  </si>
  <si>
    <t>1-1/2”</t>
  </si>
  <si>
    <t>2-5/8”</t>
  </si>
  <si>
    <t>1/8”</t>
  </si>
  <si>
    <t>1-5/8”</t>
  </si>
  <si>
    <t>2-3/4”</t>
  </si>
  <si>
    <t>9/64”</t>
  </si>
  <si>
    <t>2-7/8”</t>
  </si>
  <si>
    <t>5/32”</t>
  </si>
  <si>
    <t>3-1/8”</t>
  </si>
  <si>
    <t>11/64”</t>
  </si>
  <si>
    <t>2-1/8”</t>
  </si>
  <si>
    <t>3-1/4”</t>
  </si>
  <si>
    <t>2-5/16”</t>
  </si>
  <si>
    <t>3-1/2”</t>
  </si>
  <si>
    <t>13/64”</t>
  </si>
  <si>
    <t>2-7/16”</t>
  </si>
  <si>
    <t>3-5/8”</t>
  </si>
  <si>
    <t>7/32”</t>
  </si>
  <si>
    <t>2-1/2”</t>
  </si>
  <si>
    <t>3-3/4”</t>
  </si>
  <si>
    <t>15/64”</t>
  </si>
  <si>
    <t>3-7/8”</t>
  </si>
  <si>
    <t>1/4”</t>
  </si>
  <si>
    <t>4”</t>
  </si>
  <si>
    <t>17/64”</t>
  </si>
  <si>
    <t>4-1/8”</t>
  </si>
  <si>
    <t>9/32”</t>
  </si>
  <si>
    <t>2-15/16”</t>
  </si>
  <si>
    <t>4-1/4”</t>
  </si>
  <si>
    <t>19/64”</t>
  </si>
  <si>
    <t>3-1/16”</t>
  </si>
  <si>
    <t>4-3/8”</t>
  </si>
  <si>
    <t>5/16”</t>
  </si>
  <si>
    <t>3-3/16”</t>
  </si>
  <si>
    <t>4-1/2”</t>
  </si>
  <si>
    <t>21/64”</t>
  </si>
  <si>
    <t>3-5/16”</t>
  </si>
  <si>
    <t>4-5/8”</t>
  </si>
  <si>
    <t>11/32”</t>
  </si>
  <si>
    <t>3-7/16”</t>
  </si>
  <si>
    <t>4-3/4”</t>
  </si>
  <si>
    <t>23/64”</t>
  </si>
  <si>
    <t>4-7/8”</t>
  </si>
  <si>
    <t>3/8”</t>
  </si>
  <si>
    <t>5”</t>
  </si>
  <si>
    <t>25/64”</t>
  </si>
  <si>
    <t>5-1/8”</t>
  </si>
  <si>
    <t>13/32”</t>
  </si>
  <si>
    <t>5-1/4”</t>
  </si>
  <si>
    <t>27/64”</t>
  </si>
  <si>
    <t>3-15/16”</t>
  </si>
  <si>
    <t>5-3/8”</t>
  </si>
  <si>
    <t>7/16”</t>
  </si>
  <si>
    <t>4-1/16”</t>
  </si>
  <si>
    <t>5-1/2”</t>
  </si>
  <si>
    <t>29/64”</t>
  </si>
  <si>
    <t>4-3/16”</t>
  </si>
  <si>
    <t>5-5/8”</t>
  </si>
  <si>
    <t>15/32”</t>
  </si>
  <si>
    <t>4-5/16”</t>
  </si>
  <si>
    <t>5-3/4”</t>
  </si>
  <si>
    <t>31/64”</t>
  </si>
  <si>
    <t>5-7/8”</t>
  </si>
  <si>
    <t>6”</t>
  </si>
  <si>
    <t>11/16”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</si>
  <si>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</si>
  <si>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</si>
  <si>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</si>
  <si>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</si>
  <si>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</si>
  <si>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</si>
  <si>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</si>
  <si>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</si>
  <si>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</si>
  <si>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</si>
  <si>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</si>
  <si>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</si>
  <si>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</si>
  <si>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</si>
  <si>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</si>
  <si>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</si>
  <si>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</si>
  <si>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</si>
  <si>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</si>
  <si>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</si>
  <si>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</si>
  <si>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</si>
  <si>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</si>
  <si>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</si>
  <si>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</si>
  <si>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</si>
  <si>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2-3/16”</t>
  </si>
  <si>
    <t>3-3/8”</t>
  </si>
  <si>
    <t>3”</t>
  </si>
  <si>
    <t>1-7/16”</t>
  </si>
  <si>
    <t>2-3/8”</t>
  </si>
  <si>
    <t>1-1/8”</t>
  </si>
  <si>
    <t>Name</t>
  </si>
  <si>
    <t>Flute Length (Decimal)</t>
  </si>
  <si>
    <t>Overall Length (Decimal)</t>
  </si>
  <si>
    <t>Trunc. FL</t>
  </si>
  <si>
    <t>Trunc. OAL</t>
  </si>
  <si>
    <t>Aluminum</t>
  </si>
  <si>
    <t>SS</t>
  </si>
  <si>
    <t>Carbon Steel</t>
  </si>
  <si>
    <t>SFM</t>
  </si>
  <si>
    <t>Titanium</t>
  </si>
  <si>
    <t>Ti</t>
  </si>
  <si>
    <t>CS</t>
  </si>
  <si>
    <t>Alum</t>
  </si>
  <si>
    <t>RPM</t>
  </si>
  <si>
    <t>Feed</t>
  </si>
  <si>
    <t>Chip load/in of diameter</t>
  </si>
  <si>
    <t>ipr</t>
  </si>
  <si>
    <t>Max depth in chuck</t>
  </si>
  <si>
    <t>Min clearance above flute length</t>
  </si>
  <si>
    <t>Adj. amount</t>
  </si>
  <si>
    <t>5/8”</t>
  </si>
  <si>
    <t>Operator Stickout (from jaws</t>
  </si>
  <si>
    <t>jaw recession ratio in/in</t>
  </si>
  <si>
    <t>CAM Stickout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</si>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</sst>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164" fontId="0" fillId="2" borderId="0" xfId="0" applyNumberFormat="1" applyFont="1" applyFill="1"/>
    <xf numFmtId="164" fontId="0" fillId="2" borderId="0" xfId="0" applyNumberFormat="1" applyFont="1" applyFill="1" applyAlignment="1">
      <alignment horizontal="right"/>
    </xf>
    <xf numFmtId="0" fontId="0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6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5" fontId="0" fillId="0" borderId="0" xfId="0" applyNumberFormat="1" applyFont="1"/>
    <xf numFmtId="165" fontId="0" fillId="2" borderId="0" xfId="0" applyNumberFormat="1" applyFont="1" applyFill="1"/>
    <xf numFmtId="0" fontId="0" fillId="2" borderId="2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2E90E-45CF-4654-85EB-7CFED45DC1ED}">
  <dimension ref="A2:V146"/>
  <sheetViews>
    <sheetView tabSelected="1" workbookViewId="0">
      <selection activeCell="V9" sqref="V9"/>
    </sheetView>
  </sheetViews>
  <sheetFormatPr defaultRowHeight="15" x14ac:dyDescent="0.25"/>
  <cols>
    <col min="1" max="1" width="11.5703125" style="1" customWidth="1"/>
    <col min="2" max="6" width="9.140625" style="1"/>
    <col min="7" max="7" width="11.85546875" style="1" customWidth="1"/>
    <col min="8" max="9" width="12.42578125" style="1" customWidth="1"/>
    <col min="10" max="10" width="8.5703125" style="1" bestFit="1" customWidth="1"/>
    <col min="11" max="17" width="9.140625" style="1"/>
    <col min="18" max="18" width="15.28515625" style="1" customWidth="1"/>
    <col min="19" max="20" width="9.140625" style="1"/>
    <col min="21" max="21" width="16.140625" style="1" bestFit="1" customWidth="1"/>
    <col min="22" max="22" width="27.85546875" style="1" customWidth="1"/>
    <col min="23" max="16384" width="9.140625" style="1"/>
  </cols>
  <sheetData>
    <row r="2" spans="1:22" x14ac:dyDescent="0.25">
      <c r="B2" s="1" t="s">
        <v>126</v>
      </c>
      <c r="C2" s="1" t="s">
        <v>133</v>
      </c>
      <c r="G2" s="21" t="s">
        <v>135</v>
      </c>
      <c r="H2" s="21"/>
      <c r="I2" s="1">
        <v>1.375</v>
      </c>
    </row>
    <row r="3" spans="1:22" x14ac:dyDescent="0.25">
      <c r="A3" s="1" t="s">
        <v>123</v>
      </c>
      <c r="B3" s="1">
        <v>200</v>
      </c>
      <c r="C3" s="1">
        <v>1.6E-2</v>
      </c>
      <c r="G3" s="21" t="s">
        <v>136</v>
      </c>
      <c r="H3" s="21"/>
      <c r="I3" s="1">
        <v>0.1</v>
      </c>
    </row>
    <row r="4" spans="1:22" x14ac:dyDescent="0.25">
      <c r="A4" s="1" t="s">
        <v>125</v>
      </c>
      <c r="B4" s="1">
        <v>50</v>
      </c>
      <c r="C4" s="1">
        <v>1.6E-2</v>
      </c>
      <c r="G4" s="20" t="s">
        <v>140</v>
      </c>
      <c r="H4" s="20"/>
      <c r="I4" s="1">
        <v>1.4119999999999999</v>
      </c>
    </row>
    <row r="5" spans="1:22" x14ac:dyDescent="0.25">
      <c r="A5" s="1" t="s">
        <v>124</v>
      </c>
      <c r="B5" s="1">
        <v>30</v>
      </c>
      <c r="C5" s="1">
        <v>1.6E-2</v>
      </c>
      <c r="G5" s="18"/>
      <c r="H5" s="18"/>
    </row>
    <row r="6" spans="1:22" x14ac:dyDescent="0.25">
      <c r="A6" s="1" t="s">
        <v>127</v>
      </c>
      <c r="B6" s="1">
        <v>20</v>
      </c>
      <c r="C6" s="1">
        <v>1.6E-2</v>
      </c>
      <c r="I6" s="12"/>
      <c r="J6" s="17" t="s">
        <v>131</v>
      </c>
      <c r="K6" s="17"/>
      <c r="L6" s="17"/>
      <c r="M6" s="17"/>
      <c r="N6" s="17" t="s">
        <v>132</v>
      </c>
      <c r="O6" s="17"/>
      <c r="P6" s="17"/>
      <c r="Q6" s="17"/>
      <c r="R6" s="19"/>
    </row>
    <row r="7" spans="1:22" x14ac:dyDescent="0.25">
      <c r="I7" s="13"/>
      <c r="J7" s="17"/>
      <c r="K7" s="17"/>
      <c r="L7" s="17"/>
      <c r="M7" s="17"/>
      <c r="N7" s="17"/>
      <c r="O7" s="17"/>
      <c r="P7" s="17"/>
      <c r="Q7" s="17"/>
      <c r="R7" s="19"/>
    </row>
    <row r="8" spans="1:22" ht="60" x14ac:dyDescent="0.25">
      <c r="A8" s="3" t="s">
        <v>118</v>
      </c>
      <c r="B8" s="3" t="s">
        <v>0</v>
      </c>
      <c r="C8" s="6" t="s">
        <v>1</v>
      </c>
      <c r="D8" s="6" t="s">
        <v>121</v>
      </c>
      <c r="E8" s="6" t="s">
        <v>2</v>
      </c>
      <c r="F8" s="6" t="s">
        <v>122</v>
      </c>
      <c r="G8" s="3" t="s">
        <v>119</v>
      </c>
      <c r="H8" s="9" t="s">
        <v>120</v>
      </c>
      <c r="I8" s="14" t="s">
        <v>134</v>
      </c>
      <c r="J8" s="10" t="s">
        <v>130</v>
      </c>
      <c r="K8" s="11" t="s">
        <v>129</v>
      </c>
      <c r="L8" s="11" t="s">
        <v>124</v>
      </c>
      <c r="M8" s="11" t="s">
        <v>128</v>
      </c>
      <c r="N8" s="10" t="s">
        <v>130</v>
      </c>
      <c r="O8" s="11" t="s">
        <v>129</v>
      </c>
      <c r="P8" s="11" t="s">
        <v>124</v>
      </c>
      <c r="Q8" s="11" t="s">
        <v>128</v>
      </c>
      <c r="R8" s="24" t="s">
        <v>141</v>
      </c>
      <c r="S8" s="24" t="s">
        <v>137</v>
      </c>
      <c r="T8" s="24" t="s">
        <v>139</v>
      </c>
      <c r="U8" s="25" t="s">
        <v>118</v>
      </c>
      <c r="V8" s="25" t="s">
        <v>142</v>
      </c>
    </row>
    <row r="9" spans="1:22" x14ac:dyDescent="0.25">
      <c r="A9" s="4" t="s">
        <v>3</v>
      </c>
      <c r="B9" s="5">
        <v>1.5599999999999999E-2</v>
      </c>
      <c r="C9" s="7" t="s">
        <v>4</v>
      </c>
      <c r="D9" s="7" t="str">
        <f>LEFT(C9,LEN(C9)-1)</f>
        <v>3/16</v>
      </c>
      <c r="E9" s="8" t="s">
        <v>5</v>
      </c>
      <c r="F9" s="7" t="str">
        <f>LEFT(E9,LEN(E9)-1)</f>
        <v>3/4</v>
      </c>
      <c r="G9" s="23">
        <f>3/16</f>
        <v>0.1875</v>
      </c>
      <c r="H9" s="23">
        <v>0.75</v>
      </c>
      <c r="I9" s="16">
        <f>B9*$C$3</f>
        <v>2.496E-4</v>
      </c>
      <c r="J9" s="2">
        <f>IF(3.82*$B$3/$B9&gt;18000,18000,3.82*$B$3/$B9&gt;18000)</f>
        <v>18000</v>
      </c>
      <c r="K9" s="2">
        <f>IF(3.82*$B$4/$B9&gt;18000,18000,3.82*$B$4/$B9)</f>
        <v>12243.589743589744</v>
      </c>
      <c r="L9" s="2">
        <f>IF(3.82*$B$5/$B9&gt;18000,18000,3.82*$B$5/$B9)</f>
        <v>7346.1538461538457</v>
      </c>
      <c r="M9" s="2">
        <f>IF(3.82*$B$6/$B9&gt;18000,18000,3.82*$B$6/$B9)</f>
        <v>4897.4358974358975</v>
      </c>
      <c r="N9" s="1">
        <f>J9*$C$3*$B9</f>
        <v>4.4927999999999999</v>
      </c>
      <c r="O9" s="1">
        <f>K9*$C$4*$B9</f>
        <v>3.056</v>
      </c>
      <c r="P9" s="1">
        <f>L9*$C$4*$B9</f>
        <v>1.8335999999999999</v>
      </c>
      <c r="Q9" s="1">
        <f>M9*$C$4*$B9</f>
        <v>1.2223999999999999</v>
      </c>
      <c r="R9" s="22">
        <f>IF($G9+0.1+1.25&gt;$H9,$G9+0.1,$H9-$I$2)</f>
        <v>0.28749999999999998</v>
      </c>
      <c r="S9" s="1">
        <f>ROUND($I$4*B9,3)</f>
        <v>2.1999999999999999E-2</v>
      </c>
      <c r="T9" s="22">
        <f>R9+S9</f>
        <v>0.3095</v>
      </c>
      <c r="U9" s="1" t="str">
        <f>_xlfn.CONCAT(A9," ","HSS Drill")</f>
        <v>1/64” HSS Drill</v>
      </c>
      <c r="V9" s="1" t="str">
        <f>_xlfn.CONCAT("Stickout from jaws = ",ROUND(T9,3))</f>
        <v>Stickout from jaws = 0.31</v>
      </c>
    </row>
    <row r="10" spans="1:22" x14ac:dyDescent="0.25">
      <c r="A10" s="4" t="s">
        <v>6</v>
      </c>
      <c r="B10" s="5">
        <v>3.1199999999999999E-2</v>
      </c>
      <c r="C10" s="7" t="s">
        <v>7</v>
      </c>
      <c r="D10" s="7" t="str">
        <f t="shared" ref="D10:D61" si="0">LEFT(C10,LEN(C10)-1)</f>
        <v>1/2</v>
      </c>
      <c r="E10" s="8" t="s">
        <v>8</v>
      </c>
      <c r="F10" s="7" t="str">
        <f t="shared" ref="F10:F61" si="1">LEFT(E10,LEN(E10)-1)</f>
        <v>1-3/8</v>
      </c>
      <c r="G10" s="23">
        <v>0.5</v>
      </c>
      <c r="H10" s="23">
        <f t="shared" ref="H10:H60" si="2">IFERROR(VALUE(LEFT(F10,FIND("-",F10)-1))+VALUE(MID(F10,FIND("-",F10)+1,FIND("/",F10)-FIND("-",F10)-1))/VALUE(RIGHT(F10,LEN(F10)-FIND("/",F10,1))),999)</f>
        <v>1.375</v>
      </c>
      <c r="I10" s="15">
        <f t="shared" ref="I10:I73" si="3">B10*$C$3</f>
        <v>4.9919999999999999E-4</v>
      </c>
      <c r="J10" s="2">
        <f>IF(3.82*$B$3/B10&gt;18000,18000,3.82*$B$3/B10&gt;18000)</f>
        <v>18000</v>
      </c>
      <c r="K10" s="2">
        <f t="shared" ref="K10:K73" si="4">IF(3.82*$B$4/$B10&gt;18000,18000,3.82*$B$4/$B10)</f>
        <v>6121.7948717948721</v>
      </c>
      <c r="L10" s="2">
        <f t="shared" ref="L10:L73" si="5">IF(3.82*$B$5/$B10&gt;18000,18000,3.82*$B$5/$B10)</f>
        <v>3673.0769230769229</v>
      </c>
      <c r="M10" s="2">
        <f t="shared" ref="M10:M73" si="6">IF(3.82*$B$6/$B10&gt;18000,18000,3.82*$B$6/$B10)</f>
        <v>2448.7179487179487</v>
      </c>
      <c r="N10" s="1">
        <f t="shared" ref="N10:N73" si="7">J10*$C$3*$B10</f>
        <v>8.9855999999999998</v>
      </c>
      <c r="O10" s="1">
        <f t="shared" ref="O10:O73" si="8">K10*$C$4*$B10</f>
        <v>3.056</v>
      </c>
      <c r="P10" s="1">
        <f t="shared" ref="P10:P73" si="9">L10*$C$4*$B10</f>
        <v>1.8335999999999999</v>
      </c>
      <c r="Q10" s="1">
        <f t="shared" ref="Q10:Q73" si="10">M10*$C$4*$B10</f>
        <v>1.2223999999999999</v>
      </c>
      <c r="R10" s="22">
        <f t="shared" ref="R10:R73" si="11">IF($G10+0.1+1.25&gt;$H10,$G10+0.1,$H10-$I$2)</f>
        <v>0.6</v>
      </c>
      <c r="S10" s="1">
        <f t="shared" ref="S10:S73" si="12">ROUND($I$4*B10,3)</f>
        <v>4.3999999999999997E-2</v>
      </c>
      <c r="T10" s="22">
        <f t="shared" ref="T10:T73" si="13">R10+S10</f>
        <v>0.64400000000000002</v>
      </c>
      <c r="U10" s="1" t="str">
        <f t="shared" ref="U10:U73" si="14">_xlfn.CONCAT(A10," ","HSS Drill")</f>
        <v>1/32” HSS Drill</v>
      </c>
      <c r="V10" s="1" t="str">
        <f t="shared" ref="V10:V73" si="15">_xlfn.CONCAT("Stickout from jaws = ",ROUND(T10,3))</f>
        <v>Stickout from jaws = 0.644</v>
      </c>
    </row>
    <row r="11" spans="1:22" x14ac:dyDescent="0.25">
      <c r="A11" s="4" t="s">
        <v>9</v>
      </c>
      <c r="B11" s="5">
        <v>4.6899999999999997E-2</v>
      </c>
      <c r="C11" s="7" t="s">
        <v>5</v>
      </c>
      <c r="D11" s="7" t="str">
        <f t="shared" si="0"/>
        <v>3/4</v>
      </c>
      <c r="E11" s="8" t="s">
        <v>10</v>
      </c>
      <c r="F11" s="7" t="str">
        <f t="shared" si="1"/>
        <v>1-3/4</v>
      </c>
      <c r="G11" s="23">
        <v>0.75</v>
      </c>
      <c r="H11" s="23">
        <f t="shared" si="2"/>
        <v>1.75</v>
      </c>
      <c r="I11" s="15">
        <f t="shared" si="3"/>
        <v>7.5040000000000003E-4</v>
      </c>
      <c r="J11" s="2">
        <f>IF(3.82*$B$3/B11&gt;18000,18000,3.82*$B$3/B11)</f>
        <v>16289.97867803838</v>
      </c>
      <c r="K11" s="2">
        <f t="shared" si="4"/>
        <v>4072.494669509595</v>
      </c>
      <c r="L11" s="2">
        <f t="shared" si="5"/>
        <v>2443.4968017057568</v>
      </c>
      <c r="M11" s="2">
        <f t="shared" si="6"/>
        <v>1628.9978678038378</v>
      </c>
      <c r="N11" s="1">
        <f t="shared" si="7"/>
        <v>12.224</v>
      </c>
      <c r="O11" s="1">
        <f t="shared" si="8"/>
        <v>3.056</v>
      </c>
      <c r="P11" s="1">
        <f t="shared" si="9"/>
        <v>1.8335999999999999</v>
      </c>
      <c r="Q11" s="1">
        <f t="shared" si="10"/>
        <v>1.2223999999999999</v>
      </c>
      <c r="R11" s="22">
        <f t="shared" si="11"/>
        <v>0.85</v>
      </c>
      <c r="S11" s="1">
        <f t="shared" si="12"/>
        <v>6.6000000000000003E-2</v>
      </c>
      <c r="T11" s="22">
        <f t="shared" si="13"/>
        <v>0.91599999999999993</v>
      </c>
      <c r="U11" s="1" t="str">
        <f t="shared" si="14"/>
        <v>3/64” HSS Drill</v>
      </c>
      <c r="V11" s="1" t="str">
        <f t="shared" si="15"/>
        <v>Stickout from jaws = 0.916</v>
      </c>
    </row>
    <row r="12" spans="1:22" x14ac:dyDescent="0.25">
      <c r="A12" s="4" t="s">
        <v>11</v>
      </c>
      <c r="B12" s="5">
        <v>6.25E-2</v>
      </c>
      <c r="C12" s="7" t="s">
        <v>12</v>
      </c>
      <c r="D12" s="7" t="str">
        <f t="shared" si="0"/>
        <v>7/8</v>
      </c>
      <c r="E12" s="8" t="s">
        <v>13</v>
      </c>
      <c r="F12" s="7" t="str">
        <f t="shared" si="1"/>
        <v>1-7/8</v>
      </c>
      <c r="G12" s="23">
        <v>0.875</v>
      </c>
      <c r="H12" s="23">
        <f t="shared" si="2"/>
        <v>1.875</v>
      </c>
      <c r="I12" s="15">
        <f t="shared" si="3"/>
        <v>1E-3</v>
      </c>
      <c r="J12" s="2">
        <f t="shared" ref="J12:J75" si="16">IF(3.82*$B$3/B12&gt;18000,18000,3.82*$B$3/B12)</f>
        <v>12224</v>
      </c>
      <c r="K12" s="2">
        <f t="shared" si="4"/>
        <v>3056</v>
      </c>
      <c r="L12" s="2">
        <f t="shared" si="5"/>
        <v>1833.6</v>
      </c>
      <c r="M12" s="2">
        <f t="shared" si="6"/>
        <v>1222.3999999999999</v>
      </c>
      <c r="N12" s="1">
        <f t="shared" si="7"/>
        <v>12.224</v>
      </c>
      <c r="O12" s="1">
        <f t="shared" si="8"/>
        <v>3.056</v>
      </c>
      <c r="P12" s="1">
        <f t="shared" si="9"/>
        <v>1.8335999999999999</v>
      </c>
      <c r="Q12" s="1">
        <f t="shared" si="10"/>
        <v>1.2223999999999999</v>
      </c>
      <c r="R12" s="22">
        <f t="shared" si="11"/>
        <v>0.97499999999999998</v>
      </c>
      <c r="S12" s="1">
        <f t="shared" si="12"/>
        <v>8.7999999999999995E-2</v>
      </c>
      <c r="T12" s="22">
        <f t="shared" si="13"/>
        <v>1.0629999999999999</v>
      </c>
      <c r="U12" s="1" t="str">
        <f t="shared" si="14"/>
        <v>1/16” HSS Drill</v>
      </c>
      <c r="V12" s="1" t="str">
        <f t="shared" si="15"/>
        <v>Stickout from jaws = 1.063</v>
      </c>
    </row>
    <row r="13" spans="1:22" x14ac:dyDescent="0.25">
      <c r="A13" s="4" t="s">
        <v>14</v>
      </c>
      <c r="B13" s="5">
        <v>7.8100000000000003E-2</v>
      </c>
      <c r="C13" s="7" t="s">
        <v>15</v>
      </c>
      <c r="D13" s="7" t="str">
        <f t="shared" si="0"/>
        <v>1</v>
      </c>
      <c r="E13" s="8" t="s">
        <v>16</v>
      </c>
      <c r="F13" s="7" t="str">
        <f t="shared" si="1"/>
        <v>2</v>
      </c>
      <c r="G13" s="23">
        <v>1</v>
      </c>
      <c r="H13" s="23">
        <v>2</v>
      </c>
      <c r="I13" s="15">
        <f t="shared" si="3"/>
        <v>1.2496E-3</v>
      </c>
      <c r="J13" s="2">
        <f t="shared" si="16"/>
        <v>9782.3303457106267</v>
      </c>
      <c r="K13" s="2">
        <f t="shared" si="4"/>
        <v>2445.5825864276567</v>
      </c>
      <c r="L13" s="2">
        <f t="shared" si="5"/>
        <v>1467.349551856594</v>
      </c>
      <c r="M13" s="2">
        <f t="shared" si="6"/>
        <v>978.2330345710626</v>
      </c>
      <c r="N13" s="1">
        <f t="shared" si="7"/>
        <v>12.223999999999998</v>
      </c>
      <c r="O13" s="1">
        <f t="shared" si="8"/>
        <v>3.0559999999999996</v>
      </c>
      <c r="P13" s="1">
        <f t="shared" si="9"/>
        <v>1.8335999999999999</v>
      </c>
      <c r="Q13" s="1">
        <f t="shared" si="10"/>
        <v>1.2223999999999999</v>
      </c>
      <c r="R13" s="22">
        <f t="shared" si="11"/>
        <v>1.1000000000000001</v>
      </c>
      <c r="S13" s="1">
        <f t="shared" si="12"/>
        <v>0.11</v>
      </c>
      <c r="T13" s="22">
        <f t="shared" si="13"/>
        <v>1.2100000000000002</v>
      </c>
      <c r="U13" s="1" t="str">
        <f t="shared" si="14"/>
        <v>5/64” HSS Drill</v>
      </c>
      <c r="V13" s="1" t="str">
        <f t="shared" si="15"/>
        <v>Stickout from jaws = 1.21</v>
      </c>
    </row>
    <row r="14" spans="1:22" x14ac:dyDescent="0.25">
      <c r="A14" s="4" t="s">
        <v>17</v>
      </c>
      <c r="B14" s="5">
        <v>9.3799999999999994E-2</v>
      </c>
      <c r="C14" s="7" t="s">
        <v>18</v>
      </c>
      <c r="D14" s="7" t="str">
        <f t="shared" si="0"/>
        <v>1-1/4</v>
      </c>
      <c r="E14" s="8" t="s">
        <v>19</v>
      </c>
      <c r="F14" s="7" t="str">
        <f t="shared" si="1"/>
        <v>2-1/4</v>
      </c>
      <c r="G14" s="23">
        <f t="shared" ref="G14:G61" si="17">IFERROR(VALUE(LEFT(D14,FIND("-",D14)-1))+VALUE(MID(D14,FIND("-",D14)+1,FIND("/",D14)-FIND("-",D14)-1))/VALUE(RIGHT(D14,LEN(D14)-FIND("/",D14,1))),999)</f>
        <v>1.25</v>
      </c>
      <c r="H14" s="23">
        <f t="shared" si="2"/>
        <v>2.25</v>
      </c>
      <c r="I14" s="15">
        <f t="shared" si="3"/>
        <v>1.5008000000000001E-3</v>
      </c>
      <c r="J14" s="2">
        <f t="shared" si="16"/>
        <v>8144.9893390191901</v>
      </c>
      <c r="K14" s="2">
        <f t="shared" si="4"/>
        <v>2036.2473347547975</v>
      </c>
      <c r="L14" s="2">
        <f t="shared" si="5"/>
        <v>1221.7484008528784</v>
      </c>
      <c r="M14" s="2">
        <f t="shared" si="6"/>
        <v>814.49893390191892</v>
      </c>
      <c r="N14" s="1">
        <f t="shared" si="7"/>
        <v>12.224</v>
      </c>
      <c r="O14" s="1">
        <f t="shared" si="8"/>
        <v>3.056</v>
      </c>
      <c r="P14" s="1">
        <f t="shared" si="9"/>
        <v>1.8335999999999999</v>
      </c>
      <c r="Q14" s="1">
        <f t="shared" si="10"/>
        <v>1.2223999999999999</v>
      </c>
      <c r="R14" s="22">
        <f t="shared" si="11"/>
        <v>1.35</v>
      </c>
      <c r="S14" s="1">
        <f t="shared" si="12"/>
        <v>0.13200000000000001</v>
      </c>
      <c r="T14" s="22">
        <f t="shared" si="13"/>
        <v>1.4820000000000002</v>
      </c>
      <c r="U14" s="1" t="str">
        <f t="shared" si="14"/>
        <v>3/32” HSS Drill</v>
      </c>
      <c r="V14" s="1" t="str">
        <f t="shared" si="15"/>
        <v>Stickout from jaws = 1.482</v>
      </c>
    </row>
    <row r="15" spans="1:22" x14ac:dyDescent="0.25">
      <c r="A15" s="4" t="s">
        <v>20</v>
      </c>
      <c r="B15" s="5">
        <v>0.1094</v>
      </c>
      <c r="C15" s="7" t="s">
        <v>21</v>
      </c>
      <c r="D15" s="7" t="str">
        <f t="shared" si="0"/>
        <v>1-1/2</v>
      </c>
      <c r="E15" s="8" t="s">
        <v>22</v>
      </c>
      <c r="F15" s="7" t="str">
        <f t="shared" si="1"/>
        <v>2-5/8</v>
      </c>
      <c r="G15" s="23">
        <f t="shared" si="17"/>
        <v>1.5</v>
      </c>
      <c r="H15" s="23">
        <f t="shared" si="2"/>
        <v>2.625</v>
      </c>
      <c r="I15" s="15">
        <f t="shared" si="3"/>
        <v>1.7504E-3</v>
      </c>
      <c r="J15" s="2">
        <f t="shared" si="16"/>
        <v>6983.5466179159048</v>
      </c>
      <c r="K15" s="2">
        <f t="shared" si="4"/>
        <v>1745.8866544789762</v>
      </c>
      <c r="L15" s="2">
        <f t="shared" si="5"/>
        <v>1047.5319926873858</v>
      </c>
      <c r="M15" s="2">
        <f t="shared" si="6"/>
        <v>698.35466179159039</v>
      </c>
      <c r="N15" s="1">
        <f t="shared" si="7"/>
        <v>12.223999999999998</v>
      </c>
      <c r="O15" s="1">
        <f t="shared" si="8"/>
        <v>3.0559999999999996</v>
      </c>
      <c r="P15" s="1">
        <f t="shared" si="9"/>
        <v>1.8336000000000001</v>
      </c>
      <c r="Q15" s="1">
        <f t="shared" si="10"/>
        <v>1.2223999999999999</v>
      </c>
      <c r="R15" s="22">
        <f t="shared" si="11"/>
        <v>1.6</v>
      </c>
      <c r="S15" s="1">
        <f t="shared" si="12"/>
        <v>0.154</v>
      </c>
      <c r="T15" s="22">
        <f t="shared" si="13"/>
        <v>1.754</v>
      </c>
      <c r="U15" s="1" t="str">
        <f t="shared" si="14"/>
        <v>7/64” HSS Drill</v>
      </c>
      <c r="V15" s="1" t="str">
        <f t="shared" si="15"/>
        <v>Stickout from jaws = 1.754</v>
      </c>
    </row>
    <row r="16" spans="1:22" x14ac:dyDescent="0.25">
      <c r="A16" s="4" t="s">
        <v>23</v>
      </c>
      <c r="B16" s="5">
        <v>0.125</v>
      </c>
      <c r="C16" s="7" t="s">
        <v>24</v>
      </c>
      <c r="D16" s="7" t="str">
        <f t="shared" si="0"/>
        <v>1-5/8</v>
      </c>
      <c r="E16" s="8" t="s">
        <v>25</v>
      </c>
      <c r="F16" s="7" t="str">
        <f t="shared" si="1"/>
        <v>2-3/4</v>
      </c>
      <c r="G16" s="23">
        <f t="shared" si="17"/>
        <v>1.625</v>
      </c>
      <c r="H16" s="23">
        <f t="shared" si="2"/>
        <v>2.75</v>
      </c>
      <c r="I16" s="15">
        <f t="shared" si="3"/>
        <v>2E-3</v>
      </c>
      <c r="J16" s="2">
        <f t="shared" si="16"/>
        <v>6112</v>
      </c>
      <c r="K16" s="2">
        <f t="shared" si="4"/>
        <v>1528</v>
      </c>
      <c r="L16" s="2">
        <f t="shared" si="5"/>
        <v>916.8</v>
      </c>
      <c r="M16" s="2">
        <f t="shared" si="6"/>
        <v>611.19999999999993</v>
      </c>
      <c r="N16" s="1">
        <f t="shared" si="7"/>
        <v>12.224</v>
      </c>
      <c r="O16" s="1">
        <f t="shared" si="8"/>
        <v>3.056</v>
      </c>
      <c r="P16" s="1">
        <f t="shared" si="9"/>
        <v>1.8335999999999999</v>
      </c>
      <c r="Q16" s="1">
        <f t="shared" si="10"/>
        <v>1.2223999999999999</v>
      </c>
      <c r="R16" s="22">
        <f t="shared" si="11"/>
        <v>1.7250000000000001</v>
      </c>
      <c r="S16" s="1">
        <f t="shared" si="12"/>
        <v>0.17699999999999999</v>
      </c>
      <c r="T16" s="22">
        <f t="shared" si="13"/>
        <v>1.9020000000000001</v>
      </c>
      <c r="U16" s="1" t="str">
        <f t="shared" si="14"/>
        <v>1/8” HSS Drill</v>
      </c>
      <c r="V16" s="1" t="str">
        <f t="shared" si="15"/>
        <v>Stickout from jaws = 1.902</v>
      </c>
    </row>
    <row r="17" spans="1:22" x14ac:dyDescent="0.25">
      <c r="A17" s="4" t="s">
        <v>26</v>
      </c>
      <c r="B17" s="5">
        <v>0.1406</v>
      </c>
      <c r="C17" s="7" t="s">
        <v>10</v>
      </c>
      <c r="D17" s="7" t="str">
        <f t="shared" si="0"/>
        <v>1-3/4</v>
      </c>
      <c r="E17" s="8" t="s">
        <v>27</v>
      </c>
      <c r="F17" s="7" t="str">
        <f t="shared" si="1"/>
        <v>2-7/8</v>
      </c>
      <c r="G17" s="23">
        <f t="shared" si="17"/>
        <v>1.75</v>
      </c>
      <c r="H17" s="23">
        <f t="shared" si="2"/>
        <v>2.875</v>
      </c>
      <c r="I17" s="15">
        <f t="shared" si="3"/>
        <v>2.2496E-3</v>
      </c>
      <c r="J17" s="2">
        <f t="shared" si="16"/>
        <v>5433.8549075391184</v>
      </c>
      <c r="K17" s="2">
        <f t="shared" si="4"/>
        <v>1358.4637268847796</v>
      </c>
      <c r="L17" s="2">
        <f t="shared" si="5"/>
        <v>815.07823613086771</v>
      </c>
      <c r="M17" s="2">
        <f t="shared" si="6"/>
        <v>543.38549075391177</v>
      </c>
      <c r="N17" s="1">
        <f t="shared" si="7"/>
        <v>12.224000000000002</v>
      </c>
      <c r="O17" s="1">
        <f t="shared" si="8"/>
        <v>3.0560000000000005</v>
      </c>
      <c r="P17" s="1">
        <f t="shared" si="9"/>
        <v>1.8336000000000001</v>
      </c>
      <c r="Q17" s="1">
        <f t="shared" si="10"/>
        <v>1.2223999999999999</v>
      </c>
      <c r="R17" s="22">
        <f t="shared" si="11"/>
        <v>1.85</v>
      </c>
      <c r="S17" s="1">
        <f t="shared" si="12"/>
        <v>0.19900000000000001</v>
      </c>
      <c r="T17" s="22">
        <f t="shared" si="13"/>
        <v>2.0489999999999999</v>
      </c>
      <c r="U17" s="1" t="str">
        <f t="shared" si="14"/>
        <v>9/64” HSS Drill</v>
      </c>
      <c r="V17" s="1" t="str">
        <f t="shared" si="15"/>
        <v>Stickout from jaws = 2.049</v>
      </c>
    </row>
    <row r="18" spans="1:22" x14ac:dyDescent="0.25">
      <c r="A18" s="4" t="s">
        <v>28</v>
      </c>
      <c r="B18" s="5">
        <v>0.15620000000000001</v>
      </c>
      <c r="C18" s="7" t="s">
        <v>16</v>
      </c>
      <c r="D18" s="7" t="str">
        <f t="shared" si="0"/>
        <v>2</v>
      </c>
      <c r="E18" s="8" t="s">
        <v>29</v>
      </c>
      <c r="F18" s="7" t="str">
        <f t="shared" si="1"/>
        <v>3-1/8</v>
      </c>
      <c r="G18" s="23">
        <v>2</v>
      </c>
      <c r="H18" s="23">
        <f t="shared" si="2"/>
        <v>3.125</v>
      </c>
      <c r="I18" s="15">
        <f t="shared" si="3"/>
        <v>2.4992E-3</v>
      </c>
      <c r="J18" s="2">
        <f t="shared" si="16"/>
        <v>4891.1651728553134</v>
      </c>
      <c r="K18" s="2">
        <f t="shared" si="4"/>
        <v>1222.7912932138283</v>
      </c>
      <c r="L18" s="2">
        <f t="shared" si="5"/>
        <v>733.67477592829698</v>
      </c>
      <c r="M18" s="2">
        <f t="shared" si="6"/>
        <v>489.1165172855313</v>
      </c>
      <c r="N18" s="1">
        <f t="shared" si="7"/>
        <v>12.223999999999998</v>
      </c>
      <c r="O18" s="1">
        <f t="shared" si="8"/>
        <v>3.0559999999999996</v>
      </c>
      <c r="P18" s="1">
        <f t="shared" si="9"/>
        <v>1.8335999999999999</v>
      </c>
      <c r="Q18" s="1">
        <f t="shared" si="10"/>
        <v>1.2223999999999999</v>
      </c>
      <c r="R18" s="22">
        <f t="shared" si="11"/>
        <v>2.1</v>
      </c>
      <c r="S18" s="1">
        <f t="shared" si="12"/>
        <v>0.221</v>
      </c>
      <c r="T18" s="22">
        <f t="shared" si="13"/>
        <v>2.3210000000000002</v>
      </c>
      <c r="U18" s="1" t="str">
        <f t="shared" si="14"/>
        <v>5/32” HSS Drill</v>
      </c>
      <c r="V18" s="1" t="str">
        <f t="shared" si="15"/>
        <v>Stickout from jaws = 2.321</v>
      </c>
    </row>
    <row r="19" spans="1:22" x14ac:dyDescent="0.25">
      <c r="A19" s="4" t="s">
        <v>30</v>
      </c>
      <c r="B19" s="5">
        <v>0.1719</v>
      </c>
      <c r="C19" s="7" t="s">
        <v>31</v>
      </c>
      <c r="D19" s="7" t="str">
        <f t="shared" si="0"/>
        <v>2-1/8</v>
      </c>
      <c r="E19" s="8" t="s">
        <v>32</v>
      </c>
      <c r="F19" s="7" t="str">
        <f t="shared" si="1"/>
        <v>3-1/4</v>
      </c>
      <c r="G19" s="23">
        <f t="shared" si="17"/>
        <v>2.125</v>
      </c>
      <c r="H19" s="23">
        <f t="shared" si="2"/>
        <v>3.25</v>
      </c>
      <c r="I19" s="15">
        <f t="shared" si="3"/>
        <v>2.7504000000000001E-3</v>
      </c>
      <c r="J19" s="2">
        <f t="shared" si="16"/>
        <v>4444.4444444444443</v>
      </c>
      <c r="K19" s="2">
        <f t="shared" si="4"/>
        <v>1111.1111111111111</v>
      </c>
      <c r="L19" s="2">
        <f t="shared" si="5"/>
        <v>666.66666666666663</v>
      </c>
      <c r="M19" s="2">
        <f t="shared" si="6"/>
        <v>444.4444444444444</v>
      </c>
      <c r="N19" s="1">
        <f t="shared" si="7"/>
        <v>12.224</v>
      </c>
      <c r="O19" s="1">
        <f t="shared" si="8"/>
        <v>3.056</v>
      </c>
      <c r="P19" s="1">
        <f t="shared" si="9"/>
        <v>1.8335999999999999</v>
      </c>
      <c r="Q19" s="1">
        <f t="shared" si="10"/>
        <v>1.2223999999999999</v>
      </c>
      <c r="R19" s="22">
        <f t="shared" si="11"/>
        <v>2.2250000000000001</v>
      </c>
      <c r="S19" s="1">
        <f t="shared" si="12"/>
        <v>0.24299999999999999</v>
      </c>
      <c r="T19" s="22">
        <f t="shared" si="13"/>
        <v>2.468</v>
      </c>
      <c r="U19" s="1" t="str">
        <f t="shared" si="14"/>
        <v>11/64” HSS Drill</v>
      </c>
      <c r="V19" s="1" t="str">
        <f t="shared" si="15"/>
        <v>Stickout from jaws = 2.468</v>
      </c>
    </row>
    <row r="20" spans="1:22" x14ac:dyDescent="0.25">
      <c r="A20" s="4" t="s">
        <v>4</v>
      </c>
      <c r="B20" s="5">
        <v>0.1875</v>
      </c>
      <c r="C20" s="7" t="s">
        <v>33</v>
      </c>
      <c r="D20" s="7" t="str">
        <f t="shared" si="0"/>
        <v>2-5/16</v>
      </c>
      <c r="E20" s="8" t="s">
        <v>34</v>
      </c>
      <c r="F20" s="7" t="str">
        <f t="shared" si="1"/>
        <v>3-1/2</v>
      </c>
      <c r="G20" s="23">
        <f t="shared" si="17"/>
        <v>2.3125</v>
      </c>
      <c r="H20" s="23">
        <f t="shared" si="2"/>
        <v>3.5</v>
      </c>
      <c r="I20" s="15">
        <f t="shared" si="3"/>
        <v>3.0000000000000001E-3</v>
      </c>
      <c r="J20" s="2">
        <f t="shared" si="16"/>
        <v>4074.6666666666665</v>
      </c>
      <c r="K20" s="2">
        <f t="shared" si="4"/>
        <v>1018.6666666666666</v>
      </c>
      <c r="L20" s="2">
        <f t="shared" si="5"/>
        <v>611.19999999999993</v>
      </c>
      <c r="M20" s="2">
        <f t="shared" si="6"/>
        <v>407.46666666666664</v>
      </c>
      <c r="N20" s="1">
        <f t="shared" si="7"/>
        <v>12.224</v>
      </c>
      <c r="O20" s="1">
        <f t="shared" si="8"/>
        <v>3.056</v>
      </c>
      <c r="P20" s="1">
        <f t="shared" si="9"/>
        <v>1.8335999999999999</v>
      </c>
      <c r="Q20" s="1">
        <f t="shared" si="10"/>
        <v>1.2223999999999999</v>
      </c>
      <c r="R20" s="22">
        <f t="shared" si="11"/>
        <v>2.4125000000000001</v>
      </c>
      <c r="S20" s="1">
        <f t="shared" si="12"/>
        <v>0.26500000000000001</v>
      </c>
      <c r="T20" s="22">
        <f t="shared" si="13"/>
        <v>2.6775000000000002</v>
      </c>
      <c r="U20" s="1" t="str">
        <f t="shared" si="14"/>
        <v>3/16” HSS Drill</v>
      </c>
      <c r="V20" s="1" t="str">
        <f t="shared" si="15"/>
        <v>Stickout from jaws = 2.678</v>
      </c>
    </row>
    <row r="21" spans="1:22" x14ac:dyDescent="0.25">
      <c r="A21" s="4" t="s">
        <v>35</v>
      </c>
      <c r="B21" s="5">
        <v>0.2031</v>
      </c>
      <c r="C21" s="7" t="s">
        <v>36</v>
      </c>
      <c r="D21" s="7" t="str">
        <f t="shared" si="0"/>
        <v>2-7/16</v>
      </c>
      <c r="E21" s="8" t="s">
        <v>37</v>
      </c>
      <c r="F21" s="7" t="str">
        <f t="shared" si="1"/>
        <v>3-5/8</v>
      </c>
      <c r="G21" s="23">
        <f t="shared" si="17"/>
        <v>2.4375</v>
      </c>
      <c r="H21" s="23">
        <f t="shared" si="2"/>
        <v>3.625</v>
      </c>
      <c r="I21" s="15">
        <f t="shared" si="3"/>
        <v>3.2496000000000001E-3</v>
      </c>
      <c r="J21" s="2">
        <f t="shared" si="16"/>
        <v>3761.6937469226982</v>
      </c>
      <c r="K21" s="2">
        <f t="shared" si="4"/>
        <v>940.42343673067455</v>
      </c>
      <c r="L21" s="2">
        <f t="shared" si="5"/>
        <v>564.25406203840464</v>
      </c>
      <c r="M21" s="2">
        <f t="shared" si="6"/>
        <v>376.1693746922698</v>
      </c>
      <c r="N21" s="1">
        <f t="shared" si="7"/>
        <v>12.224</v>
      </c>
      <c r="O21" s="1">
        <f t="shared" si="8"/>
        <v>3.056</v>
      </c>
      <c r="P21" s="1">
        <f t="shared" si="9"/>
        <v>1.8335999999999999</v>
      </c>
      <c r="Q21" s="1">
        <f t="shared" si="10"/>
        <v>1.2223999999999999</v>
      </c>
      <c r="R21" s="22">
        <f t="shared" si="11"/>
        <v>2.5375000000000001</v>
      </c>
      <c r="S21" s="1">
        <f t="shared" si="12"/>
        <v>0.28699999999999998</v>
      </c>
      <c r="T21" s="22">
        <f t="shared" si="13"/>
        <v>2.8245</v>
      </c>
      <c r="U21" s="1" t="str">
        <f t="shared" si="14"/>
        <v>13/64” HSS Drill</v>
      </c>
      <c r="V21" s="1" t="str">
        <f t="shared" si="15"/>
        <v>Stickout from jaws = 2.825</v>
      </c>
    </row>
    <row r="22" spans="1:22" x14ac:dyDescent="0.25">
      <c r="A22" s="4" t="s">
        <v>38</v>
      </c>
      <c r="B22" s="5">
        <v>0.21879999999999999</v>
      </c>
      <c r="C22" s="7" t="s">
        <v>39</v>
      </c>
      <c r="D22" s="7" t="str">
        <f t="shared" si="0"/>
        <v>2-1/2</v>
      </c>
      <c r="E22" s="8" t="s">
        <v>40</v>
      </c>
      <c r="F22" s="7" t="str">
        <f t="shared" si="1"/>
        <v>3-3/4</v>
      </c>
      <c r="G22" s="23">
        <f t="shared" si="17"/>
        <v>2.5</v>
      </c>
      <c r="H22" s="23">
        <f t="shared" si="2"/>
        <v>3.75</v>
      </c>
      <c r="I22" s="15">
        <f t="shared" si="3"/>
        <v>3.5008000000000001E-3</v>
      </c>
      <c r="J22" s="2">
        <f t="shared" si="16"/>
        <v>3491.7733089579524</v>
      </c>
      <c r="K22" s="2">
        <f t="shared" si="4"/>
        <v>872.9433272394881</v>
      </c>
      <c r="L22" s="2">
        <f t="shared" si="5"/>
        <v>523.7659963436929</v>
      </c>
      <c r="M22" s="2">
        <f t="shared" si="6"/>
        <v>349.17733089579519</v>
      </c>
      <c r="N22" s="1">
        <f t="shared" si="7"/>
        <v>12.223999999999998</v>
      </c>
      <c r="O22" s="1">
        <f t="shared" si="8"/>
        <v>3.0559999999999996</v>
      </c>
      <c r="P22" s="1">
        <f t="shared" si="9"/>
        <v>1.8336000000000001</v>
      </c>
      <c r="Q22" s="1">
        <f t="shared" si="10"/>
        <v>1.2223999999999999</v>
      </c>
      <c r="R22" s="22">
        <f t="shared" si="11"/>
        <v>2.6</v>
      </c>
      <c r="S22" s="1">
        <f t="shared" si="12"/>
        <v>0.309</v>
      </c>
      <c r="T22" s="22">
        <f t="shared" si="13"/>
        <v>2.9090000000000003</v>
      </c>
      <c r="U22" s="1" t="str">
        <f t="shared" si="14"/>
        <v>7/32” HSS Drill</v>
      </c>
      <c r="V22" s="1" t="str">
        <f t="shared" si="15"/>
        <v>Stickout from jaws = 2.909</v>
      </c>
    </row>
    <row r="23" spans="1:22" x14ac:dyDescent="0.25">
      <c r="A23" s="4" t="s">
        <v>41</v>
      </c>
      <c r="B23" s="5">
        <v>0.2344</v>
      </c>
      <c r="C23" s="7" t="s">
        <v>22</v>
      </c>
      <c r="D23" s="7" t="str">
        <f t="shared" si="0"/>
        <v>2-5/8</v>
      </c>
      <c r="E23" s="8" t="s">
        <v>42</v>
      </c>
      <c r="F23" s="7" t="str">
        <f t="shared" si="1"/>
        <v>3-7/8</v>
      </c>
      <c r="G23" s="23">
        <f t="shared" si="17"/>
        <v>2.625</v>
      </c>
      <c r="H23" s="23">
        <f t="shared" si="2"/>
        <v>3.875</v>
      </c>
      <c r="I23" s="15">
        <f t="shared" si="3"/>
        <v>3.7504000000000001E-3</v>
      </c>
      <c r="J23" s="2">
        <f t="shared" si="16"/>
        <v>3259.3856655290101</v>
      </c>
      <c r="K23" s="2">
        <f t="shared" si="4"/>
        <v>814.84641638225253</v>
      </c>
      <c r="L23" s="2">
        <f t="shared" si="5"/>
        <v>488.90784982935151</v>
      </c>
      <c r="M23" s="2">
        <f t="shared" si="6"/>
        <v>325.93856655290097</v>
      </c>
      <c r="N23" s="1">
        <f t="shared" si="7"/>
        <v>12.224</v>
      </c>
      <c r="O23" s="1">
        <f t="shared" si="8"/>
        <v>3.056</v>
      </c>
      <c r="P23" s="1">
        <f t="shared" si="9"/>
        <v>1.8335999999999999</v>
      </c>
      <c r="Q23" s="1">
        <f t="shared" si="10"/>
        <v>1.2223999999999999</v>
      </c>
      <c r="R23" s="22">
        <f t="shared" si="11"/>
        <v>2.7250000000000001</v>
      </c>
      <c r="S23" s="1">
        <f t="shared" si="12"/>
        <v>0.33100000000000002</v>
      </c>
      <c r="T23" s="22">
        <f t="shared" si="13"/>
        <v>3.056</v>
      </c>
      <c r="U23" s="1" t="str">
        <f t="shared" si="14"/>
        <v>15/64” HSS Drill</v>
      </c>
      <c r="V23" s="1" t="str">
        <f t="shared" si="15"/>
        <v>Stickout from jaws = 3.056</v>
      </c>
    </row>
    <row r="24" spans="1:22" x14ac:dyDescent="0.25">
      <c r="A24" s="4" t="s">
        <v>43</v>
      </c>
      <c r="B24" s="5">
        <v>0.25</v>
      </c>
      <c r="C24" s="7" t="s">
        <v>25</v>
      </c>
      <c r="D24" s="7" t="str">
        <f t="shared" si="0"/>
        <v>2-3/4</v>
      </c>
      <c r="E24" s="8" t="s">
        <v>44</v>
      </c>
      <c r="F24" s="7" t="str">
        <f t="shared" si="1"/>
        <v>4</v>
      </c>
      <c r="G24" s="23">
        <f t="shared" si="17"/>
        <v>2.75</v>
      </c>
      <c r="H24" s="23">
        <v>4</v>
      </c>
      <c r="I24" s="15">
        <f t="shared" si="3"/>
        <v>4.0000000000000001E-3</v>
      </c>
      <c r="J24" s="2">
        <f t="shared" si="16"/>
        <v>3056</v>
      </c>
      <c r="K24" s="2">
        <f t="shared" si="4"/>
        <v>764</v>
      </c>
      <c r="L24" s="2">
        <f t="shared" si="5"/>
        <v>458.4</v>
      </c>
      <c r="M24" s="2">
        <f t="shared" si="6"/>
        <v>305.59999999999997</v>
      </c>
      <c r="N24" s="1">
        <f t="shared" si="7"/>
        <v>12.224</v>
      </c>
      <c r="O24" s="1">
        <f t="shared" si="8"/>
        <v>3.056</v>
      </c>
      <c r="P24" s="1">
        <f t="shared" si="9"/>
        <v>1.8335999999999999</v>
      </c>
      <c r="Q24" s="1">
        <f t="shared" si="10"/>
        <v>1.2223999999999999</v>
      </c>
      <c r="R24" s="22">
        <f t="shared" si="11"/>
        <v>2.85</v>
      </c>
      <c r="S24" s="1">
        <f t="shared" si="12"/>
        <v>0.35299999999999998</v>
      </c>
      <c r="T24" s="22">
        <f t="shared" si="13"/>
        <v>3.2030000000000003</v>
      </c>
      <c r="U24" s="1" t="str">
        <f t="shared" si="14"/>
        <v>1/4” HSS Drill</v>
      </c>
      <c r="V24" s="1" t="str">
        <f t="shared" si="15"/>
        <v>Stickout from jaws = 3.203</v>
      </c>
    </row>
    <row r="25" spans="1:22" x14ac:dyDescent="0.25">
      <c r="A25" s="4" t="s">
        <v>45</v>
      </c>
      <c r="B25" s="5">
        <v>0.2656</v>
      </c>
      <c r="C25" s="7" t="s">
        <v>27</v>
      </c>
      <c r="D25" s="7" t="str">
        <f t="shared" si="0"/>
        <v>2-7/8</v>
      </c>
      <c r="E25" s="8" t="s">
        <v>46</v>
      </c>
      <c r="F25" s="7" t="str">
        <f t="shared" si="1"/>
        <v>4-1/8</v>
      </c>
      <c r="G25" s="23">
        <f t="shared" si="17"/>
        <v>2.875</v>
      </c>
      <c r="H25" s="23">
        <f t="shared" si="2"/>
        <v>4.125</v>
      </c>
      <c r="I25" s="15">
        <f t="shared" si="3"/>
        <v>4.2496000000000001E-3</v>
      </c>
      <c r="J25" s="2">
        <f t="shared" si="16"/>
        <v>2876.5060240963853</v>
      </c>
      <c r="K25" s="2">
        <f t="shared" si="4"/>
        <v>719.12650602409633</v>
      </c>
      <c r="L25" s="2">
        <f t="shared" si="5"/>
        <v>431.47590361445782</v>
      </c>
      <c r="M25" s="2">
        <f t="shared" si="6"/>
        <v>287.65060240963851</v>
      </c>
      <c r="N25" s="1">
        <f t="shared" si="7"/>
        <v>12.223999999999998</v>
      </c>
      <c r="O25" s="1">
        <f t="shared" si="8"/>
        <v>3.0559999999999996</v>
      </c>
      <c r="P25" s="1">
        <f t="shared" si="9"/>
        <v>1.8335999999999999</v>
      </c>
      <c r="Q25" s="1">
        <f t="shared" si="10"/>
        <v>1.2223999999999999</v>
      </c>
      <c r="R25" s="22">
        <f t="shared" si="11"/>
        <v>2.9750000000000001</v>
      </c>
      <c r="S25" s="1">
        <f t="shared" si="12"/>
        <v>0.375</v>
      </c>
      <c r="T25" s="22">
        <f t="shared" si="13"/>
        <v>3.35</v>
      </c>
      <c r="U25" s="1" t="str">
        <f t="shared" si="14"/>
        <v>17/64” HSS Drill</v>
      </c>
      <c r="V25" s="1" t="str">
        <f t="shared" si="15"/>
        <v>Stickout from jaws = 3.35</v>
      </c>
    </row>
    <row r="26" spans="1:22" x14ac:dyDescent="0.25">
      <c r="A26" s="4" t="s">
        <v>47</v>
      </c>
      <c r="B26" s="5">
        <v>0.28120000000000001</v>
      </c>
      <c r="C26" s="7" t="s">
        <v>48</v>
      </c>
      <c r="D26" s="7" t="str">
        <f t="shared" si="0"/>
        <v>2-15/16</v>
      </c>
      <c r="E26" s="8" t="s">
        <v>49</v>
      </c>
      <c r="F26" s="7" t="str">
        <f t="shared" si="1"/>
        <v>4-1/4</v>
      </c>
      <c r="G26" s="23">
        <f t="shared" si="17"/>
        <v>2.9375</v>
      </c>
      <c r="H26" s="23">
        <f t="shared" si="2"/>
        <v>4.25</v>
      </c>
      <c r="I26" s="15">
        <f t="shared" si="3"/>
        <v>4.4992000000000001E-3</v>
      </c>
      <c r="J26" s="2">
        <f t="shared" si="16"/>
        <v>2716.9274537695592</v>
      </c>
      <c r="K26" s="2">
        <f t="shared" si="4"/>
        <v>679.23186344238979</v>
      </c>
      <c r="L26" s="2">
        <f t="shared" si="5"/>
        <v>407.53911806543385</v>
      </c>
      <c r="M26" s="2">
        <f t="shared" si="6"/>
        <v>271.69274537695588</v>
      </c>
      <c r="N26" s="1">
        <f t="shared" si="7"/>
        <v>12.224000000000002</v>
      </c>
      <c r="O26" s="1">
        <f t="shared" si="8"/>
        <v>3.0560000000000005</v>
      </c>
      <c r="P26" s="1">
        <f t="shared" si="9"/>
        <v>1.8336000000000001</v>
      </c>
      <c r="Q26" s="1">
        <f t="shared" si="10"/>
        <v>1.2223999999999999</v>
      </c>
      <c r="R26" s="22">
        <f t="shared" si="11"/>
        <v>3.0375000000000001</v>
      </c>
      <c r="S26" s="1">
        <f t="shared" si="12"/>
        <v>0.39700000000000002</v>
      </c>
      <c r="T26" s="22">
        <f t="shared" si="13"/>
        <v>3.4344999999999999</v>
      </c>
      <c r="U26" s="1" t="str">
        <f t="shared" si="14"/>
        <v>9/32” HSS Drill</v>
      </c>
      <c r="V26" s="1" t="str">
        <f t="shared" si="15"/>
        <v>Stickout from jaws = 3.435</v>
      </c>
    </row>
    <row r="27" spans="1:22" x14ac:dyDescent="0.25">
      <c r="A27" s="4" t="s">
        <v>50</v>
      </c>
      <c r="B27" s="5">
        <v>0.2969</v>
      </c>
      <c r="C27" s="7" t="s">
        <v>51</v>
      </c>
      <c r="D27" s="7" t="str">
        <f t="shared" si="0"/>
        <v>3-1/16</v>
      </c>
      <c r="E27" s="8" t="s">
        <v>52</v>
      </c>
      <c r="F27" s="7" t="str">
        <f t="shared" si="1"/>
        <v>4-3/8</v>
      </c>
      <c r="G27" s="23">
        <f t="shared" si="17"/>
        <v>3.0625</v>
      </c>
      <c r="H27" s="23">
        <f t="shared" si="2"/>
        <v>4.375</v>
      </c>
      <c r="I27" s="15">
        <f t="shared" si="3"/>
        <v>4.7504000000000001E-3</v>
      </c>
      <c r="J27" s="2">
        <f t="shared" si="16"/>
        <v>2573.2569888851467</v>
      </c>
      <c r="K27" s="2">
        <f t="shared" si="4"/>
        <v>643.31424722128668</v>
      </c>
      <c r="L27" s="2">
        <f t="shared" si="5"/>
        <v>385.98854833277198</v>
      </c>
      <c r="M27" s="2">
        <f t="shared" si="6"/>
        <v>257.32569888851464</v>
      </c>
      <c r="N27" s="1">
        <f t="shared" si="7"/>
        <v>12.224000000000002</v>
      </c>
      <c r="O27" s="1">
        <f t="shared" si="8"/>
        <v>3.0560000000000005</v>
      </c>
      <c r="P27" s="1">
        <f t="shared" si="9"/>
        <v>1.8336000000000001</v>
      </c>
      <c r="Q27" s="1">
        <f t="shared" si="10"/>
        <v>1.2223999999999999</v>
      </c>
      <c r="R27" s="22">
        <f t="shared" si="11"/>
        <v>3.1625000000000001</v>
      </c>
      <c r="S27" s="1">
        <f t="shared" si="12"/>
        <v>0.41899999999999998</v>
      </c>
      <c r="T27" s="22">
        <f t="shared" si="13"/>
        <v>3.5815000000000001</v>
      </c>
      <c r="U27" s="1" t="str">
        <f t="shared" si="14"/>
        <v>19/64” HSS Drill</v>
      </c>
      <c r="V27" s="1" t="str">
        <f t="shared" si="15"/>
        <v>Stickout from jaws = 3.582</v>
      </c>
    </row>
    <row r="28" spans="1:22" x14ac:dyDescent="0.25">
      <c r="A28" s="4" t="s">
        <v>53</v>
      </c>
      <c r="B28" s="5">
        <v>0.3125</v>
      </c>
      <c r="C28" s="7" t="s">
        <v>54</v>
      </c>
      <c r="D28" s="7" t="str">
        <f t="shared" si="0"/>
        <v>3-3/16</v>
      </c>
      <c r="E28" s="8" t="s">
        <v>55</v>
      </c>
      <c r="F28" s="7" t="str">
        <f t="shared" si="1"/>
        <v>4-1/2</v>
      </c>
      <c r="G28" s="23">
        <f t="shared" si="17"/>
        <v>3.1875</v>
      </c>
      <c r="H28" s="23">
        <f t="shared" si="2"/>
        <v>4.5</v>
      </c>
      <c r="I28" s="15">
        <f t="shared" si="3"/>
        <v>5.0000000000000001E-3</v>
      </c>
      <c r="J28" s="2">
        <f t="shared" si="16"/>
        <v>2444.8000000000002</v>
      </c>
      <c r="K28" s="2">
        <f t="shared" si="4"/>
        <v>611.20000000000005</v>
      </c>
      <c r="L28" s="2">
        <f t="shared" si="5"/>
        <v>366.71999999999997</v>
      </c>
      <c r="M28" s="2">
        <f t="shared" si="6"/>
        <v>244.47999999999996</v>
      </c>
      <c r="N28" s="1">
        <f t="shared" si="7"/>
        <v>12.224000000000002</v>
      </c>
      <c r="O28" s="1">
        <f t="shared" si="8"/>
        <v>3.0560000000000005</v>
      </c>
      <c r="P28" s="1">
        <f t="shared" si="9"/>
        <v>1.8335999999999999</v>
      </c>
      <c r="Q28" s="1">
        <f t="shared" si="10"/>
        <v>1.2223999999999999</v>
      </c>
      <c r="R28" s="22">
        <f t="shared" si="11"/>
        <v>3.2875000000000001</v>
      </c>
      <c r="S28" s="1">
        <f t="shared" si="12"/>
        <v>0.441</v>
      </c>
      <c r="T28" s="22">
        <f t="shared" si="13"/>
        <v>3.7284999999999999</v>
      </c>
      <c r="U28" s="1" t="str">
        <f t="shared" si="14"/>
        <v>5/16” HSS Drill</v>
      </c>
      <c r="V28" s="1" t="str">
        <f t="shared" si="15"/>
        <v>Stickout from jaws = 3.729</v>
      </c>
    </row>
    <row r="29" spans="1:22" x14ac:dyDescent="0.25">
      <c r="A29" s="4" t="s">
        <v>56</v>
      </c>
      <c r="B29" s="5">
        <v>0.3281</v>
      </c>
      <c r="C29" s="7" t="s">
        <v>57</v>
      </c>
      <c r="D29" s="7" t="str">
        <f t="shared" si="0"/>
        <v>3-5/16</v>
      </c>
      <c r="E29" s="8" t="s">
        <v>58</v>
      </c>
      <c r="F29" s="7" t="str">
        <f t="shared" si="1"/>
        <v>4-5/8</v>
      </c>
      <c r="G29" s="23">
        <f t="shared" si="17"/>
        <v>3.3125</v>
      </c>
      <c r="H29" s="23">
        <f t="shared" si="2"/>
        <v>4.625</v>
      </c>
      <c r="I29" s="15">
        <f t="shared" si="3"/>
        <v>5.2496000000000001E-3</v>
      </c>
      <c r="J29" s="2">
        <f t="shared" si="16"/>
        <v>2328.5583663517218</v>
      </c>
      <c r="K29" s="2">
        <f t="shared" si="4"/>
        <v>582.13959158793045</v>
      </c>
      <c r="L29" s="2">
        <f t="shared" si="5"/>
        <v>349.28375495275827</v>
      </c>
      <c r="M29" s="2">
        <f t="shared" si="6"/>
        <v>232.85583663517218</v>
      </c>
      <c r="N29" s="1">
        <f t="shared" si="7"/>
        <v>12.224</v>
      </c>
      <c r="O29" s="1">
        <f t="shared" si="8"/>
        <v>3.056</v>
      </c>
      <c r="P29" s="1">
        <f t="shared" si="9"/>
        <v>1.8335999999999999</v>
      </c>
      <c r="Q29" s="1">
        <f t="shared" si="10"/>
        <v>1.2223999999999999</v>
      </c>
      <c r="R29" s="22">
        <f t="shared" si="11"/>
        <v>3.4125000000000001</v>
      </c>
      <c r="S29" s="1">
        <f t="shared" si="12"/>
        <v>0.46300000000000002</v>
      </c>
      <c r="T29" s="22">
        <f t="shared" si="13"/>
        <v>3.8755000000000002</v>
      </c>
      <c r="U29" s="1" t="str">
        <f t="shared" si="14"/>
        <v>21/64” HSS Drill</v>
      </c>
      <c r="V29" s="1" t="str">
        <f t="shared" si="15"/>
        <v>Stickout from jaws = 3.876</v>
      </c>
    </row>
    <row r="30" spans="1:22" x14ac:dyDescent="0.25">
      <c r="A30" s="4" t="s">
        <v>59</v>
      </c>
      <c r="B30" s="5">
        <v>0.34379999999999999</v>
      </c>
      <c r="C30" s="7" t="s">
        <v>60</v>
      </c>
      <c r="D30" s="7" t="str">
        <f t="shared" si="0"/>
        <v>3-7/16</v>
      </c>
      <c r="E30" s="8" t="s">
        <v>61</v>
      </c>
      <c r="F30" s="7" t="str">
        <f t="shared" si="1"/>
        <v>4-3/4</v>
      </c>
      <c r="G30" s="23">
        <f t="shared" si="17"/>
        <v>3.4375</v>
      </c>
      <c r="H30" s="23">
        <f t="shared" si="2"/>
        <v>4.75</v>
      </c>
      <c r="I30" s="15">
        <f t="shared" si="3"/>
        <v>5.5008000000000001E-3</v>
      </c>
      <c r="J30" s="2">
        <f t="shared" si="16"/>
        <v>2222.2222222222222</v>
      </c>
      <c r="K30" s="2">
        <f t="shared" si="4"/>
        <v>555.55555555555554</v>
      </c>
      <c r="L30" s="2">
        <f t="shared" si="5"/>
        <v>333.33333333333331</v>
      </c>
      <c r="M30" s="2">
        <f t="shared" si="6"/>
        <v>222.2222222222222</v>
      </c>
      <c r="N30" s="1">
        <f t="shared" si="7"/>
        <v>12.224</v>
      </c>
      <c r="O30" s="1">
        <f t="shared" si="8"/>
        <v>3.056</v>
      </c>
      <c r="P30" s="1">
        <f t="shared" si="9"/>
        <v>1.8335999999999999</v>
      </c>
      <c r="Q30" s="1">
        <f t="shared" si="10"/>
        <v>1.2223999999999999</v>
      </c>
      <c r="R30" s="22">
        <f t="shared" si="11"/>
        <v>3.5375000000000001</v>
      </c>
      <c r="S30" s="1">
        <f t="shared" si="12"/>
        <v>0.48499999999999999</v>
      </c>
      <c r="T30" s="22">
        <f t="shared" si="13"/>
        <v>4.0225</v>
      </c>
      <c r="U30" s="1" t="str">
        <f t="shared" si="14"/>
        <v>11/32” HSS Drill</v>
      </c>
      <c r="V30" s="1" t="str">
        <f t="shared" si="15"/>
        <v>Stickout from jaws = 4.023</v>
      </c>
    </row>
    <row r="31" spans="1:22" x14ac:dyDescent="0.25">
      <c r="A31" s="4" t="s">
        <v>62</v>
      </c>
      <c r="B31" s="5">
        <v>0.3594</v>
      </c>
      <c r="C31" s="7" t="s">
        <v>34</v>
      </c>
      <c r="D31" s="7" t="str">
        <f t="shared" si="0"/>
        <v>3-1/2</v>
      </c>
      <c r="E31" s="8" t="s">
        <v>63</v>
      </c>
      <c r="F31" s="7" t="str">
        <f t="shared" si="1"/>
        <v>4-7/8</v>
      </c>
      <c r="G31" s="23">
        <f t="shared" si="17"/>
        <v>3.5</v>
      </c>
      <c r="H31" s="23">
        <f t="shared" si="2"/>
        <v>4.875</v>
      </c>
      <c r="I31" s="15">
        <f t="shared" si="3"/>
        <v>5.7504000000000001E-3</v>
      </c>
      <c r="J31" s="2">
        <f t="shared" si="16"/>
        <v>2125.765164162493</v>
      </c>
      <c r="K31" s="2">
        <f t="shared" si="4"/>
        <v>531.44129104062324</v>
      </c>
      <c r="L31" s="2">
        <f t="shared" si="5"/>
        <v>318.86477462437392</v>
      </c>
      <c r="M31" s="2">
        <f t="shared" si="6"/>
        <v>212.57651641624929</v>
      </c>
      <c r="N31" s="1">
        <f t="shared" si="7"/>
        <v>12.223999999999998</v>
      </c>
      <c r="O31" s="1">
        <f t="shared" si="8"/>
        <v>3.0559999999999996</v>
      </c>
      <c r="P31" s="1">
        <f t="shared" si="9"/>
        <v>1.8335999999999997</v>
      </c>
      <c r="Q31" s="1">
        <f t="shared" si="10"/>
        <v>1.2223999999999999</v>
      </c>
      <c r="R31" s="22">
        <f t="shared" si="11"/>
        <v>3.5</v>
      </c>
      <c r="S31" s="1">
        <f t="shared" si="12"/>
        <v>0.50700000000000001</v>
      </c>
      <c r="T31" s="22">
        <f t="shared" si="13"/>
        <v>4.0069999999999997</v>
      </c>
      <c r="U31" s="1" t="str">
        <f t="shared" si="14"/>
        <v>23/64” HSS Drill</v>
      </c>
      <c r="V31" s="1" t="str">
        <f t="shared" si="15"/>
        <v>Stickout from jaws = 4.007</v>
      </c>
    </row>
    <row r="32" spans="1:22" x14ac:dyDescent="0.25">
      <c r="A32" s="4" t="s">
        <v>64</v>
      </c>
      <c r="B32" s="5">
        <v>0.375</v>
      </c>
      <c r="C32" s="7" t="s">
        <v>37</v>
      </c>
      <c r="D32" s="7" t="str">
        <f t="shared" si="0"/>
        <v>3-5/8</v>
      </c>
      <c r="E32" s="8" t="s">
        <v>65</v>
      </c>
      <c r="F32" s="7" t="str">
        <f t="shared" si="1"/>
        <v>5</v>
      </c>
      <c r="G32" s="23">
        <f t="shared" si="17"/>
        <v>3.625</v>
      </c>
      <c r="H32" s="23">
        <v>5</v>
      </c>
      <c r="I32" s="15">
        <f t="shared" si="3"/>
        <v>6.0000000000000001E-3</v>
      </c>
      <c r="J32" s="2">
        <f t="shared" si="16"/>
        <v>2037.3333333333333</v>
      </c>
      <c r="K32" s="2">
        <f t="shared" si="4"/>
        <v>509.33333333333331</v>
      </c>
      <c r="L32" s="2">
        <f t="shared" si="5"/>
        <v>305.59999999999997</v>
      </c>
      <c r="M32" s="2">
        <f t="shared" si="6"/>
        <v>203.73333333333332</v>
      </c>
      <c r="N32" s="1">
        <f t="shared" si="7"/>
        <v>12.224</v>
      </c>
      <c r="O32" s="1">
        <f t="shared" si="8"/>
        <v>3.056</v>
      </c>
      <c r="P32" s="1">
        <f t="shared" si="9"/>
        <v>1.8335999999999999</v>
      </c>
      <c r="Q32" s="1">
        <f t="shared" si="10"/>
        <v>1.2223999999999999</v>
      </c>
      <c r="R32" s="22">
        <f t="shared" si="11"/>
        <v>3.625</v>
      </c>
      <c r="S32" s="1">
        <f t="shared" si="12"/>
        <v>0.53</v>
      </c>
      <c r="T32" s="22">
        <f t="shared" si="13"/>
        <v>4.1550000000000002</v>
      </c>
      <c r="U32" s="1" t="str">
        <f t="shared" si="14"/>
        <v>3/8” HSS Drill</v>
      </c>
      <c r="V32" s="1" t="str">
        <f t="shared" si="15"/>
        <v>Stickout from jaws = 4.155</v>
      </c>
    </row>
    <row r="33" spans="1:22" x14ac:dyDescent="0.25">
      <c r="A33" s="4" t="s">
        <v>66</v>
      </c>
      <c r="B33" s="5">
        <v>0.3906</v>
      </c>
      <c r="C33" s="7" t="s">
        <v>40</v>
      </c>
      <c r="D33" s="7" t="str">
        <f t="shared" si="0"/>
        <v>3-3/4</v>
      </c>
      <c r="E33" s="8" t="s">
        <v>67</v>
      </c>
      <c r="F33" s="7" t="str">
        <f t="shared" si="1"/>
        <v>5-1/8</v>
      </c>
      <c r="G33" s="23">
        <f t="shared" si="17"/>
        <v>3.75</v>
      </c>
      <c r="H33" s="23">
        <f t="shared" si="2"/>
        <v>5.125</v>
      </c>
      <c r="I33" s="15">
        <f t="shared" si="3"/>
        <v>6.2496000000000001E-3</v>
      </c>
      <c r="J33" s="2">
        <f t="shared" si="16"/>
        <v>1955.9651817716333</v>
      </c>
      <c r="K33" s="2">
        <f t="shared" si="4"/>
        <v>488.99129544290832</v>
      </c>
      <c r="L33" s="2">
        <f t="shared" si="5"/>
        <v>293.39477726574501</v>
      </c>
      <c r="M33" s="2">
        <f t="shared" si="6"/>
        <v>195.59651817716332</v>
      </c>
      <c r="N33" s="1">
        <f t="shared" si="7"/>
        <v>12.223999999999998</v>
      </c>
      <c r="O33" s="1">
        <f t="shared" si="8"/>
        <v>3.0559999999999996</v>
      </c>
      <c r="P33" s="1">
        <f t="shared" si="9"/>
        <v>1.8336000000000001</v>
      </c>
      <c r="Q33" s="1">
        <f t="shared" si="10"/>
        <v>1.2223999999999999</v>
      </c>
      <c r="R33" s="22">
        <f t="shared" si="11"/>
        <v>3.75</v>
      </c>
      <c r="S33" s="1">
        <f t="shared" si="12"/>
        <v>0.55200000000000005</v>
      </c>
      <c r="T33" s="22">
        <f t="shared" si="13"/>
        <v>4.3019999999999996</v>
      </c>
      <c r="U33" s="1" t="str">
        <f t="shared" si="14"/>
        <v>25/64” HSS Drill</v>
      </c>
      <c r="V33" s="1" t="str">
        <f t="shared" si="15"/>
        <v>Stickout from jaws = 4.302</v>
      </c>
    </row>
    <row r="34" spans="1:22" x14ac:dyDescent="0.25">
      <c r="A34" s="4" t="s">
        <v>68</v>
      </c>
      <c r="B34" s="5">
        <v>0.40620000000000001</v>
      </c>
      <c r="C34" s="7" t="s">
        <v>42</v>
      </c>
      <c r="D34" s="7" t="str">
        <f t="shared" si="0"/>
        <v>3-7/8</v>
      </c>
      <c r="E34" s="8" t="s">
        <v>69</v>
      </c>
      <c r="F34" s="7" t="str">
        <f t="shared" si="1"/>
        <v>5-1/4</v>
      </c>
      <c r="G34" s="23">
        <f t="shared" si="17"/>
        <v>3.875</v>
      </c>
      <c r="H34" s="23">
        <f t="shared" si="2"/>
        <v>5.25</v>
      </c>
      <c r="I34" s="15">
        <f t="shared" si="3"/>
        <v>6.4992000000000001E-3</v>
      </c>
      <c r="J34" s="2">
        <f t="shared" si="16"/>
        <v>1880.8468734613491</v>
      </c>
      <c r="K34" s="2">
        <f t="shared" si="4"/>
        <v>470.21171836533728</v>
      </c>
      <c r="L34" s="2">
        <f t="shared" si="5"/>
        <v>282.12703101920232</v>
      </c>
      <c r="M34" s="2">
        <f t="shared" si="6"/>
        <v>188.0846873461349</v>
      </c>
      <c r="N34" s="1">
        <f t="shared" si="7"/>
        <v>12.224</v>
      </c>
      <c r="O34" s="1">
        <f t="shared" si="8"/>
        <v>3.056</v>
      </c>
      <c r="P34" s="1">
        <f t="shared" si="9"/>
        <v>1.8335999999999999</v>
      </c>
      <c r="Q34" s="1">
        <f t="shared" si="10"/>
        <v>1.2223999999999999</v>
      </c>
      <c r="R34" s="22">
        <f t="shared" si="11"/>
        <v>3.875</v>
      </c>
      <c r="S34" s="1">
        <f t="shared" si="12"/>
        <v>0.57399999999999995</v>
      </c>
      <c r="T34" s="22">
        <f t="shared" si="13"/>
        <v>4.4489999999999998</v>
      </c>
      <c r="U34" s="1" t="str">
        <f t="shared" si="14"/>
        <v>13/32” HSS Drill</v>
      </c>
      <c r="V34" s="1" t="str">
        <f t="shared" si="15"/>
        <v>Stickout from jaws = 4.449</v>
      </c>
    </row>
    <row r="35" spans="1:22" x14ac:dyDescent="0.25">
      <c r="A35" s="4" t="s">
        <v>70</v>
      </c>
      <c r="B35" s="5">
        <v>0.4219</v>
      </c>
      <c r="C35" s="7" t="s">
        <v>71</v>
      </c>
      <c r="D35" s="7" t="str">
        <f t="shared" si="0"/>
        <v>3-15/16</v>
      </c>
      <c r="E35" s="8" t="s">
        <v>72</v>
      </c>
      <c r="F35" s="7" t="str">
        <f t="shared" si="1"/>
        <v>5-3/8</v>
      </c>
      <c r="G35" s="23">
        <f t="shared" si="17"/>
        <v>3.9375</v>
      </c>
      <c r="H35" s="23">
        <f t="shared" si="2"/>
        <v>5.375</v>
      </c>
      <c r="I35" s="15">
        <f t="shared" si="3"/>
        <v>6.7504000000000002E-3</v>
      </c>
      <c r="J35" s="2">
        <f t="shared" si="16"/>
        <v>1810.8556529983409</v>
      </c>
      <c r="K35" s="2">
        <f t="shared" si="4"/>
        <v>452.71391324958523</v>
      </c>
      <c r="L35" s="2">
        <f t="shared" si="5"/>
        <v>271.62834794975112</v>
      </c>
      <c r="M35" s="2">
        <f t="shared" si="6"/>
        <v>181.08556529983406</v>
      </c>
      <c r="N35" s="1">
        <f t="shared" si="7"/>
        <v>12.224000000000002</v>
      </c>
      <c r="O35" s="1">
        <f t="shared" si="8"/>
        <v>3.0560000000000005</v>
      </c>
      <c r="P35" s="1">
        <f t="shared" si="9"/>
        <v>1.8335999999999999</v>
      </c>
      <c r="Q35" s="1">
        <f t="shared" si="10"/>
        <v>1.2223999999999997</v>
      </c>
      <c r="R35" s="22">
        <f t="shared" si="11"/>
        <v>4</v>
      </c>
      <c r="S35" s="1">
        <f t="shared" si="12"/>
        <v>0.59599999999999997</v>
      </c>
      <c r="T35" s="22">
        <f t="shared" si="13"/>
        <v>4.5960000000000001</v>
      </c>
      <c r="U35" s="1" t="str">
        <f t="shared" si="14"/>
        <v>27/64” HSS Drill</v>
      </c>
      <c r="V35" s="1" t="str">
        <f t="shared" si="15"/>
        <v>Stickout from jaws = 4.596</v>
      </c>
    </row>
    <row r="36" spans="1:22" x14ac:dyDescent="0.25">
      <c r="A36" s="4" t="s">
        <v>73</v>
      </c>
      <c r="B36" s="5">
        <v>0.4375</v>
      </c>
      <c r="C36" s="7" t="s">
        <v>74</v>
      </c>
      <c r="D36" s="7" t="str">
        <f t="shared" si="0"/>
        <v>4-1/16</v>
      </c>
      <c r="E36" s="8" t="s">
        <v>75</v>
      </c>
      <c r="F36" s="7" t="str">
        <f t="shared" si="1"/>
        <v>5-1/2</v>
      </c>
      <c r="G36" s="23">
        <f t="shared" si="17"/>
        <v>4.0625</v>
      </c>
      <c r="H36" s="23">
        <f t="shared" si="2"/>
        <v>5.5</v>
      </c>
      <c r="I36" s="15">
        <f t="shared" si="3"/>
        <v>7.0000000000000001E-3</v>
      </c>
      <c r="J36" s="2">
        <f t="shared" si="16"/>
        <v>1746.2857142857142</v>
      </c>
      <c r="K36" s="2">
        <f t="shared" si="4"/>
        <v>436.57142857142856</v>
      </c>
      <c r="L36" s="2">
        <f t="shared" si="5"/>
        <v>261.94285714285712</v>
      </c>
      <c r="M36" s="2">
        <f t="shared" si="6"/>
        <v>174.62857142857141</v>
      </c>
      <c r="N36" s="1">
        <f t="shared" si="7"/>
        <v>12.224</v>
      </c>
      <c r="O36" s="1">
        <f t="shared" si="8"/>
        <v>3.056</v>
      </c>
      <c r="P36" s="1">
        <f t="shared" si="9"/>
        <v>1.8336000000000001</v>
      </c>
      <c r="Q36" s="1">
        <f t="shared" si="10"/>
        <v>1.2223999999999999</v>
      </c>
      <c r="R36" s="22">
        <f t="shared" si="11"/>
        <v>4.125</v>
      </c>
      <c r="S36" s="1">
        <f t="shared" si="12"/>
        <v>0.61799999999999999</v>
      </c>
      <c r="T36" s="22">
        <f t="shared" si="13"/>
        <v>4.7430000000000003</v>
      </c>
      <c r="U36" s="1" t="str">
        <f t="shared" si="14"/>
        <v>7/16” HSS Drill</v>
      </c>
      <c r="V36" s="1" t="str">
        <f t="shared" si="15"/>
        <v>Stickout from jaws = 4.743</v>
      </c>
    </row>
    <row r="37" spans="1:22" x14ac:dyDescent="0.25">
      <c r="A37" s="4" t="s">
        <v>76</v>
      </c>
      <c r="B37" s="5">
        <v>0.4531</v>
      </c>
      <c r="C37" s="7" t="s">
        <v>77</v>
      </c>
      <c r="D37" s="7" t="str">
        <f t="shared" si="0"/>
        <v>4-3/16</v>
      </c>
      <c r="E37" s="8" t="s">
        <v>78</v>
      </c>
      <c r="F37" s="7" t="str">
        <f t="shared" si="1"/>
        <v>5-5/8</v>
      </c>
      <c r="G37" s="23">
        <f t="shared" si="17"/>
        <v>4.1875</v>
      </c>
      <c r="H37" s="23">
        <f t="shared" si="2"/>
        <v>5.625</v>
      </c>
      <c r="I37" s="15">
        <f t="shared" si="3"/>
        <v>7.2496000000000001E-3</v>
      </c>
      <c r="J37" s="2">
        <f t="shared" si="16"/>
        <v>1686.1619951445598</v>
      </c>
      <c r="K37" s="2">
        <f t="shared" si="4"/>
        <v>421.54049878613995</v>
      </c>
      <c r="L37" s="2">
        <f t="shared" si="5"/>
        <v>252.92429927168394</v>
      </c>
      <c r="M37" s="2">
        <f t="shared" si="6"/>
        <v>168.61619951445596</v>
      </c>
      <c r="N37" s="1">
        <f t="shared" si="7"/>
        <v>12.224000000000002</v>
      </c>
      <c r="O37" s="1">
        <f t="shared" si="8"/>
        <v>3.0560000000000005</v>
      </c>
      <c r="P37" s="1">
        <f t="shared" si="9"/>
        <v>1.8335999999999997</v>
      </c>
      <c r="Q37" s="1">
        <f t="shared" si="10"/>
        <v>1.2223999999999999</v>
      </c>
      <c r="R37" s="22">
        <f t="shared" si="11"/>
        <v>4.25</v>
      </c>
      <c r="S37" s="1">
        <f t="shared" si="12"/>
        <v>0.64</v>
      </c>
      <c r="T37" s="22">
        <f t="shared" si="13"/>
        <v>4.8899999999999997</v>
      </c>
      <c r="U37" s="1" t="str">
        <f t="shared" si="14"/>
        <v>29/64” HSS Drill</v>
      </c>
      <c r="V37" s="1" t="str">
        <f t="shared" si="15"/>
        <v>Stickout from jaws = 4.89</v>
      </c>
    </row>
    <row r="38" spans="1:22" x14ac:dyDescent="0.25">
      <c r="A38" s="4" t="s">
        <v>79</v>
      </c>
      <c r="B38" s="5">
        <v>0.46879999999999999</v>
      </c>
      <c r="C38" s="7" t="s">
        <v>80</v>
      </c>
      <c r="D38" s="7" t="str">
        <f t="shared" si="0"/>
        <v>4-5/16</v>
      </c>
      <c r="E38" s="8" t="s">
        <v>81</v>
      </c>
      <c r="F38" s="7" t="str">
        <f t="shared" si="1"/>
        <v>5-3/4</v>
      </c>
      <c r="G38" s="23">
        <f t="shared" si="17"/>
        <v>4.3125</v>
      </c>
      <c r="H38" s="23">
        <f t="shared" si="2"/>
        <v>5.75</v>
      </c>
      <c r="I38" s="15">
        <f t="shared" si="3"/>
        <v>7.5008000000000002E-3</v>
      </c>
      <c r="J38" s="2">
        <f t="shared" si="16"/>
        <v>1629.6928327645051</v>
      </c>
      <c r="K38" s="2">
        <f t="shared" si="4"/>
        <v>407.42320819112626</v>
      </c>
      <c r="L38" s="2">
        <f t="shared" si="5"/>
        <v>244.45392491467575</v>
      </c>
      <c r="M38" s="2">
        <f t="shared" si="6"/>
        <v>162.96928327645048</v>
      </c>
      <c r="N38" s="1">
        <f t="shared" si="7"/>
        <v>12.224</v>
      </c>
      <c r="O38" s="1">
        <f t="shared" si="8"/>
        <v>3.056</v>
      </c>
      <c r="P38" s="1">
        <f t="shared" si="9"/>
        <v>1.8335999999999999</v>
      </c>
      <c r="Q38" s="1">
        <f t="shared" si="10"/>
        <v>1.2223999999999999</v>
      </c>
      <c r="R38" s="22">
        <f t="shared" si="11"/>
        <v>4.375</v>
      </c>
      <c r="S38" s="1">
        <f t="shared" si="12"/>
        <v>0.66200000000000003</v>
      </c>
      <c r="T38" s="22">
        <f t="shared" si="13"/>
        <v>5.0369999999999999</v>
      </c>
      <c r="U38" s="1" t="str">
        <f t="shared" si="14"/>
        <v>15/32” HSS Drill</v>
      </c>
      <c r="V38" s="1" t="str">
        <f t="shared" si="15"/>
        <v>Stickout from jaws = 5.037</v>
      </c>
    </row>
    <row r="39" spans="1:22" x14ac:dyDescent="0.25">
      <c r="A39" s="4" t="s">
        <v>82</v>
      </c>
      <c r="B39" s="5">
        <v>0.4844</v>
      </c>
      <c r="C39" s="7" t="s">
        <v>52</v>
      </c>
      <c r="D39" s="7" t="str">
        <f t="shared" si="0"/>
        <v>4-3/8</v>
      </c>
      <c r="E39" s="8" t="s">
        <v>83</v>
      </c>
      <c r="F39" s="7" t="str">
        <f t="shared" si="1"/>
        <v>5-7/8</v>
      </c>
      <c r="G39" s="23">
        <f t="shared" si="17"/>
        <v>4.375</v>
      </c>
      <c r="H39" s="23">
        <f t="shared" si="2"/>
        <v>5.875</v>
      </c>
      <c r="I39" s="15">
        <f t="shared" si="3"/>
        <v>7.7504000000000002E-3</v>
      </c>
      <c r="J39" s="2">
        <f t="shared" si="16"/>
        <v>1577.2089182493808</v>
      </c>
      <c r="K39" s="2">
        <f t="shared" si="4"/>
        <v>394.30222956234519</v>
      </c>
      <c r="L39" s="2">
        <f t="shared" si="5"/>
        <v>236.5813377374071</v>
      </c>
      <c r="M39" s="2">
        <f t="shared" si="6"/>
        <v>157.72089182493806</v>
      </c>
      <c r="N39" s="1">
        <f t="shared" si="7"/>
        <v>12.224</v>
      </c>
      <c r="O39" s="1">
        <f t="shared" si="8"/>
        <v>3.056</v>
      </c>
      <c r="P39" s="1">
        <f t="shared" si="9"/>
        <v>1.8336000000000001</v>
      </c>
      <c r="Q39" s="1">
        <f t="shared" si="10"/>
        <v>1.2223999999999999</v>
      </c>
      <c r="R39" s="22">
        <f t="shared" si="11"/>
        <v>4.5</v>
      </c>
      <c r="S39" s="1">
        <f t="shared" si="12"/>
        <v>0.68400000000000005</v>
      </c>
      <c r="T39" s="22">
        <f t="shared" si="13"/>
        <v>5.1840000000000002</v>
      </c>
      <c r="U39" s="1" t="str">
        <f t="shared" si="14"/>
        <v>31/64” HSS Drill</v>
      </c>
      <c r="V39" s="1" t="str">
        <f t="shared" si="15"/>
        <v>Stickout from jaws = 5.184</v>
      </c>
    </row>
    <row r="40" spans="1:22" x14ac:dyDescent="0.25">
      <c r="A40" s="4" t="s">
        <v>7</v>
      </c>
      <c r="B40" s="5">
        <v>0.5</v>
      </c>
      <c r="C40" s="7" t="s">
        <v>55</v>
      </c>
      <c r="D40" s="7" t="str">
        <f t="shared" si="0"/>
        <v>4-1/2</v>
      </c>
      <c r="E40" s="8" t="s">
        <v>84</v>
      </c>
      <c r="F40" s="7" t="str">
        <f t="shared" si="1"/>
        <v>6</v>
      </c>
      <c r="G40" s="23">
        <f t="shared" si="17"/>
        <v>4.5</v>
      </c>
      <c r="H40" s="23">
        <v>6</v>
      </c>
      <c r="I40" s="15">
        <f t="shared" si="3"/>
        <v>8.0000000000000002E-3</v>
      </c>
      <c r="J40" s="2">
        <f t="shared" si="16"/>
        <v>1528</v>
      </c>
      <c r="K40" s="2">
        <f t="shared" si="4"/>
        <v>382</v>
      </c>
      <c r="L40" s="2">
        <f t="shared" si="5"/>
        <v>229.2</v>
      </c>
      <c r="M40" s="2">
        <f t="shared" si="6"/>
        <v>152.79999999999998</v>
      </c>
      <c r="N40" s="1">
        <f t="shared" si="7"/>
        <v>12.224</v>
      </c>
      <c r="O40" s="1">
        <f t="shared" si="8"/>
        <v>3.056</v>
      </c>
      <c r="P40" s="1">
        <f t="shared" si="9"/>
        <v>1.8335999999999999</v>
      </c>
      <c r="Q40" s="1">
        <f t="shared" si="10"/>
        <v>1.2223999999999999</v>
      </c>
      <c r="R40" s="22">
        <f t="shared" si="11"/>
        <v>4.625</v>
      </c>
      <c r="S40" s="1">
        <f t="shared" si="12"/>
        <v>0.70599999999999996</v>
      </c>
      <c r="T40" s="22">
        <f t="shared" si="13"/>
        <v>5.3309999999999995</v>
      </c>
      <c r="U40" s="1" t="str">
        <f t="shared" si="14"/>
        <v>1/2” HSS Drill</v>
      </c>
      <c r="V40" s="1" t="str">
        <f t="shared" si="15"/>
        <v>Stickout from jaws = 5.331</v>
      </c>
    </row>
    <row r="41" spans="1:22" x14ac:dyDescent="0.25">
      <c r="A41" s="4" t="s">
        <v>86</v>
      </c>
      <c r="B41" s="5">
        <v>0.23400000000000001</v>
      </c>
      <c r="C41" s="7" t="s">
        <v>22</v>
      </c>
      <c r="D41" s="7" t="str">
        <f t="shared" si="0"/>
        <v>2-5/8</v>
      </c>
      <c r="E41" s="8" t="s">
        <v>42</v>
      </c>
      <c r="F41" s="7" t="str">
        <f t="shared" si="1"/>
        <v>3-7/8</v>
      </c>
      <c r="G41" s="23">
        <f t="shared" si="17"/>
        <v>2.625</v>
      </c>
      <c r="H41" s="23">
        <f t="shared" si="2"/>
        <v>3.875</v>
      </c>
      <c r="I41" s="15">
        <f t="shared" si="3"/>
        <v>3.7440000000000004E-3</v>
      </c>
      <c r="J41" s="2">
        <f t="shared" si="16"/>
        <v>3264.9572649572647</v>
      </c>
      <c r="K41" s="2">
        <f t="shared" si="4"/>
        <v>816.23931623931617</v>
      </c>
      <c r="L41" s="2">
        <f t="shared" si="5"/>
        <v>489.74358974358967</v>
      </c>
      <c r="M41" s="2">
        <f t="shared" si="6"/>
        <v>326.49572649572644</v>
      </c>
      <c r="N41" s="1">
        <f t="shared" si="7"/>
        <v>12.224</v>
      </c>
      <c r="O41" s="1">
        <f t="shared" si="8"/>
        <v>3.056</v>
      </c>
      <c r="P41" s="1">
        <f t="shared" si="9"/>
        <v>1.8335999999999999</v>
      </c>
      <c r="Q41" s="1">
        <f t="shared" si="10"/>
        <v>1.2223999999999999</v>
      </c>
      <c r="R41" s="22">
        <f t="shared" si="11"/>
        <v>2.7250000000000001</v>
      </c>
      <c r="S41" s="1">
        <f t="shared" si="12"/>
        <v>0.33</v>
      </c>
      <c r="T41" s="22">
        <f t="shared" si="13"/>
        <v>3.0550000000000002</v>
      </c>
      <c r="U41" s="1" t="str">
        <f>_xlfn.CONCAT("Letter ",A41," ","HSS Drill")</f>
        <v>Letter A HSS Drill</v>
      </c>
      <c r="V41" s="1" t="str">
        <f t="shared" si="15"/>
        <v>Stickout from jaws = 3.055</v>
      </c>
    </row>
    <row r="42" spans="1:22" x14ac:dyDescent="0.25">
      <c r="A42" s="4" t="s">
        <v>87</v>
      </c>
      <c r="B42" s="5">
        <v>0.23799999999999999</v>
      </c>
      <c r="C42" s="7" t="s">
        <v>25</v>
      </c>
      <c r="D42" s="7" t="str">
        <f t="shared" si="0"/>
        <v>2-3/4</v>
      </c>
      <c r="E42" s="8" t="s">
        <v>44</v>
      </c>
      <c r="F42" s="7" t="str">
        <f t="shared" si="1"/>
        <v>4</v>
      </c>
      <c r="G42" s="23">
        <f t="shared" si="17"/>
        <v>2.75</v>
      </c>
      <c r="H42" s="23">
        <v>4</v>
      </c>
      <c r="I42" s="15">
        <f t="shared" si="3"/>
        <v>3.8079999999999998E-3</v>
      </c>
      <c r="J42" s="2">
        <f t="shared" si="16"/>
        <v>3210.0840336134456</v>
      </c>
      <c r="K42" s="2">
        <f t="shared" si="4"/>
        <v>802.52100840336141</v>
      </c>
      <c r="L42" s="2">
        <f t="shared" si="5"/>
        <v>481.51260504201679</v>
      </c>
      <c r="M42" s="2">
        <f t="shared" si="6"/>
        <v>321.00840336134451</v>
      </c>
      <c r="N42" s="1">
        <f t="shared" si="7"/>
        <v>12.224</v>
      </c>
      <c r="O42" s="1">
        <f t="shared" si="8"/>
        <v>3.056</v>
      </c>
      <c r="P42" s="1">
        <f t="shared" si="9"/>
        <v>1.8335999999999999</v>
      </c>
      <c r="Q42" s="1">
        <f t="shared" si="10"/>
        <v>1.2223999999999999</v>
      </c>
      <c r="R42" s="22">
        <f t="shared" si="11"/>
        <v>2.85</v>
      </c>
      <c r="S42" s="1">
        <f t="shared" si="12"/>
        <v>0.33600000000000002</v>
      </c>
      <c r="T42" s="22">
        <f t="shared" si="13"/>
        <v>3.1859999999999999</v>
      </c>
      <c r="U42" s="1" t="str">
        <f t="shared" ref="U42:U105" si="18">_xlfn.CONCAT("Letter ",A42," ","HSS Drill")</f>
        <v>Letter B HSS Drill</v>
      </c>
      <c r="V42" s="1" t="str">
        <f t="shared" si="15"/>
        <v>Stickout from jaws = 3.186</v>
      </c>
    </row>
    <row r="43" spans="1:22" x14ac:dyDescent="0.25">
      <c r="A43" s="4" t="s">
        <v>88</v>
      </c>
      <c r="B43" s="5">
        <v>0.24199999999999999</v>
      </c>
      <c r="C43" s="7" t="s">
        <v>25</v>
      </c>
      <c r="D43" s="7" t="str">
        <f t="shared" si="0"/>
        <v>2-3/4</v>
      </c>
      <c r="E43" s="8" t="s">
        <v>44</v>
      </c>
      <c r="F43" s="7" t="str">
        <f t="shared" si="1"/>
        <v>4</v>
      </c>
      <c r="G43" s="23">
        <f t="shared" si="17"/>
        <v>2.75</v>
      </c>
      <c r="H43" s="23">
        <v>4</v>
      </c>
      <c r="I43" s="15">
        <f t="shared" si="3"/>
        <v>3.872E-3</v>
      </c>
      <c r="J43" s="2">
        <f t="shared" si="16"/>
        <v>3157.0247933884298</v>
      </c>
      <c r="K43" s="2">
        <f t="shared" si="4"/>
        <v>789.25619834710744</v>
      </c>
      <c r="L43" s="2">
        <f t="shared" si="5"/>
        <v>473.55371900826447</v>
      </c>
      <c r="M43" s="2">
        <f t="shared" si="6"/>
        <v>315.70247933884298</v>
      </c>
      <c r="N43" s="1">
        <f t="shared" si="7"/>
        <v>12.224</v>
      </c>
      <c r="O43" s="1">
        <f t="shared" si="8"/>
        <v>3.056</v>
      </c>
      <c r="P43" s="1">
        <f t="shared" si="9"/>
        <v>1.8336000000000001</v>
      </c>
      <c r="Q43" s="1">
        <f t="shared" si="10"/>
        <v>1.2223999999999999</v>
      </c>
      <c r="R43" s="22">
        <f t="shared" si="11"/>
        <v>2.85</v>
      </c>
      <c r="S43" s="1">
        <f t="shared" si="12"/>
        <v>0.34200000000000003</v>
      </c>
      <c r="T43" s="22">
        <f t="shared" si="13"/>
        <v>3.1920000000000002</v>
      </c>
      <c r="U43" s="1" t="str">
        <f t="shared" si="18"/>
        <v>Letter C HSS Drill</v>
      </c>
      <c r="V43" s="1" t="str">
        <f t="shared" si="15"/>
        <v>Stickout from jaws = 3.192</v>
      </c>
    </row>
    <row r="44" spans="1:22" x14ac:dyDescent="0.25">
      <c r="A44" s="4" t="s">
        <v>89</v>
      </c>
      <c r="B44" s="5">
        <v>0.246</v>
      </c>
      <c r="C44" s="7" t="s">
        <v>25</v>
      </c>
      <c r="D44" s="7" t="str">
        <f t="shared" si="0"/>
        <v>2-3/4</v>
      </c>
      <c r="E44" s="8" t="s">
        <v>44</v>
      </c>
      <c r="F44" s="7" t="str">
        <f t="shared" si="1"/>
        <v>4</v>
      </c>
      <c r="G44" s="23">
        <f t="shared" si="17"/>
        <v>2.75</v>
      </c>
      <c r="H44" s="23">
        <v>4</v>
      </c>
      <c r="I44" s="15">
        <f t="shared" si="3"/>
        <v>3.9360000000000003E-3</v>
      </c>
      <c r="J44" s="2">
        <f t="shared" si="16"/>
        <v>3105.6910569105689</v>
      </c>
      <c r="K44" s="2">
        <f t="shared" si="4"/>
        <v>776.42276422764223</v>
      </c>
      <c r="L44" s="2">
        <f t="shared" si="5"/>
        <v>465.85365853658533</v>
      </c>
      <c r="M44" s="2">
        <f t="shared" si="6"/>
        <v>310.5691056910569</v>
      </c>
      <c r="N44" s="1">
        <f t="shared" si="7"/>
        <v>12.223999999999998</v>
      </c>
      <c r="O44" s="1">
        <f t="shared" si="8"/>
        <v>3.0559999999999996</v>
      </c>
      <c r="P44" s="1">
        <f t="shared" si="9"/>
        <v>1.8335999999999999</v>
      </c>
      <c r="Q44" s="1">
        <f t="shared" si="10"/>
        <v>1.2223999999999999</v>
      </c>
      <c r="R44" s="22">
        <f t="shared" si="11"/>
        <v>2.85</v>
      </c>
      <c r="S44" s="1">
        <f t="shared" si="12"/>
        <v>0.34699999999999998</v>
      </c>
      <c r="T44" s="22">
        <f t="shared" si="13"/>
        <v>3.1970000000000001</v>
      </c>
      <c r="U44" s="1" t="str">
        <f t="shared" si="18"/>
        <v>Letter D HSS Drill</v>
      </c>
      <c r="V44" s="1" t="str">
        <f t="shared" si="15"/>
        <v>Stickout from jaws = 3.197</v>
      </c>
    </row>
    <row r="45" spans="1:22" x14ac:dyDescent="0.25">
      <c r="A45" s="4" t="s">
        <v>90</v>
      </c>
      <c r="B45" s="5">
        <v>0.25</v>
      </c>
      <c r="C45" s="7" t="s">
        <v>25</v>
      </c>
      <c r="D45" s="7" t="str">
        <f t="shared" si="0"/>
        <v>2-3/4</v>
      </c>
      <c r="E45" s="8" t="s">
        <v>44</v>
      </c>
      <c r="F45" s="7" t="str">
        <f t="shared" si="1"/>
        <v>4</v>
      </c>
      <c r="G45" s="23">
        <f t="shared" si="17"/>
        <v>2.75</v>
      </c>
      <c r="H45" s="23">
        <v>4</v>
      </c>
      <c r="I45" s="15">
        <f t="shared" si="3"/>
        <v>4.0000000000000001E-3</v>
      </c>
      <c r="J45" s="2">
        <f t="shared" si="16"/>
        <v>3056</v>
      </c>
      <c r="K45" s="2">
        <f t="shared" si="4"/>
        <v>764</v>
      </c>
      <c r="L45" s="2">
        <f t="shared" si="5"/>
        <v>458.4</v>
      </c>
      <c r="M45" s="2">
        <f t="shared" si="6"/>
        <v>305.59999999999997</v>
      </c>
      <c r="N45" s="1">
        <f t="shared" si="7"/>
        <v>12.224</v>
      </c>
      <c r="O45" s="1">
        <f t="shared" si="8"/>
        <v>3.056</v>
      </c>
      <c r="P45" s="1">
        <f t="shared" si="9"/>
        <v>1.8335999999999999</v>
      </c>
      <c r="Q45" s="1">
        <f t="shared" si="10"/>
        <v>1.2223999999999999</v>
      </c>
      <c r="R45" s="22">
        <f t="shared" si="11"/>
        <v>2.85</v>
      </c>
      <c r="S45" s="1">
        <f t="shared" si="12"/>
        <v>0.35299999999999998</v>
      </c>
      <c r="T45" s="22">
        <f t="shared" si="13"/>
        <v>3.2030000000000003</v>
      </c>
      <c r="U45" s="1" t="str">
        <f t="shared" si="18"/>
        <v>Letter E HSS Drill</v>
      </c>
      <c r="V45" s="1" t="str">
        <f t="shared" si="15"/>
        <v>Stickout from jaws = 3.203</v>
      </c>
    </row>
    <row r="46" spans="1:22" x14ac:dyDescent="0.25">
      <c r="A46" s="4" t="s">
        <v>91</v>
      </c>
      <c r="B46" s="5">
        <v>0.25700000000000001</v>
      </c>
      <c r="C46" s="7" t="s">
        <v>27</v>
      </c>
      <c r="D46" s="7" t="str">
        <f t="shared" si="0"/>
        <v>2-7/8</v>
      </c>
      <c r="E46" s="8" t="s">
        <v>46</v>
      </c>
      <c r="F46" s="7" t="str">
        <f t="shared" si="1"/>
        <v>4-1/8</v>
      </c>
      <c r="G46" s="23">
        <f t="shared" si="17"/>
        <v>2.875</v>
      </c>
      <c r="H46" s="23">
        <f t="shared" si="2"/>
        <v>4.125</v>
      </c>
      <c r="I46" s="15">
        <f t="shared" si="3"/>
        <v>4.1120000000000002E-3</v>
      </c>
      <c r="J46" s="2">
        <f t="shared" si="16"/>
        <v>2972.7626459143967</v>
      </c>
      <c r="K46" s="2">
        <f t="shared" si="4"/>
        <v>743.19066147859917</v>
      </c>
      <c r="L46" s="2">
        <f t="shared" si="5"/>
        <v>445.91439688715951</v>
      </c>
      <c r="M46" s="2">
        <f t="shared" si="6"/>
        <v>297.27626459143966</v>
      </c>
      <c r="N46" s="1">
        <f t="shared" si="7"/>
        <v>12.223999999999998</v>
      </c>
      <c r="O46" s="1">
        <f t="shared" si="8"/>
        <v>3.0559999999999996</v>
      </c>
      <c r="P46" s="1">
        <f t="shared" si="9"/>
        <v>1.8335999999999999</v>
      </c>
      <c r="Q46" s="1">
        <f t="shared" si="10"/>
        <v>1.2223999999999999</v>
      </c>
      <c r="R46" s="22">
        <f t="shared" si="11"/>
        <v>2.9750000000000001</v>
      </c>
      <c r="S46" s="1">
        <f t="shared" si="12"/>
        <v>0.36299999999999999</v>
      </c>
      <c r="T46" s="22">
        <f t="shared" si="13"/>
        <v>3.3380000000000001</v>
      </c>
      <c r="U46" s="1" t="str">
        <f t="shared" si="18"/>
        <v>Letter F HSS Drill</v>
      </c>
      <c r="V46" s="1" t="str">
        <f t="shared" si="15"/>
        <v>Stickout from jaws = 3.338</v>
      </c>
    </row>
    <row r="47" spans="1:22" x14ac:dyDescent="0.25">
      <c r="A47" s="4" t="s">
        <v>92</v>
      </c>
      <c r="B47" s="5">
        <v>0.26100000000000001</v>
      </c>
      <c r="C47" s="7" t="s">
        <v>27</v>
      </c>
      <c r="D47" s="7" t="str">
        <f t="shared" si="0"/>
        <v>2-7/8</v>
      </c>
      <c r="E47" s="8" t="s">
        <v>46</v>
      </c>
      <c r="F47" s="7" t="str">
        <f t="shared" si="1"/>
        <v>4-1/8</v>
      </c>
      <c r="G47" s="23">
        <f t="shared" si="17"/>
        <v>2.875</v>
      </c>
      <c r="H47" s="23">
        <f t="shared" si="2"/>
        <v>4.125</v>
      </c>
      <c r="I47" s="15">
        <f t="shared" si="3"/>
        <v>4.176E-3</v>
      </c>
      <c r="J47" s="2">
        <f t="shared" si="16"/>
        <v>2927.2030651340997</v>
      </c>
      <c r="K47" s="2">
        <f t="shared" si="4"/>
        <v>731.80076628352492</v>
      </c>
      <c r="L47" s="2">
        <f t="shared" si="5"/>
        <v>439.08045977011489</v>
      </c>
      <c r="M47" s="2">
        <f t="shared" si="6"/>
        <v>292.72030651340992</v>
      </c>
      <c r="N47" s="1">
        <f t="shared" si="7"/>
        <v>12.224000000000002</v>
      </c>
      <c r="O47" s="1">
        <f t="shared" si="8"/>
        <v>3.0560000000000005</v>
      </c>
      <c r="P47" s="1">
        <f t="shared" si="9"/>
        <v>1.8335999999999999</v>
      </c>
      <c r="Q47" s="1">
        <f t="shared" si="10"/>
        <v>1.2223999999999999</v>
      </c>
      <c r="R47" s="22">
        <f t="shared" si="11"/>
        <v>2.9750000000000001</v>
      </c>
      <c r="S47" s="1">
        <f t="shared" si="12"/>
        <v>0.36899999999999999</v>
      </c>
      <c r="T47" s="22">
        <f t="shared" si="13"/>
        <v>3.3440000000000003</v>
      </c>
      <c r="U47" s="1" t="str">
        <f t="shared" si="18"/>
        <v>Letter G HSS Drill</v>
      </c>
      <c r="V47" s="1" t="str">
        <f t="shared" si="15"/>
        <v>Stickout from jaws = 3.344</v>
      </c>
    </row>
    <row r="48" spans="1:22" x14ac:dyDescent="0.25">
      <c r="A48" s="4" t="s">
        <v>93</v>
      </c>
      <c r="B48" s="5">
        <v>0.26600000000000001</v>
      </c>
      <c r="C48" s="7" t="s">
        <v>27</v>
      </c>
      <c r="D48" s="7" t="str">
        <f t="shared" si="0"/>
        <v>2-7/8</v>
      </c>
      <c r="E48" s="8" t="s">
        <v>46</v>
      </c>
      <c r="F48" s="7" t="str">
        <f t="shared" si="1"/>
        <v>4-1/8</v>
      </c>
      <c r="G48" s="23">
        <f t="shared" si="17"/>
        <v>2.875</v>
      </c>
      <c r="H48" s="23">
        <f t="shared" si="2"/>
        <v>4.125</v>
      </c>
      <c r="I48" s="15">
        <f t="shared" si="3"/>
        <v>4.2560000000000002E-3</v>
      </c>
      <c r="J48" s="2">
        <f t="shared" si="16"/>
        <v>2872.1804511278192</v>
      </c>
      <c r="K48" s="2">
        <f t="shared" si="4"/>
        <v>718.0451127819548</v>
      </c>
      <c r="L48" s="2">
        <f t="shared" si="5"/>
        <v>430.82706766917289</v>
      </c>
      <c r="M48" s="2">
        <f t="shared" si="6"/>
        <v>287.21804511278191</v>
      </c>
      <c r="N48" s="1">
        <f t="shared" si="7"/>
        <v>12.224</v>
      </c>
      <c r="O48" s="1">
        <f t="shared" si="8"/>
        <v>3.056</v>
      </c>
      <c r="P48" s="1">
        <f t="shared" si="9"/>
        <v>1.8335999999999999</v>
      </c>
      <c r="Q48" s="1">
        <f t="shared" si="10"/>
        <v>1.2223999999999999</v>
      </c>
      <c r="R48" s="22">
        <f t="shared" si="11"/>
        <v>2.9750000000000001</v>
      </c>
      <c r="S48" s="1">
        <f t="shared" si="12"/>
        <v>0.376</v>
      </c>
      <c r="T48" s="22">
        <f t="shared" si="13"/>
        <v>3.351</v>
      </c>
      <c r="U48" s="1" t="str">
        <f t="shared" si="18"/>
        <v>Letter H HSS Drill</v>
      </c>
      <c r="V48" s="1" t="str">
        <f t="shared" si="15"/>
        <v>Stickout from jaws = 3.351</v>
      </c>
    </row>
    <row r="49" spans="1:22" x14ac:dyDescent="0.25">
      <c r="A49" s="4" t="s">
        <v>94</v>
      </c>
      <c r="B49" s="5">
        <v>0.27200000000000002</v>
      </c>
      <c r="C49" s="7" t="s">
        <v>27</v>
      </c>
      <c r="D49" s="7" t="str">
        <f t="shared" si="0"/>
        <v>2-7/8</v>
      </c>
      <c r="E49" s="8" t="s">
        <v>46</v>
      </c>
      <c r="F49" s="7" t="str">
        <f t="shared" si="1"/>
        <v>4-1/8</v>
      </c>
      <c r="G49" s="23">
        <f t="shared" si="17"/>
        <v>2.875</v>
      </c>
      <c r="H49" s="23">
        <f t="shared" si="2"/>
        <v>4.125</v>
      </c>
      <c r="I49" s="15">
        <f t="shared" si="3"/>
        <v>4.3520000000000008E-3</v>
      </c>
      <c r="J49" s="2">
        <f t="shared" si="16"/>
        <v>2808.8235294117644</v>
      </c>
      <c r="K49" s="2">
        <f t="shared" si="4"/>
        <v>702.2058823529411</v>
      </c>
      <c r="L49" s="2">
        <f t="shared" si="5"/>
        <v>421.32352941176464</v>
      </c>
      <c r="M49" s="2">
        <f t="shared" si="6"/>
        <v>280.88235294117641</v>
      </c>
      <c r="N49" s="1">
        <f t="shared" si="7"/>
        <v>12.224</v>
      </c>
      <c r="O49" s="1">
        <f t="shared" si="8"/>
        <v>3.056</v>
      </c>
      <c r="P49" s="1">
        <f t="shared" si="9"/>
        <v>1.8335999999999999</v>
      </c>
      <c r="Q49" s="1">
        <f t="shared" si="10"/>
        <v>1.2223999999999999</v>
      </c>
      <c r="R49" s="22">
        <f t="shared" si="11"/>
        <v>2.9750000000000001</v>
      </c>
      <c r="S49" s="1">
        <f t="shared" si="12"/>
        <v>0.38400000000000001</v>
      </c>
      <c r="T49" s="22">
        <f t="shared" si="13"/>
        <v>3.359</v>
      </c>
      <c r="U49" s="1" t="str">
        <f t="shared" si="18"/>
        <v>Letter I HSS Drill</v>
      </c>
      <c r="V49" s="1" t="str">
        <f t="shared" si="15"/>
        <v>Stickout from jaws = 3.359</v>
      </c>
    </row>
    <row r="50" spans="1:22" x14ac:dyDescent="0.25">
      <c r="A50" s="4" t="s">
        <v>95</v>
      </c>
      <c r="B50" s="5">
        <v>0.27700000000000002</v>
      </c>
      <c r="C50" s="7" t="s">
        <v>27</v>
      </c>
      <c r="D50" s="7" t="str">
        <f t="shared" si="0"/>
        <v>2-7/8</v>
      </c>
      <c r="E50" s="8" t="s">
        <v>46</v>
      </c>
      <c r="F50" s="7" t="str">
        <f t="shared" si="1"/>
        <v>4-1/8</v>
      </c>
      <c r="G50" s="23">
        <f t="shared" si="17"/>
        <v>2.875</v>
      </c>
      <c r="H50" s="23">
        <f t="shared" si="2"/>
        <v>4.125</v>
      </c>
      <c r="I50" s="15">
        <f t="shared" si="3"/>
        <v>4.4320000000000002E-3</v>
      </c>
      <c r="J50" s="2">
        <f t="shared" si="16"/>
        <v>2758.1227436823101</v>
      </c>
      <c r="K50" s="2">
        <f t="shared" si="4"/>
        <v>689.53068592057753</v>
      </c>
      <c r="L50" s="2">
        <f t="shared" si="5"/>
        <v>413.71841155234654</v>
      </c>
      <c r="M50" s="2">
        <f t="shared" si="6"/>
        <v>275.81227436823099</v>
      </c>
      <c r="N50" s="1">
        <f t="shared" si="7"/>
        <v>12.224</v>
      </c>
      <c r="O50" s="1">
        <f t="shared" si="8"/>
        <v>3.056</v>
      </c>
      <c r="P50" s="1">
        <f t="shared" si="9"/>
        <v>1.8336000000000001</v>
      </c>
      <c r="Q50" s="1">
        <f t="shared" si="10"/>
        <v>1.2223999999999997</v>
      </c>
      <c r="R50" s="22">
        <f t="shared" si="11"/>
        <v>2.9750000000000001</v>
      </c>
      <c r="S50" s="1">
        <f t="shared" si="12"/>
        <v>0.39100000000000001</v>
      </c>
      <c r="T50" s="22">
        <f t="shared" si="13"/>
        <v>3.3660000000000001</v>
      </c>
      <c r="U50" s="1" t="str">
        <f t="shared" si="18"/>
        <v>Letter J HSS Drill</v>
      </c>
      <c r="V50" s="1" t="str">
        <f t="shared" si="15"/>
        <v>Stickout from jaws = 3.366</v>
      </c>
    </row>
    <row r="51" spans="1:22" x14ac:dyDescent="0.25">
      <c r="A51" s="4" t="s">
        <v>96</v>
      </c>
      <c r="B51" s="5">
        <v>0.28100000000000003</v>
      </c>
      <c r="C51" s="7" t="s">
        <v>48</v>
      </c>
      <c r="D51" s="7" t="str">
        <f t="shared" si="0"/>
        <v>2-15/16</v>
      </c>
      <c r="E51" s="8" t="s">
        <v>49</v>
      </c>
      <c r="F51" s="7" t="str">
        <f t="shared" si="1"/>
        <v>4-1/4</v>
      </c>
      <c r="G51" s="23">
        <f t="shared" si="17"/>
        <v>2.9375</v>
      </c>
      <c r="H51" s="23">
        <f t="shared" si="2"/>
        <v>4.25</v>
      </c>
      <c r="I51" s="15">
        <f t="shared" si="3"/>
        <v>4.4960000000000009E-3</v>
      </c>
      <c r="J51" s="2">
        <f t="shared" si="16"/>
        <v>2718.8612099644124</v>
      </c>
      <c r="K51" s="2">
        <f t="shared" si="4"/>
        <v>679.7153024911031</v>
      </c>
      <c r="L51" s="2">
        <f t="shared" si="5"/>
        <v>407.82918149466184</v>
      </c>
      <c r="M51" s="2">
        <f t="shared" si="6"/>
        <v>271.88612099644121</v>
      </c>
      <c r="N51" s="1">
        <f t="shared" si="7"/>
        <v>12.224</v>
      </c>
      <c r="O51" s="1">
        <f t="shared" si="8"/>
        <v>3.056</v>
      </c>
      <c r="P51" s="1">
        <f t="shared" si="9"/>
        <v>1.8335999999999999</v>
      </c>
      <c r="Q51" s="1">
        <f t="shared" si="10"/>
        <v>1.2223999999999999</v>
      </c>
      <c r="R51" s="22">
        <f t="shared" si="11"/>
        <v>3.0375000000000001</v>
      </c>
      <c r="S51" s="1">
        <f t="shared" si="12"/>
        <v>0.39700000000000002</v>
      </c>
      <c r="T51" s="22">
        <f t="shared" si="13"/>
        <v>3.4344999999999999</v>
      </c>
      <c r="U51" s="1" t="str">
        <f t="shared" si="18"/>
        <v>Letter K HSS Drill</v>
      </c>
      <c r="V51" s="1" t="str">
        <f t="shared" si="15"/>
        <v>Stickout from jaws = 3.435</v>
      </c>
    </row>
    <row r="52" spans="1:22" x14ac:dyDescent="0.25">
      <c r="A52" s="4" t="s">
        <v>97</v>
      </c>
      <c r="B52" s="5">
        <v>0.28999999999999998</v>
      </c>
      <c r="C52" s="7" t="s">
        <v>48</v>
      </c>
      <c r="D52" s="7" t="str">
        <f t="shared" si="0"/>
        <v>2-15/16</v>
      </c>
      <c r="E52" s="8" t="s">
        <v>49</v>
      </c>
      <c r="F52" s="7" t="str">
        <f t="shared" si="1"/>
        <v>4-1/4</v>
      </c>
      <c r="G52" s="23">
        <f t="shared" si="17"/>
        <v>2.9375</v>
      </c>
      <c r="H52" s="23">
        <f t="shared" si="2"/>
        <v>4.25</v>
      </c>
      <c r="I52" s="15">
        <f t="shared" si="3"/>
        <v>4.64E-3</v>
      </c>
      <c r="J52" s="2">
        <f t="shared" si="16"/>
        <v>2634.4827586206898</v>
      </c>
      <c r="K52" s="2">
        <f t="shared" si="4"/>
        <v>658.62068965517244</v>
      </c>
      <c r="L52" s="2">
        <f t="shared" si="5"/>
        <v>395.17241379310343</v>
      </c>
      <c r="M52" s="2">
        <f t="shared" si="6"/>
        <v>263.44827586206895</v>
      </c>
      <c r="N52" s="1">
        <f t="shared" si="7"/>
        <v>12.224</v>
      </c>
      <c r="O52" s="1">
        <f t="shared" si="8"/>
        <v>3.056</v>
      </c>
      <c r="P52" s="1">
        <f t="shared" si="9"/>
        <v>1.8335999999999997</v>
      </c>
      <c r="Q52" s="1">
        <f t="shared" si="10"/>
        <v>1.2223999999999999</v>
      </c>
      <c r="R52" s="22">
        <f t="shared" si="11"/>
        <v>3.0375000000000001</v>
      </c>
      <c r="S52" s="1">
        <f t="shared" si="12"/>
        <v>0.40899999999999997</v>
      </c>
      <c r="T52" s="22">
        <f t="shared" si="13"/>
        <v>3.4464999999999999</v>
      </c>
      <c r="U52" s="1" t="str">
        <f t="shared" si="18"/>
        <v>Letter L HSS Drill</v>
      </c>
      <c r="V52" s="1" t="str">
        <f t="shared" si="15"/>
        <v>Stickout from jaws = 3.447</v>
      </c>
    </row>
    <row r="53" spans="1:22" x14ac:dyDescent="0.25">
      <c r="A53" s="4" t="s">
        <v>98</v>
      </c>
      <c r="B53" s="5">
        <v>0.29499999999999998</v>
      </c>
      <c r="C53" s="7" t="s">
        <v>51</v>
      </c>
      <c r="D53" s="7" t="str">
        <f t="shared" si="0"/>
        <v>3-1/16</v>
      </c>
      <c r="E53" s="8" t="s">
        <v>52</v>
      </c>
      <c r="F53" s="7" t="str">
        <f t="shared" si="1"/>
        <v>4-3/8</v>
      </c>
      <c r="G53" s="23">
        <f t="shared" si="17"/>
        <v>3.0625</v>
      </c>
      <c r="H53" s="23">
        <f t="shared" si="2"/>
        <v>4.375</v>
      </c>
      <c r="I53" s="15">
        <f t="shared" si="3"/>
        <v>4.7200000000000002E-3</v>
      </c>
      <c r="J53" s="2">
        <f t="shared" si="16"/>
        <v>2589.8305084745766</v>
      </c>
      <c r="K53" s="2">
        <f t="shared" si="4"/>
        <v>647.45762711864415</v>
      </c>
      <c r="L53" s="2">
        <f t="shared" si="5"/>
        <v>388.47457627118644</v>
      </c>
      <c r="M53" s="2">
        <f t="shared" si="6"/>
        <v>258.9830508474576</v>
      </c>
      <c r="N53" s="1">
        <f t="shared" si="7"/>
        <v>12.224000000000002</v>
      </c>
      <c r="O53" s="1">
        <f t="shared" si="8"/>
        <v>3.0560000000000005</v>
      </c>
      <c r="P53" s="1">
        <f t="shared" si="9"/>
        <v>1.8335999999999999</v>
      </c>
      <c r="Q53" s="1">
        <f t="shared" si="10"/>
        <v>1.2223999999999997</v>
      </c>
      <c r="R53" s="22">
        <f t="shared" si="11"/>
        <v>3.1625000000000001</v>
      </c>
      <c r="S53" s="1">
        <f t="shared" si="12"/>
        <v>0.41699999999999998</v>
      </c>
      <c r="T53" s="22">
        <f t="shared" si="13"/>
        <v>3.5794999999999999</v>
      </c>
      <c r="U53" s="1" t="str">
        <f t="shared" si="18"/>
        <v>Letter M HSS Drill</v>
      </c>
      <c r="V53" s="1" t="str">
        <f t="shared" si="15"/>
        <v>Stickout from jaws = 3.58</v>
      </c>
    </row>
    <row r="54" spans="1:22" x14ac:dyDescent="0.25">
      <c r="A54" s="4" t="s">
        <v>99</v>
      </c>
      <c r="B54" s="5">
        <v>0.30199999999999999</v>
      </c>
      <c r="C54" s="7" t="s">
        <v>51</v>
      </c>
      <c r="D54" s="7" t="str">
        <f t="shared" si="0"/>
        <v>3-1/16</v>
      </c>
      <c r="E54" s="8" t="s">
        <v>52</v>
      </c>
      <c r="F54" s="7" t="str">
        <f t="shared" si="1"/>
        <v>4-3/8</v>
      </c>
      <c r="G54" s="23">
        <f t="shared" si="17"/>
        <v>3.0625</v>
      </c>
      <c r="H54" s="23">
        <f t="shared" si="2"/>
        <v>4.375</v>
      </c>
      <c r="I54" s="15">
        <f t="shared" si="3"/>
        <v>4.8320000000000004E-3</v>
      </c>
      <c r="J54" s="2">
        <f t="shared" si="16"/>
        <v>2529.8013245033112</v>
      </c>
      <c r="K54" s="2">
        <f t="shared" si="4"/>
        <v>632.4503311258278</v>
      </c>
      <c r="L54" s="2">
        <f t="shared" si="5"/>
        <v>379.4701986754967</v>
      </c>
      <c r="M54" s="2">
        <f t="shared" si="6"/>
        <v>252.9801324503311</v>
      </c>
      <c r="N54" s="1">
        <f t="shared" si="7"/>
        <v>12.224</v>
      </c>
      <c r="O54" s="1">
        <f t="shared" si="8"/>
        <v>3.056</v>
      </c>
      <c r="P54" s="1">
        <f t="shared" si="9"/>
        <v>1.8335999999999999</v>
      </c>
      <c r="Q54" s="1">
        <f t="shared" si="10"/>
        <v>1.2223999999999999</v>
      </c>
      <c r="R54" s="22">
        <f t="shared" si="11"/>
        <v>3.1625000000000001</v>
      </c>
      <c r="S54" s="1">
        <f t="shared" si="12"/>
        <v>0.42599999999999999</v>
      </c>
      <c r="T54" s="22">
        <f t="shared" si="13"/>
        <v>3.5885000000000002</v>
      </c>
      <c r="U54" s="1" t="str">
        <f t="shared" si="18"/>
        <v>Letter N HSS Drill</v>
      </c>
      <c r="V54" s="1" t="str">
        <f t="shared" si="15"/>
        <v>Stickout from jaws = 3.589</v>
      </c>
    </row>
    <row r="55" spans="1:22" x14ac:dyDescent="0.25">
      <c r="A55" s="4" t="s">
        <v>100</v>
      </c>
      <c r="B55" s="5">
        <v>0.316</v>
      </c>
      <c r="C55" s="7" t="s">
        <v>54</v>
      </c>
      <c r="D55" s="7" t="str">
        <f t="shared" si="0"/>
        <v>3-3/16</v>
      </c>
      <c r="E55" s="8" t="s">
        <v>55</v>
      </c>
      <c r="F55" s="7" t="str">
        <f t="shared" si="1"/>
        <v>4-1/2</v>
      </c>
      <c r="G55" s="23">
        <f t="shared" si="17"/>
        <v>3.1875</v>
      </c>
      <c r="H55" s="23">
        <f t="shared" si="2"/>
        <v>4.5</v>
      </c>
      <c r="I55" s="15">
        <f t="shared" si="3"/>
        <v>5.0559999999999997E-3</v>
      </c>
      <c r="J55" s="2">
        <f t="shared" si="16"/>
        <v>2417.7215189873418</v>
      </c>
      <c r="K55" s="2">
        <f t="shared" si="4"/>
        <v>604.43037974683546</v>
      </c>
      <c r="L55" s="2">
        <f t="shared" si="5"/>
        <v>362.65822784810126</v>
      </c>
      <c r="M55" s="2">
        <f t="shared" si="6"/>
        <v>241.77215189873414</v>
      </c>
      <c r="N55" s="1">
        <f t="shared" si="7"/>
        <v>12.224</v>
      </c>
      <c r="O55" s="1">
        <f t="shared" si="8"/>
        <v>3.056</v>
      </c>
      <c r="P55" s="1">
        <f t="shared" si="9"/>
        <v>1.8335999999999999</v>
      </c>
      <c r="Q55" s="1">
        <f t="shared" si="10"/>
        <v>1.2223999999999997</v>
      </c>
      <c r="R55" s="22">
        <f t="shared" si="11"/>
        <v>3.2875000000000001</v>
      </c>
      <c r="S55" s="1">
        <f t="shared" si="12"/>
        <v>0.44600000000000001</v>
      </c>
      <c r="T55" s="22">
        <f t="shared" si="13"/>
        <v>3.7335000000000003</v>
      </c>
      <c r="U55" s="1" t="str">
        <f t="shared" si="18"/>
        <v>Letter O HSS Drill</v>
      </c>
      <c r="V55" s="1" t="str">
        <f t="shared" si="15"/>
        <v>Stickout from jaws = 3.734</v>
      </c>
    </row>
    <row r="56" spans="1:22" x14ac:dyDescent="0.25">
      <c r="A56" s="4" t="s">
        <v>101</v>
      </c>
      <c r="B56" s="5">
        <v>0.32300000000000001</v>
      </c>
      <c r="C56" s="7" t="s">
        <v>57</v>
      </c>
      <c r="D56" s="7" t="str">
        <f t="shared" si="0"/>
        <v>3-5/16</v>
      </c>
      <c r="E56" s="8" t="s">
        <v>58</v>
      </c>
      <c r="F56" s="7" t="str">
        <f t="shared" si="1"/>
        <v>4-5/8</v>
      </c>
      <c r="G56" s="23">
        <f t="shared" si="17"/>
        <v>3.3125</v>
      </c>
      <c r="H56" s="23">
        <f t="shared" si="2"/>
        <v>4.625</v>
      </c>
      <c r="I56" s="15">
        <f t="shared" si="3"/>
        <v>5.1679999999999999E-3</v>
      </c>
      <c r="J56" s="2">
        <f t="shared" si="16"/>
        <v>2365.3250773993809</v>
      </c>
      <c r="K56" s="2">
        <f t="shared" si="4"/>
        <v>591.33126934984523</v>
      </c>
      <c r="L56" s="2">
        <f t="shared" si="5"/>
        <v>354.7987616099071</v>
      </c>
      <c r="M56" s="2">
        <f t="shared" si="6"/>
        <v>236.53250773993804</v>
      </c>
      <c r="N56" s="1">
        <f t="shared" si="7"/>
        <v>12.224000000000002</v>
      </c>
      <c r="O56" s="1">
        <f t="shared" si="8"/>
        <v>3.0560000000000005</v>
      </c>
      <c r="P56" s="1">
        <f t="shared" si="9"/>
        <v>1.8335999999999999</v>
      </c>
      <c r="Q56" s="1">
        <f t="shared" si="10"/>
        <v>1.2223999999999999</v>
      </c>
      <c r="R56" s="22">
        <f t="shared" si="11"/>
        <v>3.4125000000000001</v>
      </c>
      <c r="S56" s="1">
        <f t="shared" si="12"/>
        <v>0.45600000000000002</v>
      </c>
      <c r="T56" s="22">
        <f t="shared" si="13"/>
        <v>3.8685</v>
      </c>
      <c r="U56" s="1" t="str">
        <f t="shared" si="18"/>
        <v>Letter P HSS Drill</v>
      </c>
      <c r="V56" s="1" t="str">
        <f t="shared" si="15"/>
        <v>Stickout from jaws = 3.869</v>
      </c>
    </row>
    <row r="57" spans="1:22" x14ac:dyDescent="0.25">
      <c r="A57" s="4" t="s">
        <v>102</v>
      </c>
      <c r="B57" s="5">
        <v>0.33200000000000002</v>
      </c>
      <c r="C57" s="7" t="s">
        <v>60</v>
      </c>
      <c r="D57" s="7" t="str">
        <f t="shared" si="0"/>
        <v>3-7/16</v>
      </c>
      <c r="E57" s="8" t="s">
        <v>61</v>
      </c>
      <c r="F57" s="7" t="str">
        <f t="shared" si="1"/>
        <v>4-3/4</v>
      </c>
      <c r="G57" s="23">
        <f t="shared" si="17"/>
        <v>3.4375</v>
      </c>
      <c r="H57" s="23">
        <f t="shared" si="2"/>
        <v>4.75</v>
      </c>
      <c r="I57" s="15">
        <f t="shared" si="3"/>
        <v>5.3120000000000007E-3</v>
      </c>
      <c r="J57" s="2">
        <f t="shared" si="16"/>
        <v>2301.2048192771085</v>
      </c>
      <c r="K57" s="2">
        <f t="shared" si="4"/>
        <v>575.30120481927713</v>
      </c>
      <c r="L57" s="2">
        <f t="shared" si="5"/>
        <v>345.18072289156623</v>
      </c>
      <c r="M57" s="2">
        <f t="shared" si="6"/>
        <v>230.12048192771081</v>
      </c>
      <c r="N57" s="1">
        <f t="shared" si="7"/>
        <v>12.224000000000002</v>
      </c>
      <c r="O57" s="1">
        <f t="shared" si="8"/>
        <v>3.0560000000000005</v>
      </c>
      <c r="P57" s="1">
        <f t="shared" si="9"/>
        <v>1.8336000000000001</v>
      </c>
      <c r="Q57" s="1">
        <f t="shared" si="10"/>
        <v>1.2223999999999999</v>
      </c>
      <c r="R57" s="22">
        <f t="shared" si="11"/>
        <v>3.5375000000000001</v>
      </c>
      <c r="S57" s="1">
        <f t="shared" si="12"/>
        <v>0.46899999999999997</v>
      </c>
      <c r="T57" s="22">
        <f t="shared" si="13"/>
        <v>4.0065</v>
      </c>
      <c r="U57" s="1" t="str">
        <f t="shared" si="18"/>
        <v>Letter Q HSS Drill</v>
      </c>
      <c r="V57" s="1" t="str">
        <f t="shared" si="15"/>
        <v>Stickout from jaws = 4.007</v>
      </c>
    </row>
    <row r="58" spans="1:22" x14ac:dyDescent="0.25">
      <c r="A58" s="4" t="s">
        <v>103</v>
      </c>
      <c r="B58" s="5">
        <v>0.33900000000000002</v>
      </c>
      <c r="C58" s="7" t="s">
        <v>60</v>
      </c>
      <c r="D58" s="7" t="str">
        <f t="shared" si="0"/>
        <v>3-7/16</v>
      </c>
      <c r="E58" s="8" t="s">
        <v>61</v>
      </c>
      <c r="F58" s="7" t="str">
        <f t="shared" si="1"/>
        <v>4-3/4</v>
      </c>
      <c r="G58" s="23">
        <f t="shared" si="17"/>
        <v>3.4375</v>
      </c>
      <c r="H58" s="23">
        <f t="shared" si="2"/>
        <v>4.75</v>
      </c>
      <c r="I58" s="15">
        <f t="shared" si="3"/>
        <v>5.4240000000000009E-3</v>
      </c>
      <c r="J58" s="2">
        <f t="shared" si="16"/>
        <v>2253.6873156342181</v>
      </c>
      <c r="K58" s="2">
        <f t="shared" si="4"/>
        <v>563.42182890855452</v>
      </c>
      <c r="L58" s="2">
        <f t="shared" si="5"/>
        <v>338.0530973451327</v>
      </c>
      <c r="M58" s="2">
        <f t="shared" si="6"/>
        <v>225.36873156342179</v>
      </c>
      <c r="N58" s="1">
        <f t="shared" si="7"/>
        <v>12.224</v>
      </c>
      <c r="O58" s="1">
        <f t="shared" si="8"/>
        <v>3.056</v>
      </c>
      <c r="P58" s="1">
        <f t="shared" si="9"/>
        <v>1.8336000000000001</v>
      </c>
      <c r="Q58" s="1">
        <f t="shared" si="10"/>
        <v>1.2223999999999999</v>
      </c>
      <c r="R58" s="22">
        <f t="shared" si="11"/>
        <v>3.5375000000000001</v>
      </c>
      <c r="S58" s="1">
        <f t="shared" si="12"/>
        <v>0.47899999999999998</v>
      </c>
      <c r="T58" s="22">
        <f t="shared" si="13"/>
        <v>4.0164999999999997</v>
      </c>
      <c r="U58" s="1" t="str">
        <f t="shared" si="18"/>
        <v>Letter R HSS Drill</v>
      </c>
      <c r="V58" s="1" t="str">
        <f t="shared" si="15"/>
        <v>Stickout from jaws = 4.017</v>
      </c>
    </row>
    <row r="59" spans="1:22" x14ac:dyDescent="0.25">
      <c r="A59" s="4" t="s">
        <v>104</v>
      </c>
      <c r="B59" s="5">
        <v>0.34799999999999998</v>
      </c>
      <c r="C59" s="7" t="s">
        <v>34</v>
      </c>
      <c r="D59" s="7" t="str">
        <f t="shared" si="0"/>
        <v>3-1/2</v>
      </c>
      <c r="E59" s="8" t="s">
        <v>63</v>
      </c>
      <c r="F59" s="7" t="str">
        <f t="shared" si="1"/>
        <v>4-7/8</v>
      </c>
      <c r="G59" s="23">
        <f t="shared" si="17"/>
        <v>3.5</v>
      </c>
      <c r="H59" s="23">
        <f t="shared" si="2"/>
        <v>4.875</v>
      </c>
      <c r="I59" s="15">
        <f t="shared" si="3"/>
        <v>5.568E-3</v>
      </c>
      <c r="J59" s="2">
        <f t="shared" si="16"/>
        <v>2195.4022988505749</v>
      </c>
      <c r="K59" s="2">
        <f t="shared" si="4"/>
        <v>548.85057471264372</v>
      </c>
      <c r="L59" s="2">
        <f t="shared" si="5"/>
        <v>329.31034482758622</v>
      </c>
      <c r="M59" s="2">
        <f t="shared" si="6"/>
        <v>219.54022988505747</v>
      </c>
      <c r="N59" s="1">
        <f t="shared" si="7"/>
        <v>12.224</v>
      </c>
      <c r="O59" s="1">
        <f t="shared" si="8"/>
        <v>3.056</v>
      </c>
      <c r="P59" s="1">
        <f t="shared" si="9"/>
        <v>1.8336000000000001</v>
      </c>
      <c r="Q59" s="1">
        <f t="shared" si="10"/>
        <v>1.2223999999999999</v>
      </c>
      <c r="R59" s="22">
        <f t="shared" si="11"/>
        <v>3.5</v>
      </c>
      <c r="S59" s="1">
        <f t="shared" si="12"/>
        <v>0.49099999999999999</v>
      </c>
      <c r="T59" s="22">
        <f t="shared" si="13"/>
        <v>3.9910000000000001</v>
      </c>
      <c r="U59" s="1" t="str">
        <f t="shared" si="18"/>
        <v>Letter S HSS Drill</v>
      </c>
      <c r="V59" s="1" t="str">
        <f t="shared" si="15"/>
        <v>Stickout from jaws = 3.991</v>
      </c>
    </row>
    <row r="60" spans="1:22" x14ac:dyDescent="0.25">
      <c r="A60" s="4" t="s">
        <v>105</v>
      </c>
      <c r="B60" s="5">
        <v>0.35799999999999998</v>
      </c>
      <c r="C60" s="7" t="s">
        <v>34</v>
      </c>
      <c r="D60" s="7" t="str">
        <f t="shared" si="0"/>
        <v>3-1/2</v>
      </c>
      <c r="E60" s="8" t="s">
        <v>63</v>
      </c>
      <c r="F60" s="7" t="str">
        <f t="shared" si="1"/>
        <v>4-7/8</v>
      </c>
      <c r="G60" s="23">
        <f t="shared" si="17"/>
        <v>3.5</v>
      </c>
      <c r="H60" s="23">
        <f t="shared" si="2"/>
        <v>4.875</v>
      </c>
      <c r="I60" s="15">
        <f t="shared" si="3"/>
        <v>5.7279999999999996E-3</v>
      </c>
      <c r="J60" s="2">
        <f t="shared" si="16"/>
        <v>2134.078212290503</v>
      </c>
      <c r="K60" s="2">
        <f t="shared" si="4"/>
        <v>533.51955307262574</v>
      </c>
      <c r="L60" s="2">
        <f t="shared" si="5"/>
        <v>320.1117318435754</v>
      </c>
      <c r="M60" s="2">
        <f t="shared" si="6"/>
        <v>213.40782122905026</v>
      </c>
      <c r="N60" s="1">
        <f t="shared" si="7"/>
        <v>12.224000000000002</v>
      </c>
      <c r="O60" s="1">
        <f t="shared" si="8"/>
        <v>3.0560000000000005</v>
      </c>
      <c r="P60" s="1">
        <f t="shared" si="9"/>
        <v>1.8335999999999997</v>
      </c>
      <c r="Q60" s="1">
        <f t="shared" si="10"/>
        <v>1.2223999999999997</v>
      </c>
      <c r="R60" s="22">
        <f t="shared" si="11"/>
        <v>3.5</v>
      </c>
      <c r="S60" s="1">
        <f t="shared" si="12"/>
        <v>0.505</v>
      </c>
      <c r="T60" s="22">
        <f t="shared" si="13"/>
        <v>4.0049999999999999</v>
      </c>
      <c r="U60" s="1" t="str">
        <f t="shared" si="18"/>
        <v>Letter T HSS Drill</v>
      </c>
      <c r="V60" s="1" t="str">
        <f t="shared" si="15"/>
        <v>Stickout from jaws = 4.005</v>
      </c>
    </row>
    <row r="61" spans="1:22" x14ac:dyDescent="0.25">
      <c r="A61" s="4" t="s">
        <v>106</v>
      </c>
      <c r="B61" s="5">
        <v>0.36799999999999999</v>
      </c>
      <c r="C61" s="7" t="s">
        <v>37</v>
      </c>
      <c r="D61" s="7" t="str">
        <f t="shared" si="0"/>
        <v>3-5/8</v>
      </c>
      <c r="E61" s="8" t="s">
        <v>65</v>
      </c>
      <c r="F61" s="7" t="str">
        <f t="shared" si="1"/>
        <v>5</v>
      </c>
      <c r="G61" s="23">
        <f t="shared" si="17"/>
        <v>3.625</v>
      </c>
      <c r="H61" s="23">
        <v>5</v>
      </c>
      <c r="I61" s="15">
        <f t="shared" si="3"/>
        <v>5.888E-3</v>
      </c>
      <c r="J61" s="2">
        <f t="shared" si="16"/>
        <v>2076.086956521739</v>
      </c>
      <c r="K61" s="2">
        <f t="shared" si="4"/>
        <v>519.02173913043475</v>
      </c>
      <c r="L61" s="2">
        <f t="shared" si="5"/>
        <v>311.41304347826087</v>
      </c>
      <c r="M61" s="2">
        <f t="shared" si="6"/>
        <v>207.60869565217391</v>
      </c>
      <c r="N61" s="1">
        <f t="shared" si="7"/>
        <v>12.224</v>
      </c>
      <c r="O61" s="1">
        <f t="shared" si="8"/>
        <v>3.056</v>
      </c>
      <c r="P61" s="1">
        <f t="shared" si="9"/>
        <v>1.8335999999999999</v>
      </c>
      <c r="Q61" s="1">
        <f t="shared" si="10"/>
        <v>1.2223999999999999</v>
      </c>
      <c r="R61" s="22">
        <f t="shared" si="11"/>
        <v>3.625</v>
      </c>
      <c r="S61" s="1">
        <f t="shared" si="12"/>
        <v>0.52</v>
      </c>
      <c r="T61" s="22">
        <f t="shared" si="13"/>
        <v>4.1449999999999996</v>
      </c>
      <c r="U61" s="1" t="str">
        <f t="shared" si="18"/>
        <v>Letter U HSS Drill</v>
      </c>
      <c r="V61" s="1" t="str">
        <f t="shared" si="15"/>
        <v>Stickout from jaws = 4.145</v>
      </c>
    </row>
    <row r="62" spans="1:22" x14ac:dyDescent="0.25">
      <c r="A62" s="4" t="s">
        <v>107</v>
      </c>
      <c r="B62" s="5">
        <v>0.377</v>
      </c>
      <c r="C62" s="7" t="s">
        <v>37</v>
      </c>
      <c r="D62" s="7" t="str">
        <f t="shared" ref="D62:D125" si="19">LEFT(C62,LEN(C62)-1)</f>
        <v>3-5/8</v>
      </c>
      <c r="E62" s="8" t="s">
        <v>65</v>
      </c>
      <c r="F62" s="7" t="str">
        <f t="shared" ref="F62:F125" si="20">LEFT(E62,LEN(E62)-1)</f>
        <v>5</v>
      </c>
      <c r="G62" s="23">
        <f t="shared" ref="G62:G112" si="21">IFERROR(VALUE(LEFT(D62,FIND("-",D62)-1))+VALUE(MID(D62,FIND("-",D62)+1,FIND("/",D62)-FIND("-",D62)-1))/VALUE(RIGHT(D62,LEN(D62)-FIND("/",D62,1))),999)</f>
        <v>3.625</v>
      </c>
      <c r="H62" s="23">
        <v>5</v>
      </c>
      <c r="I62" s="15">
        <f t="shared" si="3"/>
        <v>6.032E-3</v>
      </c>
      <c r="J62" s="2">
        <f t="shared" si="16"/>
        <v>2026.5251989389919</v>
      </c>
      <c r="K62" s="2">
        <f t="shared" si="4"/>
        <v>506.63129973474798</v>
      </c>
      <c r="L62" s="2">
        <f t="shared" si="5"/>
        <v>303.9787798408488</v>
      </c>
      <c r="M62" s="2">
        <f t="shared" si="6"/>
        <v>202.65251989389918</v>
      </c>
      <c r="N62" s="1">
        <f t="shared" si="7"/>
        <v>12.223999999999998</v>
      </c>
      <c r="O62" s="1">
        <f t="shared" si="8"/>
        <v>3.0559999999999996</v>
      </c>
      <c r="P62" s="1">
        <f t="shared" si="9"/>
        <v>1.8336000000000001</v>
      </c>
      <c r="Q62" s="1">
        <f t="shared" si="10"/>
        <v>1.2223999999999999</v>
      </c>
      <c r="R62" s="22">
        <f t="shared" si="11"/>
        <v>3.625</v>
      </c>
      <c r="S62" s="1">
        <f t="shared" si="12"/>
        <v>0.53200000000000003</v>
      </c>
      <c r="T62" s="22">
        <f t="shared" si="13"/>
        <v>4.157</v>
      </c>
      <c r="U62" s="1" t="str">
        <f t="shared" si="18"/>
        <v>Letter V HSS Drill</v>
      </c>
      <c r="V62" s="1" t="str">
        <f t="shared" si="15"/>
        <v>Stickout from jaws = 4.157</v>
      </c>
    </row>
    <row r="63" spans="1:22" x14ac:dyDescent="0.25">
      <c r="A63" s="4" t="s">
        <v>108</v>
      </c>
      <c r="B63" s="5">
        <v>0.38600000000000001</v>
      </c>
      <c r="C63" s="7" t="s">
        <v>40</v>
      </c>
      <c r="D63" s="7" t="str">
        <f t="shared" si="19"/>
        <v>3-3/4</v>
      </c>
      <c r="E63" s="8" t="s">
        <v>67</v>
      </c>
      <c r="F63" s="7" t="str">
        <f t="shared" si="20"/>
        <v>5-1/8</v>
      </c>
      <c r="G63" s="23">
        <f t="shared" si="21"/>
        <v>3.75</v>
      </c>
      <c r="H63" s="23">
        <f t="shared" ref="H63:H125" si="22">IFERROR(VALUE(LEFT(F63,FIND("-",F63)-1))+VALUE(MID(F63,FIND("-",F63)+1,FIND("/",F63)-FIND("-",F63)-1))/VALUE(RIGHT(F63,LEN(F63)-FIND("/",F63,1))),999)</f>
        <v>5.125</v>
      </c>
      <c r="I63" s="15">
        <f t="shared" si="3"/>
        <v>6.1760000000000001E-3</v>
      </c>
      <c r="J63" s="2">
        <f t="shared" si="16"/>
        <v>1979.2746113989638</v>
      </c>
      <c r="K63" s="2">
        <f t="shared" si="4"/>
        <v>494.81865284974094</v>
      </c>
      <c r="L63" s="2">
        <f t="shared" si="5"/>
        <v>296.89119170984452</v>
      </c>
      <c r="M63" s="2">
        <f t="shared" si="6"/>
        <v>197.92746113989634</v>
      </c>
      <c r="N63" s="1">
        <f t="shared" si="7"/>
        <v>12.224000000000002</v>
      </c>
      <c r="O63" s="1">
        <f t="shared" si="8"/>
        <v>3.0560000000000005</v>
      </c>
      <c r="P63" s="1">
        <f t="shared" si="9"/>
        <v>1.8335999999999997</v>
      </c>
      <c r="Q63" s="1">
        <f t="shared" si="10"/>
        <v>1.2223999999999999</v>
      </c>
      <c r="R63" s="22">
        <f t="shared" si="11"/>
        <v>3.75</v>
      </c>
      <c r="S63" s="1">
        <f t="shared" si="12"/>
        <v>0.54500000000000004</v>
      </c>
      <c r="T63" s="22">
        <f t="shared" si="13"/>
        <v>4.2949999999999999</v>
      </c>
      <c r="U63" s="1" t="str">
        <f t="shared" si="18"/>
        <v>Letter W HSS Drill</v>
      </c>
      <c r="V63" s="1" t="str">
        <f t="shared" si="15"/>
        <v>Stickout from jaws = 4.295</v>
      </c>
    </row>
    <row r="64" spans="1:22" x14ac:dyDescent="0.25">
      <c r="A64" s="4" t="s">
        <v>109</v>
      </c>
      <c r="B64" s="5">
        <v>0.39700000000000002</v>
      </c>
      <c r="C64" s="7" t="s">
        <v>40</v>
      </c>
      <c r="D64" s="7" t="str">
        <f t="shared" si="19"/>
        <v>3-3/4</v>
      </c>
      <c r="E64" s="8" t="s">
        <v>67</v>
      </c>
      <c r="F64" s="7" t="str">
        <f t="shared" si="20"/>
        <v>5-1/8</v>
      </c>
      <c r="G64" s="23">
        <f t="shared" si="21"/>
        <v>3.75</v>
      </c>
      <c r="H64" s="23">
        <f t="shared" si="22"/>
        <v>5.125</v>
      </c>
      <c r="I64" s="15">
        <f t="shared" si="3"/>
        <v>6.3520000000000009E-3</v>
      </c>
      <c r="J64" s="2">
        <f t="shared" si="16"/>
        <v>1924.4332493702771</v>
      </c>
      <c r="K64" s="2">
        <f t="shared" si="4"/>
        <v>481.10831234256926</v>
      </c>
      <c r="L64" s="2">
        <f t="shared" si="5"/>
        <v>288.66498740554152</v>
      </c>
      <c r="M64" s="2">
        <f t="shared" si="6"/>
        <v>192.44332493702768</v>
      </c>
      <c r="N64" s="1">
        <f t="shared" si="7"/>
        <v>12.224000000000002</v>
      </c>
      <c r="O64" s="1">
        <f t="shared" si="8"/>
        <v>3.0560000000000005</v>
      </c>
      <c r="P64" s="1">
        <f t="shared" si="9"/>
        <v>1.8335999999999999</v>
      </c>
      <c r="Q64" s="1">
        <f t="shared" si="10"/>
        <v>1.2223999999999999</v>
      </c>
      <c r="R64" s="22">
        <f t="shared" si="11"/>
        <v>3.75</v>
      </c>
      <c r="S64" s="1">
        <f t="shared" si="12"/>
        <v>0.56100000000000005</v>
      </c>
      <c r="T64" s="22">
        <f t="shared" si="13"/>
        <v>4.3109999999999999</v>
      </c>
      <c r="U64" s="1" t="str">
        <f t="shared" si="18"/>
        <v>Letter X HSS Drill</v>
      </c>
      <c r="V64" s="1" t="str">
        <f t="shared" si="15"/>
        <v>Stickout from jaws = 4.311</v>
      </c>
    </row>
    <row r="65" spans="1:22" x14ac:dyDescent="0.25">
      <c r="A65" s="4" t="s">
        <v>110</v>
      </c>
      <c r="B65" s="5">
        <v>0.40400000000000003</v>
      </c>
      <c r="C65" s="7" t="s">
        <v>42</v>
      </c>
      <c r="D65" s="7" t="str">
        <f t="shared" si="19"/>
        <v>3-7/8</v>
      </c>
      <c r="E65" s="8" t="s">
        <v>69</v>
      </c>
      <c r="F65" s="7" t="str">
        <f t="shared" si="20"/>
        <v>5-1/4</v>
      </c>
      <c r="G65" s="23">
        <f t="shared" si="21"/>
        <v>3.875</v>
      </c>
      <c r="H65" s="23">
        <f t="shared" si="22"/>
        <v>5.25</v>
      </c>
      <c r="I65" s="15">
        <f t="shared" si="3"/>
        <v>6.4640000000000001E-3</v>
      </c>
      <c r="J65" s="2">
        <f t="shared" si="16"/>
        <v>1891.0891089108909</v>
      </c>
      <c r="K65" s="2">
        <f t="shared" si="4"/>
        <v>472.77227722772273</v>
      </c>
      <c r="L65" s="2">
        <f t="shared" si="5"/>
        <v>283.66336633663366</v>
      </c>
      <c r="M65" s="2">
        <f t="shared" si="6"/>
        <v>189.10891089108907</v>
      </c>
      <c r="N65" s="1">
        <f t="shared" si="7"/>
        <v>12.224</v>
      </c>
      <c r="O65" s="1">
        <f t="shared" si="8"/>
        <v>3.056</v>
      </c>
      <c r="P65" s="1">
        <f t="shared" si="9"/>
        <v>1.8335999999999999</v>
      </c>
      <c r="Q65" s="1">
        <f t="shared" si="10"/>
        <v>1.2223999999999999</v>
      </c>
      <c r="R65" s="22">
        <f t="shared" si="11"/>
        <v>3.875</v>
      </c>
      <c r="S65" s="1">
        <f t="shared" si="12"/>
        <v>0.56999999999999995</v>
      </c>
      <c r="T65" s="22">
        <f t="shared" si="13"/>
        <v>4.4450000000000003</v>
      </c>
      <c r="U65" s="1" t="str">
        <f t="shared" si="18"/>
        <v>Letter Y HSS Drill</v>
      </c>
      <c r="V65" s="1" t="str">
        <f t="shared" si="15"/>
        <v>Stickout from jaws = 4.445</v>
      </c>
    </row>
    <row r="66" spans="1:22" x14ac:dyDescent="0.25">
      <c r="A66" s="4" t="s">
        <v>111</v>
      </c>
      <c r="B66" s="5">
        <v>0.41299999999999998</v>
      </c>
      <c r="C66" s="7" t="s">
        <v>42</v>
      </c>
      <c r="D66" s="7" t="str">
        <f t="shared" si="19"/>
        <v>3-7/8</v>
      </c>
      <c r="E66" s="8" t="s">
        <v>69</v>
      </c>
      <c r="F66" s="7" t="str">
        <f t="shared" si="20"/>
        <v>5-1/4</v>
      </c>
      <c r="G66" s="23">
        <f t="shared" si="21"/>
        <v>3.875</v>
      </c>
      <c r="H66" s="23">
        <f t="shared" si="22"/>
        <v>5.25</v>
      </c>
      <c r="I66" s="15">
        <f t="shared" si="3"/>
        <v>6.6080000000000002E-3</v>
      </c>
      <c r="J66" s="2">
        <f t="shared" si="16"/>
        <v>1849.8789346246974</v>
      </c>
      <c r="K66" s="2">
        <f t="shared" si="4"/>
        <v>462.46973365617436</v>
      </c>
      <c r="L66" s="2">
        <f t="shared" si="5"/>
        <v>277.48184019370461</v>
      </c>
      <c r="M66" s="2">
        <f t="shared" si="6"/>
        <v>184.98789346246971</v>
      </c>
      <c r="N66" s="1">
        <f t="shared" si="7"/>
        <v>12.224</v>
      </c>
      <c r="O66" s="1">
        <f t="shared" si="8"/>
        <v>3.056</v>
      </c>
      <c r="P66" s="1">
        <f t="shared" si="9"/>
        <v>1.8336000000000001</v>
      </c>
      <c r="Q66" s="1">
        <f t="shared" si="10"/>
        <v>1.2223999999999997</v>
      </c>
      <c r="R66" s="22">
        <f t="shared" si="11"/>
        <v>3.875</v>
      </c>
      <c r="S66" s="1">
        <f t="shared" si="12"/>
        <v>0.58299999999999996</v>
      </c>
      <c r="T66" s="22">
        <f t="shared" si="13"/>
        <v>4.4580000000000002</v>
      </c>
      <c r="U66" s="1" t="str">
        <f t="shared" si="18"/>
        <v>Letter Z HSS Drill</v>
      </c>
      <c r="V66" s="1" t="str">
        <f t="shared" si="15"/>
        <v>Stickout from jaws = 4.458</v>
      </c>
    </row>
    <row r="67" spans="1:22" x14ac:dyDescent="0.25">
      <c r="A67" s="5">
        <v>1</v>
      </c>
      <c r="B67" s="5">
        <v>0.22800000000000001</v>
      </c>
      <c r="C67" s="7" t="s">
        <v>22</v>
      </c>
      <c r="D67" s="7" t="str">
        <f t="shared" si="19"/>
        <v>2-5/8</v>
      </c>
      <c r="E67" s="8" t="s">
        <v>42</v>
      </c>
      <c r="F67" s="7" t="str">
        <f t="shared" si="20"/>
        <v>3-7/8</v>
      </c>
      <c r="G67" s="23">
        <f t="shared" si="21"/>
        <v>2.625</v>
      </c>
      <c r="H67" s="23">
        <f t="shared" si="22"/>
        <v>3.875</v>
      </c>
      <c r="I67" s="15">
        <f t="shared" si="3"/>
        <v>3.6480000000000002E-3</v>
      </c>
      <c r="J67" s="2">
        <f t="shared" si="16"/>
        <v>3350.8771929824561</v>
      </c>
      <c r="K67" s="2">
        <f t="shared" si="4"/>
        <v>837.71929824561403</v>
      </c>
      <c r="L67" s="2">
        <f t="shared" si="5"/>
        <v>502.63157894736838</v>
      </c>
      <c r="M67" s="2">
        <f t="shared" si="6"/>
        <v>335.08771929824559</v>
      </c>
      <c r="N67" s="1">
        <f t="shared" si="7"/>
        <v>12.224000000000002</v>
      </c>
      <c r="O67" s="1">
        <f t="shared" si="8"/>
        <v>3.0560000000000005</v>
      </c>
      <c r="P67" s="1">
        <f t="shared" si="9"/>
        <v>1.8336000000000001</v>
      </c>
      <c r="Q67" s="1">
        <f t="shared" si="10"/>
        <v>1.2223999999999999</v>
      </c>
      <c r="R67" s="22">
        <f t="shared" si="11"/>
        <v>2.7250000000000001</v>
      </c>
      <c r="S67" s="1">
        <f t="shared" si="12"/>
        <v>0.32200000000000001</v>
      </c>
      <c r="T67" s="22">
        <f t="shared" si="13"/>
        <v>3.0470000000000002</v>
      </c>
      <c r="U67" s="1" t="str">
        <f>_xlfn.CONCAT("#",A67," ","HSS Drill")</f>
        <v>#1 HSS Drill</v>
      </c>
      <c r="V67" s="1" t="str">
        <f t="shared" si="15"/>
        <v>Stickout from jaws = 3.047</v>
      </c>
    </row>
    <row r="68" spans="1:22" x14ac:dyDescent="0.25">
      <c r="A68" s="5">
        <v>2</v>
      </c>
      <c r="B68" s="5">
        <v>0.221</v>
      </c>
      <c r="C68" s="7" t="s">
        <v>22</v>
      </c>
      <c r="D68" s="7" t="str">
        <f t="shared" si="19"/>
        <v>2-5/8</v>
      </c>
      <c r="E68" s="8" t="s">
        <v>42</v>
      </c>
      <c r="F68" s="7" t="str">
        <f t="shared" si="20"/>
        <v>3-7/8</v>
      </c>
      <c r="G68" s="23">
        <f t="shared" si="21"/>
        <v>2.625</v>
      </c>
      <c r="H68" s="23">
        <f t="shared" si="22"/>
        <v>3.875</v>
      </c>
      <c r="I68" s="15">
        <f t="shared" si="3"/>
        <v>3.5360000000000001E-3</v>
      </c>
      <c r="J68" s="2">
        <f t="shared" si="16"/>
        <v>3457.0135746606334</v>
      </c>
      <c r="K68" s="2">
        <f t="shared" si="4"/>
        <v>864.25339366515834</v>
      </c>
      <c r="L68" s="2">
        <f t="shared" si="5"/>
        <v>518.55203619909503</v>
      </c>
      <c r="M68" s="2">
        <f t="shared" si="6"/>
        <v>345.70135746606331</v>
      </c>
      <c r="N68" s="1">
        <f t="shared" si="7"/>
        <v>12.224</v>
      </c>
      <c r="O68" s="1">
        <f t="shared" si="8"/>
        <v>3.056</v>
      </c>
      <c r="P68" s="1">
        <f t="shared" si="9"/>
        <v>1.8336000000000001</v>
      </c>
      <c r="Q68" s="1">
        <f t="shared" si="10"/>
        <v>1.2223999999999999</v>
      </c>
      <c r="R68" s="22">
        <f t="shared" si="11"/>
        <v>2.7250000000000001</v>
      </c>
      <c r="S68" s="1">
        <f t="shared" si="12"/>
        <v>0.312</v>
      </c>
      <c r="T68" s="22">
        <f t="shared" si="13"/>
        <v>3.0369999999999999</v>
      </c>
      <c r="U68" s="1" t="str">
        <f t="shared" ref="U68:U131" si="23">_xlfn.CONCAT("#",A68," ","HSS Drill")</f>
        <v>#2 HSS Drill</v>
      </c>
      <c r="V68" s="1" t="str">
        <f t="shared" si="15"/>
        <v>Stickout from jaws = 3.037</v>
      </c>
    </row>
    <row r="69" spans="1:22" x14ac:dyDescent="0.25">
      <c r="A69" s="5">
        <v>3</v>
      </c>
      <c r="B69" s="5">
        <v>0.21299999999999999</v>
      </c>
      <c r="C69" s="7" t="s">
        <v>39</v>
      </c>
      <c r="D69" s="7" t="str">
        <f t="shared" si="19"/>
        <v>2-1/2</v>
      </c>
      <c r="E69" s="8" t="s">
        <v>40</v>
      </c>
      <c r="F69" s="7" t="str">
        <f t="shared" si="20"/>
        <v>3-3/4</v>
      </c>
      <c r="G69" s="23">
        <f t="shared" si="21"/>
        <v>2.5</v>
      </c>
      <c r="H69" s="23">
        <f t="shared" si="22"/>
        <v>3.75</v>
      </c>
      <c r="I69" s="15">
        <f t="shared" si="3"/>
        <v>3.408E-3</v>
      </c>
      <c r="J69" s="2">
        <f t="shared" si="16"/>
        <v>3586.8544600938967</v>
      </c>
      <c r="K69" s="2">
        <f t="shared" si="4"/>
        <v>896.71361502347418</v>
      </c>
      <c r="L69" s="2">
        <f t="shared" si="5"/>
        <v>538.02816901408448</v>
      </c>
      <c r="M69" s="2">
        <f t="shared" si="6"/>
        <v>358.68544600938964</v>
      </c>
      <c r="N69" s="1">
        <f t="shared" si="7"/>
        <v>12.224</v>
      </c>
      <c r="O69" s="1">
        <f t="shared" si="8"/>
        <v>3.056</v>
      </c>
      <c r="P69" s="1">
        <f t="shared" si="9"/>
        <v>1.8335999999999997</v>
      </c>
      <c r="Q69" s="1">
        <f t="shared" si="10"/>
        <v>1.2223999999999997</v>
      </c>
      <c r="R69" s="22">
        <f t="shared" si="11"/>
        <v>2.6</v>
      </c>
      <c r="S69" s="1">
        <f t="shared" si="12"/>
        <v>0.30099999999999999</v>
      </c>
      <c r="T69" s="22">
        <f t="shared" si="13"/>
        <v>2.9010000000000002</v>
      </c>
      <c r="U69" s="1" t="str">
        <f t="shared" si="23"/>
        <v>#3 HSS Drill</v>
      </c>
      <c r="V69" s="1" t="str">
        <f t="shared" si="15"/>
        <v>Stickout from jaws = 2.901</v>
      </c>
    </row>
    <row r="70" spans="1:22" x14ac:dyDescent="0.25">
      <c r="A70" s="5">
        <v>4</v>
      </c>
      <c r="B70" s="5">
        <v>0.20899999999999999</v>
      </c>
      <c r="C70" s="7" t="s">
        <v>39</v>
      </c>
      <c r="D70" s="7" t="str">
        <f t="shared" si="19"/>
        <v>2-1/2</v>
      </c>
      <c r="E70" s="8" t="s">
        <v>40</v>
      </c>
      <c r="F70" s="7" t="str">
        <f t="shared" si="20"/>
        <v>3-3/4</v>
      </c>
      <c r="G70" s="23">
        <f t="shared" si="21"/>
        <v>2.5</v>
      </c>
      <c r="H70" s="23">
        <f t="shared" si="22"/>
        <v>3.75</v>
      </c>
      <c r="I70" s="15">
        <f t="shared" si="3"/>
        <v>3.3439999999999998E-3</v>
      </c>
      <c r="J70" s="2">
        <f t="shared" si="16"/>
        <v>3655.5023923444978</v>
      </c>
      <c r="K70" s="2">
        <f t="shared" si="4"/>
        <v>913.87559808612446</v>
      </c>
      <c r="L70" s="2">
        <f t="shared" si="5"/>
        <v>548.32535885167465</v>
      </c>
      <c r="M70" s="2">
        <f t="shared" si="6"/>
        <v>365.55023923444975</v>
      </c>
      <c r="N70" s="1">
        <f t="shared" si="7"/>
        <v>12.224</v>
      </c>
      <c r="O70" s="1">
        <f t="shared" si="8"/>
        <v>3.056</v>
      </c>
      <c r="P70" s="1">
        <f t="shared" si="9"/>
        <v>1.8335999999999999</v>
      </c>
      <c r="Q70" s="1">
        <f t="shared" si="10"/>
        <v>1.2223999999999999</v>
      </c>
      <c r="R70" s="22">
        <f t="shared" si="11"/>
        <v>2.6</v>
      </c>
      <c r="S70" s="1">
        <f t="shared" si="12"/>
        <v>0.29499999999999998</v>
      </c>
      <c r="T70" s="22">
        <f t="shared" si="13"/>
        <v>2.895</v>
      </c>
      <c r="U70" s="1" t="str">
        <f t="shared" si="23"/>
        <v>#4 HSS Drill</v>
      </c>
      <c r="V70" s="1" t="str">
        <f t="shared" si="15"/>
        <v>Stickout from jaws = 2.895</v>
      </c>
    </row>
    <row r="71" spans="1:22" x14ac:dyDescent="0.25">
      <c r="A71" s="5">
        <v>5</v>
      </c>
      <c r="B71" s="5">
        <v>0.20549999999999999</v>
      </c>
      <c r="C71" s="7" t="s">
        <v>39</v>
      </c>
      <c r="D71" s="7" t="str">
        <f t="shared" si="19"/>
        <v>2-1/2</v>
      </c>
      <c r="E71" s="8" t="s">
        <v>40</v>
      </c>
      <c r="F71" s="7" t="str">
        <f t="shared" si="20"/>
        <v>3-3/4</v>
      </c>
      <c r="G71" s="23">
        <f t="shared" si="21"/>
        <v>2.5</v>
      </c>
      <c r="H71" s="23">
        <f t="shared" si="22"/>
        <v>3.75</v>
      </c>
      <c r="I71" s="15">
        <f t="shared" si="3"/>
        <v>3.2879999999999997E-3</v>
      </c>
      <c r="J71" s="2">
        <f t="shared" si="16"/>
        <v>3717.7615571776159</v>
      </c>
      <c r="K71" s="2">
        <f t="shared" si="4"/>
        <v>929.44038929440399</v>
      </c>
      <c r="L71" s="2">
        <f t="shared" si="5"/>
        <v>557.66423357664235</v>
      </c>
      <c r="M71" s="2">
        <f t="shared" si="6"/>
        <v>371.77615571776153</v>
      </c>
      <c r="N71" s="1">
        <f t="shared" si="7"/>
        <v>12.224</v>
      </c>
      <c r="O71" s="1">
        <f t="shared" si="8"/>
        <v>3.056</v>
      </c>
      <c r="P71" s="1">
        <f t="shared" si="9"/>
        <v>1.8336000000000001</v>
      </c>
      <c r="Q71" s="1">
        <f t="shared" si="10"/>
        <v>1.2223999999999997</v>
      </c>
      <c r="R71" s="22">
        <f t="shared" si="11"/>
        <v>2.6</v>
      </c>
      <c r="S71" s="1">
        <f t="shared" si="12"/>
        <v>0.28999999999999998</v>
      </c>
      <c r="T71" s="22">
        <f t="shared" si="13"/>
        <v>2.89</v>
      </c>
      <c r="U71" s="1" t="str">
        <f t="shared" si="23"/>
        <v>#5 HSS Drill</v>
      </c>
      <c r="V71" s="1" t="str">
        <f t="shared" si="15"/>
        <v>Stickout from jaws = 2.89</v>
      </c>
    </row>
    <row r="72" spans="1:22" x14ac:dyDescent="0.25">
      <c r="A72" s="5">
        <v>6</v>
      </c>
      <c r="B72" s="5">
        <v>0.20399999999999999</v>
      </c>
      <c r="C72" s="7" t="s">
        <v>39</v>
      </c>
      <c r="D72" s="7" t="str">
        <f t="shared" si="19"/>
        <v>2-1/2</v>
      </c>
      <c r="E72" s="8" t="s">
        <v>40</v>
      </c>
      <c r="F72" s="7" t="str">
        <f t="shared" si="20"/>
        <v>3-3/4</v>
      </c>
      <c r="G72" s="23">
        <f t="shared" si="21"/>
        <v>2.5</v>
      </c>
      <c r="H72" s="23">
        <f t="shared" si="22"/>
        <v>3.75</v>
      </c>
      <c r="I72" s="15">
        <f t="shared" si="3"/>
        <v>3.264E-3</v>
      </c>
      <c r="J72" s="2">
        <f t="shared" si="16"/>
        <v>3745.0980392156866</v>
      </c>
      <c r="K72" s="2">
        <f t="shared" si="4"/>
        <v>936.27450980392166</v>
      </c>
      <c r="L72" s="2">
        <f t="shared" si="5"/>
        <v>561.76470588235293</v>
      </c>
      <c r="M72" s="2">
        <f t="shared" si="6"/>
        <v>374.50980392156862</v>
      </c>
      <c r="N72" s="1">
        <f t="shared" si="7"/>
        <v>12.224</v>
      </c>
      <c r="O72" s="1">
        <f t="shared" si="8"/>
        <v>3.056</v>
      </c>
      <c r="P72" s="1">
        <f t="shared" si="9"/>
        <v>1.8335999999999999</v>
      </c>
      <c r="Q72" s="1">
        <f t="shared" si="10"/>
        <v>1.2223999999999999</v>
      </c>
      <c r="R72" s="22">
        <f t="shared" si="11"/>
        <v>2.6</v>
      </c>
      <c r="S72" s="1">
        <f t="shared" si="12"/>
        <v>0.28799999999999998</v>
      </c>
      <c r="T72" s="22">
        <f t="shared" si="13"/>
        <v>2.8879999999999999</v>
      </c>
      <c r="U72" s="1" t="str">
        <f t="shared" si="23"/>
        <v>#6 HSS Drill</v>
      </c>
      <c r="V72" s="1" t="str">
        <f t="shared" si="15"/>
        <v>Stickout from jaws = 2.888</v>
      </c>
    </row>
    <row r="73" spans="1:22" x14ac:dyDescent="0.25">
      <c r="A73" s="5">
        <v>7</v>
      </c>
      <c r="B73" s="5">
        <v>0.20100000000000001</v>
      </c>
      <c r="C73" s="7" t="s">
        <v>36</v>
      </c>
      <c r="D73" s="7" t="str">
        <f t="shared" si="19"/>
        <v>2-7/16</v>
      </c>
      <c r="E73" s="8" t="s">
        <v>37</v>
      </c>
      <c r="F73" s="7" t="str">
        <f t="shared" si="20"/>
        <v>3-5/8</v>
      </c>
      <c r="G73" s="23">
        <f t="shared" si="21"/>
        <v>2.4375</v>
      </c>
      <c r="H73" s="23">
        <f t="shared" si="22"/>
        <v>3.625</v>
      </c>
      <c r="I73" s="15">
        <f t="shared" si="3"/>
        <v>3.2160000000000001E-3</v>
      </c>
      <c r="J73" s="2">
        <f t="shared" si="16"/>
        <v>3800.9950248756218</v>
      </c>
      <c r="K73" s="2">
        <f t="shared" si="4"/>
        <v>950.24875621890544</v>
      </c>
      <c r="L73" s="2">
        <f t="shared" si="5"/>
        <v>570.14925373134326</v>
      </c>
      <c r="M73" s="2">
        <f t="shared" si="6"/>
        <v>380.09950248756212</v>
      </c>
      <c r="N73" s="1">
        <f t="shared" si="7"/>
        <v>12.224</v>
      </c>
      <c r="O73" s="1">
        <f t="shared" si="8"/>
        <v>3.056</v>
      </c>
      <c r="P73" s="1">
        <f t="shared" si="9"/>
        <v>1.8336000000000001</v>
      </c>
      <c r="Q73" s="1">
        <f t="shared" si="10"/>
        <v>1.2223999999999999</v>
      </c>
      <c r="R73" s="22">
        <f t="shared" si="11"/>
        <v>2.5375000000000001</v>
      </c>
      <c r="S73" s="1">
        <f t="shared" si="12"/>
        <v>0.28399999999999997</v>
      </c>
      <c r="T73" s="22">
        <f t="shared" si="13"/>
        <v>2.8214999999999999</v>
      </c>
      <c r="U73" s="1" t="str">
        <f t="shared" si="23"/>
        <v>#7 HSS Drill</v>
      </c>
      <c r="V73" s="1" t="str">
        <f t="shared" si="15"/>
        <v>Stickout from jaws = 2.822</v>
      </c>
    </row>
    <row r="74" spans="1:22" x14ac:dyDescent="0.25">
      <c r="A74" s="5">
        <v>8</v>
      </c>
      <c r="B74" s="5">
        <v>0.19900000000000001</v>
      </c>
      <c r="C74" s="7" t="s">
        <v>36</v>
      </c>
      <c r="D74" s="7" t="str">
        <f t="shared" si="19"/>
        <v>2-7/16</v>
      </c>
      <c r="E74" s="8" t="s">
        <v>37</v>
      </c>
      <c r="F74" s="7" t="str">
        <f t="shared" si="20"/>
        <v>3-5/8</v>
      </c>
      <c r="G74" s="23">
        <f t="shared" si="21"/>
        <v>2.4375</v>
      </c>
      <c r="H74" s="23">
        <f t="shared" si="22"/>
        <v>3.625</v>
      </c>
      <c r="I74" s="15">
        <f t="shared" ref="I74:I137" si="24">B74*$C$3</f>
        <v>3.1840000000000002E-3</v>
      </c>
      <c r="J74" s="2">
        <f t="shared" si="16"/>
        <v>3839.1959798994972</v>
      </c>
      <c r="K74" s="2">
        <f t="shared" ref="K74:K137" si="25">IF(3.82*$B$4/$B74&gt;18000,18000,3.82*$B$4/$B74)</f>
        <v>959.79899497487429</v>
      </c>
      <c r="L74" s="2">
        <f t="shared" ref="L74:L137" si="26">IF(3.82*$B$5/$B74&gt;18000,18000,3.82*$B$5/$B74)</f>
        <v>575.8793969849246</v>
      </c>
      <c r="M74" s="2">
        <f t="shared" ref="M74:M137" si="27">IF(3.82*$B$6/$B74&gt;18000,18000,3.82*$B$6/$B74)</f>
        <v>383.91959798994969</v>
      </c>
      <c r="N74" s="1">
        <f t="shared" ref="N74:N126" si="28">J74*$C$3*$B74</f>
        <v>12.224</v>
      </c>
      <c r="O74" s="1">
        <f t="shared" ref="O74:O126" si="29">K74*$C$4*$B74</f>
        <v>3.056</v>
      </c>
      <c r="P74" s="1">
        <f t="shared" ref="P74:P126" si="30">L74*$C$4*$B74</f>
        <v>1.8336000000000001</v>
      </c>
      <c r="Q74" s="1">
        <f t="shared" ref="Q74:Q126" si="31">M74*$C$4*$B74</f>
        <v>1.2223999999999999</v>
      </c>
      <c r="R74" s="22">
        <f t="shared" ref="R74:R137" si="32">IF($G74+0.1+1.25&gt;$H74,$G74+0.1,$H74-$I$2)</f>
        <v>2.5375000000000001</v>
      </c>
      <c r="S74" s="1">
        <f t="shared" ref="S74:S137" si="33">ROUND($I$4*B74,3)</f>
        <v>0.28100000000000003</v>
      </c>
      <c r="T74" s="22">
        <f t="shared" ref="T74:T137" si="34">R74+S74</f>
        <v>2.8185000000000002</v>
      </c>
      <c r="U74" s="1" t="str">
        <f t="shared" si="23"/>
        <v>#8 HSS Drill</v>
      </c>
      <c r="V74" s="1" t="str">
        <f t="shared" ref="V74:V137" si="35">_xlfn.CONCAT("Stickout from jaws = ",ROUND(T74,3))</f>
        <v>Stickout from jaws = 2.819</v>
      </c>
    </row>
    <row r="75" spans="1:22" x14ac:dyDescent="0.25">
      <c r="A75" s="5">
        <v>9</v>
      </c>
      <c r="B75" s="5">
        <v>0.19600000000000001</v>
      </c>
      <c r="C75" s="7" t="s">
        <v>36</v>
      </c>
      <c r="D75" s="7" t="str">
        <f t="shared" si="19"/>
        <v>2-7/16</v>
      </c>
      <c r="E75" s="8" t="s">
        <v>37</v>
      </c>
      <c r="F75" s="7" t="str">
        <f t="shared" si="20"/>
        <v>3-5/8</v>
      </c>
      <c r="G75" s="23">
        <f t="shared" si="21"/>
        <v>2.4375</v>
      </c>
      <c r="H75" s="23">
        <f t="shared" si="22"/>
        <v>3.625</v>
      </c>
      <c r="I75" s="15">
        <f t="shared" si="24"/>
        <v>3.1360000000000003E-3</v>
      </c>
      <c r="J75" s="2">
        <f t="shared" si="16"/>
        <v>3897.9591836734694</v>
      </c>
      <c r="K75" s="2">
        <f t="shared" si="25"/>
        <v>974.48979591836735</v>
      </c>
      <c r="L75" s="2">
        <f t="shared" si="26"/>
        <v>584.69387755102036</v>
      </c>
      <c r="M75" s="2">
        <f t="shared" si="27"/>
        <v>389.79591836734687</v>
      </c>
      <c r="N75" s="1">
        <f t="shared" si="28"/>
        <v>12.224</v>
      </c>
      <c r="O75" s="1">
        <f t="shared" si="29"/>
        <v>3.056</v>
      </c>
      <c r="P75" s="1">
        <f t="shared" si="30"/>
        <v>1.8336000000000001</v>
      </c>
      <c r="Q75" s="1">
        <f t="shared" si="31"/>
        <v>1.2223999999999999</v>
      </c>
      <c r="R75" s="22">
        <f t="shared" si="32"/>
        <v>2.5375000000000001</v>
      </c>
      <c r="S75" s="1">
        <f t="shared" si="33"/>
        <v>0.27700000000000002</v>
      </c>
      <c r="T75" s="22">
        <f t="shared" si="34"/>
        <v>2.8145000000000002</v>
      </c>
      <c r="U75" s="1" t="str">
        <f t="shared" si="23"/>
        <v>#9 HSS Drill</v>
      </c>
      <c r="V75" s="1" t="str">
        <f t="shared" si="35"/>
        <v>Stickout from jaws = 2.815</v>
      </c>
    </row>
    <row r="76" spans="1:22" x14ac:dyDescent="0.25">
      <c r="A76" s="5">
        <v>10</v>
      </c>
      <c r="B76" s="5">
        <v>0.19350000000000001</v>
      </c>
      <c r="C76" s="7" t="s">
        <v>36</v>
      </c>
      <c r="D76" s="7" t="str">
        <f t="shared" si="19"/>
        <v>2-7/16</v>
      </c>
      <c r="E76" s="8" t="s">
        <v>37</v>
      </c>
      <c r="F76" s="7" t="str">
        <f t="shared" si="20"/>
        <v>3-5/8</v>
      </c>
      <c r="G76" s="23">
        <f t="shared" si="21"/>
        <v>2.4375</v>
      </c>
      <c r="H76" s="23">
        <f t="shared" si="22"/>
        <v>3.625</v>
      </c>
      <c r="I76" s="15">
        <f t="shared" si="24"/>
        <v>3.0960000000000002E-3</v>
      </c>
      <c r="J76" s="2">
        <f t="shared" ref="J76:J126" si="36">IF(3.82*$B$3/B76&gt;18000,18000,3.82*$B$3/B76)</f>
        <v>3948.3204134366924</v>
      </c>
      <c r="K76" s="2">
        <f t="shared" si="25"/>
        <v>987.08010335917311</v>
      </c>
      <c r="L76" s="2">
        <f t="shared" si="26"/>
        <v>592.24806201550382</v>
      </c>
      <c r="M76" s="2">
        <f t="shared" si="27"/>
        <v>394.83204134366918</v>
      </c>
      <c r="N76" s="1">
        <f t="shared" si="28"/>
        <v>12.224</v>
      </c>
      <c r="O76" s="1">
        <f t="shared" si="29"/>
        <v>3.056</v>
      </c>
      <c r="P76" s="1">
        <f t="shared" si="30"/>
        <v>1.8335999999999999</v>
      </c>
      <c r="Q76" s="1">
        <f t="shared" si="31"/>
        <v>1.2223999999999997</v>
      </c>
      <c r="R76" s="22">
        <f t="shared" si="32"/>
        <v>2.5375000000000001</v>
      </c>
      <c r="S76" s="1">
        <f t="shared" si="33"/>
        <v>0.27300000000000002</v>
      </c>
      <c r="T76" s="22">
        <f t="shared" si="34"/>
        <v>2.8105000000000002</v>
      </c>
      <c r="U76" s="1" t="str">
        <f t="shared" si="23"/>
        <v>#10 HSS Drill</v>
      </c>
      <c r="V76" s="1" t="str">
        <f t="shared" si="35"/>
        <v>Stickout from jaws = 2.811</v>
      </c>
    </row>
    <row r="77" spans="1:22" x14ac:dyDescent="0.25">
      <c r="A77" s="5">
        <v>11</v>
      </c>
      <c r="B77" s="5">
        <v>0.191</v>
      </c>
      <c r="C77" s="7" t="s">
        <v>33</v>
      </c>
      <c r="D77" s="7" t="str">
        <f t="shared" si="19"/>
        <v>2-5/16</v>
      </c>
      <c r="E77" s="8" t="s">
        <v>34</v>
      </c>
      <c r="F77" s="7" t="str">
        <f t="shared" si="20"/>
        <v>3-1/2</v>
      </c>
      <c r="G77" s="23">
        <f t="shared" si="21"/>
        <v>2.3125</v>
      </c>
      <c r="H77" s="23">
        <f t="shared" si="22"/>
        <v>3.5</v>
      </c>
      <c r="I77" s="15">
        <f t="shared" si="24"/>
        <v>3.0560000000000001E-3</v>
      </c>
      <c r="J77" s="2">
        <f t="shared" si="36"/>
        <v>4000</v>
      </c>
      <c r="K77" s="2">
        <f t="shared" si="25"/>
        <v>1000</v>
      </c>
      <c r="L77" s="2">
        <f t="shared" si="26"/>
        <v>600</v>
      </c>
      <c r="M77" s="2">
        <f t="shared" si="27"/>
        <v>399.99999999999994</v>
      </c>
      <c r="N77" s="1">
        <f t="shared" si="28"/>
        <v>12.224</v>
      </c>
      <c r="O77" s="1">
        <f t="shared" si="29"/>
        <v>3.056</v>
      </c>
      <c r="P77" s="1">
        <f t="shared" si="30"/>
        <v>1.8335999999999999</v>
      </c>
      <c r="Q77" s="1">
        <f t="shared" si="31"/>
        <v>1.2223999999999999</v>
      </c>
      <c r="R77" s="22">
        <f t="shared" si="32"/>
        <v>2.4125000000000001</v>
      </c>
      <c r="S77" s="1">
        <f t="shared" si="33"/>
        <v>0.27</v>
      </c>
      <c r="T77" s="22">
        <f t="shared" si="34"/>
        <v>2.6825000000000001</v>
      </c>
      <c r="U77" s="1" t="str">
        <f t="shared" si="23"/>
        <v>#11 HSS Drill</v>
      </c>
      <c r="V77" s="1" t="str">
        <f t="shared" si="35"/>
        <v>Stickout from jaws = 2.683</v>
      </c>
    </row>
    <row r="78" spans="1:22" x14ac:dyDescent="0.25">
      <c r="A78" s="5">
        <v>12</v>
      </c>
      <c r="B78" s="5">
        <v>0.189</v>
      </c>
      <c r="C78" s="7" t="s">
        <v>33</v>
      </c>
      <c r="D78" s="7" t="str">
        <f t="shared" si="19"/>
        <v>2-5/16</v>
      </c>
      <c r="E78" s="8" t="s">
        <v>34</v>
      </c>
      <c r="F78" s="7" t="str">
        <f t="shared" si="20"/>
        <v>3-1/2</v>
      </c>
      <c r="G78" s="23">
        <f t="shared" si="21"/>
        <v>2.3125</v>
      </c>
      <c r="H78" s="23">
        <f t="shared" si="22"/>
        <v>3.5</v>
      </c>
      <c r="I78" s="15">
        <f t="shared" si="24"/>
        <v>3.0240000000000002E-3</v>
      </c>
      <c r="J78" s="2">
        <f t="shared" si="36"/>
        <v>4042.3280423280421</v>
      </c>
      <c r="K78" s="2">
        <f t="shared" si="25"/>
        <v>1010.5820105820105</v>
      </c>
      <c r="L78" s="2">
        <f t="shared" si="26"/>
        <v>606.34920634920627</v>
      </c>
      <c r="M78" s="2">
        <f t="shared" si="27"/>
        <v>404.2328042328042</v>
      </c>
      <c r="N78" s="1">
        <f t="shared" si="28"/>
        <v>12.223999999999998</v>
      </c>
      <c r="O78" s="1">
        <f t="shared" si="29"/>
        <v>3.0559999999999996</v>
      </c>
      <c r="P78" s="1">
        <f t="shared" si="30"/>
        <v>1.8335999999999999</v>
      </c>
      <c r="Q78" s="1">
        <f t="shared" si="31"/>
        <v>1.2223999999999999</v>
      </c>
      <c r="R78" s="22">
        <f t="shared" si="32"/>
        <v>2.4125000000000001</v>
      </c>
      <c r="S78" s="1">
        <f t="shared" si="33"/>
        <v>0.26700000000000002</v>
      </c>
      <c r="T78" s="22">
        <f t="shared" si="34"/>
        <v>2.6795</v>
      </c>
      <c r="U78" s="1" t="str">
        <f t="shared" si="23"/>
        <v>#12 HSS Drill</v>
      </c>
      <c r="V78" s="1" t="str">
        <f t="shared" si="35"/>
        <v>Stickout from jaws = 2.68</v>
      </c>
    </row>
    <row r="79" spans="1:22" x14ac:dyDescent="0.25">
      <c r="A79" s="5">
        <v>13</v>
      </c>
      <c r="B79" s="5">
        <v>0.185</v>
      </c>
      <c r="C79" s="7" t="s">
        <v>33</v>
      </c>
      <c r="D79" s="7" t="str">
        <f t="shared" si="19"/>
        <v>2-5/16</v>
      </c>
      <c r="E79" s="8" t="s">
        <v>34</v>
      </c>
      <c r="F79" s="7" t="str">
        <f t="shared" si="20"/>
        <v>3-1/2</v>
      </c>
      <c r="G79" s="23">
        <f t="shared" si="21"/>
        <v>2.3125</v>
      </c>
      <c r="H79" s="23">
        <f t="shared" si="22"/>
        <v>3.5</v>
      </c>
      <c r="I79" s="15">
        <f t="shared" si="24"/>
        <v>2.96E-3</v>
      </c>
      <c r="J79" s="2">
        <f t="shared" si="36"/>
        <v>4129.72972972973</v>
      </c>
      <c r="K79" s="2">
        <f t="shared" si="25"/>
        <v>1032.4324324324325</v>
      </c>
      <c r="L79" s="2">
        <f t="shared" si="26"/>
        <v>619.45945945945948</v>
      </c>
      <c r="M79" s="2">
        <f t="shared" si="27"/>
        <v>412.97297297297291</v>
      </c>
      <c r="N79" s="1">
        <f t="shared" si="28"/>
        <v>12.224000000000002</v>
      </c>
      <c r="O79" s="1">
        <f t="shared" si="29"/>
        <v>3.0560000000000005</v>
      </c>
      <c r="P79" s="1">
        <f t="shared" si="30"/>
        <v>1.8335999999999999</v>
      </c>
      <c r="Q79" s="1">
        <f t="shared" si="31"/>
        <v>1.2223999999999999</v>
      </c>
      <c r="R79" s="22">
        <f t="shared" si="32"/>
        <v>2.4125000000000001</v>
      </c>
      <c r="S79" s="1">
        <f t="shared" si="33"/>
        <v>0.26100000000000001</v>
      </c>
      <c r="T79" s="22">
        <f t="shared" si="34"/>
        <v>2.6735000000000002</v>
      </c>
      <c r="U79" s="1" t="str">
        <f t="shared" si="23"/>
        <v>#13 HSS Drill</v>
      </c>
      <c r="V79" s="1" t="str">
        <f t="shared" si="35"/>
        <v>Stickout from jaws = 2.674</v>
      </c>
    </row>
    <row r="80" spans="1:22" x14ac:dyDescent="0.25">
      <c r="A80" s="5">
        <v>14</v>
      </c>
      <c r="B80" s="5">
        <v>0.182</v>
      </c>
      <c r="C80" s="7" t="s">
        <v>112</v>
      </c>
      <c r="D80" s="7" t="str">
        <f t="shared" si="19"/>
        <v>2-3/16</v>
      </c>
      <c r="E80" s="8" t="s">
        <v>113</v>
      </c>
      <c r="F80" s="7" t="str">
        <f t="shared" si="20"/>
        <v>3-3/8</v>
      </c>
      <c r="G80" s="23">
        <f t="shared" si="21"/>
        <v>2.1875</v>
      </c>
      <c r="H80" s="23">
        <f t="shared" si="22"/>
        <v>3.375</v>
      </c>
      <c r="I80" s="15">
        <f t="shared" si="24"/>
        <v>2.9120000000000001E-3</v>
      </c>
      <c r="J80" s="2">
        <f t="shared" si="36"/>
        <v>4197.802197802198</v>
      </c>
      <c r="K80" s="2">
        <f t="shared" si="25"/>
        <v>1049.4505494505495</v>
      </c>
      <c r="L80" s="2">
        <f t="shared" si="26"/>
        <v>629.67032967032969</v>
      </c>
      <c r="M80" s="2">
        <f t="shared" si="27"/>
        <v>419.78021978021974</v>
      </c>
      <c r="N80" s="1">
        <f t="shared" si="28"/>
        <v>12.224</v>
      </c>
      <c r="O80" s="1">
        <f t="shared" si="29"/>
        <v>3.056</v>
      </c>
      <c r="P80" s="1">
        <f t="shared" si="30"/>
        <v>1.8335999999999999</v>
      </c>
      <c r="Q80" s="1">
        <f t="shared" si="31"/>
        <v>1.2223999999999999</v>
      </c>
      <c r="R80" s="22">
        <f t="shared" si="32"/>
        <v>2.2875000000000001</v>
      </c>
      <c r="S80" s="1">
        <f t="shared" si="33"/>
        <v>0.25700000000000001</v>
      </c>
      <c r="T80" s="22">
        <f t="shared" si="34"/>
        <v>2.5445000000000002</v>
      </c>
      <c r="U80" s="1" t="str">
        <f t="shared" si="23"/>
        <v>#14 HSS Drill</v>
      </c>
      <c r="V80" s="1" t="str">
        <f t="shared" si="35"/>
        <v>Stickout from jaws = 2.545</v>
      </c>
    </row>
    <row r="81" spans="1:22" x14ac:dyDescent="0.25">
      <c r="A81" s="5">
        <v>15</v>
      </c>
      <c r="B81" s="5">
        <v>0.18</v>
      </c>
      <c r="C81" s="7" t="s">
        <v>112</v>
      </c>
      <c r="D81" s="7" t="str">
        <f t="shared" si="19"/>
        <v>2-3/16</v>
      </c>
      <c r="E81" s="8" t="s">
        <v>113</v>
      </c>
      <c r="F81" s="7" t="str">
        <f t="shared" si="20"/>
        <v>3-3/8</v>
      </c>
      <c r="G81" s="23">
        <f t="shared" si="21"/>
        <v>2.1875</v>
      </c>
      <c r="H81" s="23">
        <f t="shared" si="22"/>
        <v>3.375</v>
      </c>
      <c r="I81" s="15">
        <f t="shared" si="24"/>
        <v>2.8799999999999997E-3</v>
      </c>
      <c r="J81" s="2">
        <f t="shared" si="36"/>
        <v>4244.4444444444443</v>
      </c>
      <c r="K81" s="2">
        <f t="shared" si="25"/>
        <v>1061.1111111111111</v>
      </c>
      <c r="L81" s="2">
        <f t="shared" si="26"/>
        <v>636.66666666666663</v>
      </c>
      <c r="M81" s="2">
        <f t="shared" si="27"/>
        <v>424.4444444444444</v>
      </c>
      <c r="N81" s="1">
        <f t="shared" si="28"/>
        <v>12.224</v>
      </c>
      <c r="O81" s="1">
        <f t="shared" si="29"/>
        <v>3.056</v>
      </c>
      <c r="P81" s="1">
        <f t="shared" si="30"/>
        <v>1.8335999999999997</v>
      </c>
      <c r="Q81" s="1">
        <f t="shared" si="31"/>
        <v>1.2223999999999999</v>
      </c>
      <c r="R81" s="22">
        <f t="shared" si="32"/>
        <v>2.2875000000000001</v>
      </c>
      <c r="S81" s="1">
        <f t="shared" si="33"/>
        <v>0.254</v>
      </c>
      <c r="T81" s="22">
        <f t="shared" si="34"/>
        <v>2.5415000000000001</v>
      </c>
      <c r="U81" s="1" t="str">
        <f t="shared" si="23"/>
        <v>#15 HSS Drill</v>
      </c>
      <c r="V81" s="1" t="str">
        <f t="shared" si="35"/>
        <v>Stickout from jaws = 2.542</v>
      </c>
    </row>
    <row r="82" spans="1:22" x14ac:dyDescent="0.25">
      <c r="A82" s="5">
        <v>16</v>
      </c>
      <c r="B82" s="5">
        <v>0.17699999999999999</v>
      </c>
      <c r="C82" s="7" t="s">
        <v>112</v>
      </c>
      <c r="D82" s="7" t="str">
        <f t="shared" si="19"/>
        <v>2-3/16</v>
      </c>
      <c r="E82" s="8" t="s">
        <v>113</v>
      </c>
      <c r="F82" s="7" t="str">
        <f t="shared" si="20"/>
        <v>3-3/8</v>
      </c>
      <c r="G82" s="23">
        <f t="shared" si="21"/>
        <v>2.1875</v>
      </c>
      <c r="H82" s="23">
        <f t="shared" si="22"/>
        <v>3.375</v>
      </c>
      <c r="I82" s="15">
        <f t="shared" si="24"/>
        <v>2.8319999999999999E-3</v>
      </c>
      <c r="J82" s="2">
        <f t="shared" si="36"/>
        <v>4316.3841807909603</v>
      </c>
      <c r="K82" s="2">
        <f t="shared" si="25"/>
        <v>1079.0960451977401</v>
      </c>
      <c r="L82" s="2">
        <f t="shared" si="26"/>
        <v>647.45762711864404</v>
      </c>
      <c r="M82" s="2">
        <f t="shared" si="27"/>
        <v>431.63841807909603</v>
      </c>
      <c r="N82" s="1">
        <f t="shared" si="28"/>
        <v>12.223999999999998</v>
      </c>
      <c r="O82" s="1">
        <f t="shared" si="29"/>
        <v>3.0559999999999996</v>
      </c>
      <c r="P82" s="1">
        <f t="shared" si="30"/>
        <v>1.8335999999999999</v>
      </c>
      <c r="Q82" s="1">
        <f t="shared" si="31"/>
        <v>1.2223999999999999</v>
      </c>
      <c r="R82" s="22">
        <f t="shared" si="32"/>
        <v>2.2875000000000001</v>
      </c>
      <c r="S82" s="1">
        <f t="shared" si="33"/>
        <v>0.25</v>
      </c>
      <c r="T82" s="22">
        <f t="shared" si="34"/>
        <v>2.5375000000000001</v>
      </c>
      <c r="U82" s="1" t="str">
        <f t="shared" si="23"/>
        <v>#16 HSS Drill</v>
      </c>
      <c r="V82" s="1" t="str">
        <f t="shared" si="35"/>
        <v>Stickout from jaws = 2.538</v>
      </c>
    </row>
    <row r="83" spans="1:22" x14ac:dyDescent="0.25">
      <c r="A83" s="5">
        <v>17</v>
      </c>
      <c r="B83" s="5">
        <v>0.17299999999999999</v>
      </c>
      <c r="C83" s="7" t="s">
        <v>112</v>
      </c>
      <c r="D83" s="7" t="str">
        <f t="shared" si="19"/>
        <v>2-3/16</v>
      </c>
      <c r="E83" s="8" t="s">
        <v>113</v>
      </c>
      <c r="F83" s="7" t="str">
        <f t="shared" si="20"/>
        <v>3-3/8</v>
      </c>
      <c r="G83" s="23">
        <f t="shared" si="21"/>
        <v>2.1875</v>
      </c>
      <c r="H83" s="23">
        <f t="shared" si="22"/>
        <v>3.375</v>
      </c>
      <c r="I83" s="15">
        <f t="shared" si="24"/>
        <v>2.7680000000000001E-3</v>
      </c>
      <c r="J83" s="2">
        <f t="shared" si="36"/>
        <v>4416.184971098266</v>
      </c>
      <c r="K83" s="2">
        <f t="shared" si="25"/>
        <v>1104.0462427745665</v>
      </c>
      <c r="L83" s="2">
        <f t="shared" si="26"/>
        <v>662.42774566473986</v>
      </c>
      <c r="M83" s="2">
        <f t="shared" si="27"/>
        <v>441.61849710982659</v>
      </c>
      <c r="N83" s="1">
        <f t="shared" si="28"/>
        <v>12.224</v>
      </c>
      <c r="O83" s="1">
        <f t="shared" si="29"/>
        <v>3.056</v>
      </c>
      <c r="P83" s="1">
        <f t="shared" si="30"/>
        <v>1.8335999999999997</v>
      </c>
      <c r="Q83" s="1">
        <f t="shared" si="31"/>
        <v>1.2223999999999999</v>
      </c>
      <c r="R83" s="22">
        <f t="shared" si="32"/>
        <v>2.2875000000000001</v>
      </c>
      <c r="S83" s="1">
        <f t="shared" si="33"/>
        <v>0.24399999999999999</v>
      </c>
      <c r="T83" s="22">
        <f t="shared" si="34"/>
        <v>2.5315000000000003</v>
      </c>
      <c r="U83" s="1" t="str">
        <f t="shared" si="23"/>
        <v>#17 HSS Drill</v>
      </c>
      <c r="V83" s="1" t="str">
        <f t="shared" si="35"/>
        <v>Stickout from jaws = 2.532</v>
      </c>
    </row>
    <row r="84" spans="1:22" x14ac:dyDescent="0.25">
      <c r="A84" s="5">
        <v>18</v>
      </c>
      <c r="B84" s="5">
        <v>0.16950000000000001</v>
      </c>
      <c r="C84" s="7" t="s">
        <v>31</v>
      </c>
      <c r="D84" s="7" t="str">
        <f t="shared" si="19"/>
        <v>2-1/8</v>
      </c>
      <c r="E84" s="8" t="s">
        <v>32</v>
      </c>
      <c r="F84" s="7" t="str">
        <f t="shared" si="20"/>
        <v>3-1/4</v>
      </c>
      <c r="G84" s="23">
        <f t="shared" si="21"/>
        <v>2.125</v>
      </c>
      <c r="H84" s="23">
        <f t="shared" si="22"/>
        <v>3.25</v>
      </c>
      <c r="I84" s="15">
        <f t="shared" si="24"/>
        <v>2.7120000000000004E-3</v>
      </c>
      <c r="J84" s="2">
        <f t="shared" si="36"/>
        <v>4507.3746312684361</v>
      </c>
      <c r="K84" s="2">
        <f t="shared" si="25"/>
        <v>1126.843657817109</v>
      </c>
      <c r="L84" s="2">
        <f t="shared" si="26"/>
        <v>676.1061946902654</v>
      </c>
      <c r="M84" s="2">
        <f t="shared" si="27"/>
        <v>450.73746312684358</v>
      </c>
      <c r="N84" s="1">
        <f t="shared" si="28"/>
        <v>12.224</v>
      </c>
      <c r="O84" s="1">
        <f t="shared" si="29"/>
        <v>3.056</v>
      </c>
      <c r="P84" s="1">
        <f t="shared" si="30"/>
        <v>1.8336000000000001</v>
      </c>
      <c r="Q84" s="1">
        <f t="shared" si="31"/>
        <v>1.2223999999999999</v>
      </c>
      <c r="R84" s="22">
        <f t="shared" si="32"/>
        <v>2.2250000000000001</v>
      </c>
      <c r="S84" s="1">
        <f t="shared" si="33"/>
        <v>0.23899999999999999</v>
      </c>
      <c r="T84" s="22">
        <f t="shared" si="34"/>
        <v>2.464</v>
      </c>
      <c r="U84" s="1" t="str">
        <f t="shared" si="23"/>
        <v>#18 HSS Drill</v>
      </c>
      <c r="V84" s="1" t="str">
        <f t="shared" si="35"/>
        <v>Stickout from jaws = 2.464</v>
      </c>
    </row>
    <row r="85" spans="1:22" x14ac:dyDescent="0.25">
      <c r="A85" s="5">
        <v>19</v>
      </c>
      <c r="B85" s="5">
        <v>0.16600000000000001</v>
      </c>
      <c r="C85" s="7" t="s">
        <v>31</v>
      </c>
      <c r="D85" s="7" t="str">
        <f t="shared" si="19"/>
        <v>2-1/8</v>
      </c>
      <c r="E85" s="8" t="s">
        <v>32</v>
      </c>
      <c r="F85" s="7" t="str">
        <f t="shared" si="20"/>
        <v>3-1/4</v>
      </c>
      <c r="G85" s="23">
        <f t="shared" si="21"/>
        <v>2.125</v>
      </c>
      <c r="H85" s="23">
        <f t="shared" si="22"/>
        <v>3.25</v>
      </c>
      <c r="I85" s="15">
        <f t="shared" si="24"/>
        <v>2.6560000000000004E-3</v>
      </c>
      <c r="J85" s="2">
        <f t="shared" si="36"/>
        <v>4602.4096385542171</v>
      </c>
      <c r="K85" s="2">
        <f t="shared" si="25"/>
        <v>1150.6024096385543</v>
      </c>
      <c r="L85" s="2">
        <f t="shared" si="26"/>
        <v>690.36144578313247</v>
      </c>
      <c r="M85" s="2">
        <f t="shared" si="27"/>
        <v>460.24096385542163</v>
      </c>
      <c r="N85" s="1">
        <f t="shared" si="28"/>
        <v>12.224000000000002</v>
      </c>
      <c r="O85" s="1">
        <f t="shared" si="29"/>
        <v>3.0560000000000005</v>
      </c>
      <c r="P85" s="1">
        <f t="shared" si="30"/>
        <v>1.8336000000000001</v>
      </c>
      <c r="Q85" s="1">
        <f t="shared" si="31"/>
        <v>1.2223999999999999</v>
      </c>
      <c r="R85" s="22">
        <f t="shared" si="32"/>
        <v>2.2250000000000001</v>
      </c>
      <c r="S85" s="1">
        <f t="shared" si="33"/>
        <v>0.23400000000000001</v>
      </c>
      <c r="T85" s="22">
        <f t="shared" si="34"/>
        <v>2.4590000000000001</v>
      </c>
      <c r="U85" s="1" t="str">
        <f t="shared" si="23"/>
        <v>#19 HSS Drill</v>
      </c>
      <c r="V85" s="1" t="str">
        <f t="shared" si="35"/>
        <v>Stickout from jaws = 2.459</v>
      </c>
    </row>
    <row r="86" spans="1:22" x14ac:dyDescent="0.25">
      <c r="A86" s="5">
        <v>20</v>
      </c>
      <c r="B86" s="5">
        <v>0.161</v>
      </c>
      <c r="C86" s="7" t="s">
        <v>31</v>
      </c>
      <c r="D86" s="7" t="str">
        <f t="shared" si="19"/>
        <v>2-1/8</v>
      </c>
      <c r="E86" s="8" t="s">
        <v>32</v>
      </c>
      <c r="F86" s="7" t="str">
        <f t="shared" si="20"/>
        <v>3-1/4</v>
      </c>
      <c r="G86" s="23">
        <f t="shared" si="21"/>
        <v>2.125</v>
      </c>
      <c r="H86" s="23">
        <f t="shared" si="22"/>
        <v>3.25</v>
      </c>
      <c r="I86" s="15">
        <f t="shared" si="24"/>
        <v>2.5760000000000002E-3</v>
      </c>
      <c r="J86" s="2">
        <f t="shared" si="36"/>
        <v>4745.3416149068325</v>
      </c>
      <c r="K86" s="2">
        <f t="shared" si="25"/>
        <v>1186.3354037267081</v>
      </c>
      <c r="L86" s="2">
        <f t="shared" si="26"/>
        <v>711.80124223602479</v>
      </c>
      <c r="M86" s="2">
        <f t="shared" si="27"/>
        <v>474.53416149068318</v>
      </c>
      <c r="N86" s="1">
        <f t="shared" si="28"/>
        <v>12.224000000000002</v>
      </c>
      <c r="O86" s="1">
        <f t="shared" si="29"/>
        <v>3.0560000000000005</v>
      </c>
      <c r="P86" s="1">
        <f t="shared" si="30"/>
        <v>1.8335999999999999</v>
      </c>
      <c r="Q86" s="1">
        <f t="shared" si="31"/>
        <v>1.2223999999999999</v>
      </c>
      <c r="R86" s="22">
        <f t="shared" si="32"/>
        <v>2.2250000000000001</v>
      </c>
      <c r="S86" s="1">
        <f t="shared" si="33"/>
        <v>0.22700000000000001</v>
      </c>
      <c r="T86" s="22">
        <f t="shared" si="34"/>
        <v>2.452</v>
      </c>
      <c r="U86" s="1" t="str">
        <f t="shared" si="23"/>
        <v>#20 HSS Drill</v>
      </c>
      <c r="V86" s="1" t="str">
        <f t="shared" si="35"/>
        <v>Stickout from jaws = 2.452</v>
      </c>
    </row>
    <row r="87" spans="1:22" x14ac:dyDescent="0.25">
      <c r="A87" s="5">
        <v>21</v>
      </c>
      <c r="B87" s="5">
        <v>0.159</v>
      </c>
      <c r="C87" s="7" t="s">
        <v>31</v>
      </c>
      <c r="D87" s="7" t="str">
        <f t="shared" si="19"/>
        <v>2-1/8</v>
      </c>
      <c r="E87" s="8" t="s">
        <v>32</v>
      </c>
      <c r="F87" s="7" t="str">
        <f t="shared" si="20"/>
        <v>3-1/4</v>
      </c>
      <c r="G87" s="23">
        <f t="shared" si="21"/>
        <v>2.125</v>
      </c>
      <c r="H87" s="23">
        <f t="shared" si="22"/>
        <v>3.25</v>
      </c>
      <c r="I87" s="15">
        <f t="shared" si="24"/>
        <v>2.5440000000000003E-3</v>
      </c>
      <c r="J87" s="2">
        <f t="shared" si="36"/>
        <v>4805.0314465408801</v>
      </c>
      <c r="K87" s="2">
        <f t="shared" si="25"/>
        <v>1201.25786163522</v>
      </c>
      <c r="L87" s="2">
        <f t="shared" si="26"/>
        <v>720.75471698113199</v>
      </c>
      <c r="M87" s="2">
        <f t="shared" si="27"/>
        <v>480.50314465408798</v>
      </c>
      <c r="N87" s="1">
        <f t="shared" si="28"/>
        <v>12.224</v>
      </c>
      <c r="O87" s="1">
        <f t="shared" si="29"/>
        <v>3.056</v>
      </c>
      <c r="P87" s="1">
        <f t="shared" si="30"/>
        <v>1.8335999999999999</v>
      </c>
      <c r="Q87" s="1">
        <f t="shared" si="31"/>
        <v>1.2223999999999999</v>
      </c>
      <c r="R87" s="22">
        <f t="shared" si="32"/>
        <v>2.2250000000000001</v>
      </c>
      <c r="S87" s="1">
        <f t="shared" si="33"/>
        <v>0.22500000000000001</v>
      </c>
      <c r="T87" s="22">
        <f t="shared" si="34"/>
        <v>2.4500000000000002</v>
      </c>
      <c r="U87" s="1" t="str">
        <f t="shared" si="23"/>
        <v>#21 HSS Drill</v>
      </c>
      <c r="V87" s="1" t="str">
        <f t="shared" si="35"/>
        <v>Stickout from jaws = 2.45</v>
      </c>
    </row>
    <row r="88" spans="1:22" x14ac:dyDescent="0.25">
      <c r="A88" s="5">
        <v>22</v>
      </c>
      <c r="B88" s="5">
        <v>0.157</v>
      </c>
      <c r="C88" s="7" t="s">
        <v>16</v>
      </c>
      <c r="D88" s="7" t="str">
        <f t="shared" si="19"/>
        <v>2</v>
      </c>
      <c r="E88" s="8" t="s">
        <v>29</v>
      </c>
      <c r="F88" s="7" t="str">
        <f t="shared" si="20"/>
        <v>3-1/8</v>
      </c>
      <c r="G88" s="23">
        <v>2</v>
      </c>
      <c r="H88" s="23">
        <f t="shared" si="22"/>
        <v>3.125</v>
      </c>
      <c r="I88" s="15">
        <f t="shared" si="24"/>
        <v>2.5119999999999999E-3</v>
      </c>
      <c r="J88" s="2">
        <f t="shared" si="36"/>
        <v>4866.2420382165601</v>
      </c>
      <c r="K88" s="2">
        <f t="shared" si="25"/>
        <v>1216.56050955414</v>
      </c>
      <c r="L88" s="2">
        <f t="shared" si="26"/>
        <v>729.93630573248402</v>
      </c>
      <c r="M88" s="2">
        <f t="shared" si="27"/>
        <v>486.62420382165601</v>
      </c>
      <c r="N88" s="1">
        <f t="shared" si="28"/>
        <v>12.224</v>
      </c>
      <c r="O88" s="1">
        <f t="shared" si="29"/>
        <v>3.056</v>
      </c>
      <c r="P88" s="1">
        <f t="shared" si="30"/>
        <v>1.8335999999999999</v>
      </c>
      <c r="Q88" s="1">
        <f t="shared" si="31"/>
        <v>1.2223999999999999</v>
      </c>
      <c r="R88" s="22">
        <f t="shared" si="32"/>
        <v>2.1</v>
      </c>
      <c r="S88" s="1">
        <f t="shared" si="33"/>
        <v>0.222</v>
      </c>
      <c r="T88" s="22">
        <f t="shared" si="34"/>
        <v>2.3220000000000001</v>
      </c>
      <c r="U88" s="1" t="str">
        <f t="shared" si="23"/>
        <v>#22 HSS Drill</v>
      </c>
      <c r="V88" s="1" t="str">
        <f t="shared" si="35"/>
        <v>Stickout from jaws = 2.322</v>
      </c>
    </row>
    <row r="89" spans="1:22" x14ac:dyDescent="0.25">
      <c r="A89" s="5">
        <v>23</v>
      </c>
      <c r="B89" s="5">
        <v>0.154</v>
      </c>
      <c r="C89" s="7" t="s">
        <v>16</v>
      </c>
      <c r="D89" s="7" t="str">
        <f t="shared" si="19"/>
        <v>2</v>
      </c>
      <c r="E89" s="8" t="s">
        <v>29</v>
      </c>
      <c r="F89" s="7" t="str">
        <f t="shared" si="20"/>
        <v>3-1/8</v>
      </c>
      <c r="G89" s="23">
        <v>2</v>
      </c>
      <c r="H89" s="23">
        <f t="shared" si="22"/>
        <v>3.125</v>
      </c>
      <c r="I89" s="15">
        <f t="shared" si="24"/>
        <v>2.464E-3</v>
      </c>
      <c r="J89" s="2">
        <f t="shared" si="36"/>
        <v>4961.0389610389611</v>
      </c>
      <c r="K89" s="2">
        <f t="shared" si="25"/>
        <v>1240.2597402597403</v>
      </c>
      <c r="L89" s="2">
        <f t="shared" si="26"/>
        <v>744.15584415584408</v>
      </c>
      <c r="M89" s="2">
        <f t="shared" si="27"/>
        <v>496.10389610389603</v>
      </c>
      <c r="N89" s="1">
        <f t="shared" si="28"/>
        <v>12.224000000000002</v>
      </c>
      <c r="O89" s="1">
        <f t="shared" si="29"/>
        <v>3.0560000000000005</v>
      </c>
      <c r="P89" s="1">
        <f t="shared" si="30"/>
        <v>1.8335999999999999</v>
      </c>
      <c r="Q89" s="1">
        <f t="shared" si="31"/>
        <v>1.2223999999999999</v>
      </c>
      <c r="R89" s="22">
        <f t="shared" si="32"/>
        <v>2.1</v>
      </c>
      <c r="S89" s="1">
        <f t="shared" si="33"/>
        <v>0.217</v>
      </c>
      <c r="T89" s="22">
        <f t="shared" si="34"/>
        <v>2.3170000000000002</v>
      </c>
      <c r="U89" s="1" t="str">
        <f t="shared" si="23"/>
        <v>#23 HSS Drill</v>
      </c>
      <c r="V89" s="1" t="str">
        <f t="shared" si="35"/>
        <v>Stickout from jaws = 2.317</v>
      </c>
    </row>
    <row r="90" spans="1:22" x14ac:dyDescent="0.25">
      <c r="A90" s="5">
        <v>24</v>
      </c>
      <c r="B90" s="5">
        <v>0.152</v>
      </c>
      <c r="C90" s="7" t="s">
        <v>16</v>
      </c>
      <c r="D90" s="7" t="str">
        <f t="shared" si="19"/>
        <v>2</v>
      </c>
      <c r="E90" s="8" t="s">
        <v>29</v>
      </c>
      <c r="F90" s="7" t="str">
        <f t="shared" si="20"/>
        <v>3-1/8</v>
      </c>
      <c r="G90" s="23">
        <v>2</v>
      </c>
      <c r="H90" s="23">
        <f t="shared" si="22"/>
        <v>3.125</v>
      </c>
      <c r="I90" s="15">
        <f t="shared" si="24"/>
        <v>2.4320000000000001E-3</v>
      </c>
      <c r="J90" s="2">
        <f t="shared" si="36"/>
        <v>5026.3157894736842</v>
      </c>
      <c r="K90" s="2">
        <f t="shared" si="25"/>
        <v>1256.578947368421</v>
      </c>
      <c r="L90" s="2">
        <f t="shared" si="26"/>
        <v>753.9473684210526</v>
      </c>
      <c r="M90" s="2">
        <f t="shared" si="27"/>
        <v>502.63157894736838</v>
      </c>
      <c r="N90" s="1">
        <f t="shared" si="28"/>
        <v>12.224</v>
      </c>
      <c r="O90" s="1">
        <f t="shared" si="29"/>
        <v>3.056</v>
      </c>
      <c r="P90" s="1">
        <f t="shared" si="30"/>
        <v>1.8335999999999999</v>
      </c>
      <c r="Q90" s="1">
        <f t="shared" si="31"/>
        <v>1.2223999999999999</v>
      </c>
      <c r="R90" s="22">
        <f t="shared" si="32"/>
        <v>2.1</v>
      </c>
      <c r="S90" s="1">
        <f t="shared" si="33"/>
        <v>0.215</v>
      </c>
      <c r="T90" s="22">
        <f t="shared" si="34"/>
        <v>2.3149999999999999</v>
      </c>
      <c r="U90" s="1" t="str">
        <f t="shared" si="23"/>
        <v>#24 HSS Drill</v>
      </c>
      <c r="V90" s="1" t="str">
        <f t="shared" si="35"/>
        <v>Stickout from jaws = 2.315</v>
      </c>
    </row>
    <row r="91" spans="1:22" x14ac:dyDescent="0.25">
      <c r="A91" s="5">
        <v>25</v>
      </c>
      <c r="B91" s="5">
        <v>0.14949999999999999</v>
      </c>
      <c r="C91" s="7" t="s">
        <v>13</v>
      </c>
      <c r="D91" s="7" t="str">
        <f t="shared" si="19"/>
        <v>1-7/8</v>
      </c>
      <c r="E91" s="8" t="s">
        <v>114</v>
      </c>
      <c r="F91" s="7" t="str">
        <f t="shared" si="20"/>
        <v>3</v>
      </c>
      <c r="G91" s="23">
        <f t="shared" si="21"/>
        <v>1.875</v>
      </c>
      <c r="H91" s="23">
        <v>3</v>
      </c>
      <c r="I91" s="15">
        <f t="shared" si="24"/>
        <v>2.392E-3</v>
      </c>
      <c r="J91" s="2">
        <f t="shared" si="36"/>
        <v>5110.3678929765892</v>
      </c>
      <c r="K91" s="2">
        <f t="shared" si="25"/>
        <v>1277.5919732441473</v>
      </c>
      <c r="L91" s="2">
        <f t="shared" si="26"/>
        <v>766.55518394648834</v>
      </c>
      <c r="M91" s="2">
        <f t="shared" si="27"/>
        <v>511.0367892976588</v>
      </c>
      <c r="N91" s="1">
        <f t="shared" si="28"/>
        <v>12.224000000000002</v>
      </c>
      <c r="O91" s="1">
        <f t="shared" si="29"/>
        <v>3.0560000000000005</v>
      </c>
      <c r="P91" s="1">
        <f t="shared" si="30"/>
        <v>1.8336000000000001</v>
      </c>
      <c r="Q91" s="1">
        <f t="shared" si="31"/>
        <v>1.2223999999999999</v>
      </c>
      <c r="R91" s="22">
        <f t="shared" si="32"/>
        <v>1.9750000000000001</v>
      </c>
      <c r="S91" s="1">
        <f t="shared" si="33"/>
        <v>0.21099999999999999</v>
      </c>
      <c r="T91" s="22">
        <f t="shared" si="34"/>
        <v>2.1859999999999999</v>
      </c>
      <c r="U91" s="1" t="str">
        <f t="shared" si="23"/>
        <v>#25 HSS Drill</v>
      </c>
      <c r="V91" s="1" t="str">
        <f t="shared" si="35"/>
        <v>Stickout from jaws = 2.186</v>
      </c>
    </row>
    <row r="92" spans="1:22" x14ac:dyDescent="0.25">
      <c r="A92" s="5">
        <v>26</v>
      </c>
      <c r="B92" s="5">
        <v>0.14699999999999999</v>
      </c>
      <c r="C92" s="7" t="s">
        <v>13</v>
      </c>
      <c r="D92" s="7" t="str">
        <f t="shared" si="19"/>
        <v>1-7/8</v>
      </c>
      <c r="E92" s="8" t="s">
        <v>114</v>
      </c>
      <c r="F92" s="7" t="str">
        <f t="shared" si="20"/>
        <v>3</v>
      </c>
      <c r="G92" s="23">
        <f t="shared" si="21"/>
        <v>1.875</v>
      </c>
      <c r="H92" s="23">
        <v>3</v>
      </c>
      <c r="I92" s="15">
        <f t="shared" si="24"/>
        <v>2.3519999999999999E-3</v>
      </c>
      <c r="J92" s="2">
        <f t="shared" si="36"/>
        <v>5197.2789115646265</v>
      </c>
      <c r="K92" s="2">
        <f t="shared" si="25"/>
        <v>1299.3197278911566</v>
      </c>
      <c r="L92" s="2">
        <f t="shared" si="26"/>
        <v>779.59183673469386</v>
      </c>
      <c r="M92" s="2">
        <f t="shared" si="27"/>
        <v>519.72789115646253</v>
      </c>
      <c r="N92" s="1">
        <f t="shared" si="28"/>
        <v>12.224</v>
      </c>
      <c r="O92" s="1">
        <f t="shared" si="29"/>
        <v>3.056</v>
      </c>
      <c r="P92" s="1">
        <f t="shared" si="30"/>
        <v>1.8335999999999999</v>
      </c>
      <c r="Q92" s="1">
        <f t="shared" si="31"/>
        <v>1.2223999999999999</v>
      </c>
      <c r="R92" s="22">
        <f t="shared" si="32"/>
        <v>1.9750000000000001</v>
      </c>
      <c r="S92" s="1">
        <f t="shared" si="33"/>
        <v>0.20799999999999999</v>
      </c>
      <c r="T92" s="22">
        <f t="shared" si="34"/>
        <v>2.1830000000000003</v>
      </c>
      <c r="U92" s="1" t="str">
        <f t="shared" si="23"/>
        <v>#26 HSS Drill</v>
      </c>
      <c r="V92" s="1" t="str">
        <f t="shared" si="35"/>
        <v>Stickout from jaws = 2.183</v>
      </c>
    </row>
    <row r="93" spans="1:22" x14ac:dyDescent="0.25">
      <c r="A93" s="5">
        <v>27</v>
      </c>
      <c r="B93" s="5">
        <v>0.14399999999999999</v>
      </c>
      <c r="C93" s="7" t="s">
        <v>13</v>
      </c>
      <c r="D93" s="7" t="str">
        <f t="shared" si="19"/>
        <v>1-7/8</v>
      </c>
      <c r="E93" s="8" t="s">
        <v>114</v>
      </c>
      <c r="F93" s="7" t="str">
        <f t="shared" si="20"/>
        <v>3</v>
      </c>
      <c r="G93" s="23">
        <f t="shared" si="21"/>
        <v>1.875</v>
      </c>
      <c r="H93" s="23">
        <v>3</v>
      </c>
      <c r="I93" s="15">
        <f t="shared" si="24"/>
        <v>2.3040000000000001E-3</v>
      </c>
      <c r="J93" s="2">
        <f t="shared" si="36"/>
        <v>5305.5555555555557</v>
      </c>
      <c r="K93" s="2">
        <f t="shared" si="25"/>
        <v>1326.3888888888889</v>
      </c>
      <c r="L93" s="2">
        <f t="shared" si="26"/>
        <v>795.83333333333337</v>
      </c>
      <c r="M93" s="2">
        <f t="shared" si="27"/>
        <v>530.55555555555554</v>
      </c>
      <c r="N93" s="1">
        <f t="shared" si="28"/>
        <v>12.223999999999998</v>
      </c>
      <c r="O93" s="1">
        <f t="shared" si="29"/>
        <v>3.0559999999999996</v>
      </c>
      <c r="P93" s="1">
        <f t="shared" si="30"/>
        <v>1.8335999999999999</v>
      </c>
      <c r="Q93" s="1">
        <f t="shared" si="31"/>
        <v>1.2223999999999999</v>
      </c>
      <c r="R93" s="22">
        <f t="shared" si="32"/>
        <v>1.9750000000000001</v>
      </c>
      <c r="S93" s="1">
        <f t="shared" si="33"/>
        <v>0.20300000000000001</v>
      </c>
      <c r="T93" s="22">
        <f t="shared" si="34"/>
        <v>2.1779999999999999</v>
      </c>
      <c r="U93" s="1" t="str">
        <f t="shared" si="23"/>
        <v>#27 HSS Drill</v>
      </c>
      <c r="V93" s="1" t="str">
        <f t="shared" si="35"/>
        <v>Stickout from jaws = 2.178</v>
      </c>
    </row>
    <row r="94" spans="1:22" x14ac:dyDescent="0.25">
      <c r="A94" s="5">
        <v>28</v>
      </c>
      <c r="B94" s="5">
        <v>0.14050000000000001</v>
      </c>
      <c r="C94" s="7" t="s">
        <v>10</v>
      </c>
      <c r="D94" s="7" t="str">
        <f t="shared" si="19"/>
        <v>1-3/4</v>
      </c>
      <c r="E94" s="8" t="s">
        <v>27</v>
      </c>
      <c r="F94" s="7" t="str">
        <f t="shared" si="20"/>
        <v>2-7/8</v>
      </c>
      <c r="G94" s="23">
        <f t="shared" si="21"/>
        <v>1.75</v>
      </c>
      <c r="H94" s="23">
        <f t="shared" si="22"/>
        <v>2.875</v>
      </c>
      <c r="I94" s="15">
        <f t="shared" si="24"/>
        <v>2.2480000000000004E-3</v>
      </c>
      <c r="J94" s="2">
        <f t="shared" si="36"/>
        <v>5437.7224199288248</v>
      </c>
      <c r="K94" s="2">
        <f t="shared" si="25"/>
        <v>1359.4306049822062</v>
      </c>
      <c r="L94" s="2">
        <f t="shared" si="26"/>
        <v>815.65836298932368</v>
      </c>
      <c r="M94" s="2">
        <f t="shared" si="27"/>
        <v>543.77224199288241</v>
      </c>
      <c r="N94" s="1">
        <f t="shared" si="28"/>
        <v>12.224</v>
      </c>
      <c r="O94" s="1">
        <f t="shared" si="29"/>
        <v>3.056</v>
      </c>
      <c r="P94" s="1">
        <f t="shared" si="30"/>
        <v>1.8335999999999999</v>
      </c>
      <c r="Q94" s="1">
        <f t="shared" si="31"/>
        <v>1.2223999999999999</v>
      </c>
      <c r="R94" s="22">
        <f t="shared" si="32"/>
        <v>1.85</v>
      </c>
      <c r="S94" s="1">
        <f t="shared" si="33"/>
        <v>0.19800000000000001</v>
      </c>
      <c r="T94" s="22">
        <f t="shared" si="34"/>
        <v>2.048</v>
      </c>
      <c r="U94" s="1" t="str">
        <f t="shared" si="23"/>
        <v>#28 HSS Drill</v>
      </c>
      <c r="V94" s="1" t="str">
        <f t="shared" si="35"/>
        <v>Stickout from jaws = 2.048</v>
      </c>
    </row>
    <row r="95" spans="1:22" x14ac:dyDescent="0.25">
      <c r="A95" s="5">
        <v>29</v>
      </c>
      <c r="B95" s="5">
        <v>0.13600000000000001</v>
      </c>
      <c r="C95" s="7" t="s">
        <v>10</v>
      </c>
      <c r="D95" s="7" t="str">
        <f t="shared" si="19"/>
        <v>1-3/4</v>
      </c>
      <c r="E95" s="8" t="s">
        <v>27</v>
      </c>
      <c r="F95" s="7" t="str">
        <f t="shared" si="20"/>
        <v>2-7/8</v>
      </c>
      <c r="G95" s="23">
        <f t="shared" si="21"/>
        <v>1.75</v>
      </c>
      <c r="H95" s="23">
        <f t="shared" si="22"/>
        <v>2.875</v>
      </c>
      <c r="I95" s="15">
        <f t="shared" si="24"/>
        <v>2.1760000000000004E-3</v>
      </c>
      <c r="J95" s="2">
        <f t="shared" si="36"/>
        <v>5617.6470588235288</v>
      </c>
      <c r="K95" s="2">
        <f t="shared" si="25"/>
        <v>1404.4117647058822</v>
      </c>
      <c r="L95" s="2">
        <f t="shared" si="26"/>
        <v>842.64705882352928</v>
      </c>
      <c r="M95" s="2">
        <f t="shared" si="27"/>
        <v>561.76470588235281</v>
      </c>
      <c r="N95" s="1">
        <f t="shared" si="28"/>
        <v>12.224</v>
      </c>
      <c r="O95" s="1">
        <f t="shared" si="29"/>
        <v>3.056</v>
      </c>
      <c r="P95" s="1">
        <f t="shared" si="30"/>
        <v>1.8335999999999999</v>
      </c>
      <c r="Q95" s="1">
        <f t="shared" si="31"/>
        <v>1.2223999999999999</v>
      </c>
      <c r="R95" s="22">
        <f t="shared" si="32"/>
        <v>1.85</v>
      </c>
      <c r="S95" s="1">
        <f t="shared" si="33"/>
        <v>0.192</v>
      </c>
      <c r="T95" s="22">
        <f t="shared" si="34"/>
        <v>2.0420000000000003</v>
      </c>
      <c r="U95" s="1" t="str">
        <f t="shared" si="23"/>
        <v>#29 HSS Drill</v>
      </c>
      <c r="V95" s="1" t="str">
        <f t="shared" si="35"/>
        <v>Stickout from jaws = 2.042</v>
      </c>
    </row>
    <row r="96" spans="1:22" x14ac:dyDescent="0.25">
      <c r="A96" s="5">
        <v>30</v>
      </c>
      <c r="B96" s="5">
        <v>0.1285</v>
      </c>
      <c r="C96" s="7" t="s">
        <v>24</v>
      </c>
      <c r="D96" s="7" t="str">
        <f t="shared" si="19"/>
        <v>1-5/8</v>
      </c>
      <c r="E96" s="8" t="s">
        <v>25</v>
      </c>
      <c r="F96" s="7" t="str">
        <f t="shared" si="20"/>
        <v>2-3/4</v>
      </c>
      <c r="G96" s="23">
        <f t="shared" si="21"/>
        <v>1.625</v>
      </c>
      <c r="H96" s="23">
        <f t="shared" si="22"/>
        <v>2.75</v>
      </c>
      <c r="I96" s="15">
        <f t="shared" si="24"/>
        <v>2.0560000000000001E-3</v>
      </c>
      <c r="J96" s="2">
        <f t="shared" si="36"/>
        <v>5945.5252918287933</v>
      </c>
      <c r="K96" s="2">
        <f t="shared" si="25"/>
        <v>1486.3813229571983</v>
      </c>
      <c r="L96" s="2">
        <f t="shared" si="26"/>
        <v>891.82879377431902</v>
      </c>
      <c r="M96" s="2">
        <f t="shared" si="27"/>
        <v>594.55252918287931</v>
      </c>
      <c r="N96" s="1">
        <f t="shared" si="28"/>
        <v>12.223999999999998</v>
      </c>
      <c r="O96" s="1">
        <f t="shared" si="29"/>
        <v>3.0559999999999996</v>
      </c>
      <c r="P96" s="1">
        <f t="shared" si="30"/>
        <v>1.8335999999999999</v>
      </c>
      <c r="Q96" s="1">
        <f t="shared" si="31"/>
        <v>1.2223999999999999</v>
      </c>
      <c r="R96" s="22">
        <f t="shared" si="32"/>
        <v>1.7250000000000001</v>
      </c>
      <c r="S96" s="1">
        <f t="shared" si="33"/>
        <v>0.18099999999999999</v>
      </c>
      <c r="T96" s="22">
        <f t="shared" si="34"/>
        <v>1.9060000000000001</v>
      </c>
      <c r="U96" s="1" t="str">
        <f t="shared" si="23"/>
        <v>#30 HSS Drill</v>
      </c>
      <c r="V96" s="1" t="str">
        <f t="shared" si="35"/>
        <v>Stickout from jaws = 1.906</v>
      </c>
    </row>
    <row r="97" spans="1:22" x14ac:dyDescent="0.25">
      <c r="A97" s="5">
        <v>31</v>
      </c>
      <c r="B97" s="5">
        <v>0.12</v>
      </c>
      <c r="C97" s="7" t="s">
        <v>24</v>
      </c>
      <c r="D97" s="7" t="str">
        <f t="shared" si="19"/>
        <v>1-5/8</v>
      </c>
      <c r="E97" s="8" t="s">
        <v>25</v>
      </c>
      <c r="F97" s="7" t="str">
        <f t="shared" si="20"/>
        <v>2-3/4</v>
      </c>
      <c r="G97" s="23">
        <f t="shared" si="21"/>
        <v>1.625</v>
      </c>
      <c r="H97" s="23">
        <f t="shared" si="22"/>
        <v>2.75</v>
      </c>
      <c r="I97" s="15">
        <f t="shared" si="24"/>
        <v>1.92E-3</v>
      </c>
      <c r="J97" s="2">
        <f t="shared" si="36"/>
        <v>6366.666666666667</v>
      </c>
      <c r="K97" s="2">
        <f t="shared" si="25"/>
        <v>1591.6666666666667</v>
      </c>
      <c r="L97" s="2">
        <f t="shared" si="26"/>
        <v>955</v>
      </c>
      <c r="M97" s="2">
        <f t="shared" si="27"/>
        <v>636.66666666666663</v>
      </c>
      <c r="N97" s="1">
        <f t="shared" si="28"/>
        <v>12.224</v>
      </c>
      <c r="O97" s="1">
        <f t="shared" si="29"/>
        <v>3.056</v>
      </c>
      <c r="P97" s="1">
        <f t="shared" si="30"/>
        <v>1.8336000000000001</v>
      </c>
      <c r="Q97" s="1">
        <f t="shared" si="31"/>
        <v>1.2223999999999999</v>
      </c>
      <c r="R97" s="22">
        <f t="shared" si="32"/>
        <v>1.7250000000000001</v>
      </c>
      <c r="S97" s="1">
        <f t="shared" si="33"/>
        <v>0.16900000000000001</v>
      </c>
      <c r="T97" s="22">
        <f t="shared" si="34"/>
        <v>1.8940000000000001</v>
      </c>
      <c r="U97" s="1" t="str">
        <f t="shared" si="23"/>
        <v>#31 HSS Drill</v>
      </c>
      <c r="V97" s="1" t="str">
        <f t="shared" si="35"/>
        <v>Stickout from jaws = 1.894</v>
      </c>
    </row>
    <row r="98" spans="1:22" x14ac:dyDescent="0.25">
      <c r="A98" s="5">
        <v>32</v>
      </c>
      <c r="B98" s="5">
        <v>0.11600000000000001</v>
      </c>
      <c r="C98" s="7" t="s">
        <v>24</v>
      </c>
      <c r="D98" s="7" t="str">
        <f t="shared" si="19"/>
        <v>1-5/8</v>
      </c>
      <c r="E98" s="8" t="s">
        <v>25</v>
      </c>
      <c r="F98" s="7" t="str">
        <f t="shared" si="20"/>
        <v>2-3/4</v>
      </c>
      <c r="G98" s="23">
        <f t="shared" si="21"/>
        <v>1.625</v>
      </c>
      <c r="H98" s="23">
        <f t="shared" si="22"/>
        <v>2.75</v>
      </c>
      <c r="I98" s="15">
        <f t="shared" si="24"/>
        <v>1.8560000000000002E-3</v>
      </c>
      <c r="J98" s="2">
        <f t="shared" si="36"/>
        <v>6586.2068965517237</v>
      </c>
      <c r="K98" s="2">
        <f t="shared" si="25"/>
        <v>1646.5517241379309</v>
      </c>
      <c r="L98" s="2">
        <f t="shared" si="26"/>
        <v>987.93103448275849</v>
      </c>
      <c r="M98" s="2">
        <f t="shared" si="27"/>
        <v>658.62068965517233</v>
      </c>
      <c r="N98" s="1">
        <f t="shared" si="28"/>
        <v>12.224</v>
      </c>
      <c r="O98" s="1">
        <f t="shared" si="29"/>
        <v>3.056</v>
      </c>
      <c r="P98" s="1">
        <f t="shared" si="30"/>
        <v>1.8335999999999999</v>
      </c>
      <c r="Q98" s="1">
        <f t="shared" si="31"/>
        <v>1.2223999999999999</v>
      </c>
      <c r="R98" s="22">
        <f t="shared" si="32"/>
        <v>1.7250000000000001</v>
      </c>
      <c r="S98" s="1">
        <f t="shared" si="33"/>
        <v>0.16400000000000001</v>
      </c>
      <c r="T98" s="22">
        <f t="shared" si="34"/>
        <v>1.889</v>
      </c>
      <c r="U98" s="1" t="str">
        <f t="shared" si="23"/>
        <v>#32 HSS Drill</v>
      </c>
      <c r="V98" s="1" t="str">
        <f t="shared" si="35"/>
        <v>Stickout from jaws = 1.889</v>
      </c>
    </row>
    <row r="99" spans="1:22" x14ac:dyDescent="0.25">
      <c r="A99" s="5">
        <v>33</v>
      </c>
      <c r="B99" s="5">
        <v>0.113</v>
      </c>
      <c r="C99" s="7" t="s">
        <v>21</v>
      </c>
      <c r="D99" s="7" t="str">
        <f t="shared" si="19"/>
        <v>1-1/2</v>
      </c>
      <c r="E99" s="8" t="s">
        <v>22</v>
      </c>
      <c r="F99" s="7" t="str">
        <f t="shared" si="20"/>
        <v>2-5/8</v>
      </c>
      <c r="G99" s="23">
        <f t="shared" si="21"/>
        <v>1.5</v>
      </c>
      <c r="H99" s="23">
        <f t="shared" si="22"/>
        <v>2.625</v>
      </c>
      <c r="I99" s="15">
        <f t="shared" si="24"/>
        <v>1.8080000000000001E-3</v>
      </c>
      <c r="J99" s="2">
        <f t="shared" si="36"/>
        <v>6761.0619469026551</v>
      </c>
      <c r="K99" s="2">
        <f t="shared" si="25"/>
        <v>1690.2654867256638</v>
      </c>
      <c r="L99" s="2">
        <f t="shared" si="26"/>
        <v>1014.1592920353982</v>
      </c>
      <c r="M99" s="2">
        <f t="shared" si="27"/>
        <v>676.1061946902654</v>
      </c>
      <c r="N99" s="1">
        <f t="shared" si="28"/>
        <v>12.224000000000002</v>
      </c>
      <c r="O99" s="1">
        <f t="shared" si="29"/>
        <v>3.0560000000000005</v>
      </c>
      <c r="P99" s="1">
        <f t="shared" si="30"/>
        <v>1.8335999999999999</v>
      </c>
      <c r="Q99" s="1">
        <f t="shared" si="31"/>
        <v>1.2223999999999999</v>
      </c>
      <c r="R99" s="22">
        <f t="shared" si="32"/>
        <v>1.6</v>
      </c>
      <c r="S99" s="1">
        <f t="shared" si="33"/>
        <v>0.16</v>
      </c>
      <c r="T99" s="22">
        <f t="shared" si="34"/>
        <v>1.76</v>
      </c>
      <c r="U99" s="1" t="str">
        <f t="shared" si="23"/>
        <v>#33 HSS Drill</v>
      </c>
      <c r="V99" s="1" t="str">
        <f t="shared" si="35"/>
        <v>Stickout from jaws = 1.76</v>
      </c>
    </row>
    <row r="100" spans="1:22" x14ac:dyDescent="0.25">
      <c r="A100" s="5">
        <v>34</v>
      </c>
      <c r="B100" s="5">
        <v>0.111</v>
      </c>
      <c r="C100" s="7" t="s">
        <v>21</v>
      </c>
      <c r="D100" s="7" t="str">
        <f t="shared" si="19"/>
        <v>1-1/2</v>
      </c>
      <c r="E100" s="8" t="s">
        <v>22</v>
      </c>
      <c r="F100" s="7" t="str">
        <f t="shared" si="20"/>
        <v>2-5/8</v>
      </c>
      <c r="G100" s="23">
        <f t="shared" si="21"/>
        <v>1.5</v>
      </c>
      <c r="H100" s="23">
        <f t="shared" si="22"/>
        <v>2.625</v>
      </c>
      <c r="I100" s="15">
        <f t="shared" si="24"/>
        <v>1.776E-3</v>
      </c>
      <c r="J100" s="2">
        <f t="shared" si="36"/>
        <v>6882.8828828828828</v>
      </c>
      <c r="K100" s="2">
        <f t="shared" si="25"/>
        <v>1720.7207207207207</v>
      </c>
      <c r="L100" s="2">
        <f t="shared" si="26"/>
        <v>1032.4324324324323</v>
      </c>
      <c r="M100" s="2">
        <f t="shared" si="27"/>
        <v>688.28828828828819</v>
      </c>
      <c r="N100" s="1">
        <f t="shared" si="28"/>
        <v>12.224</v>
      </c>
      <c r="O100" s="1">
        <f t="shared" si="29"/>
        <v>3.056</v>
      </c>
      <c r="P100" s="1">
        <f t="shared" si="30"/>
        <v>1.8335999999999999</v>
      </c>
      <c r="Q100" s="1">
        <f t="shared" si="31"/>
        <v>1.2223999999999999</v>
      </c>
      <c r="R100" s="22">
        <f t="shared" si="32"/>
        <v>1.6</v>
      </c>
      <c r="S100" s="1">
        <f t="shared" si="33"/>
        <v>0.157</v>
      </c>
      <c r="T100" s="22">
        <f t="shared" si="34"/>
        <v>1.7570000000000001</v>
      </c>
      <c r="U100" s="1" t="str">
        <f t="shared" si="23"/>
        <v>#34 HSS Drill</v>
      </c>
      <c r="V100" s="1" t="str">
        <f t="shared" si="35"/>
        <v>Stickout from jaws = 1.757</v>
      </c>
    </row>
    <row r="101" spans="1:22" x14ac:dyDescent="0.25">
      <c r="A101" s="5">
        <v>35</v>
      </c>
      <c r="B101" s="5">
        <v>0.11</v>
      </c>
      <c r="C101" s="7" t="s">
        <v>21</v>
      </c>
      <c r="D101" s="7" t="str">
        <f t="shared" si="19"/>
        <v>1-1/2</v>
      </c>
      <c r="E101" s="8" t="s">
        <v>22</v>
      </c>
      <c r="F101" s="7" t="str">
        <f t="shared" si="20"/>
        <v>2-5/8</v>
      </c>
      <c r="G101" s="23">
        <f t="shared" si="21"/>
        <v>1.5</v>
      </c>
      <c r="H101" s="23">
        <f t="shared" si="22"/>
        <v>2.625</v>
      </c>
      <c r="I101" s="15">
        <f t="shared" si="24"/>
        <v>1.7600000000000001E-3</v>
      </c>
      <c r="J101" s="2">
        <f t="shared" si="36"/>
        <v>6945.454545454545</v>
      </c>
      <c r="K101" s="2">
        <f t="shared" si="25"/>
        <v>1736.3636363636363</v>
      </c>
      <c r="L101" s="2">
        <f t="shared" si="26"/>
        <v>1041.8181818181818</v>
      </c>
      <c r="M101" s="2">
        <f t="shared" si="27"/>
        <v>694.5454545454545</v>
      </c>
      <c r="N101" s="1">
        <f t="shared" si="28"/>
        <v>12.224</v>
      </c>
      <c r="O101" s="1">
        <f t="shared" si="29"/>
        <v>3.056</v>
      </c>
      <c r="P101" s="1">
        <f t="shared" si="30"/>
        <v>1.8335999999999999</v>
      </c>
      <c r="Q101" s="1">
        <f t="shared" si="31"/>
        <v>1.2223999999999999</v>
      </c>
      <c r="R101" s="22">
        <f t="shared" si="32"/>
        <v>1.6</v>
      </c>
      <c r="S101" s="1">
        <f t="shared" si="33"/>
        <v>0.155</v>
      </c>
      <c r="T101" s="22">
        <f t="shared" si="34"/>
        <v>1.7550000000000001</v>
      </c>
      <c r="U101" s="1" t="str">
        <f t="shared" si="23"/>
        <v>#35 HSS Drill</v>
      </c>
      <c r="V101" s="1" t="str">
        <f t="shared" si="35"/>
        <v>Stickout from jaws = 1.755</v>
      </c>
    </row>
    <row r="102" spans="1:22" x14ac:dyDescent="0.25">
      <c r="A102" s="5">
        <v>36</v>
      </c>
      <c r="B102" s="5">
        <v>0.1065</v>
      </c>
      <c r="C102" s="7" t="s">
        <v>115</v>
      </c>
      <c r="D102" s="7" t="str">
        <f t="shared" si="19"/>
        <v>1-7/16</v>
      </c>
      <c r="E102" s="8" t="s">
        <v>39</v>
      </c>
      <c r="F102" s="7" t="str">
        <f t="shared" si="20"/>
        <v>2-1/2</v>
      </c>
      <c r="G102" s="23">
        <f t="shared" si="21"/>
        <v>1.4375</v>
      </c>
      <c r="H102" s="23">
        <f t="shared" si="22"/>
        <v>2.5</v>
      </c>
      <c r="I102" s="15">
        <f t="shared" si="24"/>
        <v>1.704E-3</v>
      </c>
      <c r="J102" s="2">
        <f t="shared" si="36"/>
        <v>7173.7089201877934</v>
      </c>
      <c r="K102" s="2">
        <f t="shared" si="25"/>
        <v>1793.4272300469484</v>
      </c>
      <c r="L102" s="2">
        <f t="shared" si="26"/>
        <v>1076.056338028169</v>
      </c>
      <c r="M102" s="2">
        <f t="shared" si="27"/>
        <v>717.37089201877927</v>
      </c>
      <c r="N102" s="1">
        <f t="shared" si="28"/>
        <v>12.224</v>
      </c>
      <c r="O102" s="1">
        <f t="shared" si="29"/>
        <v>3.056</v>
      </c>
      <c r="P102" s="1">
        <f t="shared" si="30"/>
        <v>1.8335999999999997</v>
      </c>
      <c r="Q102" s="1">
        <f t="shared" si="31"/>
        <v>1.2223999999999997</v>
      </c>
      <c r="R102" s="22">
        <f t="shared" si="32"/>
        <v>1.5375000000000001</v>
      </c>
      <c r="S102" s="1">
        <f t="shared" si="33"/>
        <v>0.15</v>
      </c>
      <c r="T102" s="22">
        <f t="shared" si="34"/>
        <v>1.6875</v>
      </c>
      <c r="U102" s="1" t="str">
        <f t="shared" si="23"/>
        <v>#36 HSS Drill</v>
      </c>
      <c r="V102" s="1" t="str">
        <f t="shared" si="35"/>
        <v>Stickout from jaws = 1.688</v>
      </c>
    </row>
    <row r="103" spans="1:22" x14ac:dyDescent="0.25">
      <c r="A103" s="5">
        <v>37</v>
      </c>
      <c r="B103" s="5">
        <v>0.104</v>
      </c>
      <c r="C103" s="7" t="s">
        <v>115</v>
      </c>
      <c r="D103" s="7" t="str">
        <f t="shared" si="19"/>
        <v>1-7/16</v>
      </c>
      <c r="E103" s="8" t="s">
        <v>39</v>
      </c>
      <c r="F103" s="7" t="str">
        <f t="shared" si="20"/>
        <v>2-1/2</v>
      </c>
      <c r="G103" s="23">
        <f t="shared" si="21"/>
        <v>1.4375</v>
      </c>
      <c r="H103" s="23">
        <f t="shared" si="22"/>
        <v>2.5</v>
      </c>
      <c r="I103" s="15">
        <f t="shared" si="24"/>
        <v>1.6639999999999999E-3</v>
      </c>
      <c r="J103" s="2">
        <f t="shared" si="36"/>
        <v>7346.1538461538466</v>
      </c>
      <c r="K103" s="2">
        <f t="shared" si="25"/>
        <v>1836.5384615384617</v>
      </c>
      <c r="L103" s="2">
        <f t="shared" si="26"/>
        <v>1101.9230769230769</v>
      </c>
      <c r="M103" s="2">
        <f t="shared" si="27"/>
        <v>734.61538461538453</v>
      </c>
      <c r="N103" s="1">
        <f t="shared" si="28"/>
        <v>12.224</v>
      </c>
      <c r="O103" s="1">
        <f t="shared" si="29"/>
        <v>3.056</v>
      </c>
      <c r="P103" s="1">
        <f t="shared" si="30"/>
        <v>1.8336000000000001</v>
      </c>
      <c r="Q103" s="1">
        <f t="shared" si="31"/>
        <v>1.2223999999999999</v>
      </c>
      <c r="R103" s="22">
        <f t="shared" si="32"/>
        <v>1.5375000000000001</v>
      </c>
      <c r="S103" s="1">
        <f t="shared" si="33"/>
        <v>0.14699999999999999</v>
      </c>
      <c r="T103" s="22">
        <f t="shared" si="34"/>
        <v>1.6845000000000001</v>
      </c>
      <c r="U103" s="1" t="str">
        <f t="shared" si="23"/>
        <v>#37 HSS Drill</v>
      </c>
      <c r="V103" s="1" t="str">
        <f t="shared" si="35"/>
        <v>Stickout from jaws = 1.685</v>
      </c>
    </row>
    <row r="104" spans="1:22" x14ac:dyDescent="0.25">
      <c r="A104" s="5">
        <v>38</v>
      </c>
      <c r="B104" s="5">
        <v>0.10150000000000001</v>
      </c>
      <c r="C104" s="7" t="s">
        <v>115</v>
      </c>
      <c r="D104" s="7" t="str">
        <f t="shared" si="19"/>
        <v>1-7/16</v>
      </c>
      <c r="E104" s="8" t="s">
        <v>39</v>
      </c>
      <c r="F104" s="7" t="str">
        <f t="shared" si="20"/>
        <v>2-1/2</v>
      </c>
      <c r="G104" s="23">
        <f t="shared" si="21"/>
        <v>1.4375</v>
      </c>
      <c r="H104" s="23">
        <f t="shared" si="22"/>
        <v>2.5</v>
      </c>
      <c r="I104" s="15">
        <f t="shared" si="24"/>
        <v>1.6240000000000002E-3</v>
      </c>
      <c r="J104" s="2">
        <f t="shared" si="36"/>
        <v>7527.0935960591132</v>
      </c>
      <c r="K104" s="2">
        <f t="shared" si="25"/>
        <v>1881.7733990147783</v>
      </c>
      <c r="L104" s="2">
        <f t="shared" si="26"/>
        <v>1129.0640394088668</v>
      </c>
      <c r="M104" s="2">
        <f t="shared" si="27"/>
        <v>752.70935960591123</v>
      </c>
      <c r="N104" s="1">
        <f t="shared" si="28"/>
        <v>12.224</v>
      </c>
      <c r="O104" s="1">
        <f t="shared" si="29"/>
        <v>3.056</v>
      </c>
      <c r="P104" s="1">
        <f t="shared" si="30"/>
        <v>1.8335999999999999</v>
      </c>
      <c r="Q104" s="1">
        <f t="shared" si="31"/>
        <v>1.2223999999999999</v>
      </c>
      <c r="R104" s="22">
        <f t="shared" si="32"/>
        <v>1.5375000000000001</v>
      </c>
      <c r="S104" s="1">
        <f t="shared" si="33"/>
        <v>0.14299999999999999</v>
      </c>
      <c r="T104" s="22">
        <f t="shared" si="34"/>
        <v>1.6805000000000001</v>
      </c>
      <c r="U104" s="1" t="str">
        <f t="shared" si="23"/>
        <v>#38 HSS Drill</v>
      </c>
      <c r="V104" s="1" t="str">
        <f t="shared" si="35"/>
        <v>Stickout from jaws = 1.681</v>
      </c>
    </row>
    <row r="105" spans="1:22" x14ac:dyDescent="0.25">
      <c r="A105" s="5">
        <v>39</v>
      </c>
      <c r="B105" s="5">
        <v>9.9500000000000005E-2</v>
      </c>
      <c r="C105" s="7" t="s">
        <v>8</v>
      </c>
      <c r="D105" s="7" t="str">
        <f t="shared" si="19"/>
        <v>1-3/8</v>
      </c>
      <c r="E105" s="8" t="s">
        <v>116</v>
      </c>
      <c r="F105" s="7" t="str">
        <f t="shared" si="20"/>
        <v>2-3/8</v>
      </c>
      <c r="G105" s="23">
        <f t="shared" si="21"/>
        <v>1.375</v>
      </c>
      <c r="H105" s="23">
        <f t="shared" si="22"/>
        <v>2.375</v>
      </c>
      <c r="I105" s="15">
        <f t="shared" si="24"/>
        <v>1.5920000000000001E-3</v>
      </c>
      <c r="J105" s="2">
        <f t="shared" si="36"/>
        <v>7678.3919597989943</v>
      </c>
      <c r="K105" s="2">
        <f t="shared" si="25"/>
        <v>1919.5979899497486</v>
      </c>
      <c r="L105" s="2">
        <f t="shared" si="26"/>
        <v>1151.7587939698492</v>
      </c>
      <c r="M105" s="2">
        <f t="shared" si="27"/>
        <v>767.83919597989939</v>
      </c>
      <c r="N105" s="1">
        <f t="shared" si="28"/>
        <v>12.224</v>
      </c>
      <c r="O105" s="1">
        <f t="shared" si="29"/>
        <v>3.056</v>
      </c>
      <c r="P105" s="1">
        <f t="shared" si="30"/>
        <v>1.8336000000000001</v>
      </c>
      <c r="Q105" s="1">
        <f t="shared" si="31"/>
        <v>1.2223999999999999</v>
      </c>
      <c r="R105" s="22">
        <f t="shared" si="32"/>
        <v>1.4750000000000001</v>
      </c>
      <c r="S105" s="1">
        <f t="shared" si="33"/>
        <v>0.14000000000000001</v>
      </c>
      <c r="T105" s="22">
        <f t="shared" si="34"/>
        <v>1.6150000000000002</v>
      </c>
      <c r="U105" s="1" t="str">
        <f t="shared" si="23"/>
        <v>#39 HSS Drill</v>
      </c>
      <c r="V105" s="1" t="str">
        <f t="shared" si="35"/>
        <v>Stickout from jaws = 1.615</v>
      </c>
    </row>
    <row r="106" spans="1:22" x14ac:dyDescent="0.25">
      <c r="A106" s="5">
        <v>40</v>
      </c>
      <c r="B106" s="5">
        <v>9.8000000000000004E-2</v>
      </c>
      <c r="C106" s="7" t="s">
        <v>8</v>
      </c>
      <c r="D106" s="7" t="str">
        <f t="shared" si="19"/>
        <v>1-3/8</v>
      </c>
      <c r="E106" s="8" t="s">
        <v>116</v>
      </c>
      <c r="F106" s="7" t="str">
        <f t="shared" si="20"/>
        <v>2-3/8</v>
      </c>
      <c r="G106" s="23">
        <f t="shared" si="21"/>
        <v>1.375</v>
      </c>
      <c r="H106" s="23">
        <f t="shared" si="22"/>
        <v>2.375</v>
      </c>
      <c r="I106" s="15">
        <f t="shared" si="24"/>
        <v>1.5680000000000002E-3</v>
      </c>
      <c r="J106" s="2">
        <f t="shared" si="36"/>
        <v>7795.9183673469388</v>
      </c>
      <c r="K106" s="2">
        <f t="shared" si="25"/>
        <v>1948.9795918367347</v>
      </c>
      <c r="L106" s="2">
        <f t="shared" si="26"/>
        <v>1169.3877551020407</v>
      </c>
      <c r="M106" s="2">
        <f t="shared" si="27"/>
        <v>779.59183673469374</v>
      </c>
      <c r="N106" s="1">
        <f t="shared" si="28"/>
        <v>12.224</v>
      </c>
      <c r="O106" s="1">
        <f t="shared" si="29"/>
        <v>3.056</v>
      </c>
      <c r="P106" s="1">
        <f t="shared" si="30"/>
        <v>1.8336000000000001</v>
      </c>
      <c r="Q106" s="1">
        <f t="shared" si="31"/>
        <v>1.2223999999999999</v>
      </c>
      <c r="R106" s="22">
        <f t="shared" si="32"/>
        <v>1.4750000000000001</v>
      </c>
      <c r="S106" s="1">
        <f t="shared" si="33"/>
        <v>0.13800000000000001</v>
      </c>
      <c r="T106" s="22">
        <f t="shared" si="34"/>
        <v>1.613</v>
      </c>
      <c r="U106" s="1" t="str">
        <f t="shared" si="23"/>
        <v>#40 HSS Drill</v>
      </c>
      <c r="V106" s="1" t="str">
        <f t="shared" si="35"/>
        <v>Stickout from jaws = 1.613</v>
      </c>
    </row>
    <row r="107" spans="1:22" x14ac:dyDescent="0.25">
      <c r="A107" s="5">
        <v>41</v>
      </c>
      <c r="B107" s="5">
        <v>9.6000000000000002E-2</v>
      </c>
      <c r="C107" s="7" t="s">
        <v>8</v>
      </c>
      <c r="D107" s="7" t="str">
        <f t="shared" si="19"/>
        <v>1-3/8</v>
      </c>
      <c r="E107" s="8" t="s">
        <v>116</v>
      </c>
      <c r="F107" s="7" t="str">
        <f t="shared" si="20"/>
        <v>2-3/8</v>
      </c>
      <c r="G107" s="23">
        <f t="shared" si="21"/>
        <v>1.375</v>
      </c>
      <c r="H107" s="23">
        <f t="shared" si="22"/>
        <v>2.375</v>
      </c>
      <c r="I107" s="15">
        <f t="shared" si="24"/>
        <v>1.536E-3</v>
      </c>
      <c r="J107" s="2">
        <f t="shared" si="36"/>
        <v>7958.333333333333</v>
      </c>
      <c r="K107" s="2">
        <f t="shared" si="25"/>
        <v>1989.5833333333333</v>
      </c>
      <c r="L107" s="2">
        <f t="shared" si="26"/>
        <v>1193.75</v>
      </c>
      <c r="M107" s="2">
        <f t="shared" si="27"/>
        <v>795.83333333333326</v>
      </c>
      <c r="N107" s="1">
        <f t="shared" si="28"/>
        <v>12.224</v>
      </c>
      <c r="O107" s="1">
        <f t="shared" si="29"/>
        <v>3.056</v>
      </c>
      <c r="P107" s="1">
        <f t="shared" si="30"/>
        <v>1.8336000000000001</v>
      </c>
      <c r="Q107" s="1">
        <f t="shared" si="31"/>
        <v>1.2223999999999999</v>
      </c>
      <c r="R107" s="22">
        <f t="shared" si="32"/>
        <v>1.4750000000000001</v>
      </c>
      <c r="S107" s="1">
        <f t="shared" si="33"/>
        <v>0.13600000000000001</v>
      </c>
      <c r="T107" s="22">
        <f t="shared" si="34"/>
        <v>1.6110000000000002</v>
      </c>
      <c r="U107" s="1" t="str">
        <f t="shared" si="23"/>
        <v>#41 HSS Drill</v>
      </c>
      <c r="V107" s="1" t="str">
        <f t="shared" si="35"/>
        <v>Stickout from jaws = 1.611</v>
      </c>
    </row>
    <row r="108" spans="1:22" x14ac:dyDescent="0.25">
      <c r="A108" s="5">
        <v>42</v>
      </c>
      <c r="B108" s="5">
        <v>9.35E-2</v>
      </c>
      <c r="C108" s="7" t="s">
        <v>18</v>
      </c>
      <c r="D108" s="7" t="str">
        <f t="shared" si="19"/>
        <v>1-1/4</v>
      </c>
      <c r="E108" s="8" t="s">
        <v>19</v>
      </c>
      <c r="F108" s="7" t="str">
        <f t="shared" si="20"/>
        <v>2-1/4</v>
      </c>
      <c r="G108" s="23">
        <f t="shared" si="21"/>
        <v>1.25</v>
      </c>
      <c r="H108" s="23">
        <f t="shared" si="22"/>
        <v>2.25</v>
      </c>
      <c r="I108" s="15">
        <f t="shared" si="24"/>
        <v>1.4959999999999999E-3</v>
      </c>
      <c r="J108" s="2">
        <f t="shared" si="36"/>
        <v>8171.1229946524063</v>
      </c>
      <c r="K108" s="2">
        <f t="shared" si="25"/>
        <v>2042.7807486631016</v>
      </c>
      <c r="L108" s="2">
        <f t="shared" si="26"/>
        <v>1225.6684491978608</v>
      </c>
      <c r="M108" s="2">
        <f t="shared" si="27"/>
        <v>817.11229946524054</v>
      </c>
      <c r="N108" s="1">
        <f t="shared" si="28"/>
        <v>12.224</v>
      </c>
      <c r="O108" s="1">
        <f t="shared" si="29"/>
        <v>3.056</v>
      </c>
      <c r="P108" s="1">
        <f t="shared" si="30"/>
        <v>1.8335999999999999</v>
      </c>
      <c r="Q108" s="1">
        <f t="shared" si="31"/>
        <v>1.2223999999999999</v>
      </c>
      <c r="R108" s="22">
        <f t="shared" si="32"/>
        <v>1.35</v>
      </c>
      <c r="S108" s="1">
        <f t="shared" si="33"/>
        <v>0.13200000000000001</v>
      </c>
      <c r="T108" s="22">
        <f t="shared" si="34"/>
        <v>1.4820000000000002</v>
      </c>
      <c r="U108" s="1" t="str">
        <f t="shared" si="23"/>
        <v>#42 HSS Drill</v>
      </c>
      <c r="V108" s="1" t="str">
        <f t="shared" si="35"/>
        <v>Stickout from jaws = 1.482</v>
      </c>
    </row>
    <row r="109" spans="1:22" x14ac:dyDescent="0.25">
      <c r="A109" s="5">
        <v>43</v>
      </c>
      <c r="B109" s="5">
        <v>8.8999999999999996E-2</v>
      </c>
      <c r="C109" s="7" t="s">
        <v>18</v>
      </c>
      <c r="D109" s="7" t="str">
        <f t="shared" si="19"/>
        <v>1-1/4</v>
      </c>
      <c r="E109" s="8" t="s">
        <v>19</v>
      </c>
      <c r="F109" s="7" t="str">
        <f t="shared" si="20"/>
        <v>2-1/4</v>
      </c>
      <c r="G109" s="23">
        <f t="shared" si="21"/>
        <v>1.25</v>
      </c>
      <c r="H109" s="23">
        <f t="shared" si="22"/>
        <v>2.25</v>
      </c>
      <c r="I109" s="15">
        <f t="shared" si="24"/>
        <v>1.4239999999999999E-3</v>
      </c>
      <c r="J109" s="2">
        <f t="shared" si="36"/>
        <v>8584.2696629213478</v>
      </c>
      <c r="K109" s="2">
        <f t="shared" si="25"/>
        <v>2146.067415730337</v>
      </c>
      <c r="L109" s="2">
        <f t="shared" si="26"/>
        <v>1287.6404494382023</v>
      </c>
      <c r="M109" s="2">
        <f t="shared" si="27"/>
        <v>858.42696629213481</v>
      </c>
      <c r="N109" s="1">
        <f t="shared" si="28"/>
        <v>12.224</v>
      </c>
      <c r="O109" s="1">
        <f t="shared" si="29"/>
        <v>3.056</v>
      </c>
      <c r="P109" s="1">
        <f t="shared" si="30"/>
        <v>1.8336000000000001</v>
      </c>
      <c r="Q109" s="1">
        <f t="shared" si="31"/>
        <v>1.2223999999999999</v>
      </c>
      <c r="R109" s="22">
        <f t="shared" si="32"/>
        <v>1.35</v>
      </c>
      <c r="S109" s="1">
        <f t="shared" si="33"/>
        <v>0.126</v>
      </c>
      <c r="T109" s="22">
        <f t="shared" si="34"/>
        <v>1.476</v>
      </c>
      <c r="U109" s="1" t="str">
        <f t="shared" si="23"/>
        <v>#43 HSS Drill</v>
      </c>
      <c r="V109" s="1" t="str">
        <f t="shared" si="35"/>
        <v>Stickout from jaws = 1.476</v>
      </c>
    </row>
    <row r="110" spans="1:22" x14ac:dyDescent="0.25">
      <c r="A110" s="5">
        <v>44</v>
      </c>
      <c r="B110" s="5">
        <v>8.5999999999999993E-2</v>
      </c>
      <c r="C110" s="7" t="s">
        <v>117</v>
      </c>
      <c r="D110" s="7" t="str">
        <f t="shared" si="19"/>
        <v>1-1/8</v>
      </c>
      <c r="E110" s="8" t="s">
        <v>31</v>
      </c>
      <c r="F110" s="7" t="str">
        <f t="shared" si="20"/>
        <v>2-1/8</v>
      </c>
      <c r="G110" s="23">
        <f t="shared" si="21"/>
        <v>1.125</v>
      </c>
      <c r="H110" s="23">
        <f t="shared" si="22"/>
        <v>2.125</v>
      </c>
      <c r="I110" s="15">
        <f t="shared" si="24"/>
        <v>1.3759999999999998E-3</v>
      </c>
      <c r="J110" s="2">
        <f t="shared" si="36"/>
        <v>8883.7209302325591</v>
      </c>
      <c r="K110" s="2">
        <f t="shared" si="25"/>
        <v>2220.9302325581398</v>
      </c>
      <c r="L110" s="2">
        <f t="shared" si="26"/>
        <v>1332.5581395348838</v>
      </c>
      <c r="M110" s="2">
        <f t="shared" si="27"/>
        <v>888.37209302325573</v>
      </c>
      <c r="N110" s="1">
        <f t="shared" si="28"/>
        <v>12.224000000000002</v>
      </c>
      <c r="O110" s="1">
        <f t="shared" si="29"/>
        <v>3.0560000000000005</v>
      </c>
      <c r="P110" s="1">
        <f t="shared" si="30"/>
        <v>1.8335999999999999</v>
      </c>
      <c r="Q110" s="1">
        <f t="shared" si="31"/>
        <v>1.2223999999999997</v>
      </c>
      <c r="R110" s="22">
        <f t="shared" si="32"/>
        <v>1.2250000000000001</v>
      </c>
      <c r="S110" s="1">
        <f t="shared" si="33"/>
        <v>0.121</v>
      </c>
      <c r="T110" s="22">
        <f t="shared" si="34"/>
        <v>1.3460000000000001</v>
      </c>
      <c r="U110" s="1" t="str">
        <f t="shared" si="23"/>
        <v>#44 HSS Drill</v>
      </c>
      <c r="V110" s="1" t="str">
        <f t="shared" si="35"/>
        <v>Stickout from jaws = 1.346</v>
      </c>
    </row>
    <row r="111" spans="1:22" x14ac:dyDescent="0.25">
      <c r="A111" s="5">
        <v>45</v>
      </c>
      <c r="B111" s="5">
        <v>8.2000000000000003E-2</v>
      </c>
      <c r="C111" s="7" t="s">
        <v>117</v>
      </c>
      <c r="D111" s="7" t="str">
        <f t="shared" si="19"/>
        <v>1-1/8</v>
      </c>
      <c r="E111" s="8" t="s">
        <v>31</v>
      </c>
      <c r="F111" s="7" t="str">
        <f t="shared" si="20"/>
        <v>2-1/8</v>
      </c>
      <c r="G111" s="23">
        <f t="shared" si="21"/>
        <v>1.125</v>
      </c>
      <c r="H111" s="23">
        <f t="shared" si="22"/>
        <v>2.125</v>
      </c>
      <c r="I111" s="15">
        <f t="shared" si="24"/>
        <v>1.312E-3</v>
      </c>
      <c r="J111" s="2">
        <f t="shared" si="36"/>
        <v>9317.0731707317063</v>
      </c>
      <c r="K111" s="2">
        <f t="shared" si="25"/>
        <v>2329.2682926829266</v>
      </c>
      <c r="L111" s="2">
        <f t="shared" si="26"/>
        <v>1397.560975609756</v>
      </c>
      <c r="M111" s="2">
        <f t="shared" si="27"/>
        <v>931.70731707317054</v>
      </c>
      <c r="N111" s="1">
        <f t="shared" si="28"/>
        <v>12.224</v>
      </c>
      <c r="O111" s="1">
        <f t="shared" si="29"/>
        <v>3.056</v>
      </c>
      <c r="P111" s="1">
        <f t="shared" si="30"/>
        <v>1.8335999999999999</v>
      </c>
      <c r="Q111" s="1">
        <f t="shared" si="31"/>
        <v>1.2223999999999999</v>
      </c>
      <c r="R111" s="22">
        <f t="shared" si="32"/>
        <v>1.2250000000000001</v>
      </c>
      <c r="S111" s="1">
        <f t="shared" si="33"/>
        <v>0.11600000000000001</v>
      </c>
      <c r="T111" s="22">
        <f t="shared" si="34"/>
        <v>1.3410000000000002</v>
      </c>
      <c r="U111" s="1" t="str">
        <f t="shared" si="23"/>
        <v>#45 HSS Drill</v>
      </c>
      <c r="V111" s="1" t="str">
        <f t="shared" si="35"/>
        <v>Stickout from jaws = 1.341</v>
      </c>
    </row>
    <row r="112" spans="1:22" x14ac:dyDescent="0.25">
      <c r="A112" s="5">
        <v>46</v>
      </c>
      <c r="B112" s="5">
        <v>8.1000000000000003E-2</v>
      </c>
      <c r="C112" s="7" t="s">
        <v>117</v>
      </c>
      <c r="D112" s="7" t="str">
        <f t="shared" si="19"/>
        <v>1-1/8</v>
      </c>
      <c r="E112" s="8" t="s">
        <v>31</v>
      </c>
      <c r="F112" s="7" t="str">
        <f t="shared" si="20"/>
        <v>2-1/8</v>
      </c>
      <c r="G112" s="23">
        <f t="shared" si="21"/>
        <v>1.125</v>
      </c>
      <c r="H112" s="23">
        <f t="shared" si="22"/>
        <v>2.125</v>
      </c>
      <c r="I112" s="15">
        <f t="shared" si="24"/>
        <v>1.2960000000000001E-3</v>
      </c>
      <c r="J112" s="2">
        <f t="shared" si="36"/>
        <v>9432.0987654320979</v>
      </c>
      <c r="K112" s="2">
        <f t="shared" si="25"/>
        <v>2358.0246913580245</v>
      </c>
      <c r="L112" s="2">
        <f t="shared" si="26"/>
        <v>1414.8148148148148</v>
      </c>
      <c r="M112" s="2">
        <f t="shared" si="27"/>
        <v>943.2098765432097</v>
      </c>
      <c r="N112" s="1">
        <f t="shared" si="28"/>
        <v>12.224</v>
      </c>
      <c r="O112" s="1">
        <f t="shared" si="29"/>
        <v>3.056</v>
      </c>
      <c r="P112" s="1">
        <f t="shared" si="30"/>
        <v>1.8335999999999999</v>
      </c>
      <c r="Q112" s="1">
        <f t="shared" si="31"/>
        <v>1.2223999999999999</v>
      </c>
      <c r="R112" s="22">
        <f t="shared" si="32"/>
        <v>1.2250000000000001</v>
      </c>
      <c r="S112" s="1">
        <f t="shared" si="33"/>
        <v>0.114</v>
      </c>
      <c r="T112" s="22">
        <f t="shared" si="34"/>
        <v>1.3390000000000002</v>
      </c>
      <c r="U112" s="1" t="str">
        <f t="shared" si="23"/>
        <v>#46 HSS Drill</v>
      </c>
      <c r="V112" s="1" t="str">
        <f t="shared" si="35"/>
        <v>Stickout from jaws = 1.339</v>
      </c>
    </row>
    <row r="113" spans="1:22" x14ac:dyDescent="0.25">
      <c r="A113" s="5">
        <v>47</v>
      </c>
      <c r="B113" s="5">
        <v>7.85E-2</v>
      </c>
      <c r="C113" s="7" t="s">
        <v>15</v>
      </c>
      <c r="D113" s="7" t="str">
        <f t="shared" si="19"/>
        <v>1</v>
      </c>
      <c r="E113" s="8" t="s">
        <v>16</v>
      </c>
      <c r="F113" s="7" t="str">
        <f t="shared" si="20"/>
        <v>2</v>
      </c>
      <c r="G113" s="23">
        <v>1</v>
      </c>
      <c r="H113" s="23">
        <v>2</v>
      </c>
      <c r="I113" s="15">
        <f t="shared" si="24"/>
        <v>1.256E-3</v>
      </c>
      <c r="J113" s="2">
        <f t="shared" si="36"/>
        <v>9732.4840764331202</v>
      </c>
      <c r="K113" s="2">
        <f t="shared" si="25"/>
        <v>2433.1210191082801</v>
      </c>
      <c r="L113" s="2">
        <f t="shared" si="26"/>
        <v>1459.872611464968</v>
      </c>
      <c r="M113" s="2">
        <f t="shared" si="27"/>
        <v>973.24840764331202</v>
      </c>
      <c r="N113" s="1">
        <f t="shared" si="28"/>
        <v>12.224</v>
      </c>
      <c r="O113" s="1">
        <f t="shared" si="29"/>
        <v>3.056</v>
      </c>
      <c r="P113" s="1">
        <f t="shared" si="30"/>
        <v>1.8335999999999999</v>
      </c>
      <c r="Q113" s="1">
        <f t="shared" si="31"/>
        <v>1.2223999999999999</v>
      </c>
      <c r="R113" s="22">
        <f t="shared" si="32"/>
        <v>1.1000000000000001</v>
      </c>
      <c r="S113" s="1">
        <f t="shared" si="33"/>
        <v>0.111</v>
      </c>
      <c r="T113" s="22">
        <f t="shared" si="34"/>
        <v>1.2110000000000001</v>
      </c>
      <c r="U113" s="1" t="str">
        <f t="shared" si="23"/>
        <v>#47 HSS Drill</v>
      </c>
      <c r="V113" s="1" t="str">
        <f t="shared" si="35"/>
        <v>Stickout from jaws = 1.211</v>
      </c>
    </row>
    <row r="114" spans="1:22" x14ac:dyDescent="0.25">
      <c r="A114" s="5">
        <v>48</v>
      </c>
      <c r="B114" s="5">
        <v>7.5999999999999998E-2</v>
      </c>
      <c r="C114" s="7" t="s">
        <v>15</v>
      </c>
      <c r="D114" s="7" t="str">
        <f t="shared" si="19"/>
        <v>1</v>
      </c>
      <c r="E114" s="8" t="s">
        <v>16</v>
      </c>
      <c r="F114" s="7" t="str">
        <f t="shared" si="20"/>
        <v>2</v>
      </c>
      <c r="G114" s="23">
        <v>1</v>
      </c>
      <c r="H114" s="23">
        <v>2</v>
      </c>
      <c r="I114" s="15">
        <f t="shared" si="24"/>
        <v>1.2160000000000001E-3</v>
      </c>
      <c r="J114" s="2">
        <f t="shared" si="36"/>
        <v>10052.631578947368</v>
      </c>
      <c r="K114" s="2">
        <f t="shared" si="25"/>
        <v>2513.1578947368421</v>
      </c>
      <c r="L114" s="2">
        <f t="shared" si="26"/>
        <v>1507.8947368421052</v>
      </c>
      <c r="M114" s="2">
        <f t="shared" si="27"/>
        <v>1005.2631578947368</v>
      </c>
      <c r="N114" s="1">
        <f t="shared" si="28"/>
        <v>12.224</v>
      </c>
      <c r="O114" s="1">
        <f t="shared" si="29"/>
        <v>3.056</v>
      </c>
      <c r="P114" s="1">
        <f t="shared" si="30"/>
        <v>1.8335999999999999</v>
      </c>
      <c r="Q114" s="1">
        <f t="shared" si="31"/>
        <v>1.2223999999999999</v>
      </c>
      <c r="R114" s="22">
        <f t="shared" si="32"/>
        <v>1.1000000000000001</v>
      </c>
      <c r="S114" s="1">
        <f t="shared" si="33"/>
        <v>0.107</v>
      </c>
      <c r="T114" s="22">
        <f t="shared" si="34"/>
        <v>1.2070000000000001</v>
      </c>
      <c r="U114" s="1" t="str">
        <f t="shared" si="23"/>
        <v>#48 HSS Drill</v>
      </c>
      <c r="V114" s="1" t="str">
        <f t="shared" si="35"/>
        <v>Stickout from jaws = 1.207</v>
      </c>
    </row>
    <row r="115" spans="1:22" x14ac:dyDescent="0.25">
      <c r="A115" s="5">
        <v>49</v>
      </c>
      <c r="B115" s="5">
        <v>7.2999999999999995E-2</v>
      </c>
      <c r="C115" s="7" t="s">
        <v>15</v>
      </c>
      <c r="D115" s="7" t="str">
        <f t="shared" si="19"/>
        <v>1</v>
      </c>
      <c r="E115" s="8" t="s">
        <v>16</v>
      </c>
      <c r="F115" s="7" t="str">
        <f t="shared" si="20"/>
        <v>2</v>
      </c>
      <c r="G115" s="23">
        <v>1</v>
      </c>
      <c r="H115" s="23">
        <v>2</v>
      </c>
      <c r="I115" s="15">
        <f t="shared" si="24"/>
        <v>1.168E-3</v>
      </c>
      <c r="J115" s="2">
        <f t="shared" si="36"/>
        <v>10465.753424657534</v>
      </c>
      <c r="K115" s="2">
        <f t="shared" si="25"/>
        <v>2616.4383561643835</v>
      </c>
      <c r="L115" s="2">
        <f t="shared" si="26"/>
        <v>1569.8630136986301</v>
      </c>
      <c r="M115" s="2">
        <f t="shared" si="27"/>
        <v>1046.5753424657535</v>
      </c>
      <c r="N115" s="1">
        <f t="shared" si="28"/>
        <v>12.224</v>
      </c>
      <c r="O115" s="1">
        <f t="shared" si="29"/>
        <v>3.056</v>
      </c>
      <c r="P115" s="1">
        <f t="shared" si="30"/>
        <v>1.8335999999999997</v>
      </c>
      <c r="Q115" s="1">
        <f t="shared" si="31"/>
        <v>1.2224000000000002</v>
      </c>
      <c r="R115" s="22">
        <f t="shared" si="32"/>
        <v>1.1000000000000001</v>
      </c>
      <c r="S115" s="1">
        <f t="shared" si="33"/>
        <v>0.10299999999999999</v>
      </c>
      <c r="T115" s="22">
        <f t="shared" si="34"/>
        <v>1.2030000000000001</v>
      </c>
      <c r="U115" s="1" t="str">
        <f t="shared" si="23"/>
        <v>#49 HSS Drill</v>
      </c>
      <c r="V115" s="1" t="str">
        <f t="shared" si="35"/>
        <v>Stickout from jaws = 1.203</v>
      </c>
    </row>
    <row r="116" spans="1:22" x14ac:dyDescent="0.25">
      <c r="A116" s="5">
        <v>50</v>
      </c>
      <c r="B116" s="5">
        <v>7.0000000000000007E-2</v>
      </c>
      <c r="C116" s="7" t="s">
        <v>15</v>
      </c>
      <c r="D116" s="7" t="str">
        <f t="shared" si="19"/>
        <v>1</v>
      </c>
      <c r="E116" s="8" t="s">
        <v>16</v>
      </c>
      <c r="F116" s="7" t="str">
        <f t="shared" si="20"/>
        <v>2</v>
      </c>
      <c r="G116" s="23">
        <v>1</v>
      </c>
      <c r="H116" s="23">
        <v>2</v>
      </c>
      <c r="I116" s="15">
        <f t="shared" si="24"/>
        <v>1.1200000000000001E-3</v>
      </c>
      <c r="J116" s="2">
        <f t="shared" si="36"/>
        <v>10914.285714285714</v>
      </c>
      <c r="K116" s="2">
        <f t="shared" si="25"/>
        <v>2728.5714285714284</v>
      </c>
      <c r="L116" s="2">
        <f t="shared" si="26"/>
        <v>1637.1428571428569</v>
      </c>
      <c r="M116" s="2">
        <f t="shared" si="27"/>
        <v>1091.4285714285711</v>
      </c>
      <c r="N116" s="1">
        <f t="shared" si="28"/>
        <v>12.224000000000002</v>
      </c>
      <c r="O116" s="1">
        <f t="shared" si="29"/>
        <v>3.0560000000000005</v>
      </c>
      <c r="P116" s="1">
        <f t="shared" si="30"/>
        <v>1.8336000000000001</v>
      </c>
      <c r="Q116" s="1">
        <f t="shared" si="31"/>
        <v>1.2223999999999999</v>
      </c>
      <c r="R116" s="22">
        <f t="shared" si="32"/>
        <v>1.1000000000000001</v>
      </c>
      <c r="S116" s="1">
        <f t="shared" si="33"/>
        <v>9.9000000000000005E-2</v>
      </c>
      <c r="T116" s="22">
        <f t="shared" si="34"/>
        <v>1.1990000000000001</v>
      </c>
      <c r="U116" s="1" t="str">
        <f t="shared" si="23"/>
        <v>#50 HSS Drill</v>
      </c>
      <c r="V116" s="1" t="str">
        <f t="shared" si="35"/>
        <v>Stickout from jaws = 1.199</v>
      </c>
    </row>
    <row r="117" spans="1:22" x14ac:dyDescent="0.25">
      <c r="A117" s="5">
        <v>51</v>
      </c>
      <c r="B117" s="5">
        <v>6.7000000000000004E-2</v>
      </c>
      <c r="C117" s="7" t="s">
        <v>15</v>
      </c>
      <c r="D117" s="7" t="str">
        <f t="shared" si="19"/>
        <v>1</v>
      </c>
      <c r="E117" s="8" t="s">
        <v>16</v>
      </c>
      <c r="F117" s="7" t="str">
        <f t="shared" si="20"/>
        <v>2</v>
      </c>
      <c r="G117" s="23">
        <v>1</v>
      </c>
      <c r="H117" s="23">
        <v>2</v>
      </c>
      <c r="I117" s="15">
        <f t="shared" si="24"/>
        <v>1.072E-3</v>
      </c>
      <c r="J117" s="2">
        <f t="shared" si="36"/>
        <v>11402.985074626866</v>
      </c>
      <c r="K117" s="2">
        <f t="shared" si="25"/>
        <v>2850.7462686567164</v>
      </c>
      <c r="L117" s="2">
        <f t="shared" si="26"/>
        <v>1710.4477611940297</v>
      </c>
      <c r="M117" s="2">
        <f t="shared" si="27"/>
        <v>1140.2985074626863</v>
      </c>
      <c r="N117" s="1">
        <f t="shared" si="28"/>
        <v>12.224</v>
      </c>
      <c r="O117" s="1">
        <f t="shared" si="29"/>
        <v>3.056</v>
      </c>
      <c r="P117" s="1">
        <f t="shared" si="30"/>
        <v>1.8335999999999999</v>
      </c>
      <c r="Q117" s="1">
        <f t="shared" si="31"/>
        <v>1.2223999999999999</v>
      </c>
      <c r="R117" s="22">
        <f t="shared" si="32"/>
        <v>1.1000000000000001</v>
      </c>
      <c r="S117" s="1">
        <f t="shared" si="33"/>
        <v>9.5000000000000001E-2</v>
      </c>
      <c r="T117" s="22">
        <f t="shared" si="34"/>
        <v>1.1950000000000001</v>
      </c>
      <c r="U117" s="1" t="str">
        <f t="shared" si="23"/>
        <v>#51 HSS Drill</v>
      </c>
      <c r="V117" s="1" t="str">
        <f t="shared" si="35"/>
        <v>Stickout from jaws = 1.195</v>
      </c>
    </row>
    <row r="118" spans="1:22" x14ac:dyDescent="0.25">
      <c r="A118" s="5">
        <v>52</v>
      </c>
      <c r="B118" s="5">
        <v>6.3500000000000001E-2</v>
      </c>
      <c r="C118" s="7" t="s">
        <v>12</v>
      </c>
      <c r="D118" s="7" t="str">
        <f t="shared" si="19"/>
        <v>7/8</v>
      </c>
      <c r="E118" s="8" t="s">
        <v>13</v>
      </c>
      <c r="F118" s="7" t="str">
        <f t="shared" si="20"/>
        <v>1-7/8</v>
      </c>
      <c r="G118" s="23">
        <v>0.875</v>
      </c>
      <c r="H118" s="23">
        <f t="shared" si="22"/>
        <v>1.875</v>
      </c>
      <c r="I118" s="15">
        <f t="shared" si="24"/>
        <v>1.016E-3</v>
      </c>
      <c r="J118" s="2">
        <f t="shared" si="36"/>
        <v>12031.496062992126</v>
      </c>
      <c r="K118" s="2">
        <f t="shared" si="25"/>
        <v>3007.8740157480315</v>
      </c>
      <c r="L118" s="2">
        <f t="shared" si="26"/>
        <v>1804.7244094488187</v>
      </c>
      <c r="M118" s="2">
        <f t="shared" si="27"/>
        <v>1203.1496062992123</v>
      </c>
      <c r="N118" s="1">
        <f t="shared" si="28"/>
        <v>12.224</v>
      </c>
      <c r="O118" s="1">
        <f t="shared" si="29"/>
        <v>3.056</v>
      </c>
      <c r="P118" s="1">
        <f t="shared" si="30"/>
        <v>1.8335999999999999</v>
      </c>
      <c r="Q118" s="1">
        <f t="shared" si="31"/>
        <v>1.2223999999999999</v>
      </c>
      <c r="R118" s="22">
        <f t="shared" si="32"/>
        <v>0.97499999999999998</v>
      </c>
      <c r="S118" s="1">
        <f t="shared" si="33"/>
        <v>0.09</v>
      </c>
      <c r="T118" s="22">
        <f t="shared" si="34"/>
        <v>1.0649999999999999</v>
      </c>
      <c r="U118" s="1" t="str">
        <f t="shared" si="23"/>
        <v>#52 HSS Drill</v>
      </c>
      <c r="V118" s="1" t="str">
        <f t="shared" si="35"/>
        <v>Stickout from jaws = 1.065</v>
      </c>
    </row>
    <row r="119" spans="1:22" x14ac:dyDescent="0.25">
      <c r="A119" s="5">
        <v>53</v>
      </c>
      <c r="B119" s="5">
        <v>5.9499999999999997E-2</v>
      </c>
      <c r="C119" s="7" t="s">
        <v>12</v>
      </c>
      <c r="D119" s="7" t="str">
        <f t="shared" si="19"/>
        <v>7/8</v>
      </c>
      <c r="E119" s="8" t="s">
        <v>13</v>
      </c>
      <c r="F119" s="7" t="str">
        <f t="shared" si="20"/>
        <v>1-7/8</v>
      </c>
      <c r="G119" s="23">
        <v>0.875</v>
      </c>
      <c r="H119" s="23">
        <f t="shared" si="22"/>
        <v>1.875</v>
      </c>
      <c r="I119" s="15">
        <f t="shared" si="24"/>
        <v>9.5199999999999994E-4</v>
      </c>
      <c r="J119" s="2">
        <f t="shared" si="36"/>
        <v>12840.336134453783</v>
      </c>
      <c r="K119" s="2">
        <f t="shared" si="25"/>
        <v>3210.0840336134456</v>
      </c>
      <c r="L119" s="2">
        <f t="shared" si="26"/>
        <v>1926.0504201680671</v>
      </c>
      <c r="M119" s="2">
        <f t="shared" si="27"/>
        <v>1284.033613445378</v>
      </c>
      <c r="N119" s="1">
        <f t="shared" si="28"/>
        <v>12.224</v>
      </c>
      <c r="O119" s="1">
        <f t="shared" si="29"/>
        <v>3.056</v>
      </c>
      <c r="P119" s="1">
        <f t="shared" si="30"/>
        <v>1.8335999999999999</v>
      </c>
      <c r="Q119" s="1">
        <f t="shared" si="31"/>
        <v>1.2223999999999999</v>
      </c>
      <c r="R119" s="22">
        <f t="shared" si="32"/>
        <v>0.97499999999999998</v>
      </c>
      <c r="S119" s="1">
        <f t="shared" si="33"/>
        <v>8.4000000000000005E-2</v>
      </c>
      <c r="T119" s="22">
        <f t="shared" si="34"/>
        <v>1.0589999999999999</v>
      </c>
      <c r="U119" s="1" t="str">
        <f t="shared" si="23"/>
        <v>#53 HSS Drill</v>
      </c>
      <c r="V119" s="1" t="str">
        <f t="shared" si="35"/>
        <v>Stickout from jaws = 1.059</v>
      </c>
    </row>
    <row r="120" spans="1:22" x14ac:dyDescent="0.25">
      <c r="A120" s="5">
        <v>54</v>
      </c>
      <c r="B120" s="5">
        <v>5.5E-2</v>
      </c>
      <c r="C120" s="7" t="s">
        <v>12</v>
      </c>
      <c r="D120" s="7" t="str">
        <f t="shared" si="19"/>
        <v>7/8</v>
      </c>
      <c r="E120" s="8" t="s">
        <v>13</v>
      </c>
      <c r="F120" s="7" t="str">
        <f t="shared" si="20"/>
        <v>1-7/8</v>
      </c>
      <c r="G120" s="23">
        <v>0.875</v>
      </c>
      <c r="H120" s="23">
        <f t="shared" si="22"/>
        <v>1.875</v>
      </c>
      <c r="I120" s="15">
        <f t="shared" si="24"/>
        <v>8.8000000000000003E-4</v>
      </c>
      <c r="J120" s="2">
        <f t="shared" si="36"/>
        <v>13890.90909090909</v>
      </c>
      <c r="K120" s="2">
        <f t="shared" si="25"/>
        <v>3472.7272727272725</v>
      </c>
      <c r="L120" s="2">
        <f t="shared" si="26"/>
        <v>2083.6363636363635</v>
      </c>
      <c r="M120" s="2">
        <f t="shared" si="27"/>
        <v>1389.090909090909</v>
      </c>
      <c r="N120" s="1">
        <f t="shared" si="28"/>
        <v>12.224</v>
      </c>
      <c r="O120" s="1">
        <f t="shared" si="29"/>
        <v>3.056</v>
      </c>
      <c r="P120" s="1">
        <f t="shared" si="30"/>
        <v>1.8335999999999999</v>
      </c>
      <c r="Q120" s="1">
        <f t="shared" si="31"/>
        <v>1.2223999999999999</v>
      </c>
      <c r="R120" s="22">
        <f t="shared" si="32"/>
        <v>0.97499999999999998</v>
      </c>
      <c r="S120" s="1">
        <f t="shared" si="33"/>
        <v>7.8E-2</v>
      </c>
      <c r="T120" s="22">
        <f t="shared" si="34"/>
        <v>1.0529999999999999</v>
      </c>
      <c r="U120" s="1" t="str">
        <f t="shared" si="23"/>
        <v>#54 HSS Drill</v>
      </c>
      <c r="V120" s="1" t="str">
        <f t="shared" si="35"/>
        <v>Stickout from jaws = 1.053</v>
      </c>
    </row>
    <row r="121" spans="1:22" x14ac:dyDescent="0.25">
      <c r="A121" s="5">
        <v>55</v>
      </c>
      <c r="B121" s="5">
        <v>5.1999999999999998E-2</v>
      </c>
      <c r="C121" s="7" t="s">
        <v>12</v>
      </c>
      <c r="D121" s="7" t="str">
        <f t="shared" si="19"/>
        <v>7/8</v>
      </c>
      <c r="E121" s="8" t="s">
        <v>13</v>
      </c>
      <c r="F121" s="7" t="str">
        <f t="shared" si="20"/>
        <v>1-7/8</v>
      </c>
      <c r="G121" s="23">
        <v>0.875</v>
      </c>
      <c r="H121" s="23">
        <f t="shared" si="22"/>
        <v>1.875</v>
      </c>
      <c r="I121" s="15">
        <f t="shared" si="24"/>
        <v>8.3199999999999995E-4</v>
      </c>
      <c r="J121" s="2">
        <f t="shared" si="36"/>
        <v>14692.307692307693</v>
      </c>
      <c r="K121" s="2">
        <f t="shared" si="25"/>
        <v>3673.0769230769233</v>
      </c>
      <c r="L121" s="2">
        <f t="shared" si="26"/>
        <v>2203.8461538461538</v>
      </c>
      <c r="M121" s="2">
        <f t="shared" si="27"/>
        <v>1469.2307692307691</v>
      </c>
      <c r="N121" s="1">
        <f t="shared" si="28"/>
        <v>12.224</v>
      </c>
      <c r="O121" s="1">
        <f t="shared" si="29"/>
        <v>3.056</v>
      </c>
      <c r="P121" s="1">
        <f t="shared" si="30"/>
        <v>1.8336000000000001</v>
      </c>
      <c r="Q121" s="1">
        <f t="shared" si="31"/>
        <v>1.2223999999999999</v>
      </c>
      <c r="R121" s="22">
        <f t="shared" si="32"/>
        <v>0.97499999999999998</v>
      </c>
      <c r="S121" s="1">
        <f t="shared" si="33"/>
        <v>7.2999999999999995E-2</v>
      </c>
      <c r="T121" s="22">
        <f t="shared" si="34"/>
        <v>1.048</v>
      </c>
      <c r="U121" s="1" t="str">
        <f t="shared" si="23"/>
        <v>#55 HSS Drill</v>
      </c>
      <c r="V121" s="1" t="str">
        <f t="shared" si="35"/>
        <v>Stickout from jaws = 1.048</v>
      </c>
    </row>
    <row r="122" spans="1:22" x14ac:dyDescent="0.25">
      <c r="A122" s="5">
        <v>56</v>
      </c>
      <c r="B122" s="5">
        <v>4.65E-2</v>
      </c>
      <c r="C122" s="7" t="s">
        <v>5</v>
      </c>
      <c r="D122" s="7" t="str">
        <f t="shared" si="19"/>
        <v>3/4</v>
      </c>
      <c r="E122" s="8" t="s">
        <v>10</v>
      </c>
      <c r="F122" s="7" t="str">
        <f t="shared" si="20"/>
        <v>1-3/4</v>
      </c>
      <c r="G122" s="23">
        <v>0.75</v>
      </c>
      <c r="H122" s="23">
        <f t="shared" si="22"/>
        <v>1.75</v>
      </c>
      <c r="I122" s="15">
        <f t="shared" si="24"/>
        <v>7.4399999999999998E-4</v>
      </c>
      <c r="J122" s="2">
        <f t="shared" si="36"/>
        <v>16430.107526881722</v>
      </c>
      <c r="K122" s="2">
        <f t="shared" si="25"/>
        <v>4107.5268817204305</v>
      </c>
      <c r="L122" s="2">
        <f t="shared" si="26"/>
        <v>2464.516129032258</v>
      </c>
      <c r="M122" s="2">
        <f t="shared" si="27"/>
        <v>1643.0107526881718</v>
      </c>
      <c r="N122" s="1">
        <f t="shared" si="28"/>
        <v>12.224000000000002</v>
      </c>
      <c r="O122" s="1">
        <f t="shared" si="29"/>
        <v>3.0560000000000005</v>
      </c>
      <c r="P122" s="1">
        <f t="shared" si="30"/>
        <v>1.8335999999999999</v>
      </c>
      <c r="Q122" s="1">
        <f t="shared" si="31"/>
        <v>1.2223999999999999</v>
      </c>
      <c r="R122" s="22">
        <f t="shared" si="32"/>
        <v>0.85</v>
      </c>
      <c r="S122" s="1">
        <f t="shared" si="33"/>
        <v>6.6000000000000003E-2</v>
      </c>
      <c r="T122" s="22">
        <f t="shared" si="34"/>
        <v>0.91599999999999993</v>
      </c>
      <c r="U122" s="1" t="str">
        <f t="shared" si="23"/>
        <v>#56 HSS Drill</v>
      </c>
      <c r="V122" s="1" t="str">
        <f t="shared" si="35"/>
        <v>Stickout from jaws = 0.916</v>
      </c>
    </row>
    <row r="123" spans="1:22" x14ac:dyDescent="0.25">
      <c r="A123" s="5">
        <v>57</v>
      </c>
      <c r="B123" s="5">
        <v>4.2999999999999997E-2</v>
      </c>
      <c r="C123" s="7" t="s">
        <v>5</v>
      </c>
      <c r="D123" s="7" t="str">
        <f t="shared" si="19"/>
        <v>3/4</v>
      </c>
      <c r="E123" s="8" t="s">
        <v>10</v>
      </c>
      <c r="F123" s="7" t="str">
        <f t="shared" si="20"/>
        <v>1-3/4</v>
      </c>
      <c r="G123" s="23">
        <v>0.75</v>
      </c>
      <c r="H123" s="23">
        <f t="shared" si="22"/>
        <v>1.75</v>
      </c>
      <c r="I123" s="15">
        <f t="shared" si="24"/>
        <v>6.8799999999999992E-4</v>
      </c>
      <c r="J123" s="2">
        <f t="shared" si="36"/>
        <v>17767.441860465118</v>
      </c>
      <c r="K123" s="2">
        <f t="shared" si="25"/>
        <v>4441.8604651162796</v>
      </c>
      <c r="L123" s="2">
        <f t="shared" si="26"/>
        <v>2665.1162790697676</v>
      </c>
      <c r="M123" s="2">
        <f t="shared" si="27"/>
        <v>1776.7441860465115</v>
      </c>
      <c r="N123" s="1">
        <f t="shared" si="28"/>
        <v>12.224000000000002</v>
      </c>
      <c r="O123" s="1">
        <f t="shared" si="29"/>
        <v>3.0560000000000005</v>
      </c>
      <c r="P123" s="1">
        <f t="shared" si="30"/>
        <v>1.8335999999999999</v>
      </c>
      <c r="Q123" s="1">
        <f t="shared" si="31"/>
        <v>1.2223999999999997</v>
      </c>
      <c r="R123" s="22">
        <f t="shared" si="32"/>
        <v>0.85</v>
      </c>
      <c r="S123" s="1">
        <f t="shared" si="33"/>
        <v>6.0999999999999999E-2</v>
      </c>
      <c r="T123" s="22">
        <f t="shared" si="34"/>
        <v>0.91100000000000003</v>
      </c>
      <c r="U123" s="1" t="str">
        <f t="shared" si="23"/>
        <v>#57 HSS Drill</v>
      </c>
      <c r="V123" s="1" t="str">
        <f t="shared" si="35"/>
        <v>Stickout from jaws = 0.911</v>
      </c>
    </row>
    <row r="124" spans="1:22" x14ac:dyDescent="0.25">
      <c r="A124" s="5">
        <v>58</v>
      </c>
      <c r="B124" s="5">
        <v>4.2000000000000003E-2</v>
      </c>
      <c r="C124" s="7" t="s">
        <v>85</v>
      </c>
      <c r="D124" s="7" t="str">
        <f t="shared" si="19"/>
        <v>11/16</v>
      </c>
      <c r="E124" s="8" t="s">
        <v>24</v>
      </c>
      <c r="F124" s="7" t="str">
        <f t="shared" si="20"/>
        <v>1-5/8</v>
      </c>
      <c r="G124" s="23">
        <f>11/16</f>
        <v>0.6875</v>
      </c>
      <c r="H124" s="23">
        <f t="shared" si="22"/>
        <v>1.625</v>
      </c>
      <c r="I124" s="15">
        <f t="shared" si="24"/>
        <v>6.7200000000000007E-4</v>
      </c>
      <c r="J124" s="2">
        <f t="shared" si="36"/>
        <v>18000</v>
      </c>
      <c r="K124" s="2">
        <f t="shared" si="25"/>
        <v>4547.6190476190477</v>
      </c>
      <c r="L124" s="2">
        <f t="shared" si="26"/>
        <v>2728.5714285714284</v>
      </c>
      <c r="M124" s="2">
        <f t="shared" si="27"/>
        <v>1819.0476190476188</v>
      </c>
      <c r="N124" s="1">
        <f t="shared" si="28"/>
        <v>12.096</v>
      </c>
      <c r="O124" s="1">
        <f t="shared" si="29"/>
        <v>3.056</v>
      </c>
      <c r="P124" s="1">
        <f t="shared" si="30"/>
        <v>1.8336000000000001</v>
      </c>
      <c r="Q124" s="1">
        <f t="shared" si="31"/>
        <v>1.2223999999999999</v>
      </c>
      <c r="R124" s="22">
        <f t="shared" si="32"/>
        <v>0.78749999999999998</v>
      </c>
      <c r="S124" s="1">
        <f t="shared" si="33"/>
        <v>5.8999999999999997E-2</v>
      </c>
      <c r="T124" s="22">
        <f t="shared" si="34"/>
        <v>0.84650000000000003</v>
      </c>
      <c r="U124" s="1" t="str">
        <f t="shared" si="23"/>
        <v>#58 HSS Drill</v>
      </c>
      <c r="V124" s="1" t="str">
        <f t="shared" si="35"/>
        <v>Stickout from jaws = 0.847</v>
      </c>
    </row>
    <row r="125" spans="1:22" x14ac:dyDescent="0.25">
      <c r="A125" s="5">
        <v>59</v>
      </c>
      <c r="B125" s="5">
        <v>4.1000000000000002E-2</v>
      </c>
      <c r="C125" s="7" t="s">
        <v>85</v>
      </c>
      <c r="D125" s="7" t="str">
        <f t="shared" si="19"/>
        <v>11/16</v>
      </c>
      <c r="E125" s="8" t="s">
        <v>24</v>
      </c>
      <c r="F125" s="7" t="str">
        <f t="shared" si="20"/>
        <v>1-5/8</v>
      </c>
      <c r="G125" s="23">
        <f t="shared" ref="G125:G146" si="37">11/16</f>
        <v>0.6875</v>
      </c>
      <c r="H125" s="23">
        <f t="shared" si="22"/>
        <v>1.625</v>
      </c>
      <c r="I125" s="15">
        <f t="shared" si="24"/>
        <v>6.5600000000000001E-4</v>
      </c>
      <c r="J125" s="2">
        <f t="shared" si="36"/>
        <v>18000</v>
      </c>
      <c r="K125" s="2">
        <f t="shared" si="25"/>
        <v>4658.5365853658532</v>
      </c>
      <c r="L125" s="2">
        <f t="shared" si="26"/>
        <v>2795.1219512195121</v>
      </c>
      <c r="M125" s="2">
        <f t="shared" si="27"/>
        <v>1863.4146341463411</v>
      </c>
      <c r="N125" s="1">
        <f t="shared" si="28"/>
        <v>11.808</v>
      </c>
      <c r="O125" s="1">
        <f t="shared" si="29"/>
        <v>3.056</v>
      </c>
      <c r="P125" s="1">
        <f t="shared" si="30"/>
        <v>1.8335999999999999</v>
      </c>
      <c r="Q125" s="1">
        <f t="shared" si="31"/>
        <v>1.2223999999999999</v>
      </c>
      <c r="R125" s="22">
        <f t="shared" si="32"/>
        <v>0.78749999999999998</v>
      </c>
      <c r="S125" s="1">
        <f t="shared" si="33"/>
        <v>5.8000000000000003E-2</v>
      </c>
      <c r="T125" s="22">
        <f t="shared" si="34"/>
        <v>0.84550000000000003</v>
      </c>
      <c r="U125" s="1" t="str">
        <f t="shared" si="23"/>
        <v>#59 HSS Drill</v>
      </c>
      <c r="V125" s="1" t="str">
        <f t="shared" si="35"/>
        <v>Stickout from jaws = 0.846</v>
      </c>
    </row>
    <row r="126" spans="1:22" x14ac:dyDescent="0.25">
      <c r="A126" s="5">
        <v>60</v>
      </c>
      <c r="B126" s="5">
        <v>0.04</v>
      </c>
      <c r="C126" s="7" t="s">
        <v>85</v>
      </c>
      <c r="D126" s="7" t="str">
        <f t="shared" ref="D126:D146" si="38">LEFT(C126,LEN(C126)-1)</f>
        <v>11/16</v>
      </c>
      <c r="E126" s="8" t="s">
        <v>24</v>
      </c>
      <c r="F126" s="7" t="str">
        <f t="shared" ref="F126:F146" si="39">LEFT(E126,LEN(E126)-1)</f>
        <v>1-5/8</v>
      </c>
      <c r="G126" s="23">
        <f t="shared" si="37"/>
        <v>0.6875</v>
      </c>
      <c r="H126" s="23">
        <f t="shared" ref="H126:H146" si="40">IFERROR(VALUE(LEFT(F126,FIND("-",F126)-1))+VALUE(MID(F126,FIND("-",F126)+1,FIND("/",F126)-FIND("-",F126)-1))/VALUE(RIGHT(F126,LEN(F126)-FIND("/",F126,1))),999)</f>
        <v>1.625</v>
      </c>
      <c r="I126" s="15">
        <f t="shared" si="24"/>
        <v>6.4000000000000005E-4</v>
      </c>
      <c r="J126" s="2">
        <f t="shared" si="36"/>
        <v>18000</v>
      </c>
      <c r="K126" s="2">
        <f t="shared" si="25"/>
        <v>4775</v>
      </c>
      <c r="L126" s="2">
        <f t="shared" si="26"/>
        <v>2865</v>
      </c>
      <c r="M126" s="2">
        <f t="shared" si="27"/>
        <v>1909.9999999999998</v>
      </c>
      <c r="N126" s="1">
        <f t="shared" si="28"/>
        <v>11.52</v>
      </c>
      <c r="O126" s="1">
        <f t="shared" si="29"/>
        <v>3.0560000000000005</v>
      </c>
      <c r="P126" s="1">
        <f t="shared" si="30"/>
        <v>1.8336000000000001</v>
      </c>
      <c r="Q126" s="1">
        <f t="shared" si="31"/>
        <v>1.2223999999999999</v>
      </c>
      <c r="R126" s="22">
        <f t="shared" si="32"/>
        <v>0.78749999999999998</v>
      </c>
      <c r="S126" s="1">
        <f t="shared" si="33"/>
        <v>5.6000000000000001E-2</v>
      </c>
      <c r="T126" s="22">
        <f t="shared" si="34"/>
        <v>0.84350000000000003</v>
      </c>
      <c r="U126" s="1" t="str">
        <f t="shared" si="23"/>
        <v>#60 HSS Drill</v>
      </c>
      <c r="V126" s="1" t="str">
        <f t="shared" si="35"/>
        <v>Stickout from jaws = 0.844</v>
      </c>
    </row>
    <row r="127" spans="1:22" x14ac:dyDescent="0.25">
      <c r="A127" s="5">
        <v>61</v>
      </c>
      <c r="B127" s="5">
        <v>3.9E-2</v>
      </c>
      <c r="C127" s="7" t="s">
        <v>85</v>
      </c>
      <c r="D127" s="7" t="str">
        <f t="shared" si="38"/>
        <v>11/16</v>
      </c>
      <c r="E127" s="7" t="s">
        <v>24</v>
      </c>
      <c r="F127" s="7" t="str">
        <f t="shared" si="39"/>
        <v>1-5/8</v>
      </c>
      <c r="G127" s="23">
        <f t="shared" si="37"/>
        <v>0.6875</v>
      </c>
      <c r="H127" s="26">
        <f>IFERROR(VALUE(LEFT(F127,FIND("-",F127)-1))+VALUE(MID(F127,FIND("-",F127)+1,FIND("/",F127)-FIND("-",F127)-1))/VALUE(RIGHT(F127,LEN(F127)-FIND("/",F127,1))),999)</f>
        <v>1.625</v>
      </c>
      <c r="I127" s="15">
        <f t="shared" si="24"/>
        <v>6.2399999999999999E-4</v>
      </c>
      <c r="J127" s="2">
        <f t="shared" ref="J127:J146" si="41">IF(3.82*$B$3/B127&gt;18000,18000,3.82*$B$3/B127)</f>
        <v>18000</v>
      </c>
      <c r="K127" s="2">
        <f t="shared" si="25"/>
        <v>4897.4358974358975</v>
      </c>
      <c r="L127" s="2">
        <f t="shared" si="26"/>
        <v>2938.4615384615381</v>
      </c>
      <c r="M127" s="2">
        <f t="shared" si="27"/>
        <v>1958.9743589743587</v>
      </c>
      <c r="N127" s="1">
        <f t="shared" ref="N127:N146" si="42">J127*$C$3*$B127</f>
        <v>11.231999999999999</v>
      </c>
      <c r="O127" s="1">
        <f t="shared" ref="O127:O146" si="43">K127*$C$4*$B127</f>
        <v>3.056</v>
      </c>
      <c r="P127" s="1">
        <f t="shared" ref="P127:P146" si="44">L127*$C$4*$B127</f>
        <v>1.8335999999999999</v>
      </c>
      <c r="Q127" s="1">
        <f t="shared" ref="Q127:Q146" si="45">M127*$C$4*$B127</f>
        <v>1.2223999999999997</v>
      </c>
      <c r="R127" s="22">
        <f t="shared" si="32"/>
        <v>0.78749999999999998</v>
      </c>
      <c r="S127" s="1">
        <f t="shared" si="33"/>
        <v>5.5E-2</v>
      </c>
      <c r="T127" s="22">
        <f t="shared" si="34"/>
        <v>0.84250000000000003</v>
      </c>
      <c r="U127" s="1" t="str">
        <f t="shared" si="23"/>
        <v>#61 HSS Drill</v>
      </c>
      <c r="V127" s="1" t="str">
        <f t="shared" si="35"/>
        <v>Stickout from jaws = 0.843</v>
      </c>
    </row>
    <row r="128" spans="1:22" x14ac:dyDescent="0.25">
      <c r="A128" s="5">
        <v>62</v>
      </c>
      <c r="B128" s="5">
        <v>3.7999999999999999E-2</v>
      </c>
      <c r="C128" s="7" t="s">
        <v>138</v>
      </c>
      <c r="D128" s="7" t="str">
        <f t="shared" si="38"/>
        <v>5/8</v>
      </c>
      <c r="E128" s="7" t="s">
        <v>21</v>
      </c>
      <c r="F128" s="7" t="str">
        <f t="shared" si="39"/>
        <v>1-1/2</v>
      </c>
      <c r="G128" s="26">
        <v>0.625</v>
      </c>
      <c r="H128" s="26">
        <f t="shared" ref="H128:H146" si="46">IFERROR(VALUE(LEFT(F128,FIND("-",F128)-1))+VALUE(MID(F128,FIND("-",F128)+1,FIND("/",F128)-FIND("-",F128)-1))/VALUE(RIGHT(F128,LEN(F128)-FIND("/",F128,1))),999)</f>
        <v>1.5</v>
      </c>
      <c r="I128" s="15">
        <f t="shared" si="24"/>
        <v>6.0800000000000003E-4</v>
      </c>
      <c r="J128" s="2">
        <f t="shared" si="41"/>
        <v>18000</v>
      </c>
      <c r="K128" s="2">
        <f t="shared" si="25"/>
        <v>5026.3157894736842</v>
      </c>
      <c r="L128" s="2">
        <f t="shared" si="26"/>
        <v>3015.7894736842104</v>
      </c>
      <c r="M128" s="2">
        <f t="shared" si="27"/>
        <v>2010.5263157894735</v>
      </c>
      <c r="N128" s="1">
        <f t="shared" si="42"/>
        <v>10.943999999999999</v>
      </c>
      <c r="O128" s="1">
        <f t="shared" si="43"/>
        <v>3.056</v>
      </c>
      <c r="P128" s="1">
        <f t="shared" si="44"/>
        <v>1.8335999999999999</v>
      </c>
      <c r="Q128" s="1">
        <f t="shared" si="45"/>
        <v>1.2223999999999999</v>
      </c>
      <c r="R128" s="22">
        <f t="shared" si="32"/>
        <v>0.72499999999999998</v>
      </c>
      <c r="S128" s="1">
        <f t="shared" si="33"/>
        <v>5.3999999999999999E-2</v>
      </c>
      <c r="T128" s="22">
        <f t="shared" si="34"/>
        <v>0.77900000000000003</v>
      </c>
      <c r="U128" s="1" t="str">
        <f t="shared" si="23"/>
        <v>#62 HSS Drill</v>
      </c>
      <c r="V128" s="1" t="str">
        <f t="shared" si="35"/>
        <v>Stickout from jaws = 0.779</v>
      </c>
    </row>
    <row r="129" spans="1:22" x14ac:dyDescent="0.25">
      <c r="A129" s="5">
        <v>63</v>
      </c>
      <c r="B129" s="5">
        <v>3.6999999999999998E-2</v>
      </c>
      <c r="C129" s="7" t="s">
        <v>138</v>
      </c>
      <c r="D129" s="7" t="str">
        <f t="shared" si="38"/>
        <v>5/8</v>
      </c>
      <c r="E129" s="7" t="s">
        <v>21</v>
      </c>
      <c r="F129" s="7" t="str">
        <f t="shared" si="39"/>
        <v>1-1/2</v>
      </c>
      <c r="G129" s="26">
        <v>0.625</v>
      </c>
      <c r="H129" s="26">
        <f t="shared" si="46"/>
        <v>1.5</v>
      </c>
      <c r="I129" s="15">
        <f t="shared" si="24"/>
        <v>5.9199999999999997E-4</v>
      </c>
      <c r="J129" s="2">
        <f t="shared" si="41"/>
        <v>18000</v>
      </c>
      <c r="K129" s="2">
        <f t="shared" si="25"/>
        <v>5162.1621621621625</v>
      </c>
      <c r="L129" s="2">
        <f t="shared" si="26"/>
        <v>3097.2972972972975</v>
      </c>
      <c r="M129" s="2">
        <f t="shared" si="27"/>
        <v>2064.8648648648646</v>
      </c>
      <c r="N129" s="1">
        <f t="shared" si="42"/>
        <v>10.655999999999999</v>
      </c>
      <c r="O129" s="1">
        <f t="shared" si="43"/>
        <v>3.056</v>
      </c>
      <c r="P129" s="1">
        <f t="shared" si="44"/>
        <v>1.8336000000000001</v>
      </c>
      <c r="Q129" s="1">
        <f t="shared" si="45"/>
        <v>1.2223999999999997</v>
      </c>
      <c r="R129" s="22">
        <f t="shared" si="32"/>
        <v>0.72499999999999998</v>
      </c>
      <c r="S129" s="1">
        <f t="shared" si="33"/>
        <v>5.1999999999999998E-2</v>
      </c>
      <c r="T129" s="22">
        <f t="shared" si="34"/>
        <v>0.77700000000000002</v>
      </c>
      <c r="U129" s="1" t="str">
        <f t="shared" si="23"/>
        <v>#63 HSS Drill</v>
      </c>
      <c r="V129" s="1" t="str">
        <f t="shared" si="35"/>
        <v>Stickout from jaws = 0.777</v>
      </c>
    </row>
    <row r="130" spans="1:22" x14ac:dyDescent="0.25">
      <c r="A130" s="5">
        <v>64</v>
      </c>
      <c r="B130" s="5">
        <v>3.5999999999999997E-2</v>
      </c>
      <c r="C130" s="7" t="s">
        <v>138</v>
      </c>
      <c r="D130" s="7" t="str">
        <f t="shared" si="38"/>
        <v>5/8</v>
      </c>
      <c r="E130" s="7" t="s">
        <v>21</v>
      </c>
      <c r="F130" s="7" t="str">
        <f t="shared" si="39"/>
        <v>1-1/2</v>
      </c>
      <c r="G130" s="26">
        <v>0.625</v>
      </c>
      <c r="H130" s="26">
        <f t="shared" si="46"/>
        <v>1.5</v>
      </c>
      <c r="I130" s="15">
        <f t="shared" si="24"/>
        <v>5.7600000000000001E-4</v>
      </c>
      <c r="J130" s="2">
        <f t="shared" si="41"/>
        <v>18000</v>
      </c>
      <c r="K130" s="2">
        <f t="shared" si="25"/>
        <v>5305.5555555555557</v>
      </c>
      <c r="L130" s="2">
        <f t="shared" si="26"/>
        <v>3183.3333333333335</v>
      </c>
      <c r="M130" s="2">
        <f t="shared" si="27"/>
        <v>2122.2222222222222</v>
      </c>
      <c r="N130" s="1">
        <f t="shared" si="42"/>
        <v>10.367999999999999</v>
      </c>
      <c r="O130" s="1">
        <f t="shared" si="43"/>
        <v>3.0559999999999996</v>
      </c>
      <c r="P130" s="1">
        <f t="shared" si="44"/>
        <v>1.8335999999999999</v>
      </c>
      <c r="Q130" s="1">
        <f t="shared" si="45"/>
        <v>1.2223999999999999</v>
      </c>
      <c r="R130" s="22">
        <f t="shared" si="32"/>
        <v>0.72499999999999998</v>
      </c>
      <c r="S130" s="1">
        <f t="shared" si="33"/>
        <v>5.0999999999999997E-2</v>
      </c>
      <c r="T130" s="22">
        <f t="shared" si="34"/>
        <v>0.77600000000000002</v>
      </c>
      <c r="U130" s="1" t="str">
        <f t="shared" si="23"/>
        <v>#64 HSS Drill</v>
      </c>
      <c r="V130" s="1" t="str">
        <f t="shared" si="35"/>
        <v>Stickout from jaws = 0.776</v>
      </c>
    </row>
    <row r="131" spans="1:22" x14ac:dyDescent="0.25">
      <c r="A131" s="5">
        <v>65</v>
      </c>
      <c r="B131" s="5">
        <v>3.5000000000000003E-2</v>
      </c>
      <c r="C131" s="7" t="s">
        <v>138</v>
      </c>
      <c r="D131" s="7" t="str">
        <f t="shared" si="38"/>
        <v>5/8</v>
      </c>
      <c r="E131" s="7" t="s">
        <v>21</v>
      </c>
      <c r="F131" s="7" t="str">
        <f t="shared" si="39"/>
        <v>1-1/2</v>
      </c>
      <c r="G131" s="26">
        <v>0.625</v>
      </c>
      <c r="H131" s="26">
        <f t="shared" si="46"/>
        <v>1.5</v>
      </c>
      <c r="I131" s="15">
        <f t="shared" si="24"/>
        <v>5.6000000000000006E-4</v>
      </c>
      <c r="J131" s="2">
        <f t="shared" si="41"/>
        <v>18000</v>
      </c>
      <c r="K131" s="2">
        <f t="shared" si="25"/>
        <v>5457.1428571428569</v>
      </c>
      <c r="L131" s="2">
        <f t="shared" si="26"/>
        <v>3274.2857142857138</v>
      </c>
      <c r="M131" s="2">
        <f t="shared" si="27"/>
        <v>2182.8571428571422</v>
      </c>
      <c r="N131" s="1">
        <f t="shared" si="42"/>
        <v>10.080000000000002</v>
      </c>
      <c r="O131" s="1">
        <f t="shared" si="43"/>
        <v>3.0560000000000005</v>
      </c>
      <c r="P131" s="1">
        <f t="shared" si="44"/>
        <v>1.8336000000000001</v>
      </c>
      <c r="Q131" s="1">
        <f t="shared" si="45"/>
        <v>1.2223999999999999</v>
      </c>
      <c r="R131" s="22">
        <f t="shared" si="32"/>
        <v>0.72499999999999998</v>
      </c>
      <c r="S131" s="1">
        <f t="shared" si="33"/>
        <v>4.9000000000000002E-2</v>
      </c>
      <c r="T131" s="22">
        <f t="shared" si="34"/>
        <v>0.77400000000000002</v>
      </c>
      <c r="U131" s="1" t="str">
        <f t="shared" si="23"/>
        <v>#65 HSS Drill</v>
      </c>
      <c r="V131" s="1" t="str">
        <f t="shared" si="35"/>
        <v>Stickout from jaws = 0.774</v>
      </c>
    </row>
    <row r="132" spans="1:22" x14ac:dyDescent="0.25">
      <c r="A132" s="5">
        <v>66</v>
      </c>
      <c r="B132" s="5">
        <v>3.3000000000000002E-2</v>
      </c>
      <c r="C132" s="7" t="s">
        <v>7</v>
      </c>
      <c r="D132" s="7" t="str">
        <f t="shared" si="38"/>
        <v>1/2</v>
      </c>
      <c r="E132" s="7" t="s">
        <v>8</v>
      </c>
      <c r="F132" s="7" t="str">
        <f t="shared" si="39"/>
        <v>1-3/8</v>
      </c>
      <c r="G132" s="26">
        <v>0.5</v>
      </c>
      <c r="H132" s="26">
        <f t="shared" si="46"/>
        <v>1.375</v>
      </c>
      <c r="I132" s="15">
        <f t="shared" si="24"/>
        <v>5.2800000000000004E-4</v>
      </c>
      <c r="J132" s="2">
        <f t="shared" si="41"/>
        <v>18000</v>
      </c>
      <c r="K132" s="2">
        <f t="shared" si="25"/>
        <v>5787.878787878788</v>
      </c>
      <c r="L132" s="2">
        <f t="shared" si="26"/>
        <v>3472.7272727272725</v>
      </c>
      <c r="M132" s="2">
        <f t="shared" si="27"/>
        <v>2315.1515151515146</v>
      </c>
      <c r="N132" s="1">
        <f t="shared" si="42"/>
        <v>9.5040000000000013</v>
      </c>
      <c r="O132" s="1">
        <f t="shared" si="43"/>
        <v>3.056</v>
      </c>
      <c r="P132" s="1">
        <f t="shared" si="44"/>
        <v>1.8336000000000001</v>
      </c>
      <c r="Q132" s="1">
        <f t="shared" si="45"/>
        <v>1.2223999999999997</v>
      </c>
      <c r="R132" s="22">
        <f t="shared" si="32"/>
        <v>0.6</v>
      </c>
      <c r="S132" s="1">
        <f t="shared" si="33"/>
        <v>4.7E-2</v>
      </c>
      <c r="T132" s="22">
        <f t="shared" si="34"/>
        <v>0.64700000000000002</v>
      </c>
      <c r="U132" s="1" t="str">
        <f t="shared" ref="U132:U146" si="47">_xlfn.CONCAT("#",A132," ","HSS Drill")</f>
        <v>#66 HSS Drill</v>
      </c>
      <c r="V132" s="1" t="str">
        <f t="shared" si="35"/>
        <v>Stickout from jaws = 0.647</v>
      </c>
    </row>
    <row r="133" spans="1:22" x14ac:dyDescent="0.25">
      <c r="A133" s="5">
        <v>67</v>
      </c>
      <c r="B133" s="5">
        <v>3.2000000000000001E-2</v>
      </c>
      <c r="C133" s="7" t="s">
        <v>7</v>
      </c>
      <c r="D133" s="7" t="str">
        <f t="shared" si="38"/>
        <v>1/2</v>
      </c>
      <c r="E133" s="7" t="s">
        <v>8</v>
      </c>
      <c r="F133" s="7" t="str">
        <f t="shared" si="39"/>
        <v>1-3/8</v>
      </c>
      <c r="G133" s="26">
        <v>0.5</v>
      </c>
      <c r="H133" s="26">
        <f t="shared" si="46"/>
        <v>1.375</v>
      </c>
      <c r="I133" s="15">
        <f t="shared" si="24"/>
        <v>5.1199999999999998E-4</v>
      </c>
      <c r="J133" s="2">
        <f t="shared" si="41"/>
        <v>18000</v>
      </c>
      <c r="K133" s="2">
        <f t="shared" si="25"/>
        <v>5968.75</v>
      </c>
      <c r="L133" s="2">
        <f t="shared" si="26"/>
        <v>3581.2499999999995</v>
      </c>
      <c r="M133" s="2">
        <f t="shared" si="27"/>
        <v>2387.4999999999995</v>
      </c>
      <c r="N133" s="1">
        <f t="shared" si="42"/>
        <v>9.2160000000000011</v>
      </c>
      <c r="O133" s="1">
        <f t="shared" si="43"/>
        <v>3.056</v>
      </c>
      <c r="P133" s="1">
        <f t="shared" si="44"/>
        <v>1.8335999999999999</v>
      </c>
      <c r="Q133" s="1">
        <f t="shared" si="45"/>
        <v>1.2223999999999999</v>
      </c>
      <c r="R133" s="22">
        <f t="shared" si="32"/>
        <v>0.6</v>
      </c>
      <c r="S133" s="1">
        <f t="shared" si="33"/>
        <v>4.4999999999999998E-2</v>
      </c>
      <c r="T133" s="22">
        <f t="shared" si="34"/>
        <v>0.64500000000000002</v>
      </c>
      <c r="U133" s="1" t="str">
        <f t="shared" si="47"/>
        <v>#67 HSS Drill</v>
      </c>
      <c r="V133" s="1" t="str">
        <f t="shared" si="35"/>
        <v>Stickout from jaws = 0.645</v>
      </c>
    </row>
    <row r="134" spans="1:22" x14ac:dyDescent="0.25">
      <c r="A134" s="5">
        <v>68</v>
      </c>
      <c r="B134" s="5">
        <v>3.1E-2</v>
      </c>
      <c r="C134" s="7" t="s">
        <v>7</v>
      </c>
      <c r="D134" s="7" t="str">
        <f t="shared" si="38"/>
        <v>1/2</v>
      </c>
      <c r="E134" s="7" t="s">
        <v>8</v>
      </c>
      <c r="F134" s="7" t="str">
        <f t="shared" si="39"/>
        <v>1-3/8</v>
      </c>
      <c r="G134" s="26">
        <v>0.5</v>
      </c>
      <c r="H134" s="26">
        <f t="shared" si="46"/>
        <v>1.375</v>
      </c>
      <c r="I134" s="15">
        <f t="shared" si="24"/>
        <v>4.9600000000000002E-4</v>
      </c>
      <c r="J134" s="2">
        <f t="shared" si="41"/>
        <v>18000</v>
      </c>
      <c r="K134" s="2">
        <f t="shared" si="25"/>
        <v>6161.2903225806449</v>
      </c>
      <c r="L134" s="2">
        <f t="shared" si="26"/>
        <v>3696.7741935483868</v>
      </c>
      <c r="M134" s="2">
        <f t="shared" si="27"/>
        <v>2464.5161290322576</v>
      </c>
      <c r="N134" s="1">
        <f t="shared" si="42"/>
        <v>8.9280000000000008</v>
      </c>
      <c r="O134" s="1">
        <f t="shared" si="43"/>
        <v>3.056</v>
      </c>
      <c r="P134" s="1">
        <f t="shared" si="44"/>
        <v>1.8335999999999999</v>
      </c>
      <c r="Q134" s="1">
        <f t="shared" si="45"/>
        <v>1.2223999999999997</v>
      </c>
      <c r="R134" s="22">
        <f t="shared" si="32"/>
        <v>0.6</v>
      </c>
      <c r="S134" s="1">
        <f t="shared" si="33"/>
        <v>4.3999999999999997E-2</v>
      </c>
      <c r="T134" s="22">
        <f t="shared" si="34"/>
        <v>0.64400000000000002</v>
      </c>
      <c r="U134" s="1" t="str">
        <f t="shared" si="47"/>
        <v>#68 HSS Drill</v>
      </c>
      <c r="V134" s="1" t="str">
        <f t="shared" si="35"/>
        <v>Stickout from jaws = 0.644</v>
      </c>
    </row>
    <row r="135" spans="1:22" x14ac:dyDescent="0.25">
      <c r="A135" s="5">
        <v>69</v>
      </c>
      <c r="B135" s="5">
        <v>2.92E-2</v>
      </c>
      <c r="C135" s="7" t="s">
        <v>7</v>
      </c>
      <c r="D135" s="7" t="str">
        <f t="shared" si="38"/>
        <v>1/2</v>
      </c>
      <c r="E135" s="7" t="s">
        <v>8</v>
      </c>
      <c r="F135" s="7" t="str">
        <f t="shared" si="39"/>
        <v>1-3/8</v>
      </c>
      <c r="G135" s="26">
        <v>0.5</v>
      </c>
      <c r="H135" s="26">
        <f t="shared" si="46"/>
        <v>1.375</v>
      </c>
      <c r="I135" s="15">
        <f t="shared" si="24"/>
        <v>4.6720000000000003E-4</v>
      </c>
      <c r="J135" s="2">
        <f t="shared" si="41"/>
        <v>18000</v>
      </c>
      <c r="K135" s="2">
        <f t="shared" si="25"/>
        <v>6541.0958904109584</v>
      </c>
      <c r="L135" s="2">
        <f t="shared" si="26"/>
        <v>3924.6575342465753</v>
      </c>
      <c r="M135" s="2">
        <f t="shared" si="27"/>
        <v>2616.4383561643831</v>
      </c>
      <c r="N135" s="1">
        <f t="shared" si="42"/>
        <v>8.4095999999999993</v>
      </c>
      <c r="O135" s="1">
        <f t="shared" si="43"/>
        <v>3.056</v>
      </c>
      <c r="P135" s="1">
        <f t="shared" si="44"/>
        <v>1.8335999999999999</v>
      </c>
      <c r="Q135" s="1">
        <f t="shared" si="45"/>
        <v>1.2223999999999999</v>
      </c>
      <c r="R135" s="22">
        <f t="shared" si="32"/>
        <v>0.6</v>
      </c>
      <c r="S135" s="1">
        <f t="shared" si="33"/>
        <v>4.1000000000000002E-2</v>
      </c>
      <c r="T135" s="22">
        <f t="shared" si="34"/>
        <v>0.64100000000000001</v>
      </c>
      <c r="U135" s="1" t="str">
        <f t="shared" si="47"/>
        <v>#69 HSS Drill</v>
      </c>
      <c r="V135" s="1" t="str">
        <f t="shared" si="35"/>
        <v>Stickout from jaws = 0.641</v>
      </c>
    </row>
    <row r="136" spans="1:22" x14ac:dyDescent="0.25">
      <c r="A136" s="5">
        <v>70</v>
      </c>
      <c r="B136" s="5">
        <v>2.8000000000000001E-2</v>
      </c>
      <c r="C136" s="7" t="s">
        <v>64</v>
      </c>
      <c r="D136" s="7" t="str">
        <f t="shared" si="38"/>
        <v>3/8</v>
      </c>
      <c r="E136" s="7" t="s">
        <v>18</v>
      </c>
      <c r="F136" s="7" t="str">
        <f t="shared" si="39"/>
        <v>1-1/4</v>
      </c>
      <c r="G136" s="26">
        <v>0.375</v>
      </c>
      <c r="H136" s="26">
        <f t="shared" si="46"/>
        <v>1.25</v>
      </c>
      <c r="I136" s="15">
        <f t="shared" si="24"/>
        <v>4.4799999999999999E-4</v>
      </c>
      <c r="J136" s="2">
        <f t="shared" si="41"/>
        <v>18000</v>
      </c>
      <c r="K136" s="2">
        <f t="shared" si="25"/>
        <v>6821.4285714285716</v>
      </c>
      <c r="L136" s="2">
        <f t="shared" si="26"/>
        <v>4092.8571428571427</v>
      </c>
      <c r="M136" s="2">
        <f t="shared" si="27"/>
        <v>2728.571428571428</v>
      </c>
      <c r="N136" s="1">
        <f t="shared" si="42"/>
        <v>8.0640000000000001</v>
      </c>
      <c r="O136" s="1">
        <f t="shared" si="43"/>
        <v>3.0560000000000005</v>
      </c>
      <c r="P136" s="1">
        <f t="shared" si="44"/>
        <v>1.8335999999999999</v>
      </c>
      <c r="Q136" s="1">
        <f t="shared" si="45"/>
        <v>1.2223999999999999</v>
      </c>
      <c r="R136" s="22">
        <f t="shared" si="32"/>
        <v>0.47499999999999998</v>
      </c>
      <c r="S136" s="1">
        <f t="shared" si="33"/>
        <v>0.04</v>
      </c>
      <c r="T136" s="22">
        <f t="shared" si="34"/>
        <v>0.51500000000000001</v>
      </c>
      <c r="U136" s="1" t="str">
        <f t="shared" si="47"/>
        <v>#70 HSS Drill</v>
      </c>
      <c r="V136" s="1" t="str">
        <f t="shared" si="35"/>
        <v>Stickout from jaws = 0.515</v>
      </c>
    </row>
    <row r="137" spans="1:22" x14ac:dyDescent="0.25">
      <c r="A137" s="5">
        <v>71</v>
      </c>
      <c r="B137" s="5">
        <v>2.5999999999999999E-2</v>
      </c>
      <c r="C137" s="7" t="s">
        <v>64</v>
      </c>
      <c r="D137" s="7" t="str">
        <f t="shared" si="38"/>
        <v>3/8</v>
      </c>
      <c r="E137" s="7" t="s">
        <v>18</v>
      </c>
      <c r="F137" s="7" t="str">
        <f t="shared" si="39"/>
        <v>1-1/4</v>
      </c>
      <c r="G137" s="26">
        <v>0.375</v>
      </c>
      <c r="H137" s="26">
        <f t="shared" si="46"/>
        <v>1.25</v>
      </c>
      <c r="I137" s="15">
        <f t="shared" si="24"/>
        <v>4.1599999999999997E-4</v>
      </c>
      <c r="J137" s="2">
        <f t="shared" si="41"/>
        <v>18000</v>
      </c>
      <c r="K137" s="2">
        <f t="shared" si="25"/>
        <v>7346.1538461538466</v>
      </c>
      <c r="L137" s="2">
        <f t="shared" si="26"/>
        <v>4407.6923076923076</v>
      </c>
      <c r="M137" s="2">
        <f t="shared" si="27"/>
        <v>2938.4615384615381</v>
      </c>
      <c r="N137" s="1">
        <f t="shared" si="42"/>
        <v>7.4879999999999995</v>
      </c>
      <c r="O137" s="1">
        <f t="shared" si="43"/>
        <v>3.056</v>
      </c>
      <c r="P137" s="1">
        <f t="shared" si="44"/>
        <v>1.8336000000000001</v>
      </c>
      <c r="Q137" s="1">
        <f t="shared" si="45"/>
        <v>1.2223999999999999</v>
      </c>
      <c r="R137" s="22">
        <f t="shared" si="32"/>
        <v>0.47499999999999998</v>
      </c>
      <c r="S137" s="1">
        <f t="shared" si="33"/>
        <v>3.6999999999999998E-2</v>
      </c>
      <c r="T137" s="22">
        <f t="shared" si="34"/>
        <v>0.51200000000000001</v>
      </c>
      <c r="U137" s="1" t="str">
        <f t="shared" si="47"/>
        <v>#71 HSS Drill</v>
      </c>
      <c r="V137" s="1" t="str">
        <f t="shared" si="35"/>
        <v>Stickout from jaws = 0.512</v>
      </c>
    </row>
    <row r="138" spans="1:22" x14ac:dyDescent="0.25">
      <c r="A138" s="5">
        <v>72</v>
      </c>
      <c r="B138" s="5">
        <v>2.5000000000000001E-2</v>
      </c>
      <c r="C138" s="7" t="s">
        <v>53</v>
      </c>
      <c r="D138" s="7" t="str">
        <f t="shared" si="38"/>
        <v>5/16</v>
      </c>
      <c r="E138" s="7" t="s">
        <v>117</v>
      </c>
      <c r="F138" s="7" t="str">
        <f t="shared" si="39"/>
        <v>1-1/8</v>
      </c>
      <c r="G138" s="26">
        <v>0.3125</v>
      </c>
      <c r="H138" s="26">
        <f t="shared" si="46"/>
        <v>1.125</v>
      </c>
      <c r="I138" s="15">
        <f t="shared" ref="I138:I146" si="48">B138*$C$3</f>
        <v>4.0000000000000002E-4</v>
      </c>
      <c r="J138" s="2">
        <f t="shared" si="41"/>
        <v>18000</v>
      </c>
      <c r="K138" s="2">
        <f t="shared" ref="K138:K146" si="49">IF(3.82*$B$4/$B138&gt;18000,18000,3.82*$B$4/$B138)</f>
        <v>7640</v>
      </c>
      <c r="L138" s="2">
        <f t="shared" ref="L138:L146" si="50">IF(3.82*$B$5/$B138&gt;18000,18000,3.82*$B$5/$B138)</f>
        <v>4583.9999999999991</v>
      </c>
      <c r="M138" s="2">
        <f t="shared" ref="M138:M146" si="51">IF(3.82*$B$6/$B138&gt;18000,18000,3.82*$B$6/$B138)</f>
        <v>3055.9999999999995</v>
      </c>
      <c r="N138" s="1">
        <f t="shared" si="42"/>
        <v>7.2</v>
      </c>
      <c r="O138" s="1">
        <f t="shared" si="43"/>
        <v>3.0560000000000005</v>
      </c>
      <c r="P138" s="1">
        <f t="shared" si="44"/>
        <v>1.8335999999999997</v>
      </c>
      <c r="Q138" s="1">
        <f t="shared" si="45"/>
        <v>1.2223999999999999</v>
      </c>
      <c r="R138" s="22">
        <f t="shared" ref="R138:R146" si="52">IF($G138+0.1+1.25&gt;$H138,$G138+0.1,$H138-$I$2)</f>
        <v>0.41249999999999998</v>
      </c>
      <c r="S138" s="1">
        <f t="shared" ref="S138:S146" si="53">ROUND($I$4*B138,3)</f>
        <v>3.5000000000000003E-2</v>
      </c>
      <c r="T138" s="22">
        <f t="shared" ref="T138:T146" si="54">R138+S138</f>
        <v>0.44750000000000001</v>
      </c>
      <c r="U138" s="1" t="str">
        <f t="shared" si="47"/>
        <v>#72 HSS Drill</v>
      </c>
      <c r="V138" s="1" t="str">
        <f t="shared" ref="V138:V146" si="55">_xlfn.CONCAT("Stickout from jaws = ",ROUND(T138,3))</f>
        <v>Stickout from jaws = 0.448</v>
      </c>
    </row>
    <row r="139" spans="1:22" x14ac:dyDescent="0.25">
      <c r="A139" s="5">
        <v>73</v>
      </c>
      <c r="B139" s="5">
        <v>2.4E-2</v>
      </c>
      <c r="C139" s="7" t="s">
        <v>53</v>
      </c>
      <c r="D139" s="7" t="str">
        <f t="shared" si="38"/>
        <v>5/16</v>
      </c>
      <c r="E139" s="7" t="s">
        <v>117</v>
      </c>
      <c r="F139" s="7" t="str">
        <f t="shared" si="39"/>
        <v>1-1/8</v>
      </c>
      <c r="G139" s="26">
        <v>0.3125</v>
      </c>
      <c r="H139" s="26">
        <f t="shared" si="46"/>
        <v>1.125</v>
      </c>
      <c r="I139" s="15">
        <f t="shared" si="48"/>
        <v>3.8400000000000001E-4</v>
      </c>
      <c r="J139" s="2">
        <f t="shared" si="41"/>
        <v>18000</v>
      </c>
      <c r="K139" s="2">
        <f t="shared" si="49"/>
        <v>7958.333333333333</v>
      </c>
      <c r="L139" s="2">
        <f t="shared" si="50"/>
        <v>4775</v>
      </c>
      <c r="M139" s="2">
        <f t="shared" si="51"/>
        <v>3183.333333333333</v>
      </c>
      <c r="N139" s="1">
        <f t="shared" si="42"/>
        <v>6.9119999999999999</v>
      </c>
      <c r="O139" s="1">
        <f t="shared" si="43"/>
        <v>3.056</v>
      </c>
      <c r="P139" s="1">
        <f t="shared" si="44"/>
        <v>1.8336000000000001</v>
      </c>
      <c r="Q139" s="1">
        <f t="shared" si="45"/>
        <v>1.2223999999999999</v>
      </c>
      <c r="R139" s="22">
        <f t="shared" si="52"/>
        <v>0.41249999999999998</v>
      </c>
      <c r="S139" s="1">
        <f t="shared" si="53"/>
        <v>3.4000000000000002E-2</v>
      </c>
      <c r="T139" s="22">
        <f t="shared" si="54"/>
        <v>0.44650000000000001</v>
      </c>
      <c r="U139" s="1" t="str">
        <f t="shared" si="47"/>
        <v>#73 HSS Drill</v>
      </c>
      <c r="V139" s="1" t="str">
        <f t="shared" si="55"/>
        <v>Stickout from jaws = 0.447</v>
      </c>
    </row>
    <row r="140" spans="1:22" x14ac:dyDescent="0.25">
      <c r="A140" s="5">
        <v>74</v>
      </c>
      <c r="B140" s="5">
        <v>2.2499999999999999E-2</v>
      </c>
      <c r="C140" s="7" t="s">
        <v>43</v>
      </c>
      <c r="D140" s="7" t="str">
        <f t="shared" si="38"/>
        <v>1/4</v>
      </c>
      <c r="E140" s="7" t="s">
        <v>15</v>
      </c>
      <c r="F140" s="7" t="str">
        <f t="shared" si="39"/>
        <v>1</v>
      </c>
      <c r="G140" s="26">
        <v>0.25</v>
      </c>
      <c r="H140" s="26">
        <v>1</v>
      </c>
      <c r="I140" s="15">
        <f t="shared" si="48"/>
        <v>3.5999999999999997E-4</v>
      </c>
      <c r="J140" s="2">
        <f t="shared" si="41"/>
        <v>18000</v>
      </c>
      <c r="K140" s="2">
        <f t="shared" si="49"/>
        <v>8488.8888888888887</v>
      </c>
      <c r="L140" s="2">
        <f t="shared" si="50"/>
        <v>5093.333333333333</v>
      </c>
      <c r="M140" s="2">
        <f t="shared" si="51"/>
        <v>3395.5555555555552</v>
      </c>
      <c r="N140" s="1">
        <f t="shared" si="42"/>
        <v>6.4799999999999995</v>
      </c>
      <c r="O140" s="1">
        <f t="shared" si="43"/>
        <v>3.056</v>
      </c>
      <c r="P140" s="1">
        <f t="shared" si="44"/>
        <v>1.8335999999999997</v>
      </c>
      <c r="Q140" s="1">
        <f t="shared" si="45"/>
        <v>1.2223999999999999</v>
      </c>
      <c r="R140" s="22">
        <f t="shared" si="52"/>
        <v>0.35</v>
      </c>
      <c r="S140" s="1">
        <f t="shared" si="53"/>
        <v>3.2000000000000001E-2</v>
      </c>
      <c r="T140" s="22">
        <f t="shared" si="54"/>
        <v>0.38200000000000001</v>
      </c>
      <c r="U140" s="1" t="str">
        <f t="shared" si="47"/>
        <v>#74 HSS Drill</v>
      </c>
      <c r="V140" s="1" t="str">
        <f t="shared" si="55"/>
        <v>Stickout from jaws = 0.382</v>
      </c>
    </row>
    <row r="141" spans="1:22" x14ac:dyDescent="0.25">
      <c r="A141" s="5">
        <v>75</v>
      </c>
      <c r="B141" s="5">
        <v>2.1000000000000001E-2</v>
      </c>
      <c r="C141" s="7" t="s">
        <v>43</v>
      </c>
      <c r="D141" s="7" t="str">
        <f t="shared" si="38"/>
        <v>1/4</v>
      </c>
      <c r="E141" s="7" t="s">
        <v>15</v>
      </c>
      <c r="F141" s="7" t="str">
        <f t="shared" si="39"/>
        <v>1</v>
      </c>
      <c r="G141" s="26">
        <v>0.25</v>
      </c>
      <c r="H141" s="26">
        <v>1</v>
      </c>
      <c r="I141" s="15">
        <f t="shared" si="48"/>
        <v>3.3600000000000004E-4</v>
      </c>
      <c r="J141" s="2">
        <f t="shared" si="41"/>
        <v>18000</v>
      </c>
      <c r="K141" s="2">
        <f t="shared" si="49"/>
        <v>9095.2380952380954</v>
      </c>
      <c r="L141" s="2">
        <f t="shared" si="50"/>
        <v>5457.1428571428569</v>
      </c>
      <c r="M141" s="2">
        <f t="shared" si="51"/>
        <v>3638.0952380952376</v>
      </c>
      <c r="N141" s="1">
        <f t="shared" si="42"/>
        <v>6.048</v>
      </c>
      <c r="O141" s="1">
        <f t="shared" si="43"/>
        <v>3.056</v>
      </c>
      <c r="P141" s="1">
        <f t="shared" si="44"/>
        <v>1.8336000000000001</v>
      </c>
      <c r="Q141" s="1">
        <f t="shared" si="45"/>
        <v>1.2223999999999999</v>
      </c>
      <c r="R141" s="22">
        <f t="shared" si="52"/>
        <v>0.35</v>
      </c>
      <c r="S141" s="1">
        <f t="shared" si="53"/>
        <v>0.03</v>
      </c>
      <c r="T141" s="22">
        <f t="shared" si="54"/>
        <v>0.38</v>
      </c>
      <c r="U141" s="1" t="str">
        <f t="shared" si="47"/>
        <v>#75 HSS Drill</v>
      </c>
      <c r="V141" s="1" t="str">
        <f t="shared" si="55"/>
        <v>Stickout from jaws = 0.38</v>
      </c>
    </row>
    <row r="142" spans="1:22" x14ac:dyDescent="0.25">
      <c r="A142" s="5">
        <v>76</v>
      </c>
      <c r="B142" s="5">
        <v>0.02</v>
      </c>
      <c r="C142" s="7" t="s">
        <v>4</v>
      </c>
      <c r="D142" s="7" t="str">
        <f t="shared" si="38"/>
        <v>3/16</v>
      </c>
      <c r="E142" s="7" t="s">
        <v>12</v>
      </c>
      <c r="F142" s="7" t="str">
        <f t="shared" si="39"/>
        <v>7/8</v>
      </c>
      <c r="G142" s="26">
        <v>0.1875</v>
      </c>
      <c r="H142" s="26">
        <v>0.875</v>
      </c>
      <c r="I142" s="15">
        <f t="shared" si="48"/>
        <v>3.2000000000000003E-4</v>
      </c>
      <c r="J142" s="2">
        <f t="shared" si="41"/>
        <v>18000</v>
      </c>
      <c r="K142" s="2">
        <f t="shared" si="49"/>
        <v>9550</v>
      </c>
      <c r="L142" s="2">
        <f t="shared" si="50"/>
        <v>5730</v>
      </c>
      <c r="M142" s="2">
        <f t="shared" si="51"/>
        <v>3819.9999999999995</v>
      </c>
      <c r="N142" s="1">
        <f t="shared" si="42"/>
        <v>5.76</v>
      </c>
      <c r="O142" s="1">
        <f t="shared" si="43"/>
        <v>3.0560000000000005</v>
      </c>
      <c r="P142" s="1">
        <f t="shared" si="44"/>
        <v>1.8336000000000001</v>
      </c>
      <c r="Q142" s="1">
        <f t="shared" si="45"/>
        <v>1.2223999999999999</v>
      </c>
      <c r="R142" s="22">
        <f t="shared" si="52"/>
        <v>0.28749999999999998</v>
      </c>
      <c r="S142" s="1">
        <f t="shared" si="53"/>
        <v>2.8000000000000001E-2</v>
      </c>
      <c r="T142" s="22">
        <f t="shared" si="54"/>
        <v>0.3155</v>
      </c>
      <c r="U142" s="1" t="str">
        <f t="shared" si="47"/>
        <v>#76 HSS Drill</v>
      </c>
      <c r="V142" s="1" t="str">
        <f t="shared" si="55"/>
        <v>Stickout from jaws = 0.316</v>
      </c>
    </row>
    <row r="143" spans="1:22" x14ac:dyDescent="0.25">
      <c r="A143" s="5">
        <v>77</v>
      </c>
      <c r="B143" s="5">
        <v>1.7999999999999999E-2</v>
      </c>
      <c r="C143" s="7" t="s">
        <v>4</v>
      </c>
      <c r="D143" s="7" t="str">
        <f t="shared" si="38"/>
        <v>3/16</v>
      </c>
      <c r="E143" s="7" t="s">
        <v>12</v>
      </c>
      <c r="F143" s="7" t="str">
        <f t="shared" si="39"/>
        <v>7/8</v>
      </c>
      <c r="G143" s="26">
        <v>0.1875</v>
      </c>
      <c r="H143" s="26">
        <v>0.875</v>
      </c>
      <c r="I143" s="15">
        <f t="shared" si="48"/>
        <v>2.8800000000000001E-4</v>
      </c>
      <c r="J143" s="2">
        <f t="shared" si="41"/>
        <v>18000</v>
      </c>
      <c r="K143" s="2">
        <f t="shared" si="49"/>
        <v>10611.111111111111</v>
      </c>
      <c r="L143" s="2">
        <f t="shared" si="50"/>
        <v>6366.666666666667</v>
      </c>
      <c r="M143" s="2">
        <f t="shared" si="51"/>
        <v>4244.4444444444443</v>
      </c>
      <c r="N143" s="1">
        <f t="shared" si="42"/>
        <v>5.1839999999999993</v>
      </c>
      <c r="O143" s="1">
        <f t="shared" si="43"/>
        <v>3.0559999999999996</v>
      </c>
      <c r="P143" s="1">
        <f t="shared" si="44"/>
        <v>1.8335999999999999</v>
      </c>
      <c r="Q143" s="1">
        <f t="shared" si="45"/>
        <v>1.2223999999999999</v>
      </c>
      <c r="R143" s="22">
        <f t="shared" si="52"/>
        <v>0.28749999999999998</v>
      </c>
      <c r="S143" s="1">
        <f t="shared" si="53"/>
        <v>2.5000000000000001E-2</v>
      </c>
      <c r="T143" s="22">
        <f t="shared" si="54"/>
        <v>0.3125</v>
      </c>
      <c r="U143" s="1" t="str">
        <f t="shared" si="47"/>
        <v>#77 HSS Drill</v>
      </c>
      <c r="V143" s="1" t="str">
        <f t="shared" si="55"/>
        <v>Stickout from jaws = 0.313</v>
      </c>
    </row>
    <row r="144" spans="1:22" x14ac:dyDescent="0.25">
      <c r="A144" s="5">
        <v>78</v>
      </c>
      <c r="B144" s="5">
        <v>1.6E-2</v>
      </c>
      <c r="C144" s="7" t="s">
        <v>4</v>
      </c>
      <c r="D144" s="7" t="str">
        <f t="shared" si="38"/>
        <v>3/16</v>
      </c>
      <c r="E144" s="7" t="s">
        <v>12</v>
      </c>
      <c r="F144" s="7" t="str">
        <f t="shared" si="39"/>
        <v>7/8</v>
      </c>
      <c r="G144" s="26">
        <v>0.1875</v>
      </c>
      <c r="H144" s="26">
        <v>0.875</v>
      </c>
      <c r="I144" s="15">
        <f t="shared" si="48"/>
        <v>2.5599999999999999E-4</v>
      </c>
      <c r="J144" s="2">
        <f t="shared" si="41"/>
        <v>18000</v>
      </c>
      <c r="K144" s="2">
        <f t="shared" si="49"/>
        <v>11937.5</v>
      </c>
      <c r="L144" s="2">
        <f t="shared" si="50"/>
        <v>7162.4999999999991</v>
      </c>
      <c r="M144" s="2">
        <f t="shared" si="51"/>
        <v>4774.9999999999991</v>
      </c>
      <c r="N144" s="1">
        <f t="shared" si="42"/>
        <v>4.6080000000000005</v>
      </c>
      <c r="O144" s="1">
        <f t="shared" si="43"/>
        <v>3.056</v>
      </c>
      <c r="P144" s="1">
        <f t="shared" si="44"/>
        <v>1.8335999999999999</v>
      </c>
      <c r="Q144" s="1">
        <f t="shared" si="45"/>
        <v>1.2223999999999999</v>
      </c>
      <c r="R144" s="22">
        <f t="shared" si="52"/>
        <v>0.28749999999999998</v>
      </c>
      <c r="S144" s="1">
        <f t="shared" si="53"/>
        <v>2.3E-2</v>
      </c>
      <c r="T144" s="22">
        <f t="shared" si="54"/>
        <v>0.3105</v>
      </c>
      <c r="U144" s="1" t="str">
        <f t="shared" si="47"/>
        <v>#78 HSS Drill</v>
      </c>
      <c r="V144" s="1" t="str">
        <f t="shared" si="55"/>
        <v>Stickout from jaws = 0.311</v>
      </c>
    </row>
    <row r="145" spans="1:22" x14ac:dyDescent="0.25">
      <c r="A145" s="5">
        <v>79</v>
      </c>
      <c r="B145" s="5">
        <v>1.4500000000000001E-2</v>
      </c>
      <c r="C145" s="7" t="s">
        <v>23</v>
      </c>
      <c r="D145" s="7" t="str">
        <f t="shared" si="38"/>
        <v>1/8</v>
      </c>
      <c r="E145" s="7" t="s">
        <v>5</v>
      </c>
      <c r="F145" s="7" t="str">
        <f t="shared" si="39"/>
        <v>3/4</v>
      </c>
      <c r="G145" s="26">
        <v>0.125</v>
      </c>
      <c r="H145" s="26">
        <v>0.75</v>
      </c>
      <c r="I145" s="15">
        <f t="shared" si="48"/>
        <v>2.3200000000000003E-4</v>
      </c>
      <c r="J145" s="2">
        <f t="shared" si="41"/>
        <v>18000</v>
      </c>
      <c r="K145" s="2">
        <f t="shared" si="49"/>
        <v>13172.413793103447</v>
      </c>
      <c r="L145" s="2">
        <f t="shared" si="50"/>
        <v>7903.4482758620679</v>
      </c>
      <c r="M145" s="2">
        <f t="shared" si="51"/>
        <v>5268.9655172413786</v>
      </c>
      <c r="N145" s="1">
        <f t="shared" si="42"/>
        <v>4.1760000000000002</v>
      </c>
      <c r="O145" s="1">
        <f t="shared" si="43"/>
        <v>3.056</v>
      </c>
      <c r="P145" s="1">
        <f t="shared" si="44"/>
        <v>1.8335999999999999</v>
      </c>
      <c r="Q145" s="1">
        <f t="shared" si="45"/>
        <v>1.2223999999999999</v>
      </c>
      <c r="R145" s="22">
        <f t="shared" si="52"/>
        <v>0.22500000000000001</v>
      </c>
      <c r="S145" s="1">
        <f t="shared" si="53"/>
        <v>0.02</v>
      </c>
      <c r="T145" s="22">
        <f t="shared" si="54"/>
        <v>0.245</v>
      </c>
      <c r="U145" s="1" t="str">
        <f t="shared" si="47"/>
        <v>#79 HSS Drill</v>
      </c>
      <c r="V145" s="1" t="str">
        <f t="shared" si="55"/>
        <v>Stickout from jaws = 0.245</v>
      </c>
    </row>
    <row r="146" spans="1:22" x14ac:dyDescent="0.25">
      <c r="A146" s="5">
        <v>80</v>
      </c>
      <c r="B146" s="5">
        <v>1.35E-2</v>
      </c>
      <c r="C146" s="7" t="s">
        <v>23</v>
      </c>
      <c r="D146" s="7" t="str">
        <f t="shared" si="38"/>
        <v>1/8</v>
      </c>
      <c r="E146" s="7" t="s">
        <v>5</v>
      </c>
      <c r="F146" s="7" t="str">
        <f t="shared" si="39"/>
        <v>3/4</v>
      </c>
      <c r="G146" s="26">
        <v>0.125</v>
      </c>
      <c r="H146" s="26">
        <v>0.75</v>
      </c>
      <c r="I146" s="15">
        <f t="shared" si="48"/>
        <v>2.1599999999999999E-4</v>
      </c>
      <c r="J146" s="2">
        <f t="shared" si="41"/>
        <v>18000</v>
      </c>
      <c r="K146" s="2">
        <f t="shared" si="49"/>
        <v>14148.148148148148</v>
      </c>
      <c r="L146" s="2">
        <f t="shared" si="50"/>
        <v>8488.8888888888887</v>
      </c>
      <c r="M146" s="2">
        <f t="shared" si="51"/>
        <v>5659.2592592592591</v>
      </c>
      <c r="N146" s="1">
        <f t="shared" si="42"/>
        <v>3.8879999999999999</v>
      </c>
      <c r="O146" s="1">
        <f t="shared" si="43"/>
        <v>3.056</v>
      </c>
      <c r="P146" s="1">
        <f t="shared" si="44"/>
        <v>1.8335999999999999</v>
      </c>
      <c r="Q146" s="1">
        <f t="shared" si="45"/>
        <v>1.2223999999999999</v>
      </c>
      <c r="R146" s="22">
        <f t="shared" si="52"/>
        <v>0.22500000000000001</v>
      </c>
      <c r="S146" s="1">
        <f t="shared" si="53"/>
        <v>1.9E-2</v>
      </c>
      <c r="T146" s="22">
        <f t="shared" si="54"/>
        <v>0.24399999999999999</v>
      </c>
      <c r="U146" s="1" t="str">
        <f t="shared" si="47"/>
        <v>#80 HSS Drill</v>
      </c>
      <c r="V146" s="1" t="str">
        <f t="shared" si="55"/>
        <v>Stickout from jaws = 0.244</v>
      </c>
    </row>
  </sheetData>
  <mergeCells count="6">
    <mergeCell ref="G2:H2"/>
    <mergeCell ref="G3:H3"/>
    <mergeCell ref="G4:H4"/>
    <mergeCell ref="G5:H5"/>
    <mergeCell ref="J6:M7"/>
    <mergeCell ref="N6:Q7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7d8e8fd-48ee-4d7c-8d96-390f6ecb5e23}" enabled="1" method="Standard" siteId="{4ae73226-ddd7-46a7-b25b-7338e0555d5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Klaas</dc:creator>
  <cp:lastModifiedBy>Joseph Klaas</cp:lastModifiedBy>
  <dcterms:created xsi:type="dcterms:W3CDTF">2025-07-31T17:19:53Z</dcterms:created>
  <dcterms:modified xsi:type="dcterms:W3CDTF">2025-07-31T22:16:37Z</dcterms:modified>
</cp:coreProperties>
</file>