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EFAB23C2-C63A-4390-9471-F82DA3BDF0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F23" i="1"/>
  <c r="G23" i="1" s="1"/>
  <c r="J23" i="1" s="1"/>
  <c r="K22" i="1"/>
  <c r="H22" i="1"/>
  <c r="I22" i="1" s="1"/>
  <c r="G22" i="1"/>
  <c r="J22" i="1" s="1"/>
  <c r="F22" i="1"/>
  <c r="K21" i="1"/>
  <c r="H21" i="1"/>
  <c r="I21" i="1" s="1"/>
  <c r="F21" i="1"/>
  <c r="G21" i="1" s="1"/>
  <c r="J21" i="1" s="1"/>
  <c r="K20" i="1"/>
  <c r="H20" i="1"/>
  <c r="I20" i="1" s="1"/>
  <c r="F20" i="1"/>
  <c r="G20" i="1" s="1"/>
  <c r="J20" i="1" s="1"/>
  <c r="K19" i="1"/>
  <c r="H19" i="1"/>
  <c r="I19" i="1" s="1"/>
  <c r="F19" i="1"/>
  <c r="G19" i="1" s="1"/>
  <c r="J19" i="1" s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H16" i="1"/>
  <c r="I16" i="1" s="1"/>
  <c r="F16" i="1"/>
  <c r="G16" i="1" s="1"/>
  <c r="K15" i="1"/>
  <c r="H15" i="1"/>
  <c r="I15" i="1" s="1"/>
  <c r="F15" i="1"/>
  <c r="G15" i="1" s="1"/>
  <c r="J15" i="1" s="1"/>
  <c r="K14" i="1"/>
  <c r="I14" i="1"/>
  <c r="H14" i="1"/>
  <c r="F14" i="1"/>
  <c r="G14" i="1" s="1"/>
  <c r="J14" i="1" s="1"/>
  <c r="K13" i="1"/>
  <c r="I13" i="1"/>
  <c r="H13" i="1"/>
  <c r="F13" i="1"/>
  <c r="G13" i="1" s="1"/>
  <c r="J13" i="1" s="1"/>
  <c r="K12" i="1"/>
  <c r="H12" i="1"/>
  <c r="I12" i="1" s="1"/>
  <c r="G12" i="1"/>
  <c r="J12" i="1" s="1"/>
  <c r="F12" i="1"/>
  <c r="K11" i="1"/>
  <c r="H11" i="1"/>
  <c r="I11" i="1" s="1"/>
  <c r="G11" i="1"/>
  <c r="J11" i="1" s="1"/>
  <c r="F11" i="1"/>
  <c r="K10" i="1"/>
  <c r="H10" i="1"/>
  <c r="I10" i="1" s="1"/>
  <c r="F10" i="1"/>
  <c r="G10" i="1" s="1"/>
  <c r="I3" i="3" s="1"/>
  <c r="K9" i="1"/>
  <c r="H9" i="1"/>
  <c r="I9" i="1" s="1"/>
  <c r="F9" i="1"/>
  <c r="G9" i="1" s="1"/>
  <c r="J9" i="1" s="1"/>
  <c r="K8" i="1"/>
  <c r="H8" i="1"/>
  <c r="I8" i="1" s="1"/>
  <c r="G8" i="1"/>
  <c r="J8" i="1" s="1"/>
  <c r="F8" i="1"/>
  <c r="K7" i="1"/>
  <c r="H7" i="1"/>
  <c r="I7" i="1" s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J4" i="1" s="1"/>
  <c r="K3" i="1"/>
  <c r="H3" i="1"/>
  <c r="I3" i="1" s="1"/>
  <c r="F3" i="1"/>
  <c r="G3" i="1" s="1"/>
  <c r="J3" i="1" s="1"/>
  <c r="K2" i="1"/>
  <c r="I2" i="1"/>
  <c r="H2" i="1"/>
  <c r="F2" i="1"/>
  <c r="G2" i="1" s="1"/>
  <c r="J2" i="1" s="1"/>
  <c r="E6" i="3" l="1"/>
  <c r="K6" i="3" s="1"/>
  <c r="E2" i="3"/>
  <c r="K2" i="3" s="1"/>
  <c r="E5" i="3"/>
  <c r="K5" i="3" s="1"/>
  <c r="J10" i="1"/>
  <c r="E3" i="3"/>
  <c r="K3" i="3" s="1"/>
  <c r="E4" i="3"/>
  <c r="K4" i="3" s="1"/>
  <c r="I2" i="3"/>
  <c r="G3" i="3"/>
  <c r="J3" i="3" s="1"/>
  <c r="G4" i="3"/>
  <c r="G5" i="3"/>
  <c r="G6" i="3"/>
  <c r="I4" i="3"/>
  <c r="I6" i="3"/>
  <c r="I5" i="3"/>
  <c r="J16" i="1"/>
  <c r="G2" i="3"/>
  <c r="J6" i="3" l="1"/>
  <c r="J5" i="3"/>
  <c r="H3" i="3"/>
  <c r="J4" i="3"/>
  <c r="H5" i="3"/>
  <c r="H4" i="3"/>
  <c r="H6" i="3"/>
  <c r="J2" i="3"/>
  <c r="H2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<sst xmlns="http://schemas.openxmlformats.org/spreadsheetml/2006/main" count="104" uniqueCount="39">
  <si>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</si>
  <si>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</si>
  <si>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</si>
  <si>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</si>
  <si>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</si>
  <si>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</si>
  <si>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</si>
  <si>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</si>
  <si>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</si>
  <si>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</si>
  <si>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</si>
  <si>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</si>
  <si>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</si>
  <si>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</si>
  <si>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</si>
  <si>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</si>
  <si>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</si>
  <si>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</si>
  <si>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</si>
  <si>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</si>
  <si>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</si>
  <si>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</si>
  <si>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</si>
  <si>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</si>
  <si>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</si>
  <si>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</si>
  <si>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</si>
  <si>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</si>
  <si>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</si>
  <si>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</si>
  <si>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</si>
  <si>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</si>
  <si>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</si>
  <si>
    <t>PassengerEquivalent</t>
  </si>
  <si>
    <t>Vehicle Size Factor</t>
  </si>
  <si>
    <t>Vehicle Size Equivalent</t>
  </si>
  <si>
    <t>Pass throughput per hr</t>
  </si>
  <si>
    <t>Veh Throughput per hr</t>
  </si>
  <si>
    <t>JP_NE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</si>
</sst>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F34" sqref="F34"/>
    </sheetView>
  </sheetViews>
  <sheetFormatPr defaultRowHeight="15" x14ac:dyDescent="0.25"/>
  <cols>
    <col min="3" max="3" width="11.85546875" customWidth="1"/>
    <col min="5" max="5" width="13" customWidth="1"/>
    <col min="6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 x14ac:dyDescent="0.25">
      <c r="A2">
        <v>2</v>
      </c>
      <c r="B2" t="s">
        <v>5</v>
      </c>
      <c r="C2" t="s">
        <v>6</v>
      </c>
      <c r="D2">
        <v>6</v>
      </c>
      <c r="E2">
        <v>300</v>
      </c>
      <c r="F2">
        <f>VLOOKUP(C2,Vehicle_Params!$A:$C,3,FALSE)</f>
        <v>1.5</v>
      </c>
      <c r="G2">
        <f t="shared" ref="G2:G31" si="0">IF(D2="",0,D2*F2)</f>
        <v>9</v>
      </c>
      <c r="H2">
        <f>VLOOKUP(C2,Vehicle_Params!$A:$B,2,FALSE)</f>
        <v>1</v>
      </c>
      <c r="I2">
        <f t="shared" ref="I2:I31" si="1">IF(D2="",0,D2*H2)</f>
        <v>6</v>
      </c>
      <c r="J2">
        <f t="shared" ref="J2:J31" si="2">IF(E2=0,0,G2*3600/E2)</f>
        <v>108</v>
      </c>
      <c r="K2">
        <f t="shared" ref="K2:K31" si="3">IF(E2=0,0,IF(D2="",0,D2*3600/E2))</f>
        <v>72</v>
      </c>
    </row>
    <row r="3" spans="1:11" x14ac:dyDescent="0.25">
      <c r="A3">
        <v>2</v>
      </c>
      <c r="B3" t="s">
        <v>5</v>
      </c>
      <c r="C3" t="s">
        <v>7</v>
      </c>
      <c r="D3">
        <v>2</v>
      </c>
      <c r="E3">
        <v>300</v>
      </c>
      <c r="F3">
        <f>VLOOKUP(C3,Vehicle_Params!$A:$C,3,FALSE)</f>
        <v>1.2</v>
      </c>
      <c r="G3">
        <f t="shared" si="0"/>
        <v>2.4</v>
      </c>
      <c r="H3">
        <f>VLOOKUP(C3,Vehicle_Params!$A:$B,2,FALSE)</f>
        <v>0.35</v>
      </c>
      <c r="I3">
        <f t="shared" si="1"/>
        <v>0.7</v>
      </c>
      <c r="J3">
        <f t="shared" si="2"/>
        <v>28.8</v>
      </c>
      <c r="K3">
        <f t="shared" si="3"/>
        <v>24</v>
      </c>
    </row>
    <row r="4" spans="1:11" x14ac:dyDescent="0.25">
      <c r="A4">
        <v>2</v>
      </c>
      <c r="B4" t="s">
        <v>5</v>
      </c>
      <c r="C4" t="s">
        <v>8</v>
      </c>
      <c r="D4">
        <v>0</v>
      </c>
      <c r="E4">
        <v>300</v>
      </c>
      <c r="F4">
        <f>VLOOKUP(C4,Vehicle_Params!$A:$C,3,FALSE)</f>
        <v>10</v>
      </c>
      <c r="G4">
        <f t="shared" si="0"/>
        <v>0</v>
      </c>
      <c r="H4">
        <f>VLOOKUP(C4,Vehicle_Params!$A:$B,2,FALSE)</f>
        <v>1.8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>
        <v>2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2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2</v>
      </c>
      <c r="B7" t="s">
        <v>5</v>
      </c>
      <c r="C7" t="s">
        <v>11</v>
      </c>
      <c r="D7">
        <v>1</v>
      </c>
      <c r="E7">
        <v>300</v>
      </c>
      <c r="F7">
        <f>VLOOKUP(C7,Vehicle_Params!$A:$C,3,FALSE)</f>
        <v>2</v>
      </c>
      <c r="G7">
        <f t="shared" si="0"/>
        <v>2</v>
      </c>
      <c r="H7">
        <f>VLOOKUP(C7,Vehicle_Params!$A:$B,2,FALSE)</f>
        <v>0.6</v>
      </c>
      <c r="I7">
        <f t="shared" si="1"/>
        <v>0.6</v>
      </c>
      <c r="J7">
        <f t="shared" si="2"/>
        <v>24</v>
      </c>
      <c r="K7">
        <f t="shared" si="3"/>
        <v>12</v>
      </c>
    </row>
    <row r="8" spans="1:11" x14ac:dyDescent="0.25">
      <c r="A8">
        <v>2</v>
      </c>
      <c r="B8" t="s">
        <v>12</v>
      </c>
      <c r="C8" t="s">
        <v>6</v>
      </c>
      <c r="D8">
        <v>24</v>
      </c>
      <c r="E8">
        <v>300</v>
      </c>
      <c r="F8">
        <f>VLOOKUP(C8,Vehicle_Params!$A:$C,3,FALSE)</f>
        <v>1.5</v>
      </c>
      <c r="G8">
        <f t="shared" si="0"/>
        <v>36</v>
      </c>
      <c r="H8">
        <f>VLOOKUP(C8,Vehicle_Params!$A:$B,2,FALSE)</f>
        <v>1</v>
      </c>
      <c r="I8">
        <f t="shared" si="1"/>
        <v>24</v>
      </c>
      <c r="J8">
        <f t="shared" si="2"/>
        <v>432</v>
      </c>
      <c r="K8">
        <f t="shared" si="3"/>
        <v>288</v>
      </c>
    </row>
    <row r="9" spans="1:11" x14ac:dyDescent="0.25">
      <c r="A9">
        <v>2</v>
      </c>
      <c r="B9" t="s">
        <v>12</v>
      </c>
      <c r="C9" t="s">
        <v>7</v>
      </c>
      <c r="D9">
        <v>9</v>
      </c>
      <c r="E9">
        <v>300</v>
      </c>
      <c r="F9">
        <f>VLOOKUP(C9,Vehicle_Params!$A:$C,3,FALSE)</f>
        <v>1.2</v>
      </c>
      <c r="G9">
        <f t="shared" si="0"/>
        <v>10.799999999999999</v>
      </c>
      <c r="H9">
        <f>VLOOKUP(C9,Vehicle_Params!$A:$B,2,FALSE)</f>
        <v>0.35</v>
      </c>
      <c r="I9">
        <f t="shared" si="1"/>
        <v>3.15</v>
      </c>
      <c r="J9">
        <f t="shared" si="2"/>
        <v>129.59999999999997</v>
      </c>
      <c r="K9">
        <f t="shared" si="3"/>
        <v>108</v>
      </c>
    </row>
    <row r="10" spans="1:11" x14ac:dyDescent="0.25">
      <c r="A10">
        <v>2</v>
      </c>
      <c r="B10" t="s">
        <v>12</v>
      </c>
      <c r="C10" t="s">
        <v>8</v>
      </c>
      <c r="D10">
        <v>6</v>
      </c>
      <c r="E10">
        <v>300</v>
      </c>
      <c r="F10">
        <f>VLOOKUP(C10,Vehicle_Params!$A:$C,3,FALSE)</f>
        <v>10</v>
      </c>
      <c r="G10">
        <f t="shared" si="0"/>
        <v>60</v>
      </c>
      <c r="H10">
        <f>VLOOKUP(C10,Vehicle_Params!$A:$B,2,FALSE)</f>
        <v>1.8</v>
      </c>
      <c r="I10">
        <f t="shared" si="1"/>
        <v>10.8</v>
      </c>
      <c r="J10">
        <f t="shared" si="2"/>
        <v>720</v>
      </c>
      <c r="K10">
        <f t="shared" si="3"/>
        <v>72</v>
      </c>
    </row>
    <row r="11" spans="1:11" x14ac:dyDescent="0.25">
      <c r="A11">
        <v>2</v>
      </c>
      <c r="B11" t="s">
        <v>12</v>
      </c>
      <c r="C11" t="s">
        <v>9</v>
      </c>
      <c r="D11">
        <v>1</v>
      </c>
      <c r="E11">
        <v>300</v>
      </c>
      <c r="F11">
        <f>VLOOKUP(C11,Vehicle_Params!$A:$C,3,FALSE)</f>
        <v>30</v>
      </c>
      <c r="G11">
        <f t="shared" si="0"/>
        <v>30</v>
      </c>
      <c r="H11">
        <f>VLOOKUP(C11,Vehicle_Params!$A:$B,2,FALSE)</f>
        <v>2.8</v>
      </c>
      <c r="I11">
        <f t="shared" si="1"/>
        <v>2.8</v>
      </c>
      <c r="J11">
        <f t="shared" si="2"/>
        <v>360</v>
      </c>
      <c r="K11">
        <f t="shared" si="3"/>
        <v>12</v>
      </c>
    </row>
    <row r="12" spans="1:11" x14ac:dyDescent="0.25">
      <c r="A12">
        <v>2</v>
      </c>
      <c r="B12" t="s">
        <v>12</v>
      </c>
      <c r="C12" t="s">
        <v>10</v>
      </c>
      <c r="D12">
        <v>2</v>
      </c>
      <c r="E12">
        <v>300</v>
      </c>
      <c r="F12">
        <f>VLOOKUP(C12,Vehicle_Params!$A:$C,3,FALSE)</f>
        <v>1</v>
      </c>
      <c r="G12">
        <f t="shared" si="0"/>
        <v>2</v>
      </c>
      <c r="H12">
        <f>VLOOKUP(C12,Vehicle_Params!$A:$B,2,FALSE)</f>
        <v>2.6</v>
      </c>
      <c r="I12">
        <f t="shared" si="1"/>
        <v>5.2</v>
      </c>
      <c r="J12">
        <f t="shared" si="2"/>
        <v>24</v>
      </c>
      <c r="K12">
        <f t="shared" si="3"/>
        <v>24</v>
      </c>
    </row>
    <row r="13" spans="1:11" x14ac:dyDescent="0.25">
      <c r="A13">
        <v>2</v>
      </c>
      <c r="B13" t="s">
        <v>12</v>
      </c>
      <c r="C13" t="s">
        <v>11</v>
      </c>
      <c r="D13">
        <v>0</v>
      </c>
      <c r="E13">
        <v>300</v>
      </c>
      <c r="F13">
        <f>VLOOKUP(C13,Vehicle_Params!$A:$C,3,FALSE)</f>
        <v>2</v>
      </c>
      <c r="G13">
        <f t="shared" si="0"/>
        <v>0</v>
      </c>
      <c r="H13">
        <f>VLOOKUP(C13,Vehicle_Params!$A:$B,2,FALSE)</f>
        <v>0.6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>
        <v>2</v>
      </c>
      <c r="B14" t="s">
        <v>13</v>
      </c>
      <c r="C14" t="s">
        <v>6</v>
      </c>
      <c r="D14">
        <v>21</v>
      </c>
      <c r="E14">
        <v>300</v>
      </c>
      <c r="F14">
        <f>VLOOKUP(C14,Vehicle_Params!$A:$C,3,FALSE)</f>
        <v>1.5</v>
      </c>
      <c r="G14">
        <f t="shared" si="0"/>
        <v>31.5</v>
      </c>
      <c r="H14">
        <f>VLOOKUP(C14,Vehicle_Params!$A:$B,2,FALSE)</f>
        <v>1</v>
      </c>
      <c r="I14">
        <f t="shared" si="1"/>
        <v>21</v>
      </c>
      <c r="J14">
        <f t="shared" si="2"/>
        <v>378</v>
      </c>
      <c r="K14">
        <f t="shared" si="3"/>
        <v>252</v>
      </c>
    </row>
    <row r="15" spans="1:11" x14ac:dyDescent="0.25">
      <c r="A15">
        <v>2</v>
      </c>
      <c r="B15" t="s">
        <v>13</v>
      </c>
      <c r="C15" t="s">
        <v>7</v>
      </c>
      <c r="D15">
        <v>7</v>
      </c>
      <c r="E15">
        <v>300</v>
      </c>
      <c r="F15">
        <f>VLOOKUP(C15,Vehicle_Params!$A:$C,3,FALSE)</f>
        <v>1.2</v>
      </c>
      <c r="G15">
        <f t="shared" si="0"/>
        <v>8.4</v>
      </c>
      <c r="H15">
        <f>VLOOKUP(C15,Vehicle_Params!$A:$B,2,FALSE)</f>
        <v>0.35</v>
      </c>
      <c r="I15">
        <f t="shared" si="1"/>
        <v>2.4499999999999997</v>
      </c>
      <c r="J15">
        <f t="shared" si="2"/>
        <v>100.8</v>
      </c>
      <c r="K15">
        <f t="shared" si="3"/>
        <v>84</v>
      </c>
    </row>
    <row r="16" spans="1:11" x14ac:dyDescent="0.25">
      <c r="A16">
        <v>2</v>
      </c>
      <c r="B16" t="s">
        <v>13</v>
      </c>
      <c r="C16" t="s">
        <v>8</v>
      </c>
      <c r="D16">
        <v>5</v>
      </c>
      <c r="E16">
        <v>300</v>
      </c>
      <c r="F16">
        <f>VLOOKUP(C16,Vehicle_Params!$A:$C,3,FALSE)</f>
        <v>10</v>
      </c>
      <c r="G16">
        <f t="shared" si="0"/>
        <v>50</v>
      </c>
      <c r="H16">
        <f>VLOOKUP(C16,Vehicle_Params!$A:$B,2,FALSE)</f>
        <v>1.8</v>
      </c>
      <c r="I16">
        <f t="shared" si="1"/>
        <v>9</v>
      </c>
      <c r="J16">
        <f t="shared" si="2"/>
        <v>600</v>
      </c>
      <c r="K16">
        <f t="shared" si="3"/>
        <v>60</v>
      </c>
    </row>
    <row r="17" spans="1:11" x14ac:dyDescent="0.25">
      <c r="A17">
        <v>2</v>
      </c>
      <c r="B17" t="s">
        <v>13</v>
      </c>
      <c r="C17" t="s">
        <v>9</v>
      </c>
      <c r="D17">
        <v>2</v>
      </c>
      <c r="E17">
        <v>300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720</v>
      </c>
      <c r="K17">
        <f t="shared" si="3"/>
        <v>24</v>
      </c>
    </row>
    <row r="18" spans="1:11" x14ac:dyDescent="0.25">
      <c r="A18">
        <v>2</v>
      </c>
      <c r="B18" t="s">
        <v>13</v>
      </c>
      <c r="C18" t="s">
        <v>10</v>
      </c>
      <c r="D18">
        <v>0</v>
      </c>
      <c r="E18">
        <v>300</v>
      </c>
      <c r="F18">
        <f>VLOOKUP(C18,Vehicle_Params!$A:$C,3,FALSE)</f>
        <v>1</v>
      </c>
      <c r="G18">
        <f t="shared" si="0"/>
        <v>0</v>
      </c>
      <c r="H18">
        <f>VLOOKUP(C18,Vehicle_Params!$A:$B,2,FALSE)</f>
        <v>2.6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>
        <v>2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2</v>
      </c>
      <c r="B20" t="s">
        <v>14</v>
      </c>
      <c r="C20" t="s">
        <v>6</v>
      </c>
      <c r="D20">
        <v>55</v>
      </c>
      <c r="E20">
        <v>300</v>
      </c>
      <c r="F20">
        <f>VLOOKUP(C20,Vehicle_Params!$A:$C,3,FALSE)</f>
        <v>1.5</v>
      </c>
      <c r="G20">
        <f t="shared" si="0"/>
        <v>82.5</v>
      </c>
      <c r="H20">
        <f>VLOOKUP(C20,Vehicle_Params!$A:$B,2,FALSE)</f>
        <v>1</v>
      </c>
      <c r="I20">
        <f t="shared" si="1"/>
        <v>55</v>
      </c>
      <c r="J20">
        <f t="shared" si="2"/>
        <v>990</v>
      </c>
      <c r="K20">
        <f t="shared" si="3"/>
        <v>660</v>
      </c>
    </row>
    <row r="21" spans="1:11" x14ac:dyDescent="0.25">
      <c r="A21">
        <v>2</v>
      </c>
      <c r="B21" t="s">
        <v>14</v>
      </c>
      <c r="C21" t="s">
        <v>7</v>
      </c>
      <c r="D21">
        <v>29</v>
      </c>
      <c r="E21">
        <v>300</v>
      </c>
      <c r="F21">
        <f>VLOOKUP(C21,Vehicle_Params!$A:$C,3,FALSE)</f>
        <v>1.2</v>
      </c>
      <c r="G21">
        <f t="shared" si="0"/>
        <v>34.799999999999997</v>
      </c>
      <c r="H21">
        <f>VLOOKUP(C21,Vehicle_Params!$A:$B,2,FALSE)</f>
        <v>0.35</v>
      </c>
      <c r="I21">
        <f t="shared" si="1"/>
        <v>10.149999999999999</v>
      </c>
      <c r="J21">
        <f t="shared" si="2"/>
        <v>417.59999999999997</v>
      </c>
      <c r="K21">
        <f t="shared" si="3"/>
        <v>348</v>
      </c>
    </row>
    <row r="22" spans="1:11" x14ac:dyDescent="0.25">
      <c r="A22">
        <v>2</v>
      </c>
      <c r="B22" t="s">
        <v>14</v>
      </c>
      <c r="C22" t="s">
        <v>8</v>
      </c>
      <c r="D22">
        <v>11</v>
      </c>
      <c r="E22">
        <v>300</v>
      </c>
      <c r="F22">
        <f>VLOOKUP(C22,Vehicle_Params!$A:$C,3,FALSE)</f>
        <v>10</v>
      </c>
      <c r="G22">
        <f t="shared" si="0"/>
        <v>110</v>
      </c>
      <c r="H22">
        <f>VLOOKUP(C22,Vehicle_Params!$A:$B,2,FALSE)</f>
        <v>1.8</v>
      </c>
      <c r="I22">
        <f t="shared" si="1"/>
        <v>19.8</v>
      </c>
      <c r="J22">
        <f t="shared" si="2"/>
        <v>1320</v>
      </c>
      <c r="K22">
        <f t="shared" si="3"/>
        <v>132</v>
      </c>
    </row>
    <row r="23" spans="1:11" x14ac:dyDescent="0.25">
      <c r="A23">
        <v>2</v>
      </c>
      <c r="B23" t="s">
        <v>14</v>
      </c>
      <c r="C23" t="s">
        <v>9</v>
      </c>
      <c r="D23">
        <v>0</v>
      </c>
      <c r="E23">
        <v>300</v>
      </c>
      <c r="F23">
        <f>VLOOKUP(C23,Vehicle_Params!$A:$C,3,FALSE)</f>
        <v>30</v>
      </c>
      <c r="G23">
        <f t="shared" si="0"/>
        <v>0</v>
      </c>
      <c r="H23">
        <f>VLOOKUP(C23,Vehicle_Params!$A:$B,2,FALSE)</f>
        <v>2.8</v>
      </c>
      <c r="I23">
        <f t="shared" si="1"/>
        <v>0</v>
      </c>
      <c r="J23">
        <f t="shared" si="2"/>
        <v>0</v>
      </c>
      <c r="K23">
        <f t="shared" si="3"/>
        <v>0</v>
      </c>
    </row>
    <row r="24" spans="1:11" x14ac:dyDescent="0.25">
      <c r="A24">
        <v>2</v>
      </c>
      <c r="B24" t="s">
        <v>14</v>
      </c>
      <c r="C24" t="s">
        <v>10</v>
      </c>
      <c r="D24">
        <v>3</v>
      </c>
      <c r="E24">
        <v>300</v>
      </c>
      <c r="F24">
        <f>VLOOKUP(C24,Vehicle_Params!$A:$C,3,FALSE)</f>
        <v>1</v>
      </c>
      <c r="G24">
        <f t="shared" si="0"/>
        <v>3</v>
      </c>
      <c r="H24">
        <f>VLOOKUP(C24,Vehicle_Params!$A:$B,2,FALSE)</f>
        <v>2.6</v>
      </c>
      <c r="I24">
        <f t="shared" si="1"/>
        <v>7.8000000000000007</v>
      </c>
      <c r="J24">
        <f t="shared" si="2"/>
        <v>36</v>
      </c>
      <c r="K24">
        <f t="shared" si="3"/>
        <v>36</v>
      </c>
    </row>
    <row r="25" spans="1:11" x14ac:dyDescent="0.25">
      <c r="A25">
        <v>2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2</v>
      </c>
      <c r="B26" t="s">
        <v>38</v>
      </c>
      <c r="C26" t="s">
        <v>6</v>
      </c>
      <c r="D26">
        <v>52</v>
      </c>
      <c r="E26">
        <v>300</v>
      </c>
      <c r="F26">
        <f>VLOOKUP(C26,Vehicle_Params!$A:$C,3,FALSE)</f>
        <v>1.5</v>
      </c>
      <c r="G26">
        <f t="shared" si="0"/>
        <v>78</v>
      </c>
      <c r="H26">
        <f>VLOOKUP(C26,Vehicle_Params!$A:$B,2,FALSE)</f>
        <v>1</v>
      </c>
      <c r="I26">
        <f t="shared" si="1"/>
        <v>52</v>
      </c>
      <c r="J26">
        <f t="shared" si="2"/>
        <v>936</v>
      </c>
      <c r="K26">
        <f t="shared" si="3"/>
        <v>624</v>
      </c>
    </row>
    <row r="27" spans="1:11" x14ac:dyDescent="0.25">
      <c r="A27">
        <v>2</v>
      </c>
      <c r="B27" t="s">
        <v>38</v>
      </c>
      <c r="C27" t="s">
        <v>7</v>
      </c>
      <c r="D27">
        <v>38</v>
      </c>
      <c r="E27">
        <v>300</v>
      </c>
      <c r="F27">
        <f>VLOOKUP(C27,Vehicle_Params!$A:$C,3,FALSE)</f>
        <v>1.2</v>
      </c>
      <c r="G27">
        <f t="shared" si="0"/>
        <v>45.6</v>
      </c>
      <c r="H27">
        <f>VLOOKUP(C27,Vehicle_Params!$A:$B,2,FALSE)</f>
        <v>0.35</v>
      </c>
      <c r="I27">
        <f t="shared" si="1"/>
        <v>13.299999999999999</v>
      </c>
      <c r="J27">
        <f t="shared" si="2"/>
        <v>547.20000000000005</v>
      </c>
      <c r="K27">
        <f t="shared" si="3"/>
        <v>456</v>
      </c>
    </row>
    <row r="28" spans="1:11" x14ac:dyDescent="0.25">
      <c r="A28">
        <v>2</v>
      </c>
      <c r="B28" t="s">
        <v>38</v>
      </c>
      <c r="C28" t="s">
        <v>8</v>
      </c>
      <c r="D28">
        <v>11</v>
      </c>
      <c r="E28">
        <v>300</v>
      </c>
      <c r="F28">
        <f>VLOOKUP(C28,Vehicle_Params!$A:$C,3,FALSE)</f>
        <v>10</v>
      </c>
      <c r="G28">
        <f t="shared" si="0"/>
        <v>110</v>
      </c>
      <c r="H28">
        <f>VLOOKUP(C28,Vehicle_Params!$A:$B,2,FALSE)</f>
        <v>1.8</v>
      </c>
      <c r="I28">
        <f t="shared" si="1"/>
        <v>19.8</v>
      </c>
      <c r="J28">
        <f t="shared" si="2"/>
        <v>1320</v>
      </c>
      <c r="K28">
        <f t="shared" si="3"/>
        <v>132</v>
      </c>
    </row>
    <row r="29" spans="1:11" x14ac:dyDescent="0.25">
      <c r="A29">
        <v>2</v>
      </c>
      <c r="B29" t="s">
        <v>38</v>
      </c>
      <c r="C29" t="s">
        <v>9</v>
      </c>
      <c r="D29">
        <v>1</v>
      </c>
      <c r="E29">
        <v>300</v>
      </c>
      <c r="F29">
        <f>VLOOKUP(C29,Vehicle_Params!$A:$C,3,FALSE)</f>
        <v>30</v>
      </c>
      <c r="G29">
        <f t="shared" si="0"/>
        <v>30</v>
      </c>
      <c r="H29">
        <f>VLOOKUP(C29,Vehicle_Params!$A:$B,2,FALSE)</f>
        <v>2.8</v>
      </c>
      <c r="I29">
        <f t="shared" si="1"/>
        <v>2.8</v>
      </c>
      <c r="J29">
        <f t="shared" si="2"/>
        <v>360</v>
      </c>
      <c r="K29">
        <f t="shared" si="3"/>
        <v>12</v>
      </c>
    </row>
    <row r="30" spans="1:11" x14ac:dyDescent="0.25">
      <c r="A30">
        <v>2</v>
      </c>
      <c r="B30" t="s">
        <v>38</v>
      </c>
      <c r="C30" t="s">
        <v>10</v>
      </c>
      <c r="D30">
        <v>2</v>
      </c>
      <c r="E30">
        <v>300</v>
      </c>
      <c r="F30">
        <f>VLOOKUP(C30,Vehicle_Params!$A:$C,3,FALSE)</f>
        <v>1</v>
      </c>
      <c r="G30">
        <f t="shared" si="0"/>
        <v>2</v>
      </c>
      <c r="H30">
        <f>VLOOKUP(C30,Vehicle_Params!$A:$B,2,FALSE)</f>
        <v>2.6</v>
      </c>
      <c r="I30">
        <f t="shared" si="1"/>
        <v>5.2</v>
      </c>
      <c r="J30">
        <f t="shared" si="2"/>
        <v>24</v>
      </c>
      <c r="K30">
        <f t="shared" si="3"/>
        <v>24</v>
      </c>
    </row>
    <row r="31" spans="1:11" x14ac:dyDescent="0.25">
      <c r="A31">
        <v>2</v>
      </c>
      <c r="B31" t="s">
        <v>38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0"/>
        <v>0</v>
      </c>
      <c r="H31">
        <f>VLOOKUP(C31,Vehicle_Params!$A:$B,2,FALSE)</f>
        <v>0.6</v>
      </c>
      <c r="I31">
        <f t="shared" si="1"/>
        <v>0</v>
      </c>
      <c r="J31">
        <f t="shared" si="2"/>
        <v>0</v>
      </c>
      <c r="K31">
        <f t="shared" si="3"/>
        <v>0</v>
      </c>
    </row>
  </sheetData>
  <dataValidations count="1">
    <dataValidation type="list" sqref="C2:C36" xr:uid="{00000000-0002-0000-0000-000000000000}">
      <formula1>"Car,Motorcycle,Jeepney,Bus,Truck,Tricycle"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36" sqref="B36"/>
    </sheetView>
  </sheetViews>
  <sheetFormatPr defaultRowHeight="15" x14ac:dyDescent="0.25"/>
  <cols>
    <col min="1" max="1" width="11.85546875" customWidth="1"/>
    <col min="2" max="3" width="15.1406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>
      <selection activeCell="C2" sqref="C2"/>
    </sheetView>
  </sheetViews>
  <sheetFormatPr defaultRowHeight="15" x14ac:dyDescent="0.25"/>
  <cols>
    <col min="1" max="7" width="18.42578125" customWidth="1"/>
    <col min="8" max="8" width="23" customWidth="1"/>
    <col min="9" max="11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2</v>
      </c>
      <c r="B2" t="s">
        <v>5</v>
      </c>
      <c r="C2">
        <v>300</v>
      </c>
      <c r="D2">
        <f>SUMIFS(Raw_Annotations!$D:$D,Raw_Annotations!$A:$A,$A2,Raw_Annotations!$B:$B,$B2)</f>
        <v>9</v>
      </c>
      <c r="E2">
        <f>SUMIFS(Raw_Annotations!$I:$I,Raw_Annotations!$A:$A,$A2,Raw_Annotations!$B:$B,$B2)</f>
        <v>7.3</v>
      </c>
      <c r="F2">
        <f>IF(C2=0,0,D2*3600/C2)</f>
        <v>108</v>
      </c>
      <c r="G2">
        <f>SUMIFS(Raw_Annotations!$G:$G,Raw_Annotations!$A:$A,$A2,Raw_Annotations!$B:$B,$B2)</f>
        <v>13.4</v>
      </c>
      <c r="H2">
        <f>IF(C2=0,0,G2*3600/C2)</f>
        <v>160.80000000000001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>
        <f>IF(G2=0,0,I2/G2)</f>
        <v>0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>
        <v>2</v>
      </c>
      <c r="B3" t="s">
        <v>12</v>
      </c>
      <c r="C3">
        <v>300</v>
      </c>
      <c r="D3">
        <f>SUMIFS(Raw_Annotations!$D:$D,Raw_Annotations!$A:$A,$A3,Raw_Annotations!$B:$B,$B3)</f>
        <v>42</v>
      </c>
      <c r="E3">
        <f>SUMIFS(Raw_Annotations!$I:$I,Raw_Annotations!$A:$A,$A3,Raw_Annotations!$B:$B,$B3)</f>
        <v>45.95</v>
      </c>
      <c r="F3">
        <f>IF(C3=0,0,D3*3600/C3)</f>
        <v>504</v>
      </c>
      <c r="G3">
        <f>SUMIFS(Raw_Annotations!$G:$G,Raw_Annotations!$A:$A,$A3,Raw_Annotations!$B:$B,$B3)</f>
        <v>138.80000000000001</v>
      </c>
      <c r="H3">
        <f>IF(C3=0,0,G3*3600/C3)</f>
        <v>1665.6000000000001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90</v>
      </c>
      <c r="J3">
        <f>IF(G3=0,0,I3/G3)</f>
        <v>0.64841498559077804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0.29597388465723612</v>
      </c>
    </row>
    <row r="4" spans="1:11" x14ac:dyDescent="0.25">
      <c r="A4">
        <v>2</v>
      </c>
      <c r="B4" t="s">
        <v>13</v>
      </c>
      <c r="C4">
        <v>300</v>
      </c>
      <c r="D4">
        <f>SUMIFS(Raw_Annotations!$D:$D,Raw_Annotations!$A:$A,$A4,Raw_Annotations!$B:$B,$B4)</f>
        <v>35</v>
      </c>
      <c r="E4">
        <f>SUMIFS(Raw_Annotations!$I:$I,Raw_Annotations!$A:$A,$A4,Raw_Annotations!$B:$B,$B4)</f>
        <v>38.050000000000004</v>
      </c>
      <c r="F4">
        <f>IF(C4=0,0,D4*3600/C4)</f>
        <v>420</v>
      </c>
      <c r="G4">
        <f>SUMIFS(Raw_Annotations!$G:$G,Raw_Annotations!$A:$A,$A4,Raw_Annotations!$B:$B,$B4)</f>
        <v>149.9</v>
      </c>
      <c r="H4">
        <f>IF(C4=0,0,G4*3600/C4)</f>
        <v>1798.8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110</v>
      </c>
      <c r="J4">
        <f>IF(G4=0,0,I4/G4)</f>
        <v>0.73382254836557703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0.38370565045992111</v>
      </c>
    </row>
    <row r="5" spans="1:11" x14ac:dyDescent="0.25">
      <c r="A5">
        <v>2</v>
      </c>
      <c r="B5" t="s">
        <v>14</v>
      </c>
      <c r="C5">
        <v>300</v>
      </c>
      <c r="D5">
        <f>SUMIFS(Raw_Annotations!$D:$D,Raw_Annotations!$A:$A,$A5,Raw_Annotations!$B:$B,$B5)</f>
        <v>98</v>
      </c>
      <c r="E5">
        <f>SUMIFS(Raw_Annotations!$I:$I,Raw_Annotations!$A:$A,$A5,Raw_Annotations!$B:$B,$B5)</f>
        <v>92.75</v>
      </c>
      <c r="F5">
        <f>IF(C5=0,0,D5*3600/C5)</f>
        <v>1176</v>
      </c>
      <c r="G5">
        <f>SUMIFS(Raw_Annotations!$G:$G,Raw_Annotations!$A:$A,$A5,Raw_Annotations!$B:$B,$B5)</f>
        <v>230.3</v>
      </c>
      <c r="H5">
        <f>IF(C5=0,0,G5*3600/C5)</f>
        <v>2763.6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110</v>
      </c>
      <c r="J5">
        <f>IF(G5=0,0,I5/G5)</f>
        <v>0.47763786365610073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0.21347708894878706</v>
      </c>
    </row>
    <row r="6" spans="1:11" x14ac:dyDescent="0.25">
      <c r="A6">
        <v>2</v>
      </c>
      <c r="B6" t="s">
        <v>38</v>
      </c>
      <c r="C6">
        <v>300</v>
      </c>
      <c r="D6">
        <f>SUMIFS(Raw_Annotations!$D:$D,Raw_Annotations!$A:$A,$A6,Raw_Annotations!$B:$B,$B6)</f>
        <v>104</v>
      </c>
      <c r="E6">
        <f>SUMIFS(Raw_Annotations!$I:$I,Raw_Annotations!$A:$A,$A6,Raw_Annotations!$B:$B,$B6)</f>
        <v>93.1</v>
      </c>
      <c r="F6">
        <f>IF(C6=0,0,D6*3600/C6)</f>
        <v>1248</v>
      </c>
      <c r="G6">
        <f>SUMIFS(Raw_Annotations!$G:$G,Raw_Annotations!$A:$A,$A6,Raw_Annotations!$B:$B,$B6)</f>
        <v>265.60000000000002</v>
      </c>
      <c r="H6">
        <f>IF(C6=0,0,G6*3600/C6)</f>
        <v>3187.2000000000003</v>
      </c>
      <c r="I6">
        <f>SUMIFS(Raw_Annotations!$G:$G,Raw_Annotations!$A:$A,$A6,Raw_Annotations!$B:$B,$B6,Raw_Annotations!$C:$C,"Jeepney")+SUMIFS(Raw_Annotations!$G:$G,Raw_Annotations!$A:$A,$A6,Raw_Annotations!$B:$B,$B6,Raw_Annotations!$C:$C,"Bus")</f>
        <v>140</v>
      </c>
      <c r="J6">
        <f>IF(G6=0,0,I6/G6)</f>
        <v>0.52710843373493976</v>
      </c>
      <c r="K6">
        <f>IF(E6=0,0,(SUMIFS(Raw_Annotations!$I:$I,Raw_Annotations!$A:$A,$A6,Raw_Annotations!$B:$B,$B6,Raw_Annotations!$C:$C,"Jeepney")+SUMIFS(Raw_Annotations!$I:$I,Raw_Annotations!$A:$A,$A6,Raw_Annotations!$B:$B,$B6,Raw_Annotations!$C:$C,"Bus"))/E6)</f>
        <v>0.242749731471536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2025-09-26T01:31:50Z</dcterms:modified>
</cp:coreProperties>
</file>