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6D043C18-11C6-4DE4-B1EC-849E6C3A794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cYe0ksTuxlInCLiqlaOBXyubBThrGUTVAbDq98lIVuY="/>
    </ext>
  </extLst>
</workbook>
</file>

<file path=xl/calcChain.xml><?xml version="1.0" encoding="utf-8"?>
<calcChain xmlns="http://schemas.openxmlformats.org/spreadsheetml/2006/main">
  <c r="D6" i="3" l="1"/>
  <c r="F6" i="3" s="1"/>
  <c r="D5" i="3"/>
  <c r="F5" i="3" s="1"/>
  <c r="D4" i="3"/>
  <c r="F4" i="3" s="1"/>
  <c r="D3" i="3"/>
  <c r="F3" i="3" s="1"/>
  <c r="D2" i="3"/>
  <c r="F2" i="3" s="1"/>
  <c r="K31" i="1"/>
  <c r="I31" i="1"/>
  <c r="H31" i="1"/>
  <c r="G31" i="1"/>
  <c r="J31" i="1" s="1"/>
  <c r="F31" i="1"/>
  <c r="K30" i="1"/>
  <c r="H30" i="1"/>
  <c r="I30" i="1" s="1"/>
  <c r="G30" i="1"/>
  <c r="J30" i="1" s="1"/>
  <c r="F30" i="1"/>
  <c r="K29" i="1"/>
  <c r="H29" i="1"/>
  <c r="I29" i="1" s="1"/>
  <c r="F29" i="1"/>
  <c r="G29" i="1" s="1"/>
  <c r="J29" i="1" s="1"/>
  <c r="K28" i="1"/>
  <c r="I28" i="1"/>
  <c r="H28" i="1"/>
  <c r="F28" i="1"/>
  <c r="G28" i="1" s="1"/>
  <c r="K27" i="1"/>
  <c r="I27" i="1"/>
  <c r="H27" i="1"/>
  <c r="G27" i="1"/>
  <c r="J27" i="1" s="1"/>
  <c r="F27" i="1"/>
  <c r="K26" i="1"/>
  <c r="H26" i="1"/>
  <c r="I26" i="1" s="1"/>
  <c r="E6" i="3" s="1"/>
  <c r="K6" i="3" s="1"/>
  <c r="G26" i="1"/>
  <c r="J26" i="1" s="1"/>
  <c r="F26" i="1"/>
  <c r="K25" i="1"/>
  <c r="H25" i="1"/>
  <c r="I25" i="1" s="1"/>
  <c r="F25" i="1"/>
  <c r="G25" i="1" s="1"/>
  <c r="J25" i="1" s="1"/>
  <c r="K24" i="1"/>
  <c r="I24" i="1"/>
  <c r="H24" i="1"/>
  <c r="F24" i="1"/>
  <c r="G24" i="1" s="1"/>
  <c r="J24" i="1" s="1"/>
  <c r="K23" i="1"/>
  <c r="I23" i="1"/>
  <c r="H23" i="1"/>
  <c r="G23" i="1"/>
  <c r="J23" i="1" s="1"/>
  <c r="F23" i="1"/>
  <c r="K22" i="1"/>
  <c r="H22" i="1"/>
  <c r="I22" i="1" s="1"/>
  <c r="G22" i="1"/>
  <c r="I5" i="3" s="1"/>
  <c r="F22" i="1"/>
  <c r="K21" i="1"/>
  <c r="H21" i="1"/>
  <c r="I21" i="1" s="1"/>
  <c r="E5" i="3" s="1"/>
  <c r="K5" i="3" s="1"/>
  <c r="F21" i="1"/>
  <c r="G21" i="1" s="1"/>
  <c r="J21" i="1" s="1"/>
  <c r="K20" i="1"/>
  <c r="I20" i="1"/>
  <c r="H20" i="1"/>
  <c r="F20" i="1"/>
  <c r="G20" i="1" s="1"/>
  <c r="K19" i="1"/>
  <c r="I19" i="1"/>
  <c r="H19" i="1"/>
  <c r="G19" i="1"/>
  <c r="J19" i="1" s="1"/>
  <c r="F19" i="1"/>
  <c r="K18" i="1"/>
  <c r="J18" i="1"/>
  <c r="H18" i="1"/>
  <c r="I18" i="1" s="1"/>
  <c r="G18" i="1"/>
  <c r="F18" i="1"/>
  <c r="K17" i="1"/>
  <c r="H17" i="1"/>
  <c r="I17" i="1" s="1"/>
  <c r="F17" i="1"/>
  <c r="G17" i="1" s="1"/>
  <c r="J17" i="1" s="1"/>
  <c r="K16" i="1"/>
  <c r="I16" i="1"/>
  <c r="H16" i="1"/>
  <c r="F16" i="1"/>
  <c r="G16" i="1" s="1"/>
  <c r="K15" i="1"/>
  <c r="I15" i="1"/>
  <c r="H15" i="1"/>
  <c r="G15" i="1"/>
  <c r="J15" i="1" s="1"/>
  <c r="F15" i="1"/>
  <c r="K14" i="1"/>
  <c r="J14" i="1"/>
  <c r="H14" i="1"/>
  <c r="I14" i="1" s="1"/>
  <c r="E4" i="3" s="1"/>
  <c r="K4" i="3" s="1"/>
  <c r="G14" i="1"/>
  <c r="G4" i="3" s="1"/>
  <c r="F14" i="1"/>
  <c r="K13" i="1"/>
  <c r="H13" i="1"/>
  <c r="I13" i="1" s="1"/>
  <c r="F13" i="1"/>
  <c r="G13" i="1" s="1"/>
  <c r="J13" i="1" s="1"/>
  <c r="K12" i="1"/>
  <c r="I12" i="1"/>
  <c r="H12" i="1"/>
  <c r="F12" i="1"/>
  <c r="G12" i="1" s="1"/>
  <c r="J12" i="1" s="1"/>
  <c r="K11" i="1"/>
  <c r="I11" i="1"/>
  <c r="H11" i="1"/>
  <c r="G11" i="1"/>
  <c r="J11" i="1" s="1"/>
  <c r="F11" i="1"/>
  <c r="K10" i="1"/>
  <c r="H10" i="1"/>
  <c r="I10" i="1" s="1"/>
  <c r="F10" i="1"/>
  <c r="G10" i="1" s="1"/>
  <c r="K9" i="1"/>
  <c r="H9" i="1"/>
  <c r="I9" i="1" s="1"/>
  <c r="F9" i="1"/>
  <c r="G9" i="1" s="1"/>
  <c r="J9" i="1" s="1"/>
  <c r="K8" i="1"/>
  <c r="I8" i="1"/>
  <c r="H8" i="1"/>
  <c r="F8" i="1"/>
  <c r="G8" i="1" s="1"/>
  <c r="K7" i="1"/>
  <c r="H7" i="1"/>
  <c r="I7" i="1" s="1"/>
  <c r="G7" i="1"/>
  <c r="J7" i="1" s="1"/>
  <c r="F7" i="1"/>
  <c r="K6" i="1"/>
  <c r="J6" i="1"/>
  <c r="H6" i="1"/>
  <c r="I6" i="1" s="1"/>
  <c r="G6" i="1"/>
  <c r="F6" i="1"/>
  <c r="K5" i="1"/>
  <c r="H5" i="1"/>
  <c r="I5" i="1" s="1"/>
  <c r="F5" i="1"/>
  <c r="G5" i="1" s="1"/>
  <c r="J5" i="1" s="1"/>
  <c r="K4" i="1"/>
  <c r="I4" i="1"/>
  <c r="H4" i="1"/>
  <c r="F4" i="1"/>
  <c r="G4" i="1" s="1"/>
  <c r="K3" i="1"/>
  <c r="I3" i="1"/>
  <c r="H3" i="1"/>
  <c r="G3" i="1"/>
  <c r="J3" i="1" s="1"/>
  <c r="F3" i="1"/>
  <c r="K2" i="1"/>
  <c r="H2" i="1"/>
  <c r="I2" i="1" s="1"/>
  <c r="E2" i="3" s="1"/>
  <c r="K2" i="3" s="1"/>
  <c r="F2" i="1"/>
  <c r="G2" i="1" s="1"/>
  <c r="J22" i="1" l="1"/>
  <c r="E3" i="3"/>
  <c r="K3" i="3" s="1"/>
  <c r="J8" i="1"/>
  <c r="G3" i="3"/>
  <c r="I2" i="3"/>
  <c r="J4" i="1"/>
  <c r="I4" i="3"/>
  <c r="J4" i="3" s="1"/>
  <c r="J16" i="1"/>
  <c r="J20" i="1"/>
  <c r="G5" i="3"/>
  <c r="I3" i="3"/>
  <c r="J10" i="1"/>
  <c r="I6" i="3"/>
  <c r="J28" i="1"/>
  <c r="G2" i="3"/>
  <c r="J2" i="1"/>
  <c r="H4" i="3"/>
  <c r="G6" i="3"/>
  <c r="J5" i="3" l="1"/>
  <c r="H5" i="3"/>
  <c r="J2" i="3"/>
  <c r="H2" i="3"/>
  <c r="J3" i="3"/>
  <c r="H3" i="3"/>
  <c r="J6" i="3"/>
  <c r="H6" i="3"/>
</calcChain>
</file>

<file path=xl/sharedStrings.xml><?xml version="1.0" encoding="utf-8"?>
<sst xmlns="http://schemas.openxmlformats.org/spreadsheetml/2006/main" count="103" uniqueCount="39">
  <si>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</si>
  <si>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</si>
  <si>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</si>
  <si>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</si>
  <si>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</si>
  <si>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</si>
  <si>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</si>
  <si>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</si>
  <si>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</si>
  <si>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</si>
  <si>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</si>
  <si>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JP_N</t>
  </si>
  <si>
    <t>Car</t>
  </si>
  <si>
    <t>Motorcycle</t>
  </si>
  <si>
    <t>Jeepney</t>
  </si>
  <si>
    <t>Bus</t>
  </si>
  <si>
    <t>Truck</t>
  </si>
  <si>
    <t>Tricycle</t>
  </si>
  <si>
    <t>JP_S</t>
  </si>
  <si>
    <t>JP_E</t>
  </si>
  <si>
    <t>JP_W</t>
  </si>
  <si>
    <t>JP_NE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</si>
  <si>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</si>
  <si>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</si>
  <si>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</si>
  <si>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</si>
  <si>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</si>
  <si>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</si>
  <si>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</si>
  <si>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</si>
  <si>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</si>
  <si>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 - JohnPaul_5way_cycle.xlsx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</si>
  <si>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</si>
  <si>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</si>
  <si>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your detection line during the cycle).</t>
  </si>
  <si>
    <t xml:space="preserve"> - Vehicle_Params: edit AvgPassengers to calibrate (sample real passengers from video).</t>
  </si>
  <si>
    <t xml:space="preserve"> - Aggregates auto-calculates totals and passenger throughput (do not edit formulas).</t>
  </si>
  <si>
    <t>Notes field options: Clear / CameraBlocked / VehicleBlocking / Other (structured to ease QA).</t>
  </si>
  <si>
    <t>File naming: after filling, save using pattern: &lt;INTERSECTION&gt;_YYYYMMDD_cycleN.xlsx (merge helper expects this pattern).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</si>
</sst>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topLeftCell="A7" workbookViewId="0">
      <selection activeCell="F33" sqref="F33"/>
    </sheetView>
  </sheetViews>
  <sheetFormatPr defaultColWidth="14.42578125" defaultRowHeight="15" customHeight="1" x14ac:dyDescent="0.25"/>
  <cols>
    <col min="1" max="2" width="8.7109375" customWidth="1"/>
    <col min="3" max="3" width="11.85546875" customWidth="1"/>
    <col min="4" max="4" width="8.7109375" customWidth="1"/>
    <col min="5" max="5" width="13" customWidth="1"/>
    <col min="6" max="11" width="21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3</v>
      </c>
      <c r="B2" s="2" t="s">
        <v>11</v>
      </c>
      <c r="C2" s="2" t="s">
        <v>12</v>
      </c>
      <c r="D2" s="2">
        <v>5</v>
      </c>
      <c r="E2" s="2">
        <v>300</v>
      </c>
      <c r="F2" s="2">
        <f>VLOOKUP(C2,Vehicle_Params!$A:$C,3,FALSE)</f>
        <v>1.5</v>
      </c>
      <c r="G2" s="2">
        <f t="shared" ref="G2:G31" si="0">IF(D2="",0,D2*F2)</f>
        <v>7.5</v>
      </c>
      <c r="H2" s="2">
        <f>VLOOKUP(C2,Vehicle_Params!$A:$B,2,FALSE)</f>
        <v>1</v>
      </c>
      <c r="I2" s="2">
        <f t="shared" ref="I2:I31" si="1">IF(D2="",0,D2*H2)</f>
        <v>5</v>
      </c>
      <c r="J2" s="2">
        <f t="shared" ref="J2:J31" si="2">IF(E2=0,0,G2*3600/E2)</f>
        <v>90</v>
      </c>
      <c r="K2" s="2">
        <f t="shared" ref="K2:K31" si="3">IF(E2=0,0,IF(D2="",0,D2*3600/E2))</f>
        <v>60</v>
      </c>
    </row>
    <row r="3" spans="1:11" x14ac:dyDescent="0.25">
      <c r="A3" s="2">
        <v>3</v>
      </c>
      <c r="B3" s="2" t="s">
        <v>11</v>
      </c>
      <c r="C3" s="2" t="s">
        <v>13</v>
      </c>
      <c r="D3" s="2">
        <v>3</v>
      </c>
      <c r="E3" s="2">
        <v>300</v>
      </c>
      <c r="F3" s="2">
        <f>VLOOKUP(C3,Vehicle_Params!$A:$C,3,FALSE)</f>
        <v>1.2</v>
      </c>
      <c r="G3" s="2">
        <f t="shared" si="0"/>
        <v>3.5999999999999996</v>
      </c>
      <c r="H3" s="2">
        <f>VLOOKUP(C3,Vehicle_Params!$A:$B,2,FALSE)</f>
        <v>0.35</v>
      </c>
      <c r="I3" s="2">
        <f t="shared" si="1"/>
        <v>1.0499999999999998</v>
      </c>
      <c r="J3" s="2">
        <f t="shared" si="2"/>
        <v>43.199999999999996</v>
      </c>
      <c r="K3" s="2">
        <f t="shared" si="3"/>
        <v>36</v>
      </c>
    </row>
    <row r="4" spans="1:11" x14ac:dyDescent="0.25">
      <c r="A4" s="2">
        <v>3</v>
      </c>
      <c r="B4" s="2" t="s">
        <v>11</v>
      </c>
      <c r="C4" s="2" t="s">
        <v>14</v>
      </c>
      <c r="D4" s="2">
        <v>0</v>
      </c>
      <c r="E4" s="2">
        <v>300</v>
      </c>
      <c r="F4" s="2">
        <f>VLOOKUP(C4,Vehicle_Params!$A:$C,3,FALSE)</f>
        <v>10</v>
      </c>
      <c r="G4" s="2">
        <f t="shared" si="0"/>
        <v>0</v>
      </c>
      <c r="H4" s="2">
        <f>VLOOKUP(C4,Vehicle_Params!$A:$B,2,FALSE)</f>
        <v>1.8</v>
      </c>
      <c r="I4" s="2">
        <f t="shared" si="1"/>
        <v>0</v>
      </c>
      <c r="J4" s="2">
        <f t="shared" si="2"/>
        <v>0</v>
      </c>
      <c r="K4" s="2">
        <f t="shared" si="3"/>
        <v>0</v>
      </c>
    </row>
    <row r="5" spans="1:11" x14ac:dyDescent="0.25">
      <c r="A5" s="2">
        <v>3</v>
      </c>
      <c r="B5" s="2" t="s">
        <v>11</v>
      </c>
      <c r="C5" s="2" t="s">
        <v>15</v>
      </c>
      <c r="D5" s="2">
        <v>0</v>
      </c>
      <c r="E5" s="2">
        <v>300</v>
      </c>
      <c r="F5" s="2">
        <f>VLOOKUP(C5,Vehicle_Params!$A:$C,3,FALSE)</f>
        <v>30</v>
      </c>
      <c r="G5" s="2">
        <f t="shared" si="0"/>
        <v>0</v>
      </c>
      <c r="H5" s="2">
        <f>VLOOKUP(C5,Vehicle_Params!$A:$B,2,FALSE)</f>
        <v>2.8</v>
      </c>
      <c r="I5" s="2">
        <f t="shared" si="1"/>
        <v>0</v>
      </c>
      <c r="J5" s="2">
        <f t="shared" si="2"/>
        <v>0</v>
      </c>
      <c r="K5" s="2">
        <f t="shared" si="3"/>
        <v>0</v>
      </c>
    </row>
    <row r="6" spans="1:11" x14ac:dyDescent="0.25">
      <c r="A6" s="2">
        <v>3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1" x14ac:dyDescent="0.25">
      <c r="A7" s="2">
        <v>3</v>
      </c>
      <c r="B7" s="2" t="s">
        <v>11</v>
      </c>
      <c r="C7" s="2" t="s">
        <v>17</v>
      </c>
      <c r="D7" s="2">
        <v>0</v>
      </c>
      <c r="E7" s="2">
        <v>300</v>
      </c>
      <c r="F7" s="2">
        <f>VLOOKUP(C7,Vehicle_Params!$A:$C,3,FALSE)</f>
        <v>2</v>
      </c>
      <c r="G7" s="2">
        <f t="shared" si="0"/>
        <v>0</v>
      </c>
      <c r="H7" s="2">
        <f>VLOOKUP(C7,Vehicle_Params!$A:$B,2,FALSE)</f>
        <v>0.6</v>
      </c>
      <c r="I7" s="2">
        <f t="shared" si="1"/>
        <v>0</v>
      </c>
      <c r="J7" s="2">
        <f t="shared" si="2"/>
        <v>0</v>
      </c>
      <c r="K7" s="2">
        <f t="shared" si="3"/>
        <v>0</v>
      </c>
    </row>
    <row r="8" spans="1:11" x14ac:dyDescent="0.25">
      <c r="A8" s="2">
        <v>3</v>
      </c>
      <c r="B8" s="2" t="s">
        <v>18</v>
      </c>
      <c r="C8" s="2" t="s">
        <v>12</v>
      </c>
      <c r="D8" s="2">
        <v>43</v>
      </c>
      <c r="E8" s="2">
        <v>300</v>
      </c>
      <c r="F8" s="2">
        <f>VLOOKUP(C8,Vehicle_Params!$A:$C,3,FALSE)</f>
        <v>1.5</v>
      </c>
      <c r="G8" s="2">
        <f t="shared" si="0"/>
        <v>64.5</v>
      </c>
      <c r="H8" s="2">
        <f>VLOOKUP(C8,Vehicle_Params!$A:$B,2,FALSE)</f>
        <v>1</v>
      </c>
      <c r="I8" s="2">
        <f t="shared" si="1"/>
        <v>43</v>
      </c>
      <c r="J8" s="2">
        <f t="shared" si="2"/>
        <v>774</v>
      </c>
      <c r="K8" s="2">
        <f t="shared" si="3"/>
        <v>516</v>
      </c>
    </row>
    <row r="9" spans="1:11" x14ac:dyDescent="0.25">
      <c r="A9" s="2">
        <v>3</v>
      </c>
      <c r="B9" s="2" t="s">
        <v>18</v>
      </c>
      <c r="C9" s="2" t="s">
        <v>13</v>
      </c>
      <c r="D9" s="2">
        <v>14</v>
      </c>
      <c r="E9" s="2">
        <v>300</v>
      </c>
      <c r="F9" s="2">
        <f>VLOOKUP(C9,Vehicle_Params!$A:$C,3,FALSE)</f>
        <v>1.2</v>
      </c>
      <c r="G9" s="2">
        <f t="shared" si="0"/>
        <v>16.8</v>
      </c>
      <c r="H9" s="2">
        <f>VLOOKUP(C9,Vehicle_Params!$A:$B,2,FALSE)</f>
        <v>0.35</v>
      </c>
      <c r="I9" s="2">
        <f t="shared" si="1"/>
        <v>4.8999999999999995</v>
      </c>
      <c r="J9" s="2">
        <f t="shared" si="2"/>
        <v>201.6</v>
      </c>
      <c r="K9" s="2">
        <f t="shared" si="3"/>
        <v>168</v>
      </c>
    </row>
    <row r="10" spans="1:11" x14ac:dyDescent="0.25">
      <c r="A10" s="2">
        <v>3</v>
      </c>
      <c r="B10" s="2" t="s">
        <v>18</v>
      </c>
      <c r="C10" s="2" t="s">
        <v>14</v>
      </c>
      <c r="D10" s="2">
        <v>9</v>
      </c>
      <c r="E10" s="2">
        <v>300</v>
      </c>
      <c r="F10" s="2">
        <f>VLOOKUP(C10,Vehicle_Params!$A:$C,3,FALSE)</f>
        <v>10</v>
      </c>
      <c r="G10" s="2">
        <f t="shared" si="0"/>
        <v>90</v>
      </c>
      <c r="H10" s="2">
        <f>VLOOKUP(C10,Vehicle_Params!$A:$B,2,FALSE)</f>
        <v>1.8</v>
      </c>
      <c r="I10" s="2">
        <f t="shared" si="1"/>
        <v>16.2</v>
      </c>
      <c r="J10" s="2">
        <f t="shared" si="2"/>
        <v>1080</v>
      </c>
      <c r="K10" s="2">
        <f t="shared" si="3"/>
        <v>108</v>
      </c>
    </row>
    <row r="11" spans="1:11" x14ac:dyDescent="0.25">
      <c r="A11" s="2">
        <v>3</v>
      </c>
      <c r="B11" s="2" t="s">
        <v>18</v>
      </c>
      <c r="C11" s="2" t="s">
        <v>15</v>
      </c>
      <c r="D11" s="2">
        <v>0</v>
      </c>
      <c r="E11" s="2">
        <v>300</v>
      </c>
      <c r="F11" s="2">
        <f>VLOOKUP(C11,Vehicle_Params!$A:$C,3,FALSE)</f>
        <v>30</v>
      </c>
      <c r="G11" s="2">
        <f t="shared" si="0"/>
        <v>0</v>
      </c>
      <c r="H11" s="2">
        <f>VLOOKUP(C11,Vehicle_Params!$A:$B,2,FALSE)</f>
        <v>2.8</v>
      </c>
      <c r="I11" s="2">
        <f t="shared" si="1"/>
        <v>0</v>
      </c>
      <c r="J11" s="2">
        <f t="shared" si="2"/>
        <v>0</v>
      </c>
      <c r="K11" s="2">
        <f t="shared" si="3"/>
        <v>0</v>
      </c>
    </row>
    <row r="12" spans="1:11" x14ac:dyDescent="0.25">
      <c r="A12" s="2">
        <v>3</v>
      </c>
      <c r="B12" s="2" t="s">
        <v>18</v>
      </c>
      <c r="C12" s="2" t="s">
        <v>16</v>
      </c>
      <c r="D12" s="2">
        <v>1</v>
      </c>
      <c r="E12" s="2">
        <v>300</v>
      </c>
      <c r="F12" s="2">
        <f>VLOOKUP(C12,Vehicle_Params!$A:$C,3,FALSE)</f>
        <v>1</v>
      </c>
      <c r="G12" s="2">
        <f t="shared" si="0"/>
        <v>1</v>
      </c>
      <c r="H12" s="2">
        <f>VLOOKUP(C12,Vehicle_Params!$A:$B,2,FALSE)</f>
        <v>2.6</v>
      </c>
      <c r="I12" s="2">
        <f t="shared" si="1"/>
        <v>2.6</v>
      </c>
      <c r="J12" s="2">
        <f t="shared" si="2"/>
        <v>12</v>
      </c>
      <c r="K12" s="2">
        <f t="shared" si="3"/>
        <v>12</v>
      </c>
    </row>
    <row r="13" spans="1:11" x14ac:dyDescent="0.25">
      <c r="A13" s="2">
        <v>3</v>
      </c>
      <c r="B13" s="2" t="s">
        <v>18</v>
      </c>
      <c r="C13" s="2" t="s">
        <v>17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1" x14ac:dyDescent="0.25">
      <c r="A14" s="2">
        <v>3</v>
      </c>
      <c r="B14" s="2" t="s">
        <v>19</v>
      </c>
      <c r="C14" s="2" t="s">
        <v>12</v>
      </c>
      <c r="D14" s="2">
        <v>5</v>
      </c>
      <c r="E14" s="2">
        <v>300</v>
      </c>
      <c r="F14" s="2">
        <f>VLOOKUP(C14,Vehicle_Params!$A:$C,3,FALSE)</f>
        <v>1.5</v>
      </c>
      <c r="G14" s="2">
        <f t="shared" si="0"/>
        <v>7.5</v>
      </c>
      <c r="H14" s="2">
        <f>VLOOKUP(C14,Vehicle_Params!$A:$B,2,FALSE)</f>
        <v>1</v>
      </c>
      <c r="I14" s="2">
        <f t="shared" si="1"/>
        <v>5</v>
      </c>
      <c r="J14" s="2">
        <f t="shared" si="2"/>
        <v>90</v>
      </c>
      <c r="K14" s="2">
        <f t="shared" si="3"/>
        <v>60</v>
      </c>
    </row>
    <row r="15" spans="1:11" x14ac:dyDescent="0.25">
      <c r="A15" s="2">
        <v>3</v>
      </c>
      <c r="B15" s="2" t="s">
        <v>19</v>
      </c>
      <c r="C15" s="2" t="s">
        <v>13</v>
      </c>
      <c r="D15" s="2">
        <v>2</v>
      </c>
      <c r="E15" s="2">
        <v>300</v>
      </c>
      <c r="F15" s="2">
        <f>VLOOKUP(C15,Vehicle_Params!$A:$C,3,FALSE)</f>
        <v>1.2</v>
      </c>
      <c r="G15" s="2">
        <f t="shared" si="0"/>
        <v>2.4</v>
      </c>
      <c r="H15" s="2">
        <f>VLOOKUP(C15,Vehicle_Params!$A:$B,2,FALSE)</f>
        <v>0.35</v>
      </c>
      <c r="I15" s="2">
        <f t="shared" si="1"/>
        <v>0.7</v>
      </c>
      <c r="J15" s="2">
        <f t="shared" si="2"/>
        <v>28.8</v>
      </c>
      <c r="K15" s="2">
        <f t="shared" si="3"/>
        <v>24</v>
      </c>
    </row>
    <row r="16" spans="1:11" x14ac:dyDescent="0.25">
      <c r="A16" s="2">
        <v>3</v>
      </c>
      <c r="B16" s="2" t="s">
        <v>19</v>
      </c>
      <c r="C16" s="2" t="s">
        <v>14</v>
      </c>
      <c r="D16" s="2">
        <v>7</v>
      </c>
      <c r="E16" s="2">
        <v>300</v>
      </c>
      <c r="F16" s="2">
        <f>VLOOKUP(C16,Vehicle_Params!$A:$C,3,FALSE)</f>
        <v>10</v>
      </c>
      <c r="G16" s="2">
        <f t="shared" si="0"/>
        <v>70</v>
      </c>
      <c r="H16" s="2">
        <f>VLOOKUP(C16,Vehicle_Params!$A:$B,2,FALSE)</f>
        <v>1.8</v>
      </c>
      <c r="I16" s="2">
        <f t="shared" si="1"/>
        <v>12.6</v>
      </c>
      <c r="J16" s="2">
        <f t="shared" si="2"/>
        <v>840</v>
      </c>
      <c r="K16" s="2">
        <f t="shared" si="3"/>
        <v>84</v>
      </c>
    </row>
    <row r="17" spans="1:11" x14ac:dyDescent="0.25">
      <c r="A17" s="2">
        <v>3</v>
      </c>
      <c r="B17" s="2" t="s">
        <v>19</v>
      </c>
      <c r="C17" s="2" t="s">
        <v>15</v>
      </c>
      <c r="D17" s="2">
        <v>1</v>
      </c>
      <c r="E17" s="2">
        <v>300</v>
      </c>
      <c r="F17" s="2">
        <f>VLOOKUP(C17,Vehicle_Params!$A:$C,3,FALSE)</f>
        <v>30</v>
      </c>
      <c r="G17" s="2">
        <f t="shared" si="0"/>
        <v>30</v>
      </c>
      <c r="H17" s="2">
        <f>VLOOKUP(C17,Vehicle_Params!$A:$B,2,FALSE)</f>
        <v>2.8</v>
      </c>
      <c r="I17" s="2">
        <f t="shared" si="1"/>
        <v>2.8</v>
      </c>
      <c r="J17" s="2">
        <f t="shared" si="2"/>
        <v>360</v>
      </c>
      <c r="K17" s="2">
        <f t="shared" si="3"/>
        <v>12</v>
      </c>
    </row>
    <row r="18" spans="1:11" x14ac:dyDescent="0.25">
      <c r="A18" s="2">
        <v>3</v>
      </c>
      <c r="B18" s="2" t="s">
        <v>19</v>
      </c>
      <c r="C18" s="2" t="s">
        <v>16</v>
      </c>
      <c r="D18" s="2">
        <v>0</v>
      </c>
      <c r="E18" s="2">
        <v>300</v>
      </c>
      <c r="F18" s="2">
        <f>VLOOKUP(C18,Vehicle_Params!$A:$C,3,FALSE)</f>
        <v>1</v>
      </c>
      <c r="G18" s="2">
        <f t="shared" si="0"/>
        <v>0</v>
      </c>
      <c r="H18" s="2">
        <f>VLOOKUP(C18,Vehicle_Params!$A:$B,2,FALSE)</f>
        <v>2.6</v>
      </c>
      <c r="I18" s="2">
        <f t="shared" si="1"/>
        <v>0</v>
      </c>
      <c r="J18" s="2">
        <f t="shared" si="2"/>
        <v>0</v>
      </c>
      <c r="K18" s="2">
        <f t="shared" si="3"/>
        <v>0</v>
      </c>
    </row>
    <row r="19" spans="1:11" x14ac:dyDescent="0.25">
      <c r="A19" s="2">
        <v>3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3</v>
      </c>
      <c r="B20" s="2" t="s">
        <v>20</v>
      </c>
      <c r="C20" s="2" t="s">
        <v>12</v>
      </c>
      <c r="D20" s="2">
        <v>58</v>
      </c>
      <c r="E20" s="2">
        <v>300</v>
      </c>
      <c r="F20" s="2">
        <f>VLOOKUP(C20,Vehicle_Params!$A:$C,3,FALSE)</f>
        <v>1.5</v>
      </c>
      <c r="G20" s="2">
        <f t="shared" si="0"/>
        <v>87</v>
      </c>
      <c r="H20" s="2">
        <f>VLOOKUP(C20,Vehicle_Params!$A:$B,2,FALSE)</f>
        <v>1</v>
      </c>
      <c r="I20" s="2">
        <f t="shared" si="1"/>
        <v>58</v>
      </c>
      <c r="J20" s="2">
        <f t="shared" si="2"/>
        <v>1044</v>
      </c>
      <c r="K20" s="2">
        <f t="shared" si="3"/>
        <v>696</v>
      </c>
    </row>
    <row r="21" spans="1:11" ht="15.75" customHeight="1" x14ac:dyDescent="0.25">
      <c r="A21" s="2">
        <v>3</v>
      </c>
      <c r="B21" s="2" t="s">
        <v>20</v>
      </c>
      <c r="C21" s="2" t="s">
        <v>13</v>
      </c>
      <c r="D21" s="2">
        <v>21</v>
      </c>
      <c r="E21" s="2">
        <v>300</v>
      </c>
      <c r="F21" s="2">
        <f>VLOOKUP(C21,Vehicle_Params!$A:$C,3,FALSE)</f>
        <v>1.2</v>
      </c>
      <c r="G21" s="2">
        <f t="shared" si="0"/>
        <v>25.2</v>
      </c>
      <c r="H21" s="2">
        <f>VLOOKUP(C21,Vehicle_Params!$A:$B,2,FALSE)</f>
        <v>0.35</v>
      </c>
      <c r="I21" s="2">
        <f t="shared" si="1"/>
        <v>7.35</v>
      </c>
      <c r="J21" s="2">
        <f t="shared" si="2"/>
        <v>302.39999999999998</v>
      </c>
      <c r="K21" s="2">
        <f t="shared" si="3"/>
        <v>252</v>
      </c>
    </row>
    <row r="22" spans="1:11" ht="15.75" customHeight="1" x14ac:dyDescent="0.25">
      <c r="A22" s="2">
        <v>3</v>
      </c>
      <c r="B22" s="2" t="s">
        <v>20</v>
      </c>
      <c r="C22" s="2" t="s">
        <v>14</v>
      </c>
      <c r="D22" s="2">
        <v>12</v>
      </c>
      <c r="E22" s="2">
        <v>300</v>
      </c>
      <c r="F22" s="2">
        <f>VLOOKUP(C22,Vehicle_Params!$A:$C,3,FALSE)</f>
        <v>10</v>
      </c>
      <c r="G22" s="2">
        <f t="shared" si="0"/>
        <v>120</v>
      </c>
      <c r="H22" s="2">
        <f>VLOOKUP(C22,Vehicle_Params!$A:$B,2,FALSE)</f>
        <v>1.8</v>
      </c>
      <c r="I22" s="2">
        <f t="shared" si="1"/>
        <v>21.6</v>
      </c>
      <c r="J22" s="2">
        <f t="shared" si="2"/>
        <v>1440</v>
      </c>
      <c r="K22" s="2">
        <f t="shared" si="3"/>
        <v>144</v>
      </c>
    </row>
    <row r="23" spans="1:11" ht="15.75" customHeight="1" x14ac:dyDescent="0.25">
      <c r="A23" s="2">
        <v>3</v>
      </c>
      <c r="B23" s="2" t="s">
        <v>20</v>
      </c>
      <c r="C23" s="2" t="s">
        <v>15</v>
      </c>
      <c r="D23" s="2">
        <v>1</v>
      </c>
      <c r="E23" s="2">
        <v>300</v>
      </c>
      <c r="F23" s="2">
        <f>VLOOKUP(C23,Vehicle_Params!$A:$C,3,FALSE)</f>
        <v>30</v>
      </c>
      <c r="G23" s="2">
        <f t="shared" si="0"/>
        <v>30</v>
      </c>
      <c r="H23" s="2">
        <f>VLOOKUP(C23,Vehicle_Params!$A:$B,2,FALSE)</f>
        <v>2.8</v>
      </c>
      <c r="I23" s="2">
        <f t="shared" si="1"/>
        <v>2.8</v>
      </c>
      <c r="J23" s="2">
        <f t="shared" si="2"/>
        <v>360</v>
      </c>
      <c r="K23" s="2">
        <f t="shared" si="3"/>
        <v>12</v>
      </c>
    </row>
    <row r="24" spans="1:11" ht="15.75" customHeight="1" x14ac:dyDescent="0.25">
      <c r="A24" s="2">
        <v>3</v>
      </c>
      <c r="B24" s="2" t="s">
        <v>20</v>
      </c>
      <c r="C24" s="2" t="s">
        <v>16</v>
      </c>
      <c r="D24" s="2">
        <v>0</v>
      </c>
      <c r="E24" s="2">
        <v>300</v>
      </c>
      <c r="F24" s="2">
        <f>VLOOKUP(C24,Vehicle_Params!$A:$C,3,FALSE)</f>
        <v>1</v>
      </c>
      <c r="G24" s="2">
        <f t="shared" si="0"/>
        <v>0</v>
      </c>
      <c r="H24" s="2">
        <f>VLOOKUP(C24,Vehicle_Params!$A:$B,2,FALSE)</f>
        <v>2.6</v>
      </c>
      <c r="I24" s="2">
        <f t="shared" si="1"/>
        <v>0</v>
      </c>
      <c r="J24" s="2">
        <f t="shared" si="2"/>
        <v>0</v>
      </c>
      <c r="K24" s="2">
        <f t="shared" si="3"/>
        <v>0</v>
      </c>
    </row>
    <row r="25" spans="1:11" ht="15.75" customHeight="1" x14ac:dyDescent="0.25">
      <c r="A25" s="2">
        <v>3</v>
      </c>
      <c r="B25" s="2" t="s">
        <v>20</v>
      </c>
      <c r="C25" s="2" t="s">
        <v>17</v>
      </c>
      <c r="D25" s="2">
        <v>0</v>
      </c>
      <c r="E25" s="2">
        <v>300</v>
      </c>
      <c r="F25" s="2">
        <f>VLOOKUP(C25,Vehicle_Params!$A:$C,3,FALSE)</f>
        <v>2</v>
      </c>
      <c r="G25" s="2">
        <f t="shared" si="0"/>
        <v>0</v>
      </c>
      <c r="H25" s="2">
        <f>VLOOKUP(C25,Vehicle_Params!$A:$B,2,FALSE)</f>
        <v>0.6</v>
      </c>
      <c r="I25" s="2">
        <f t="shared" si="1"/>
        <v>0</v>
      </c>
      <c r="J25" s="2">
        <f t="shared" si="2"/>
        <v>0</v>
      </c>
      <c r="K25" s="2">
        <f t="shared" si="3"/>
        <v>0</v>
      </c>
    </row>
    <row r="26" spans="1:11" ht="15.75" customHeight="1" x14ac:dyDescent="0.25">
      <c r="A26" s="2">
        <v>3</v>
      </c>
      <c r="B26" s="2" t="s">
        <v>21</v>
      </c>
      <c r="C26" s="2" t="s">
        <v>12</v>
      </c>
      <c r="D26" s="2">
        <v>59</v>
      </c>
      <c r="E26" s="2">
        <v>300</v>
      </c>
      <c r="F26" s="2">
        <f>VLOOKUP(C26,Vehicle_Params!$A:$C,3,FALSE)</f>
        <v>1.5</v>
      </c>
      <c r="G26" s="2">
        <f t="shared" si="0"/>
        <v>88.5</v>
      </c>
      <c r="H26" s="2">
        <f>VLOOKUP(C26,Vehicle_Params!$A:$B,2,FALSE)</f>
        <v>1</v>
      </c>
      <c r="I26" s="2">
        <f t="shared" si="1"/>
        <v>59</v>
      </c>
      <c r="J26" s="2">
        <f t="shared" si="2"/>
        <v>1062</v>
      </c>
      <c r="K26" s="2">
        <f t="shared" si="3"/>
        <v>708</v>
      </c>
    </row>
    <row r="27" spans="1:11" ht="15.75" customHeight="1" x14ac:dyDescent="0.25">
      <c r="A27" s="2">
        <v>3</v>
      </c>
      <c r="B27" s="2" t="s">
        <v>21</v>
      </c>
      <c r="C27" s="2" t="s">
        <v>13</v>
      </c>
      <c r="D27" s="2">
        <v>24</v>
      </c>
      <c r="E27" s="2">
        <v>300</v>
      </c>
      <c r="F27" s="2">
        <f>VLOOKUP(C27,Vehicle_Params!$A:$C,3,FALSE)</f>
        <v>1.2</v>
      </c>
      <c r="G27" s="2">
        <f t="shared" si="0"/>
        <v>28.799999999999997</v>
      </c>
      <c r="H27" s="2">
        <f>VLOOKUP(C27,Vehicle_Params!$A:$B,2,FALSE)</f>
        <v>0.35</v>
      </c>
      <c r="I27" s="2">
        <f t="shared" si="1"/>
        <v>8.3999999999999986</v>
      </c>
      <c r="J27" s="2">
        <f t="shared" si="2"/>
        <v>345.59999999999997</v>
      </c>
      <c r="K27" s="2">
        <f t="shared" si="3"/>
        <v>288</v>
      </c>
    </row>
    <row r="28" spans="1:11" ht="15.75" customHeight="1" x14ac:dyDescent="0.25">
      <c r="A28" s="2">
        <v>3</v>
      </c>
      <c r="B28" s="2" t="s">
        <v>21</v>
      </c>
      <c r="C28" s="2" t="s">
        <v>14</v>
      </c>
      <c r="D28" s="2">
        <v>5</v>
      </c>
      <c r="E28" s="2">
        <v>300</v>
      </c>
      <c r="F28" s="2">
        <f>VLOOKUP(C28,Vehicle_Params!$A:$C,3,FALSE)</f>
        <v>10</v>
      </c>
      <c r="G28" s="2">
        <f t="shared" si="0"/>
        <v>50</v>
      </c>
      <c r="H28" s="2">
        <f>VLOOKUP(C28,Vehicle_Params!$A:$B,2,FALSE)</f>
        <v>1.8</v>
      </c>
      <c r="I28" s="2">
        <f t="shared" si="1"/>
        <v>9</v>
      </c>
      <c r="J28" s="2">
        <f t="shared" si="2"/>
        <v>600</v>
      </c>
      <c r="K28" s="2">
        <f t="shared" si="3"/>
        <v>60</v>
      </c>
    </row>
    <row r="29" spans="1:11" ht="15.75" customHeight="1" x14ac:dyDescent="0.25">
      <c r="A29" s="2">
        <v>3</v>
      </c>
      <c r="B29" s="2" t="s">
        <v>21</v>
      </c>
      <c r="C29" s="2" t="s">
        <v>15</v>
      </c>
      <c r="D29" s="2">
        <v>3</v>
      </c>
      <c r="E29" s="2">
        <v>300</v>
      </c>
      <c r="F29" s="2">
        <f>VLOOKUP(C29,Vehicle_Params!$A:$C,3,FALSE)</f>
        <v>30</v>
      </c>
      <c r="G29" s="2">
        <f t="shared" si="0"/>
        <v>90</v>
      </c>
      <c r="H29" s="2">
        <f>VLOOKUP(C29,Vehicle_Params!$A:$B,2,FALSE)</f>
        <v>2.8</v>
      </c>
      <c r="I29" s="2">
        <f t="shared" si="1"/>
        <v>8.3999999999999986</v>
      </c>
      <c r="J29" s="2">
        <f t="shared" si="2"/>
        <v>1080</v>
      </c>
      <c r="K29" s="2">
        <f t="shared" si="3"/>
        <v>36</v>
      </c>
    </row>
    <row r="30" spans="1:11" ht="15.75" customHeight="1" x14ac:dyDescent="0.25">
      <c r="A30" s="2">
        <v>3</v>
      </c>
      <c r="B30" s="2" t="s">
        <v>21</v>
      </c>
      <c r="C30" s="2" t="s">
        <v>16</v>
      </c>
      <c r="D30" s="2">
        <v>1</v>
      </c>
      <c r="E30" s="2">
        <v>300</v>
      </c>
      <c r="F30" s="2">
        <f>VLOOKUP(C30,Vehicle_Params!$A:$C,3,FALSE)</f>
        <v>1</v>
      </c>
      <c r="G30" s="2">
        <f t="shared" si="0"/>
        <v>1</v>
      </c>
      <c r="H30" s="2">
        <f>VLOOKUP(C30,Vehicle_Params!$A:$B,2,FALSE)</f>
        <v>2.6</v>
      </c>
      <c r="I30" s="2">
        <f t="shared" si="1"/>
        <v>2.6</v>
      </c>
      <c r="J30" s="2">
        <f t="shared" si="2"/>
        <v>12</v>
      </c>
      <c r="K30" s="2">
        <f t="shared" si="3"/>
        <v>12</v>
      </c>
    </row>
    <row r="31" spans="1:11" ht="15.75" customHeight="1" x14ac:dyDescent="0.25">
      <c r="A31" s="2">
        <v>3</v>
      </c>
      <c r="B31" s="2" t="s">
        <v>21</v>
      </c>
      <c r="C31" s="2" t="s">
        <v>17</v>
      </c>
      <c r="D31" s="2">
        <v>1</v>
      </c>
      <c r="E31" s="2">
        <v>300</v>
      </c>
      <c r="F31" s="2">
        <f>VLOOKUP(C31,Vehicle_Params!$A:$C,3,FALSE)</f>
        <v>2</v>
      </c>
      <c r="G31" s="2">
        <f t="shared" si="0"/>
        <v>2</v>
      </c>
      <c r="H31" s="2">
        <f>VLOOKUP(C31,Vehicle_Params!$A:$B,2,FALSE)</f>
        <v>0.6</v>
      </c>
      <c r="I31" s="2">
        <f t="shared" si="1"/>
        <v>0.6</v>
      </c>
      <c r="J31" s="2">
        <f t="shared" si="2"/>
        <v>24</v>
      </c>
      <c r="K31" s="2">
        <f t="shared" si="3"/>
        <v>12</v>
      </c>
    </row>
    <row r="32" spans="1:11" ht="15.75" customHeight="1" x14ac:dyDescent="0.25">
      <c r="C32" s="2"/>
    </row>
    <row r="33" spans="3:3" ht="15.75" customHeight="1" x14ac:dyDescent="0.25">
      <c r="C33" s="2"/>
    </row>
    <row r="34" spans="3:3" ht="15.75" customHeight="1" x14ac:dyDescent="0.25">
      <c r="C34" s="2"/>
    </row>
    <row r="35" spans="3:3" ht="15.75" customHeight="1" x14ac:dyDescent="0.25">
      <c r="C35" s="2"/>
    </row>
    <row r="36" spans="3:3" ht="15.75" customHeight="1" x14ac:dyDescent="0.25">
      <c r="C36" s="2"/>
    </row>
    <row r="37" spans="3:3" ht="15.75" customHeight="1" x14ac:dyDescent="0.25"/>
    <row r="38" spans="3:3" ht="15.75" customHeight="1" x14ac:dyDescent="0.25"/>
    <row r="39" spans="3:3" ht="15.75" customHeight="1" x14ac:dyDescent="0.25"/>
    <row r="40" spans="3:3" ht="15.75" customHeight="1" x14ac:dyDescent="0.25"/>
    <row r="41" spans="3:3" ht="15.75" customHeight="1" x14ac:dyDescent="0.25"/>
    <row r="42" spans="3:3" ht="15.75" customHeight="1" x14ac:dyDescent="0.25"/>
    <row r="43" spans="3:3" ht="15.75" customHeight="1" x14ac:dyDescent="0.25"/>
    <row r="44" spans="3:3" ht="15.75" customHeight="1" x14ac:dyDescent="0.25"/>
    <row r="45" spans="3:3" ht="15.75" customHeight="1" x14ac:dyDescent="0.25"/>
    <row r="46" spans="3:3" ht="15.75" customHeight="1" x14ac:dyDescent="0.25"/>
    <row r="47" spans="3:3" ht="15.75" customHeight="1" x14ac:dyDescent="0.25"/>
    <row r="48" spans="3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6" xr:uid="{00000000-0002-0000-0000-000000000000}">
      <formula1>"Car,Motorcycle,Jeepney,Bus,Truck,Tricycle"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1.85546875" customWidth="1"/>
    <col min="2" max="3" width="15.140625" customWidth="1"/>
    <col min="4" max="26" width="8.7109375" customWidth="1"/>
  </cols>
  <sheetData>
    <row r="1" spans="1:3" x14ac:dyDescent="0.25">
      <c r="A1" s="1" t="s">
        <v>2</v>
      </c>
      <c r="B1" s="1" t="s">
        <v>22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>
      <selection activeCell="E16" sqref="E16"/>
    </sheetView>
  </sheetViews>
  <sheetFormatPr defaultColWidth="14.42578125" defaultRowHeight="15" customHeight="1" x14ac:dyDescent="0.25"/>
  <cols>
    <col min="1" max="7" width="18.42578125" customWidth="1"/>
    <col min="8" max="8" width="23" customWidth="1"/>
    <col min="9" max="11" width="18.42578125" customWidth="1"/>
    <col min="12" max="26" width="8.7109375" customWidth="1"/>
  </cols>
  <sheetData>
    <row r="1" spans="1:11" x14ac:dyDescent="0.25">
      <c r="A1" s="1">
        <v>300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 s="2">
        <v>3</v>
      </c>
      <c r="B2" s="2" t="s">
        <v>11</v>
      </c>
      <c r="C2" s="2">
        <v>300</v>
      </c>
      <c r="D2" s="2">
        <f>SUMIFS(Raw_Annotations!$D:$D,Raw_Annotations!$A:$A,$A2,Raw_Annotations!$B:$B,$B2)</f>
        <v>8</v>
      </c>
      <c r="E2" s="2">
        <f>SUMIFS(Raw_Annotations!$I:$I,Raw_Annotations!$A:$A,$A2,Raw_Annotations!$B:$B,$B2)</f>
        <v>6.05</v>
      </c>
      <c r="F2" s="2">
        <f t="shared" ref="F2:F6" si="0">IF(C2=0,0,D2*3600/C2)</f>
        <v>96</v>
      </c>
      <c r="G2" s="2">
        <f>SUMIFS(Raw_Annotations!$G:$G,Raw_Annotations!$A:$A,$A2,Raw_Annotations!$B:$B,$B2)</f>
        <v>11.1</v>
      </c>
      <c r="H2" s="2">
        <f t="shared" ref="H2:H6" si="1">IF(C2=0,0,G2*3600/C2)</f>
        <v>133.19999999999999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0</v>
      </c>
      <c r="J2" s="2">
        <f t="shared" ref="J2:J6" si="2">IF(G2=0,0,I2/G2)</f>
        <v>0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</v>
      </c>
    </row>
    <row r="3" spans="1:11" x14ac:dyDescent="0.25">
      <c r="A3" s="2">
        <v>3</v>
      </c>
      <c r="B3" s="2" t="s">
        <v>18</v>
      </c>
      <c r="C3" s="2">
        <v>300</v>
      </c>
      <c r="D3" s="2">
        <f>SUMIFS(Raw_Annotations!$D:$D,Raw_Annotations!$A:$A,$A3,Raw_Annotations!$B:$B,$B3)</f>
        <v>67</v>
      </c>
      <c r="E3" s="2">
        <f>SUMIFS(Raw_Annotations!$I:$I,Raw_Annotations!$A:$A,$A3,Raw_Annotations!$B:$B,$B3)</f>
        <v>66.699999999999989</v>
      </c>
      <c r="F3" s="2">
        <f t="shared" si="0"/>
        <v>804</v>
      </c>
      <c r="G3" s="2">
        <f>SUMIFS(Raw_Annotations!$G:$G,Raw_Annotations!$A:$A,$A3,Raw_Annotations!$B:$B,$B3)</f>
        <v>172.3</v>
      </c>
      <c r="H3" s="2">
        <f t="shared" si="1"/>
        <v>2067.6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90</v>
      </c>
      <c r="J3" s="2">
        <f t="shared" si="2"/>
        <v>0.52234474753337201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0.2428785607196402</v>
      </c>
    </row>
    <row r="4" spans="1:11" x14ac:dyDescent="0.25">
      <c r="A4" s="2">
        <v>3</v>
      </c>
      <c r="B4" s="2" t="s">
        <v>19</v>
      </c>
      <c r="C4" s="2">
        <v>300</v>
      </c>
      <c r="D4" s="2">
        <f>SUMIFS(Raw_Annotations!$D:$D,Raw_Annotations!$A:$A,$A4,Raw_Annotations!$B:$B,$B4)</f>
        <v>15</v>
      </c>
      <c r="E4" s="2">
        <f>SUMIFS(Raw_Annotations!$I:$I,Raw_Annotations!$A:$A,$A4,Raw_Annotations!$B:$B,$B4)</f>
        <v>21.1</v>
      </c>
      <c r="F4" s="2">
        <f t="shared" si="0"/>
        <v>180</v>
      </c>
      <c r="G4" s="2">
        <f>SUMIFS(Raw_Annotations!$G:$G,Raw_Annotations!$A:$A,$A4,Raw_Annotations!$B:$B,$B4)</f>
        <v>109.9</v>
      </c>
      <c r="H4" s="2">
        <f t="shared" si="1"/>
        <v>1318.8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100</v>
      </c>
      <c r="J4" s="2">
        <f t="shared" si="2"/>
        <v>0.90991810737033663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0.72985781990521315</v>
      </c>
    </row>
    <row r="5" spans="1:11" x14ac:dyDescent="0.25">
      <c r="A5" s="2">
        <v>3</v>
      </c>
      <c r="B5" s="2" t="s">
        <v>20</v>
      </c>
      <c r="C5" s="2">
        <v>300</v>
      </c>
      <c r="D5" s="2">
        <f>SUMIFS(Raw_Annotations!$D:$D,Raw_Annotations!$A:$A,$A5,Raw_Annotations!$B:$B,$B5)</f>
        <v>92</v>
      </c>
      <c r="E5" s="2">
        <f>SUMIFS(Raw_Annotations!$I:$I,Raw_Annotations!$A:$A,$A5,Raw_Annotations!$B:$B,$B5)</f>
        <v>89.749999999999986</v>
      </c>
      <c r="F5" s="2">
        <f t="shared" si="0"/>
        <v>1104</v>
      </c>
      <c r="G5" s="2">
        <f>SUMIFS(Raw_Annotations!$G:$G,Raw_Annotations!$A:$A,$A5,Raw_Annotations!$B:$B,$B5)</f>
        <v>262.2</v>
      </c>
      <c r="H5" s="2">
        <f t="shared" si="1"/>
        <v>3146.4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150</v>
      </c>
      <c r="J5" s="2">
        <f t="shared" si="2"/>
        <v>0.57208237986270027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0.27186629526462402</v>
      </c>
    </row>
    <row r="6" spans="1:11" x14ac:dyDescent="0.25">
      <c r="A6" s="2">
        <v>3</v>
      </c>
      <c r="B6" s="2" t="s">
        <v>21</v>
      </c>
      <c r="C6" s="2">
        <v>300</v>
      </c>
      <c r="D6" s="2">
        <f>SUMIFS(Raw_Annotations!$D:$D,Raw_Annotations!$A:$A,$A6,Raw_Annotations!$B:$B,$B6)</f>
        <v>93</v>
      </c>
      <c r="E6" s="2">
        <f>SUMIFS(Raw_Annotations!$I:$I,Raw_Annotations!$A:$A,$A6,Raw_Annotations!$B:$B,$B6)</f>
        <v>88</v>
      </c>
      <c r="F6" s="2">
        <f t="shared" si="0"/>
        <v>1116</v>
      </c>
      <c r="G6" s="2">
        <f>SUMIFS(Raw_Annotations!$G:$G,Raw_Annotations!$A:$A,$A6,Raw_Annotations!$B:$B,$B6)</f>
        <v>260.3</v>
      </c>
      <c r="H6" s="2">
        <f t="shared" si="1"/>
        <v>3123.6</v>
      </c>
      <c r="I6" s="2">
        <f>SUMIFS(Raw_Annotations!$G:$G,Raw_Annotations!$A:$A,$A6,Raw_Annotations!$B:$B,$B6,Raw_Annotations!$C:$C,"Jeepney")+SUMIFS(Raw_Annotations!$G:$G,Raw_Annotations!$A:$A,$A6,Raw_Annotations!$B:$B,$B6,Raw_Annotations!$C:$C,"Bus")</f>
        <v>140</v>
      </c>
      <c r="J6" s="2">
        <f t="shared" si="2"/>
        <v>0.53784095274683053</v>
      </c>
      <c r="K6" s="2">
        <f>IF(E6=0,0,(SUMIFS(Raw_Annotations!$I:$I,Raw_Annotations!$A:$A,$A6,Raw_Annotations!$B:$B,$B6,Raw_Annotations!$C:$C,"Jeepney")+SUMIFS(Raw_Annotations!$I:$I,Raw_Annotations!$A:$A,$A6,Raw_Annotations!$B:$B,$B6,Raw_Annotations!$C:$C,"Bus"))/E6)</f>
        <v>0.19772727272727272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2" t="s">
        <v>31</v>
      </c>
    </row>
    <row r="3" spans="1:1" x14ac:dyDescent="0.25">
      <c r="A3" s="2" t="s">
        <v>32</v>
      </c>
    </row>
    <row r="4" spans="1:1" x14ac:dyDescent="0.25">
      <c r="A4" s="2" t="s">
        <v>33</v>
      </c>
    </row>
    <row r="5" spans="1:1" x14ac:dyDescent="0.25">
      <c r="A5" s="2" t="s">
        <v>34</v>
      </c>
    </row>
    <row r="6" spans="1:1" x14ac:dyDescent="0.25">
      <c r="A6" s="2" t="s">
        <v>35</v>
      </c>
    </row>
    <row r="7" spans="1:1" x14ac:dyDescent="0.25">
      <c r="A7" s="2" t="s">
        <v>36</v>
      </c>
    </row>
    <row r="8" spans="1:1" x14ac:dyDescent="0.25">
      <c r="A8" s="2" t="s">
        <v>37</v>
      </c>
    </row>
    <row r="9" spans="1:1" x14ac:dyDescent="0.25">
      <c r="A9" s="2" t="s">
        <v>38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2025-08-28T10:27:27Z</dcterms:created>
  <dcterms:modified xsi:type="dcterms:W3CDTF">2025-09-26T02:38:12Z</dcterms:modified>
</cp:coreProperties>
</file>