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8sBRvcNh8h+a5SpK8eXQ/s2Wp/5NcL1q1zcVcSFSk+0="/>
    </ext>
  </extLst>
</workbook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<sst xmlns="http://schemas.openxmlformats.org/spreadsheetml/2006/main" count="77" uniqueCount="35">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</sst>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9.0"/>
    <col customWidth="1" min="3" max="3" width="19.0"/>
    <col customWidth="1" min="4" max="4" width="9.14"/>
    <col customWidth="1" min="5" max="5" width="13.43"/>
    <col customWidth="1" min="6" max="6" width="16.43"/>
    <col customWidth="1" min="7" max="11" width="25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2.0</v>
      </c>
      <c r="B2" s="3" t="s">
        <v>11</v>
      </c>
      <c r="C2" s="3" t="s">
        <v>12</v>
      </c>
      <c r="D2" s="2">
        <v>44.0</v>
      </c>
      <c r="E2" s="3">
        <v>300.0</v>
      </c>
      <c r="F2" s="3">
        <f>VLOOKUP(C2,Vehicle_Params!$A:$C,3,FALSE)</f>
        <v>1.5</v>
      </c>
      <c r="G2" s="3">
        <f t="shared" ref="G2:G19" si="1">IF(D2="",0,D2*F2)</f>
        <v>66</v>
      </c>
      <c r="H2" s="3">
        <f>VLOOKUP(C2,Vehicle_Params!$A:$B,2,FALSE)</f>
        <v>1</v>
      </c>
      <c r="I2" s="3">
        <f t="shared" ref="I2:I19" si="2">IF(D2="",0,D2*H2)</f>
        <v>44</v>
      </c>
      <c r="J2" s="3">
        <f t="shared" ref="J2:J19" si="3">IF(E2=0,0,G2*3600/E2)</f>
        <v>792</v>
      </c>
      <c r="K2" s="3">
        <f t="shared" ref="K2:K19" si="4">IF(E2=0,0,IF(D2="",0,D2*3600/E2))</f>
        <v>528</v>
      </c>
    </row>
    <row r="3">
      <c r="A3" s="2">
        <v>2.0</v>
      </c>
      <c r="B3" s="3" t="s">
        <v>11</v>
      </c>
      <c r="C3" s="3" t="s">
        <v>13</v>
      </c>
      <c r="D3" s="2">
        <v>50.0</v>
      </c>
      <c r="E3" s="3">
        <v>300.0</v>
      </c>
      <c r="F3" s="3">
        <f>VLOOKUP(C3,Vehicle_Params!$A:$C,3,FALSE)</f>
        <v>1.2</v>
      </c>
      <c r="G3" s="3">
        <f t="shared" si="1"/>
        <v>60</v>
      </c>
      <c r="H3" s="3">
        <f>VLOOKUP(C3,Vehicle_Params!$A:$B,2,FALSE)</f>
        <v>0.35</v>
      </c>
      <c r="I3" s="3">
        <f t="shared" si="2"/>
        <v>17.5</v>
      </c>
      <c r="J3" s="3">
        <f t="shared" si="3"/>
        <v>720</v>
      </c>
      <c r="K3" s="3">
        <f t="shared" si="4"/>
        <v>600</v>
      </c>
    </row>
    <row r="4">
      <c r="A4" s="2">
        <v>2.0</v>
      </c>
      <c r="B4" s="3" t="s">
        <v>11</v>
      </c>
      <c r="C4" s="3" t="s">
        <v>14</v>
      </c>
      <c r="D4" s="2">
        <v>10.0</v>
      </c>
      <c r="E4" s="3">
        <v>300.0</v>
      </c>
      <c r="F4" s="3">
        <f>VLOOKUP(C4,Vehicle_Params!$A:$C,3,FALSE)</f>
        <v>10</v>
      </c>
      <c r="G4" s="3">
        <f t="shared" si="1"/>
        <v>100</v>
      </c>
      <c r="H4" s="3">
        <f>VLOOKUP(C4,Vehicle_Params!$A:$B,2,FALSE)</f>
        <v>1.8</v>
      </c>
      <c r="I4" s="3">
        <f t="shared" si="2"/>
        <v>18</v>
      </c>
      <c r="J4" s="3">
        <f t="shared" si="3"/>
        <v>1200</v>
      </c>
      <c r="K4" s="3">
        <f t="shared" si="4"/>
        <v>120</v>
      </c>
    </row>
    <row r="5">
      <c r="A5" s="2">
        <v>2.0</v>
      </c>
      <c r="B5" s="3" t="s">
        <v>11</v>
      </c>
      <c r="C5" s="3" t="s">
        <v>15</v>
      </c>
      <c r="D5" s="3">
        <v>0.0</v>
      </c>
      <c r="E5" s="3">
        <v>300.0</v>
      </c>
      <c r="F5" s="3">
        <f>VLOOKUP(C5,Vehicle_Params!$A:$C,3,FALSE)</f>
        <v>30</v>
      </c>
      <c r="G5" s="3">
        <f t="shared" si="1"/>
        <v>0</v>
      </c>
      <c r="H5" s="3">
        <f>VLOOKUP(C5,Vehicle_Params!$A:$B,2,FALSE)</f>
        <v>2.8</v>
      </c>
      <c r="I5" s="3">
        <f t="shared" si="2"/>
        <v>0</v>
      </c>
      <c r="J5" s="3">
        <f t="shared" si="3"/>
        <v>0</v>
      </c>
      <c r="K5" s="3">
        <f t="shared" si="4"/>
        <v>0</v>
      </c>
    </row>
    <row r="6">
      <c r="A6" s="2">
        <v>2.0</v>
      </c>
      <c r="B6" s="3" t="s">
        <v>11</v>
      </c>
      <c r="C6" s="3" t="s">
        <v>16</v>
      </c>
      <c r="D6" s="2">
        <v>2.0</v>
      </c>
      <c r="E6" s="3">
        <v>300.0</v>
      </c>
      <c r="F6" s="3">
        <f>VLOOKUP(C6,Vehicle_Params!$A:$C,3,FALSE)</f>
        <v>1</v>
      </c>
      <c r="G6" s="3">
        <f t="shared" si="1"/>
        <v>2</v>
      </c>
      <c r="H6" s="3">
        <f>VLOOKUP(C6,Vehicle_Params!$A:$B,2,FALSE)</f>
        <v>2.6</v>
      </c>
      <c r="I6" s="3">
        <f t="shared" si="2"/>
        <v>5.2</v>
      </c>
      <c r="J6" s="3">
        <f t="shared" si="3"/>
        <v>24</v>
      </c>
      <c r="K6" s="3">
        <f t="shared" si="4"/>
        <v>24</v>
      </c>
    </row>
    <row r="7">
      <c r="A7" s="2">
        <v>2.0</v>
      </c>
      <c r="B7" s="3" t="s">
        <v>11</v>
      </c>
      <c r="C7" s="3" t="s">
        <v>17</v>
      </c>
      <c r="D7" s="2">
        <v>2.0</v>
      </c>
      <c r="E7" s="3">
        <v>300.0</v>
      </c>
      <c r="F7" s="3">
        <f>VLOOKUP(C7,Vehicle_Params!$A:$C,3,FALSE)</f>
        <v>2</v>
      </c>
      <c r="G7" s="3">
        <f t="shared" si="1"/>
        <v>4</v>
      </c>
      <c r="H7" s="3">
        <f>VLOOKUP(C7,Vehicle_Params!$A:$B,2,FALSE)</f>
        <v>0.6</v>
      </c>
      <c r="I7" s="3">
        <f t="shared" si="2"/>
        <v>1.2</v>
      </c>
      <c r="J7" s="3">
        <f t="shared" si="3"/>
        <v>48</v>
      </c>
      <c r="K7" s="3">
        <f t="shared" si="4"/>
        <v>24</v>
      </c>
    </row>
    <row r="8">
      <c r="A8" s="2">
        <v>2.0</v>
      </c>
      <c r="B8" s="3" t="s">
        <v>18</v>
      </c>
      <c r="C8" s="3" t="s">
        <v>12</v>
      </c>
      <c r="D8" s="2">
        <v>124.0</v>
      </c>
      <c r="E8" s="3">
        <v>300.0</v>
      </c>
      <c r="F8" s="3">
        <f>VLOOKUP(C8,Vehicle_Params!$A:$C,3,FALSE)</f>
        <v>1.5</v>
      </c>
      <c r="G8" s="3">
        <f t="shared" si="1"/>
        <v>186</v>
      </c>
      <c r="H8" s="3">
        <f>VLOOKUP(C8,Vehicle_Params!$A:$B,2,FALSE)</f>
        <v>1</v>
      </c>
      <c r="I8" s="3">
        <f t="shared" si="2"/>
        <v>124</v>
      </c>
      <c r="J8" s="3">
        <f t="shared" si="3"/>
        <v>2232</v>
      </c>
      <c r="K8" s="3">
        <f t="shared" si="4"/>
        <v>1488</v>
      </c>
    </row>
    <row r="9">
      <c r="A9" s="2">
        <v>2.0</v>
      </c>
      <c r="B9" s="3" t="s">
        <v>18</v>
      </c>
      <c r="C9" s="3" t="s">
        <v>13</v>
      </c>
      <c r="D9" s="3">
        <v>90.0</v>
      </c>
      <c r="E9" s="3">
        <v>300.0</v>
      </c>
      <c r="F9" s="3">
        <f>VLOOKUP(C9,Vehicle_Params!$A:$C,3,FALSE)</f>
        <v>1.2</v>
      </c>
      <c r="G9" s="3">
        <f t="shared" si="1"/>
        <v>108</v>
      </c>
      <c r="H9" s="3">
        <f>VLOOKUP(C9,Vehicle_Params!$A:$B,2,FALSE)</f>
        <v>0.35</v>
      </c>
      <c r="I9" s="3">
        <f t="shared" si="2"/>
        <v>31.5</v>
      </c>
      <c r="J9" s="3">
        <f t="shared" si="3"/>
        <v>1296</v>
      </c>
      <c r="K9" s="3">
        <f t="shared" si="4"/>
        <v>1080</v>
      </c>
    </row>
    <row r="10">
      <c r="A10" s="2">
        <v>2.0</v>
      </c>
      <c r="B10" s="3" t="s">
        <v>18</v>
      </c>
      <c r="C10" s="3" t="s">
        <v>14</v>
      </c>
      <c r="D10" s="2">
        <v>26.0</v>
      </c>
      <c r="E10" s="3">
        <v>300.0</v>
      </c>
      <c r="F10" s="3">
        <f>VLOOKUP(C10,Vehicle_Params!$A:$C,3,FALSE)</f>
        <v>10</v>
      </c>
      <c r="G10" s="3">
        <f t="shared" si="1"/>
        <v>260</v>
      </c>
      <c r="H10" s="3">
        <f>VLOOKUP(C10,Vehicle_Params!$A:$B,2,FALSE)</f>
        <v>1.8</v>
      </c>
      <c r="I10" s="3">
        <f t="shared" si="2"/>
        <v>46.8</v>
      </c>
      <c r="J10" s="3">
        <f t="shared" si="3"/>
        <v>3120</v>
      </c>
      <c r="K10" s="3">
        <f t="shared" si="4"/>
        <v>312</v>
      </c>
    </row>
    <row r="11">
      <c r="A11" s="2">
        <v>2.0</v>
      </c>
      <c r="B11" s="3" t="s">
        <v>18</v>
      </c>
      <c r="C11" s="3" t="s">
        <v>15</v>
      </c>
      <c r="D11" s="3">
        <v>0.0</v>
      </c>
      <c r="E11" s="3">
        <v>300.0</v>
      </c>
      <c r="F11" s="3">
        <f>VLOOKUP(C11,Vehicle_Params!$A:$C,3,FALSE)</f>
        <v>30</v>
      </c>
      <c r="G11" s="3">
        <f t="shared" si="1"/>
        <v>0</v>
      </c>
      <c r="H11" s="3">
        <f>VLOOKUP(C11,Vehicle_Params!$A:$B,2,FALSE)</f>
        <v>2.8</v>
      </c>
      <c r="I11" s="3">
        <f t="shared" si="2"/>
        <v>0</v>
      </c>
      <c r="J11" s="3">
        <f t="shared" si="3"/>
        <v>0</v>
      </c>
      <c r="K11" s="3">
        <f t="shared" si="4"/>
        <v>0</v>
      </c>
    </row>
    <row r="12">
      <c r="A12" s="2">
        <v>2.0</v>
      </c>
      <c r="B12" s="3" t="s">
        <v>18</v>
      </c>
      <c r="C12" s="3" t="s">
        <v>16</v>
      </c>
      <c r="D12" s="2">
        <v>7.0</v>
      </c>
      <c r="E12" s="3">
        <v>300.0</v>
      </c>
      <c r="F12" s="3">
        <f>VLOOKUP(C12,Vehicle_Params!$A:$C,3,FALSE)</f>
        <v>1</v>
      </c>
      <c r="G12" s="3">
        <f t="shared" si="1"/>
        <v>7</v>
      </c>
      <c r="H12" s="3">
        <f>VLOOKUP(C12,Vehicle_Params!$A:$B,2,FALSE)</f>
        <v>2.6</v>
      </c>
      <c r="I12" s="3">
        <f t="shared" si="2"/>
        <v>18.2</v>
      </c>
      <c r="J12" s="3">
        <f t="shared" si="3"/>
        <v>84</v>
      </c>
      <c r="K12" s="3">
        <f t="shared" si="4"/>
        <v>84</v>
      </c>
    </row>
    <row r="13">
      <c r="A13" s="2">
        <v>2.0</v>
      </c>
      <c r="B13" s="3" t="s">
        <v>18</v>
      </c>
      <c r="C13" s="3" t="s">
        <v>17</v>
      </c>
      <c r="D13" s="3">
        <v>2.0</v>
      </c>
      <c r="E13" s="3">
        <v>300.0</v>
      </c>
      <c r="F13" s="3">
        <f>VLOOKUP(C13,Vehicle_Params!$A:$C,3,FALSE)</f>
        <v>2</v>
      </c>
      <c r="G13" s="3">
        <f t="shared" si="1"/>
        <v>4</v>
      </c>
      <c r="H13" s="3">
        <f>VLOOKUP(C13,Vehicle_Params!$A:$B,2,FALSE)</f>
        <v>0.6</v>
      </c>
      <c r="I13" s="3">
        <f t="shared" si="2"/>
        <v>1.2</v>
      </c>
      <c r="J13" s="3">
        <f t="shared" si="3"/>
        <v>48</v>
      </c>
      <c r="K13" s="3">
        <f t="shared" si="4"/>
        <v>24</v>
      </c>
    </row>
    <row r="14">
      <c r="A14" s="2">
        <v>2.0</v>
      </c>
      <c r="B14" s="3" t="s">
        <v>19</v>
      </c>
      <c r="C14" s="3" t="s">
        <v>12</v>
      </c>
      <c r="D14" s="2">
        <v>56.0</v>
      </c>
      <c r="E14" s="3">
        <v>300.0</v>
      </c>
      <c r="F14" s="3">
        <f>VLOOKUP(C14,Vehicle_Params!$A:$C,3,FALSE)</f>
        <v>1.5</v>
      </c>
      <c r="G14" s="3">
        <f t="shared" si="1"/>
        <v>84</v>
      </c>
      <c r="H14" s="3">
        <f>VLOOKUP(C14,Vehicle_Params!$A:$B,2,FALSE)</f>
        <v>1</v>
      </c>
      <c r="I14" s="3">
        <f t="shared" si="2"/>
        <v>56</v>
      </c>
      <c r="J14" s="3">
        <f t="shared" si="3"/>
        <v>1008</v>
      </c>
      <c r="K14" s="3">
        <f t="shared" si="4"/>
        <v>672</v>
      </c>
    </row>
    <row r="15">
      <c r="A15" s="2">
        <v>2.0</v>
      </c>
      <c r="B15" s="3" t="s">
        <v>19</v>
      </c>
      <c r="C15" s="3" t="s">
        <v>13</v>
      </c>
      <c r="D15" s="2">
        <v>42.0</v>
      </c>
      <c r="E15" s="3">
        <v>300.0</v>
      </c>
      <c r="F15" s="3">
        <f>VLOOKUP(C15,Vehicle_Params!$A:$C,3,FALSE)</f>
        <v>1.2</v>
      </c>
      <c r="G15" s="3">
        <f t="shared" si="1"/>
        <v>50.4</v>
      </c>
      <c r="H15" s="3">
        <f>VLOOKUP(C15,Vehicle_Params!$A:$B,2,FALSE)</f>
        <v>0.35</v>
      </c>
      <c r="I15" s="3">
        <f t="shared" si="2"/>
        <v>14.7</v>
      </c>
      <c r="J15" s="3">
        <f t="shared" si="3"/>
        <v>604.8</v>
      </c>
      <c r="K15" s="3">
        <f t="shared" si="4"/>
        <v>504</v>
      </c>
    </row>
    <row r="16">
      <c r="A16" s="2">
        <v>2.0</v>
      </c>
      <c r="B16" s="3" t="s">
        <v>19</v>
      </c>
      <c r="C16" s="3" t="s">
        <v>14</v>
      </c>
      <c r="D16" s="2">
        <v>15.0</v>
      </c>
      <c r="E16" s="3">
        <v>300.0</v>
      </c>
      <c r="F16" s="3">
        <f>VLOOKUP(C16,Vehicle_Params!$A:$C,3,FALSE)</f>
        <v>10</v>
      </c>
      <c r="G16" s="3">
        <f t="shared" si="1"/>
        <v>150</v>
      </c>
      <c r="H16" s="3">
        <f>VLOOKUP(C16,Vehicle_Params!$A:$B,2,FALSE)</f>
        <v>1.8</v>
      </c>
      <c r="I16" s="3">
        <f t="shared" si="2"/>
        <v>27</v>
      </c>
      <c r="J16" s="3">
        <f t="shared" si="3"/>
        <v>1800</v>
      </c>
      <c r="K16" s="3">
        <f t="shared" si="4"/>
        <v>180</v>
      </c>
    </row>
    <row r="17">
      <c r="A17" s="2">
        <v>2.0</v>
      </c>
      <c r="B17" s="3" t="s">
        <v>19</v>
      </c>
      <c r="C17" s="3" t="s">
        <v>15</v>
      </c>
      <c r="D17" s="3">
        <v>3.0</v>
      </c>
      <c r="E17" s="3">
        <v>300.0</v>
      </c>
      <c r="F17" s="3">
        <f>VLOOKUP(C17,Vehicle_Params!$A:$C,3,FALSE)</f>
        <v>30</v>
      </c>
      <c r="G17" s="3">
        <f t="shared" si="1"/>
        <v>90</v>
      </c>
      <c r="H17" s="3">
        <f>VLOOKUP(C17,Vehicle_Params!$A:$B,2,FALSE)</f>
        <v>2.8</v>
      </c>
      <c r="I17" s="3">
        <f t="shared" si="2"/>
        <v>8.4</v>
      </c>
      <c r="J17" s="3">
        <f t="shared" si="3"/>
        <v>1080</v>
      </c>
      <c r="K17" s="3">
        <f t="shared" si="4"/>
        <v>36</v>
      </c>
    </row>
    <row r="18">
      <c r="A18" s="2">
        <v>2.0</v>
      </c>
      <c r="B18" s="3" t="s">
        <v>19</v>
      </c>
      <c r="C18" s="3" t="s">
        <v>16</v>
      </c>
      <c r="D18" s="2">
        <v>2.0</v>
      </c>
      <c r="E18" s="3">
        <v>300.0</v>
      </c>
      <c r="F18" s="3">
        <f>VLOOKUP(C18,Vehicle_Params!$A:$C,3,FALSE)</f>
        <v>1</v>
      </c>
      <c r="G18" s="3">
        <f t="shared" si="1"/>
        <v>2</v>
      </c>
      <c r="H18" s="3">
        <f>VLOOKUP(C18,Vehicle_Params!$A:$B,2,FALSE)</f>
        <v>2.6</v>
      </c>
      <c r="I18" s="3">
        <f t="shared" si="2"/>
        <v>5.2</v>
      </c>
      <c r="J18" s="3">
        <f t="shared" si="3"/>
        <v>24</v>
      </c>
      <c r="K18" s="3">
        <f t="shared" si="4"/>
        <v>24</v>
      </c>
    </row>
    <row r="19">
      <c r="A19" s="2">
        <v>2.0</v>
      </c>
      <c r="B19" s="3" t="s">
        <v>19</v>
      </c>
      <c r="C19" s="3" t="s">
        <v>17</v>
      </c>
      <c r="D19" s="3">
        <v>1.0</v>
      </c>
      <c r="E19" s="3">
        <v>300.0</v>
      </c>
      <c r="F19" s="3">
        <f>VLOOKUP(C19,Vehicle_Params!$A:$C,3,FALSE)</f>
        <v>2</v>
      </c>
      <c r="G19" s="3">
        <f t="shared" si="1"/>
        <v>2</v>
      </c>
      <c r="H19" s="3">
        <f>VLOOKUP(C19,Vehicle_Params!$A:$B,2,FALSE)</f>
        <v>0.6</v>
      </c>
      <c r="I19" s="3">
        <f t="shared" si="2"/>
        <v>0.6</v>
      </c>
      <c r="J19" s="3">
        <f t="shared" si="3"/>
        <v>24</v>
      </c>
      <c r="K19" s="3">
        <f t="shared" si="4"/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9">
      <formula1>"Car,Motorcycle,Jeepney,Bus,Truck,Tricycle"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0.14"/>
    <col customWidth="1" min="3" max="3" width="15.86"/>
    <col customWidth="1" min="4" max="26" width="8.71"/>
  </cols>
  <sheetData>
    <row r="1">
      <c r="A1" s="1" t="s">
        <v>2</v>
      </c>
      <c r="B1" s="1" t="s">
        <v>7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16</v>
      </c>
      <c r="B6" s="3">
        <v>2.6</v>
      </c>
      <c r="C6" s="3">
        <v>1.0</v>
      </c>
    </row>
    <row r="7">
      <c r="A7" s="3" t="s">
        <v>17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57"/>
    <col customWidth="1" min="4" max="6" width="20.14"/>
    <col customWidth="1" min="7" max="8" width="22.71"/>
    <col customWidth="1" min="9" max="11" width="20.14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>
      <c r="A2" s="2">
        <v>2.0</v>
      </c>
      <c r="B2" s="2" t="s">
        <v>19</v>
      </c>
      <c r="C2" s="3">
        <v>300.0</v>
      </c>
      <c r="D2" s="3">
        <f>SUMIFS(Raw_Annotations!$D:$D,Raw_Annotations!$A:$A,$A2,Raw_Annotations!$B:$B,$B2)</f>
        <v>119</v>
      </c>
      <c r="E2" s="3">
        <f>SUMIFS(Raw_Annotations!$I:$I,Raw_Annotations!$A:$A,$A2,Raw_Annotations!$B:$B,$B2)</f>
        <v>111.9</v>
      </c>
      <c r="F2" s="3">
        <f t="shared" ref="F2:F4" si="1">IF(C2=0,0,D2*3600/C2)</f>
        <v>1428</v>
      </c>
      <c r="G2" s="3">
        <f>SUMIFS(Raw_Annotations!$G:$G,Raw_Annotations!$A:$A,$A2,Raw_Annotations!$B:$B,$B2)</f>
        <v>378.4</v>
      </c>
      <c r="H2" s="3">
        <f t="shared" ref="H2:H4" si="2">IF(C2=0,0,G2*3600/C2)</f>
        <v>4540.8</v>
      </c>
      <c r="I2" s="3">
        <f>SUMIFS(Raw_Annotations!$G:$G,Raw_Annotations!$A:$A,$A2,Raw_Annotations!$B:$B,$B2,Raw_Annotations!$C:$C,"Jeepney")+SUMIFS(Raw_Annotations!$G:$G,Raw_Annotations!$A:$A,$A2,Raw_Annotations!$B:$B,$B2,Raw_Annotations!$C:$C,"Bus")</f>
        <v>240</v>
      </c>
      <c r="J2" s="3">
        <f t="shared" ref="J2:J4" si="3">IF(G2=0,0,I2/G2)</f>
        <v>0.6342494715</v>
      </c>
      <c r="K2" s="3">
        <f>IF(E2=0,0,(SUMIFS(Raw_Annotations!$I:$I,Raw_Annotations!$A:$A,$A2,Raw_Annotations!$B:$B,$B2,Raw_Annotations!$C:$C,"Jeepney")+SUMIFS(Raw_Annotations!$I:$I,Raw_Annotations!$A:$A,$A2,Raw_Annotations!$B:$B,$B2,Raw_Annotations!$C:$C,"Bus"))/E2)</f>
        <v>0.3163538874</v>
      </c>
    </row>
    <row r="3">
      <c r="A3" s="2">
        <v>2.0</v>
      </c>
      <c r="B3" s="3" t="s">
        <v>11</v>
      </c>
      <c r="C3" s="3">
        <v>300.0</v>
      </c>
      <c r="D3" s="3">
        <f>SUMIFS(Raw_Annotations!$D:$D,Raw_Annotations!$A:$A,$A3,Raw_Annotations!$B:$B,$B3)</f>
        <v>108</v>
      </c>
      <c r="E3" s="3">
        <f>SUMIFS(Raw_Annotations!$I:$I,Raw_Annotations!$A:$A,$A3,Raw_Annotations!$B:$B,$B3)</f>
        <v>85.9</v>
      </c>
      <c r="F3" s="3">
        <f t="shared" si="1"/>
        <v>1296</v>
      </c>
      <c r="G3" s="3">
        <f>SUMIFS(Raw_Annotations!$G:$G,Raw_Annotations!$A:$A,$A3,Raw_Annotations!$B:$B,$B3)</f>
        <v>232</v>
      </c>
      <c r="H3" s="3">
        <f t="shared" si="2"/>
        <v>2784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 s="3">
        <f t="shared" si="3"/>
        <v>0.4310344828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0.2095459837</v>
      </c>
    </row>
    <row r="4">
      <c r="A4" s="2">
        <v>2.0</v>
      </c>
      <c r="B4" s="3" t="s">
        <v>18</v>
      </c>
      <c r="C4" s="3">
        <v>300.0</v>
      </c>
      <c r="D4" s="3">
        <f>SUMIFS(Raw_Annotations!$D:$D,Raw_Annotations!$A:$A,$A4,Raw_Annotations!$B:$B,$B4)</f>
        <v>249</v>
      </c>
      <c r="E4" s="3">
        <f>SUMIFS(Raw_Annotations!$I:$I,Raw_Annotations!$A:$A,$A4,Raw_Annotations!$B:$B,$B4)</f>
        <v>221.7</v>
      </c>
      <c r="F4" s="3">
        <f t="shared" si="1"/>
        <v>2988</v>
      </c>
      <c r="G4" s="3">
        <f>SUMIFS(Raw_Annotations!$G:$G,Raw_Annotations!$A:$A,$A4,Raw_Annotations!$B:$B,$B4)</f>
        <v>565</v>
      </c>
      <c r="H4" s="3">
        <f t="shared" si="2"/>
        <v>6780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260</v>
      </c>
      <c r="J4" s="3">
        <f t="shared" si="3"/>
        <v>0.4601769912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0.2110960758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28</v>
      </c>
    </row>
    <row r="3">
      <c r="A3" s="3" t="s">
        <v>29</v>
      </c>
    </row>
    <row r="4">
      <c r="A4" s="3" t="s">
        <v>30</v>
      </c>
    </row>
    <row r="5">
      <c r="A5" s="3" t="s">
        <v>31</v>
      </c>
    </row>
    <row r="6">
      <c r="A6" s="3" t="s">
        <v>32</v>
      </c>
    </row>
    <row r="7">
      <c r="A7" s="3" t="s">
        <v>33</v>
      </c>
    </row>
    <row r="9">
      <c r="A9" s="3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