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B5F38694-B20F-4284-8198-58971D60F3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1" l="1"/>
  <c r="H31" i="1"/>
  <c r="I31" i="1" s="1"/>
  <c r="F31" i="1"/>
  <c r="G31" i="1" s="1"/>
  <c r="J31" i="1" s="1"/>
  <c r="K30" i="1"/>
  <c r="H30" i="1"/>
  <c r="I30" i="1" s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H27" i="1"/>
  <c r="I27" i="1" s="1"/>
  <c r="F27" i="1"/>
  <c r="G27" i="1" s="1"/>
  <c r="J27" i="1" s="1"/>
  <c r="K26" i="1"/>
  <c r="H26" i="1"/>
  <c r="I26" i="1" s="1"/>
  <c r="F26" i="1"/>
  <c r="G26" i="1" s="1"/>
  <c r="J26" i="1" s="1"/>
  <c r="H5" i="1" l="1"/>
  <c r="I5" i="1" s="1"/>
  <c r="H3" i="1"/>
  <c r="I3" i="1" s="1"/>
  <c r="G2" i="1"/>
  <c r="J2" i="1" s="1"/>
  <c r="H2" i="1"/>
  <c r="I2" i="1" s="1"/>
  <c r="K2" i="1"/>
  <c r="F3" i="1"/>
  <c r="G3" i="1" s="1"/>
  <c r="J3" i="1" s="1"/>
  <c r="K3" i="1"/>
  <c r="F4" i="1"/>
  <c r="G4" i="1" s="1"/>
  <c r="J4" i="1" s="1"/>
  <c r="H4" i="1"/>
  <c r="I4" i="1" s="1"/>
  <c r="K4" i="1"/>
  <c r="F5" i="1"/>
  <c r="G5" i="1" s="1"/>
  <c r="J5" i="1" s="1"/>
  <c r="K5" i="1"/>
  <c r="F6" i="1"/>
  <c r="G6" i="1" s="1"/>
  <c r="J6" i="1" s="1"/>
  <c r="H6" i="1"/>
  <c r="I6" i="1" s="1"/>
  <c r="K6" i="1"/>
  <c r="F7" i="1"/>
  <c r="G7" i="1" s="1"/>
  <c r="J7" i="1" s="1"/>
  <c r="H7" i="1"/>
  <c r="I7" i="1" s="1"/>
  <c r="K7" i="1"/>
  <c r="F8" i="1"/>
  <c r="G8" i="1" s="1"/>
  <c r="J8" i="1" s="1"/>
  <c r="H8" i="1"/>
  <c r="I8" i="1" s="1"/>
  <c r="K8" i="1"/>
  <c r="F9" i="1"/>
  <c r="G9" i="1" s="1"/>
  <c r="J9" i="1" s="1"/>
  <c r="H9" i="1"/>
  <c r="I9" i="1" s="1"/>
  <c r="K9" i="1"/>
  <c r="F10" i="1"/>
  <c r="G10" i="1" s="1"/>
  <c r="H10" i="1"/>
  <c r="I10" i="1" s="1"/>
  <c r="K10" i="1"/>
  <c r="F11" i="1"/>
  <c r="G11" i="1" s="1"/>
  <c r="J11" i="1" s="1"/>
  <c r="H11" i="1"/>
  <c r="I11" i="1" s="1"/>
  <c r="K11" i="1"/>
  <c r="F12" i="1"/>
  <c r="G12" i="1" s="1"/>
  <c r="J12" i="1" s="1"/>
  <c r="H12" i="1"/>
  <c r="I12" i="1" s="1"/>
  <c r="K12" i="1"/>
  <c r="F13" i="1"/>
  <c r="G13" i="1" s="1"/>
  <c r="J13" i="1" s="1"/>
  <c r="H13" i="1"/>
  <c r="I13" i="1" s="1"/>
  <c r="K13" i="1"/>
  <c r="F14" i="1"/>
  <c r="G14" i="1" s="1"/>
  <c r="J14" i="1" s="1"/>
  <c r="H14" i="1"/>
  <c r="I14" i="1" s="1"/>
  <c r="K14" i="1"/>
  <c r="F15" i="1"/>
  <c r="G15" i="1" s="1"/>
  <c r="J15" i="1" s="1"/>
  <c r="H15" i="1"/>
  <c r="I15" i="1" s="1"/>
  <c r="K15" i="1"/>
  <c r="F16" i="1"/>
  <c r="G16" i="1" s="1"/>
  <c r="J16" i="1" s="1"/>
  <c r="H16" i="1"/>
  <c r="I16" i="1" s="1"/>
  <c r="K16" i="1"/>
  <c r="F17" i="1"/>
  <c r="G17" i="1" s="1"/>
  <c r="J17" i="1" s="1"/>
  <c r="H17" i="1"/>
  <c r="I17" i="1" s="1"/>
  <c r="K17" i="1"/>
  <c r="F18" i="1"/>
  <c r="G18" i="1" s="1"/>
  <c r="J18" i="1" s="1"/>
  <c r="H18" i="1"/>
  <c r="I18" i="1" s="1"/>
  <c r="K18" i="1"/>
  <c r="F19" i="1"/>
  <c r="G19" i="1" s="1"/>
  <c r="J19" i="1" s="1"/>
  <c r="H19" i="1"/>
  <c r="I19" i="1" s="1"/>
  <c r="K19" i="1"/>
  <c r="F20" i="1"/>
  <c r="G20" i="1" s="1"/>
  <c r="J20" i="1" s="1"/>
  <c r="H20" i="1"/>
  <c r="I20" i="1" s="1"/>
  <c r="K20" i="1"/>
  <c r="F21" i="1"/>
  <c r="G21" i="1" s="1"/>
  <c r="J21" i="1" s="1"/>
  <c r="H21" i="1"/>
  <c r="I21" i="1" s="1"/>
  <c r="K21" i="1"/>
  <c r="F22" i="1"/>
  <c r="G22" i="1" s="1"/>
  <c r="H22" i="1"/>
  <c r="I22" i="1" s="1"/>
  <c r="K22" i="1"/>
  <c r="F23" i="1"/>
  <c r="G23" i="1" s="1"/>
  <c r="J23" i="1" s="1"/>
  <c r="H23" i="1"/>
  <c r="I23" i="1" s="1"/>
  <c r="K23" i="1"/>
  <c r="F24" i="1"/>
  <c r="G24" i="1" s="1"/>
  <c r="J24" i="1" s="1"/>
  <c r="H24" i="1"/>
  <c r="I24" i="1" s="1"/>
  <c r="K24" i="1"/>
  <c r="F25" i="1"/>
  <c r="G25" i="1" s="1"/>
  <c r="J25" i="1" s="1"/>
  <c r="H25" i="1"/>
  <c r="I25" i="1" s="1"/>
  <c r="K25" i="1"/>
  <c r="D5" i="3"/>
  <c r="F5" i="3" s="1"/>
  <c r="D4" i="3"/>
  <c r="F4" i="3" s="1"/>
  <c r="D3" i="3"/>
  <c r="F3" i="3" s="1"/>
  <c r="D2" i="3"/>
  <c r="F2" i="3" s="1"/>
  <c r="E5" i="3" l="1"/>
  <c r="K5" i="3" s="1"/>
  <c r="E3" i="3"/>
  <c r="K3" i="3" s="1"/>
  <c r="I5" i="3"/>
  <c r="J22" i="1"/>
  <c r="J10" i="1"/>
  <c r="I3" i="3"/>
  <c r="G5" i="3"/>
  <c r="E4" i="3"/>
  <c r="K4" i="3" s="1"/>
  <c r="I4" i="3"/>
  <c r="G4" i="3"/>
  <c r="I2" i="3"/>
  <c r="G2" i="3"/>
  <c r="E2" i="3"/>
  <c r="K2" i="3" s="1"/>
  <c r="G3" i="3"/>
  <c r="J5" i="3" l="1"/>
  <c r="H5" i="3"/>
  <c r="J4" i="3"/>
  <c r="H4" i="3"/>
  <c r="J2" i="3"/>
  <c r="H2" i="3"/>
  <c r="J3" i="3"/>
  <c r="H3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<sst xmlns="http://schemas.openxmlformats.org/spreadsheetml/2006/main" count="102" uniqueCount="38">
  <si>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</si>
  <si>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</si>
  <si>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</si>
  <si>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</si>
  <si>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</si>
  <si>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</si>
  <si>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</si>
  <si>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</si>
  <si>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</si>
  <si>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</si>
  <si>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</si>
  <si>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</si>
  <si>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</si>
  <si>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</si>
  <si>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</si>
  <si>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PCU_Factor</t>
  </si>
  <si>
    <t>AvgPassengers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</si>
  <si>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</si>
  <si>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</si>
  <si>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</si>
  <si>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</si>
  <si>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</si>
  <si>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</si>
  <si>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</si>
  <si>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</si>
  <si>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Purpose: One-cycle template to collect video-based vehicle counts and convert to passenger throughput.</t>
  </si>
  <si>
    <t>How to use:</t>
  </si>
  <si>
    <t xml:space="preserve"> - Aggregates auto-calculates totals and passenger throughput (do not edit formulas).</t>
  </si>
  <si>
    <t>GUIDE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</si>
  <si>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</si>
  <si>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</si>
  <si>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>File naming: after filling, save using pattern: &lt;INTERSECTION&gt;_YYYYMMDD_cycleN.xlsx.</t>
  </si>
  <si>
    <t>PassengerEquivalent</t>
  </si>
  <si>
    <t>Veh Throughput per hr</t>
  </si>
  <si>
    <t>Vehicle Size Factor</t>
  </si>
  <si>
    <t>Vehicle Size Equivalent</t>
  </si>
  <si>
    <t>Pass throughput per hr</t>
  </si>
  <si>
    <t>EC_SE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</si>
</sst>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1052476</xdr:colOff>
      <xdr:row>33</xdr:row>
      <xdr:rowOff>17950</xdr:rowOff>
    </xdr:from>
    <xdr:to>
      <xdr:col>3</xdr:col>
      <xdr:colOff>389336</xdr:colOff>
      <xdr:row>53</xdr:row>
      <xdr:rowOff>178618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D7FF6C-2844-4704-83DB-F2EC9AF41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467932" y="6888994"/>
          <a:ext cx="3970668" cy="2801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A10" zoomScale="160" zoomScaleNormal="160" workbookViewId="0">
      <selection activeCell="D32" sqref="D32"/>
    </sheetView>
  </sheetViews>
  <sheetFormatPr defaultRowHeight="15" x14ac:dyDescent="0.25"/>
  <cols>
    <col min="1" max="5" width="17.28515625" customWidth="1"/>
    <col min="6" max="6" width="14.42578125" customWidth="1"/>
    <col min="7" max="7" width="21.42578125" customWidth="1"/>
    <col min="8" max="8" width="23.7109375" customWidth="1"/>
    <col min="9" max="11" width="2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32</v>
      </c>
      <c r="H1" s="2" t="s">
        <v>34</v>
      </c>
      <c r="I1" s="2" t="s">
        <v>35</v>
      </c>
      <c r="J1" s="2" t="s">
        <v>36</v>
      </c>
      <c r="K1" s="2" t="s">
        <v>33</v>
      </c>
    </row>
    <row r="2" spans="1:11" x14ac:dyDescent="0.25">
      <c r="A2">
        <v>1</v>
      </c>
      <c r="B2" t="s">
        <v>5</v>
      </c>
      <c r="C2" t="s">
        <v>6</v>
      </c>
      <c r="D2">
        <v>28</v>
      </c>
      <c r="E2">
        <v>300</v>
      </c>
      <c r="F2">
        <v>1.5</v>
      </c>
      <c r="G2">
        <f t="shared" ref="G2:G25" si="0">IF(D2="",0,D2*F2)</f>
        <v>42</v>
      </c>
      <c r="H2">
        <f>VLOOKUP(C2,Vehicle_Params!$A:$B,2,FALSE)</f>
        <v>1</v>
      </c>
      <c r="I2">
        <f t="shared" ref="I2:I25" si="1">IF(D2="",0,D2*H2)</f>
        <v>28</v>
      </c>
      <c r="J2">
        <f t="shared" ref="J2:J25" si="2">IF(E2=0,0,G2*3600/E2)</f>
        <v>504</v>
      </c>
      <c r="K2">
        <f t="shared" ref="K2:K25" si="3">IF(E2=0,0,IF(D2="",0,D2*3600/E2))</f>
        <v>336</v>
      </c>
    </row>
    <row r="3" spans="1:11" x14ac:dyDescent="0.25">
      <c r="A3">
        <v>1</v>
      </c>
      <c r="B3" t="s">
        <v>5</v>
      </c>
      <c r="C3" t="s">
        <v>7</v>
      </c>
      <c r="D3">
        <v>21</v>
      </c>
      <c r="E3">
        <v>300</v>
      </c>
      <c r="F3">
        <f>VLOOKUP(C3,Vehicle_Params!$A:$C,3,FALSE)</f>
        <v>1.2</v>
      </c>
      <c r="G3">
        <f t="shared" si="0"/>
        <v>25.2</v>
      </c>
      <c r="H3">
        <f>VLOOKUP(C3,Vehicle_Params!$A:$B,2,FALSE)</f>
        <v>0.35</v>
      </c>
      <c r="I3">
        <f t="shared" si="1"/>
        <v>7.35</v>
      </c>
      <c r="J3">
        <f t="shared" si="2"/>
        <v>302.39999999999998</v>
      </c>
      <c r="K3">
        <f t="shared" si="3"/>
        <v>252</v>
      </c>
    </row>
    <row r="4" spans="1:11" x14ac:dyDescent="0.25">
      <c r="A4">
        <v>1</v>
      </c>
      <c r="B4" t="s">
        <v>5</v>
      </c>
      <c r="C4" t="s">
        <v>8</v>
      </c>
      <c r="D4">
        <v>7</v>
      </c>
      <c r="E4">
        <v>300</v>
      </c>
      <c r="F4">
        <f>VLOOKUP(C4,Vehicle_Params!$A:$C,3,FALSE)</f>
        <v>10</v>
      </c>
      <c r="G4">
        <f t="shared" si="0"/>
        <v>70</v>
      </c>
      <c r="H4">
        <f>VLOOKUP(C4,Vehicle_Params!$A:$B,2,FALSE)</f>
        <v>1.8</v>
      </c>
      <c r="I4">
        <f t="shared" si="1"/>
        <v>12.6</v>
      </c>
      <c r="J4">
        <f t="shared" si="2"/>
        <v>840</v>
      </c>
      <c r="K4">
        <f t="shared" si="3"/>
        <v>84</v>
      </c>
    </row>
    <row r="5" spans="1:11" x14ac:dyDescent="0.25">
      <c r="A5">
        <v>1</v>
      </c>
      <c r="B5" t="s">
        <v>5</v>
      </c>
      <c r="C5" t="s">
        <v>9</v>
      </c>
      <c r="D5">
        <v>1</v>
      </c>
      <c r="E5">
        <v>300</v>
      </c>
      <c r="F5">
        <f>VLOOKUP(C5,Vehicle_Params!$A:$C,3,FALSE)</f>
        <v>30</v>
      </c>
      <c r="G5">
        <f t="shared" si="0"/>
        <v>30</v>
      </c>
      <c r="H5">
        <f>VLOOKUP(C5,Vehicle_Params!$A:$B,2,FALSE)</f>
        <v>2.8</v>
      </c>
      <c r="I5">
        <f t="shared" si="1"/>
        <v>2.8</v>
      </c>
      <c r="J5">
        <f t="shared" si="2"/>
        <v>360</v>
      </c>
      <c r="K5">
        <f t="shared" si="3"/>
        <v>12</v>
      </c>
    </row>
    <row r="6" spans="1:11" x14ac:dyDescent="0.25">
      <c r="A6">
        <v>1</v>
      </c>
      <c r="B6" t="s">
        <v>5</v>
      </c>
      <c r="C6" t="s">
        <v>10</v>
      </c>
      <c r="D6">
        <v>0</v>
      </c>
      <c r="E6">
        <v>300</v>
      </c>
      <c r="F6">
        <f>VLOOKUP(C6,Vehicle_Params!$A:$C,3,FALSE)</f>
        <v>1</v>
      </c>
      <c r="G6">
        <f t="shared" si="0"/>
        <v>0</v>
      </c>
      <c r="H6">
        <f>VLOOKUP(C6,Vehicle_Params!$A:$B,2,FALSE)</f>
        <v>2.6</v>
      </c>
      <c r="I6">
        <f t="shared" si="1"/>
        <v>0</v>
      </c>
      <c r="J6">
        <f t="shared" si="2"/>
        <v>0</v>
      </c>
      <c r="K6">
        <f t="shared" si="3"/>
        <v>0</v>
      </c>
    </row>
    <row r="7" spans="1:11" x14ac:dyDescent="0.25">
      <c r="A7">
        <v>1</v>
      </c>
      <c r="B7" t="s">
        <v>5</v>
      </c>
      <c r="C7" t="s">
        <v>11</v>
      </c>
      <c r="D7">
        <v>6</v>
      </c>
      <c r="E7">
        <v>300</v>
      </c>
      <c r="F7">
        <f>VLOOKUP(C7,Vehicle_Params!$A:$C,3,FALSE)</f>
        <v>2</v>
      </c>
      <c r="G7">
        <f t="shared" si="0"/>
        <v>12</v>
      </c>
      <c r="H7">
        <f>VLOOKUP(C7,Vehicle_Params!$A:$B,2,FALSE)</f>
        <v>0.6</v>
      </c>
      <c r="I7">
        <f t="shared" si="1"/>
        <v>3.5999999999999996</v>
      </c>
      <c r="J7">
        <f t="shared" si="2"/>
        <v>144</v>
      </c>
      <c r="K7">
        <f t="shared" si="3"/>
        <v>72</v>
      </c>
    </row>
    <row r="8" spans="1:11" x14ac:dyDescent="0.25">
      <c r="A8">
        <v>1</v>
      </c>
      <c r="B8" t="s">
        <v>12</v>
      </c>
      <c r="C8" t="s">
        <v>6</v>
      </c>
      <c r="D8">
        <v>11</v>
      </c>
      <c r="E8">
        <v>300</v>
      </c>
      <c r="F8">
        <f>VLOOKUP(C8,Vehicle_Params!$A:$C,3,FALSE)</f>
        <v>1.5</v>
      </c>
      <c r="G8">
        <f t="shared" si="0"/>
        <v>16.5</v>
      </c>
      <c r="H8">
        <f>VLOOKUP(C8,Vehicle_Params!$A:$B,2,FALSE)</f>
        <v>1</v>
      </c>
      <c r="I8">
        <f t="shared" si="1"/>
        <v>11</v>
      </c>
      <c r="J8">
        <f t="shared" si="2"/>
        <v>198</v>
      </c>
      <c r="K8">
        <f t="shared" si="3"/>
        <v>132</v>
      </c>
    </row>
    <row r="9" spans="1:11" x14ac:dyDescent="0.25">
      <c r="A9">
        <v>1</v>
      </c>
      <c r="B9" t="s">
        <v>12</v>
      </c>
      <c r="C9" t="s">
        <v>7</v>
      </c>
      <c r="D9">
        <v>4</v>
      </c>
      <c r="E9">
        <v>300</v>
      </c>
      <c r="F9">
        <f>VLOOKUP(C9,Vehicle_Params!$A:$C,3,FALSE)</f>
        <v>1.2</v>
      </c>
      <c r="G9">
        <f t="shared" si="0"/>
        <v>4.8</v>
      </c>
      <c r="H9">
        <f>VLOOKUP(C9,Vehicle_Params!$A:$B,2,FALSE)</f>
        <v>0.35</v>
      </c>
      <c r="I9">
        <f t="shared" si="1"/>
        <v>1.4</v>
      </c>
      <c r="J9">
        <f t="shared" si="2"/>
        <v>57.6</v>
      </c>
      <c r="K9">
        <f t="shared" si="3"/>
        <v>48</v>
      </c>
    </row>
    <row r="10" spans="1:11" x14ac:dyDescent="0.25">
      <c r="A10">
        <v>1</v>
      </c>
      <c r="B10" t="s">
        <v>12</v>
      </c>
      <c r="C10" t="s">
        <v>8</v>
      </c>
      <c r="D10">
        <v>7</v>
      </c>
      <c r="E10">
        <v>300</v>
      </c>
      <c r="F10">
        <f>VLOOKUP(C10,Vehicle_Params!$A:$C,3,FALSE)</f>
        <v>10</v>
      </c>
      <c r="G10">
        <f t="shared" si="0"/>
        <v>70</v>
      </c>
      <c r="H10">
        <f>VLOOKUP(C10,Vehicle_Params!$A:$B,2,FALSE)</f>
        <v>1.8</v>
      </c>
      <c r="I10">
        <f t="shared" si="1"/>
        <v>12.6</v>
      </c>
      <c r="J10">
        <f t="shared" si="2"/>
        <v>840</v>
      </c>
      <c r="K10">
        <f t="shared" si="3"/>
        <v>84</v>
      </c>
    </row>
    <row r="11" spans="1:11" x14ac:dyDescent="0.25">
      <c r="A11">
        <v>1</v>
      </c>
      <c r="B11" t="s">
        <v>12</v>
      </c>
      <c r="C11" t="s">
        <v>9</v>
      </c>
      <c r="D11">
        <v>2</v>
      </c>
      <c r="E11">
        <v>300</v>
      </c>
      <c r="F11">
        <f>VLOOKUP(C11,Vehicle_Params!$A:$C,3,FALSE)</f>
        <v>30</v>
      </c>
      <c r="G11">
        <f t="shared" si="0"/>
        <v>60</v>
      </c>
      <c r="H11">
        <f>VLOOKUP(C11,Vehicle_Params!$A:$B,2,FALSE)</f>
        <v>2.8</v>
      </c>
      <c r="I11">
        <f t="shared" si="1"/>
        <v>5.6</v>
      </c>
      <c r="J11">
        <f t="shared" si="2"/>
        <v>720</v>
      </c>
      <c r="K11">
        <f t="shared" si="3"/>
        <v>24</v>
      </c>
    </row>
    <row r="12" spans="1:11" x14ac:dyDescent="0.25">
      <c r="A12">
        <v>1</v>
      </c>
      <c r="B12" t="s">
        <v>12</v>
      </c>
      <c r="C12" t="s">
        <v>10</v>
      </c>
      <c r="D12">
        <v>1</v>
      </c>
      <c r="E12">
        <v>300</v>
      </c>
      <c r="F12">
        <f>VLOOKUP(C12,Vehicle_Params!$A:$C,3,FALSE)</f>
        <v>1</v>
      </c>
      <c r="G12">
        <f t="shared" si="0"/>
        <v>1</v>
      </c>
      <c r="H12">
        <f>VLOOKUP(C12,Vehicle_Params!$A:$B,2,FALSE)</f>
        <v>2.6</v>
      </c>
      <c r="I12">
        <f t="shared" si="1"/>
        <v>2.6</v>
      </c>
      <c r="J12">
        <f t="shared" si="2"/>
        <v>12</v>
      </c>
      <c r="K12">
        <f t="shared" si="3"/>
        <v>12</v>
      </c>
    </row>
    <row r="13" spans="1:11" x14ac:dyDescent="0.25">
      <c r="A13">
        <v>1</v>
      </c>
      <c r="B13" t="s">
        <v>12</v>
      </c>
      <c r="C13" t="s">
        <v>11</v>
      </c>
      <c r="D13">
        <v>1</v>
      </c>
      <c r="E13">
        <v>300</v>
      </c>
      <c r="F13">
        <f>VLOOKUP(C13,Vehicle_Params!$A:$C,3,FALSE)</f>
        <v>2</v>
      </c>
      <c r="G13">
        <f t="shared" si="0"/>
        <v>2</v>
      </c>
      <c r="H13">
        <f>VLOOKUP(C13,Vehicle_Params!$A:$B,2,FALSE)</f>
        <v>0.6</v>
      </c>
      <c r="I13">
        <f t="shared" si="1"/>
        <v>0.6</v>
      </c>
      <c r="J13">
        <f t="shared" si="2"/>
        <v>24</v>
      </c>
      <c r="K13">
        <f t="shared" si="3"/>
        <v>12</v>
      </c>
    </row>
    <row r="14" spans="1:11" x14ac:dyDescent="0.25">
      <c r="A14">
        <v>1</v>
      </c>
      <c r="B14" t="s">
        <v>13</v>
      </c>
      <c r="C14" t="s">
        <v>6</v>
      </c>
      <c r="D14">
        <v>56</v>
      </c>
      <c r="E14">
        <v>300</v>
      </c>
      <c r="F14">
        <f>VLOOKUP(C14,Vehicle_Params!$A:$C,3,FALSE)</f>
        <v>1.5</v>
      </c>
      <c r="G14">
        <f t="shared" si="0"/>
        <v>84</v>
      </c>
      <c r="H14">
        <f>VLOOKUP(C14,Vehicle_Params!$A:$B,2,FALSE)</f>
        <v>1</v>
      </c>
      <c r="I14">
        <f t="shared" si="1"/>
        <v>56</v>
      </c>
      <c r="J14">
        <f t="shared" si="2"/>
        <v>1008</v>
      </c>
      <c r="K14">
        <f t="shared" si="3"/>
        <v>672</v>
      </c>
    </row>
    <row r="15" spans="1:11" x14ac:dyDescent="0.25">
      <c r="A15">
        <v>1</v>
      </c>
      <c r="B15" t="s">
        <v>13</v>
      </c>
      <c r="C15" t="s">
        <v>7</v>
      </c>
      <c r="D15">
        <v>27</v>
      </c>
      <c r="E15">
        <v>300</v>
      </c>
      <c r="F15">
        <f>VLOOKUP(C15,Vehicle_Params!$A:$C,3,FALSE)</f>
        <v>1.2</v>
      </c>
      <c r="G15">
        <f t="shared" si="0"/>
        <v>32.4</v>
      </c>
      <c r="H15">
        <f>VLOOKUP(C15,Vehicle_Params!$A:$B,2,FALSE)</f>
        <v>0.35</v>
      </c>
      <c r="I15">
        <f t="shared" si="1"/>
        <v>9.4499999999999993</v>
      </c>
      <c r="J15">
        <f t="shared" si="2"/>
        <v>388.8</v>
      </c>
      <c r="K15">
        <f t="shared" si="3"/>
        <v>324</v>
      </c>
    </row>
    <row r="16" spans="1:11" x14ac:dyDescent="0.25">
      <c r="A16">
        <v>1</v>
      </c>
      <c r="B16" t="s">
        <v>13</v>
      </c>
      <c r="C16" t="s">
        <v>8</v>
      </c>
      <c r="D16">
        <v>11</v>
      </c>
      <c r="E16">
        <v>300</v>
      </c>
      <c r="F16">
        <f>VLOOKUP(C16,Vehicle_Params!$A:$C,3,FALSE)</f>
        <v>10</v>
      </c>
      <c r="G16">
        <f t="shared" si="0"/>
        <v>110</v>
      </c>
      <c r="H16">
        <f>VLOOKUP(C16,Vehicle_Params!$A:$B,2,FALSE)</f>
        <v>1.8</v>
      </c>
      <c r="I16">
        <f t="shared" si="1"/>
        <v>19.8</v>
      </c>
      <c r="J16">
        <f t="shared" si="2"/>
        <v>1320</v>
      </c>
      <c r="K16">
        <f t="shared" si="3"/>
        <v>132</v>
      </c>
    </row>
    <row r="17" spans="1:11" x14ac:dyDescent="0.25">
      <c r="A17">
        <v>1</v>
      </c>
      <c r="B17" t="s">
        <v>13</v>
      </c>
      <c r="C17" t="s">
        <v>9</v>
      </c>
      <c r="D17">
        <v>2</v>
      </c>
      <c r="E17">
        <v>300</v>
      </c>
      <c r="F17">
        <f>VLOOKUP(C17,Vehicle_Params!$A:$C,3,FALSE)</f>
        <v>30</v>
      </c>
      <c r="G17">
        <f t="shared" si="0"/>
        <v>60</v>
      </c>
      <c r="H17">
        <f>VLOOKUP(C17,Vehicle_Params!$A:$B,2,FALSE)</f>
        <v>2.8</v>
      </c>
      <c r="I17">
        <f t="shared" si="1"/>
        <v>5.6</v>
      </c>
      <c r="J17">
        <f t="shared" si="2"/>
        <v>720</v>
      </c>
      <c r="K17">
        <f t="shared" si="3"/>
        <v>24</v>
      </c>
    </row>
    <row r="18" spans="1:11" x14ac:dyDescent="0.25">
      <c r="A18">
        <v>1</v>
      </c>
      <c r="B18" t="s">
        <v>13</v>
      </c>
      <c r="C18" t="s">
        <v>10</v>
      </c>
      <c r="D18">
        <v>1</v>
      </c>
      <c r="E18">
        <v>300</v>
      </c>
      <c r="F18">
        <f>VLOOKUP(C18,Vehicle_Params!$A:$C,3,FALSE)</f>
        <v>1</v>
      </c>
      <c r="G18">
        <f t="shared" si="0"/>
        <v>1</v>
      </c>
      <c r="H18">
        <f>VLOOKUP(C18,Vehicle_Params!$A:$B,2,FALSE)</f>
        <v>2.6</v>
      </c>
      <c r="I18">
        <f t="shared" si="1"/>
        <v>2.6</v>
      </c>
      <c r="J18">
        <f t="shared" si="2"/>
        <v>12</v>
      </c>
      <c r="K18">
        <f t="shared" si="3"/>
        <v>12</v>
      </c>
    </row>
    <row r="19" spans="1:11" x14ac:dyDescent="0.25">
      <c r="A19">
        <v>1</v>
      </c>
      <c r="B19" t="s">
        <v>13</v>
      </c>
      <c r="C19" t="s">
        <v>11</v>
      </c>
      <c r="D19">
        <v>0</v>
      </c>
      <c r="E19">
        <v>300</v>
      </c>
      <c r="F19">
        <f>VLOOKUP(C19,Vehicle_Params!$A:$C,3,FALSE)</f>
        <v>2</v>
      </c>
      <c r="G19">
        <f t="shared" si="0"/>
        <v>0</v>
      </c>
      <c r="H19">
        <f>VLOOKUP(C19,Vehicle_Params!$A:$B,2,FALSE)</f>
        <v>0.6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>
        <v>1</v>
      </c>
      <c r="B20" t="s">
        <v>14</v>
      </c>
      <c r="C20" t="s">
        <v>6</v>
      </c>
      <c r="D20">
        <v>85</v>
      </c>
      <c r="E20">
        <v>300</v>
      </c>
      <c r="F20">
        <f>VLOOKUP(C20,Vehicle_Params!$A:$C,3,FALSE)</f>
        <v>1.5</v>
      </c>
      <c r="G20">
        <f t="shared" si="0"/>
        <v>127.5</v>
      </c>
      <c r="H20">
        <f>VLOOKUP(C20,Vehicle_Params!$A:$B,2,FALSE)</f>
        <v>1</v>
      </c>
      <c r="I20">
        <f t="shared" si="1"/>
        <v>85</v>
      </c>
      <c r="J20">
        <f t="shared" si="2"/>
        <v>1530</v>
      </c>
      <c r="K20">
        <f t="shared" si="3"/>
        <v>1020</v>
      </c>
    </row>
    <row r="21" spans="1:11" x14ac:dyDescent="0.25">
      <c r="A21">
        <v>1</v>
      </c>
      <c r="B21" t="s">
        <v>14</v>
      </c>
      <c r="C21" t="s">
        <v>7</v>
      </c>
      <c r="D21">
        <v>27</v>
      </c>
      <c r="E21">
        <v>300</v>
      </c>
      <c r="F21">
        <f>VLOOKUP(C21,Vehicle_Params!$A:$C,3,FALSE)</f>
        <v>1.2</v>
      </c>
      <c r="G21">
        <f t="shared" si="0"/>
        <v>32.4</v>
      </c>
      <c r="H21">
        <f>VLOOKUP(C21,Vehicle_Params!$A:$B,2,FALSE)</f>
        <v>0.35</v>
      </c>
      <c r="I21">
        <f t="shared" si="1"/>
        <v>9.4499999999999993</v>
      </c>
      <c r="J21">
        <f t="shared" si="2"/>
        <v>388.8</v>
      </c>
      <c r="K21">
        <f t="shared" si="3"/>
        <v>324</v>
      </c>
    </row>
    <row r="22" spans="1:11" x14ac:dyDescent="0.25">
      <c r="A22">
        <v>1</v>
      </c>
      <c r="B22" t="s">
        <v>14</v>
      </c>
      <c r="C22" t="s">
        <v>8</v>
      </c>
      <c r="D22">
        <v>13</v>
      </c>
      <c r="E22">
        <v>300</v>
      </c>
      <c r="F22">
        <f>VLOOKUP(C22,Vehicle_Params!$A:$C,3,FALSE)</f>
        <v>10</v>
      </c>
      <c r="G22">
        <f t="shared" si="0"/>
        <v>130</v>
      </c>
      <c r="H22">
        <f>VLOOKUP(C22,Vehicle_Params!$A:$B,2,FALSE)</f>
        <v>1.8</v>
      </c>
      <c r="I22">
        <f t="shared" si="1"/>
        <v>23.400000000000002</v>
      </c>
      <c r="J22">
        <f t="shared" si="2"/>
        <v>1560</v>
      </c>
      <c r="K22">
        <f t="shared" si="3"/>
        <v>156</v>
      </c>
    </row>
    <row r="23" spans="1:11" x14ac:dyDescent="0.25">
      <c r="A23">
        <v>1</v>
      </c>
      <c r="B23" t="s">
        <v>14</v>
      </c>
      <c r="C23" t="s">
        <v>9</v>
      </c>
      <c r="D23">
        <v>2</v>
      </c>
      <c r="E23">
        <v>300</v>
      </c>
      <c r="F23">
        <f>VLOOKUP(C23,Vehicle_Params!$A:$C,3,FALSE)</f>
        <v>30</v>
      </c>
      <c r="G23">
        <f t="shared" si="0"/>
        <v>60</v>
      </c>
      <c r="H23">
        <f>VLOOKUP(C23,Vehicle_Params!$A:$B,2,FALSE)</f>
        <v>2.8</v>
      </c>
      <c r="I23">
        <f t="shared" si="1"/>
        <v>5.6</v>
      </c>
      <c r="J23">
        <f t="shared" si="2"/>
        <v>720</v>
      </c>
      <c r="K23">
        <f t="shared" si="3"/>
        <v>24</v>
      </c>
    </row>
    <row r="24" spans="1:11" x14ac:dyDescent="0.25">
      <c r="A24">
        <v>1</v>
      </c>
      <c r="B24" t="s">
        <v>14</v>
      </c>
      <c r="C24" t="s">
        <v>10</v>
      </c>
      <c r="D24">
        <v>3</v>
      </c>
      <c r="E24">
        <v>300</v>
      </c>
      <c r="F24">
        <f>VLOOKUP(C24,Vehicle_Params!$A:$C,3,FALSE)</f>
        <v>1</v>
      </c>
      <c r="G24">
        <f t="shared" si="0"/>
        <v>3</v>
      </c>
      <c r="H24">
        <f>VLOOKUP(C24,Vehicle_Params!$A:$B,2,FALSE)</f>
        <v>2.6</v>
      </c>
      <c r="I24">
        <f t="shared" si="1"/>
        <v>7.8000000000000007</v>
      </c>
      <c r="J24">
        <f t="shared" si="2"/>
        <v>36</v>
      </c>
      <c r="K24">
        <f t="shared" si="3"/>
        <v>36</v>
      </c>
    </row>
    <row r="25" spans="1:11" x14ac:dyDescent="0.25">
      <c r="A25">
        <v>1</v>
      </c>
      <c r="B25" t="s">
        <v>14</v>
      </c>
      <c r="C25" t="s">
        <v>11</v>
      </c>
      <c r="D25">
        <v>0</v>
      </c>
      <c r="E25">
        <v>300</v>
      </c>
      <c r="F25">
        <f>VLOOKUP(C25,Vehicle_Params!$A:$C,3,FALSE)</f>
        <v>2</v>
      </c>
      <c r="G25">
        <f t="shared" si="0"/>
        <v>0</v>
      </c>
      <c r="H25">
        <f>VLOOKUP(C25,Vehicle_Params!$A:$B,2,FALSE)</f>
        <v>0.6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 x14ac:dyDescent="0.25">
      <c r="A26">
        <v>1</v>
      </c>
      <c r="B26" t="s">
        <v>37</v>
      </c>
      <c r="C26" t="s">
        <v>6</v>
      </c>
      <c r="D26">
        <v>21</v>
      </c>
      <c r="E26">
        <v>300</v>
      </c>
      <c r="F26">
        <f>VLOOKUP(C26,Vehicle_Params!$A:$C,3,FALSE)</f>
        <v>1.5</v>
      </c>
      <c r="G26">
        <f t="shared" ref="G26:G31" si="4">IF(D26="",0,D26*F26)</f>
        <v>31.5</v>
      </c>
      <c r="H26">
        <f>VLOOKUP(C26,Vehicle_Params!$A:$B,2,FALSE)</f>
        <v>1</v>
      </c>
      <c r="I26">
        <f t="shared" ref="I26:I31" si="5">IF(D26="",0,D26*H26)</f>
        <v>21</v>
      </c>
      <c r="J26">
        <f t="shared" ref="J26:J31" si="6">IF(E26=0,0,G26*3600/E26)</f>
        <v>378</v>
      </c>
      <c r="K26">
        <f t="shared" ref="K26:K31" si="7">IF(E26=0,0,IF(D26="",0,D26*3600/E26))</f>
        <v>252</v>
      </c>
    </row>
    <row r="27" spans="1:11" x14ac:dyDescent="0.25">
      <c r="A27">
        <v>1</v>
      </c>
      <c r="B27" t="s">
        <v>37</v>
      </c>
      <c r="C27" t="s">
        <v>7</v>
      </c>
      <c r="D27">
        <v>9</v>
      </c>
      <c r="E27">
        <v>300</v>
      </c>
      <c r="F27">
        <f>VLOOKUP(C27,Vehicle_Params!$A:$C,3,FALSE)</f>
        <v>1.2</v>
      </c>
      <c r="G27">
        <f t="shared" si="4"/>
        <v>10.799999999999999</v>
      </c>
      <c r="H27">
        <f>VLOOKUP(C27,Vehicle_Params!$A:$B,2,FALSE)</f>
        <v>0.35</v>
      </c>
      <c r="I27">
        <f t="shared" si="5"/>
        <v>3.15</v>
      </c>
      <c r="J27">
        <f t="shared" si="6"/>
        <v>129.59999999999997</v>
      </c>
      <c r="K27">
        <f t="shared" si="7"/>
        <v>108</v>
      </c>
    </row>
    <row r="28" spans="1:11" x14ac:dyDescent="0.25">
      <c r="A28">
        <v>1</v>
      </c>
      <c r="B28" t="s">
        <v>37</v>
      </c>
      <c r="C28" t="s">
        <v>8</v>
      </c>
      <c r="D28">
        <v>7</v>
      </c>
      <c r="E28">
        <v>300</v>
      </c>
      <c r="F28">
        <f>VLOOKUP(C28,Vehicle_Params!$A:$C,3,FALSE)</f>
        <v>10</v>
      </c>
      <c r="G28">
        <f t="shared" si="4"/>
        <v>70</v>
      </c>
      <c r="H28">
        <f>VLOOKUP(C28,Vehicle_Params!$A:$B,2,FALSE)</f>
        <v>1.8</v>
      </c>
      <c r="I28">
        <f t="shared" si="5"/>
        <v>12.6</v>
      </c>
      <c r="J28">
        <f t="shared" si="6"/>
        <v>840</v>
      </c>
      <c r="K28">
        <f t="shared" si="7"/>
        <v>84</v>
      </c>
    </row>
    <row r="29" spans="1:11" x14ac:dyDescent="0.25">
      <c r="A29">
        <v>1</v>
      </c>
      <c r="B29" t="s">
        <v>37</v>
      </c>
      <c r="C29" t="s">
        <v>9</v>
      </c>
      <c r="D29">
        <v>1</v>
      </c>
      <c r="E29">
        <v>300</v>
      </c>
      <c r="F29">
        <f>VLOOKUP(C29,Vehicle_Params!$A:$C,3,FALSE)</f>
        <v>30</v>
      </c>
      <c r="G29">
        <f t="shared" si="4"/>
        <v>30</v>
      </c>
      <c r="H29">
        <f>VLOOKUP(C29,Vehicle_Params!$A:$B,2,FALSE)</f>
        <v>2.8</v>
      </c>
      <c r="I29">
        <f t="shared" si="5"/>
        <v>2.8</v>
      </c>
      <c r="J29">
        <f t="shared" si="6"/>
        <v>360</v>
      </c>
      <c r="K29">
        <f t="shared" si="7"/>
        <v>12</v>
      </c>
    </row>
    <row r="30" spans="1:11" x14ac:dyDescent="0.25">
      <c r="A30">
        <v>1</v>
      </c>
      <c r="B30" t="s">
        <v>37</v>
      </c>
      <c r="C30" t="s">
        <v>10</v>
      </c>
      <c r="D30">
        <v>1</v>
      </c>
      <c r="E30">
        <v>300</v>
      </c>
      <c r="F30">
        <f>VLOOKUP(C30,Vehicle_Params!$A:$C,3,FALSE)</f>
        <v>1</v>
      </c>
      <c r="G30">
        <f t="shared" si="4"/>
        <v>1</v>
      </c>
      <c r="H30">
        <f>VLOOKUP(C30,Vehicle_Params!$A:$B,2,FALSE)</f>
        <v>2.6</v>
      </c>
      <c r="I30">
        <f t="shared" si="5"/>
        <v>2.6</v>
      </c>
      <c r="J30">
        <f t="shared" si="6"/>
        <v>12</v>
      </c>
      <c r="K30">
        <f t="shared" si="7"/>
        <v>12</v>
      </c>
    </row>
    <row r="31" spans="1:11" x14ac:dyDescent="0.25">
      <c r="A31">
        <v>1</v>
      </c>
      <c r="B31" t="s">
        <v>37</v>
      </c>
      <c r="C31" t="s">
        <v>11</v>
      </c>
      <c r="D31">
        <v>0</v>
      </c>
      <c r="E31">
        <v>300</v>
      </c>
      <c r="F31">
        <f>VLOOKUP(C31,Vehicle_Params!$A:$C,3,FALSE)</f>
        <v>2</v>
      </c>
      <c r="G31">
        <f t="shared" si="4"/>
        <v>0</v>
      </c>
      <c r="H31">
        <f>VLOOKUP(C31,Vehicle_Params!$A:$B,2,FALSE)</f>
        <v>0.6</v>
      </c>
      <c r="I31">
        <f t="shared" si="5"/>
        <v>0</v>
      </c>
      <c r="J31">
        <f t="shared" si="6"/>
        <v>0</v>
      </c>
      <c r="K31">
        <f t="shared" si="7"/>
        <v>0</v>
      </c>
    </row>
  </sheetData>
  <dataValidations count="1">
    <dataValidation type="list" sqref="C2:C31" xr:uid="{00000000-0002-0000-0000-000000000000}">
      <formula1>"Car,Motorcycle,Jeepney,Bus,Truck,Tricycle"</formula1>
    </dataValidation>
  </dataValidations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90" zoomScaleNormal="190" workbookViewId="0">
      <selection activeCell="E5" sqref="E5"/>
    </sheetView>
  </sheetViews>
  <sheetFormatPr defaultRowHeight="15" x14ac:dyDescent="0.25"/>
  <cols>
    <col min="1" max="1" width="10.85546875" customWidth="1"/>
    <col min="2" max="3" width="14.5703125" customWidth="1"/>
  </cols>
  <sheetData>
    <row r="1" spans="1:3" x14ac:dyDescent="0.25">
      <c r="A1" s="1" t="s">
        <v>2</v>
      </c>
      <c r="B1" s="1" t="s">
        <v>15</v>
      </c>
      <c r="C1" s="1" t="s">
        <v>16</v>
      </c>
    </row>
    <row r="2" spans="1:3" x14ac:dyDescent="0.25">
      <c r="A2" t="s">
        <v>6</v>
      </c>
      <c r="B2">
        <v>1</v>
      </c>
      <c r="C2">
        <v>1.5</v>
      </c>
    </row>
    <row r="3" spans="1:3" x14ac:dyDescent="0.25">
      <c r="A3" t="s">
        <v>7</v>
      </c>
      <c r="B3">
        <v>0.35</v>
      </c>
      <c r="C3">
        <v>1.2</v>
      </c>
    </row>
    <row r="4" spans="1:3" x14ac:dyDescent="0.25">
      <c r="A4" t="s">
        <v>8</v>
      </c>
      <c r="B4">
        <v>1.8</v>
      </c>
      <c r="C4">
        <v>10</v>
      </c>
    </row>
    <row r="5" spans="1:3" x14ac:dyDescent="0.25">
      <c r="A5" t="s">
        <v>9</v>
      </c>
      <c r="B5">
        <v>2.8</v>
      </c>
      <c r="C5">
        <v>30</v>
      </c>
    </row>
    <row r="6" spans="1:3" x14ac:dyDescent="0.25">
      <c r="A6" t="s">
        <v>10</v>
      </c>
      <c r="B6">
        <v>2.6</v>
      </c>
      <c r="C6">
        <v>1</v>
      </c>
    </row>
    <row r="7" spans="1:3" x14ac:dyDescent="0.25">
      <c r="A7" t="s">
        <v>11</v>
      </c>
      <c r="B7">
        <v>0.6</v>
      </c>
      <c r="C7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topLeftCell="B1" zoomScale="115" zoomScaleNormal="115" workbookViewId="0">
      <selection activeCell="E22" sqref="E22"/>
    </sheetView>
  </sheetViews>
  <sheetFormatPr defaultRowHeight="15" x14ac:dyDescent="0.25"/>
  <cols>
    <col min="1" max="7" width="18.42578125" customWidth="1"/>
    <col min="8" max="8" width="26.5703125" customWidth="1"/>
    <col min="9" max="12" width="18.425781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>
        <v>1</v>
      </c>
      <c r="B2" t="s">
        <v>5</v>
      </c>
      <c r="C2">
        <v>300</v>
      </c>
      <c r="D2">
        <f>SUMIFS(Raw_Annotations!$D:$D,Raw_Annotations!$A:$A,$A2,Raw_Annotations!$B:$B,$B2)</f>
        <v>63</v>
      </c>
      <c r="E2">
        <f>SUMIFS(Raw_Annotations!$I:$I,Raw_Annotations!$A:$A,$A2,Raw_Annotations!$B:$B,$B2)</f>
        <v>54.35</v>
      </c>
      <c r="F2">
        <f>IF(C2=0,0,D2*3600/C2)</f>
        <v>756</v>
      </c>
      <c r="G2">
        <f>SUMIFS(Raw_Annotations!$G:$G,Raw_Annotations!$A:$A,$A2,Raw_Annotations!$B:$B,$B2)</f>
        <v>179.2</v>
      </c>
      <c r="H2">
        <f>IF(C2=0,0,G2*3600/C2)</f>
        <v>2150.4</v>
      </c>
      <c r="I2">
        <f>SUMIFS(Raw_Annotations!$G:$G,Raw_Annotations!$A:$A,$A2,Raw_Annotations!$B:$B,$B2,Raw_Annotations!$C:$C,"Jeepney")+SUMIFS(Raw_Annotations!$G:$G,Raw_Annotations!$A:$A,$A2,Raw_Annotations!$B:$B,$B2,Raw_Annotations!$C:$C,"Bus")</f>
        <v>100</v>
      </c>
      <c r="J2">
        <f>IF(G2=0,0,I2/G2)</f>
        <v>0.5580357142857143</v>
      </c>
      <c r="K2">
        <f>IF(E2=0,0,(SUMIFS(Raw_Annotations!$I:$I,Raw_Annotations!$A:$A,$A2,Raw_Annotations!$B:$B,$B2,Raw_Annotations!$C:$C,"Jeepney")+SUMIFS(Raw_Annotations!$I:$I,Raw_Annotations!$A:$A,$A2,Raw_Annotations!$B:$B,$B2,Raw_Annotations!$C:$C,"Bus"))/E2)</f>
        <v>0.28334866605335784</v>
      </c>
    </row>
    <row r="3" spans="1:11" x14ac:dyDescent="0.25">
      <c r="A3">
        <v>1</v>
      </c>
      <c r="B3" t="s">
        <v>12</v>
      </c>
      <c r="C3">
        <v>300</v>
      </c>
      <c r="D3">
        <f>SUMIFS(Raw_Annotations!$D:$D,Raw_Annotations!$A:$A,$A3,Raw_Annotations!$B:$B,$B3)</f>
        <v>26</v>
      </c>
      <c r="E3">
        <f>SUMIFS(Raw_Annotations!$I:$I,Raw_Annotations!$A:$A,$A3,Raw_Annotations!$B:$B,$B3)</f>
        <v>33.800000000000004</v>
      </c>
      <c r="F3">
        <f>IF(C3=0,0,D3*3600/C3)</f>
        <v>312</v>
      </c>
      <c r="G3">
        <f>SUMIFS(Raw_Annotations!$G:$G,Raw_Annotations!$A:$A,$A3,Raw_Annotations!$B:$B,$B3)</f>
        <v>154.30000000000001</v>
      </c>
      <c r="H3">
        <f>IF(C3=0,0,G3*3600/C3)</f>
        <v>1851.6</v>
      </c>
      <c r="I3">
        <f>SUMIFS(Raw_Annotations!$G:$G,Raw_Annotations!$A:$A,$A3,Raw_Annotations!$B:$B,$B3,Raw_Annotations!$C:$C,"Jeepney")+SUMIFS(Raw_Annotations!$G:$G,Raw_Annotations!$A:$A,$A3,Raw_Annotations!$B:$B,$B3,Raw_Annotations!$C:$C,"Bus")</f>
        <v>130</v>
      </c>
      <c r="J3">
        <f>IF(G3=0,0,I3/G3)</f>
        <v>0.84251458198314966</v>
      </c>
      <c r="K3">
        <f>IF(E3=0,0,(SUMIFS(Raw_Annotations!$I:$I,Raw_Annotations!$A:$A,$A3,Raw_Annotations!$B:$B,$B3,Raw_Annotations!$C:$C,"Jeepney")+SUMIFS(Raw_Annotations!$I:$I,Raw_Annotations!$A:$A,$A3,Raw_Annotations!$B:$B,$B3,Raw_Annotations!$C:$C,"Bus"))/E3)</f>
        <v>0.53846153846153832</v>
      </c>
    </row>
    <row r="4" spans="1:11" x14ac:dyDescent="0.25">
      <c r="A4">
        <v>1</v>
      </c>
      <c r="B4" t="s">
        <v>13</v>
      </c>
      <c r="C4">
        <v>300</v>
      </c>
      <c r="D4">
        <f>SUMIFS(Raw_Annotations!$D:$D,Raw_Annotations!$A:$A,$A4,Raw_Annotations!$B:$B,$B4)</f>
        <v>97</v>
      </c>
      <c r="E4">
        <f>SUMIFS(Raw_Annotations!$I:$I,Raw_Annotations!$A:$A,$A4,Raw_Annotations!$B:$B,$B4)</f>
        <v>93.449999999999989</v>
      </c>
      <c r="F4">
        <f>IF(C4=0,0,D4*3600/C4)</f>
        <v>1164</v>
      </c>
      <c r="G4">
        <f>SUMIFS(Raw_Annotations!$G:$G,Raw_Annotations!$A:$A,$A4,Raw_Annotations!$B:$B,$B4)</f>
        <v>287.39999999999998</v>
      </c>
      <c r="H4">
        <f>IF(C4=0,0,G4*3600/C4)</f>
        <v>3448.7999999999997</v>
      </c>
      <c r="I4">
        <f>SUMIFS(Raw_Annotations!$G:$G,Raw_Annotations!$A:$A,$A4,Raw_Annotations!$B:$B,$B4,Raw_Annotations!$C:$C,"Jeepney")+SUMIFS(Raw_Annotations!$G:$G,Raw_Annotations!$A:$A,$A4,Raw_Annotations!$B:$B,$B4,Raw_Annotations!$C:$C,"Bus")</f>
        <v>170</v>
      </c>
      <c r="J4">
        <f>IF(G4=0,0,I4/G4)</f>
        <v>0.59151009046624914</v>
      </c>
      <c r="K4">
        <f>IF(E4=0,0,(SUMIFS(Raw_Annotations!$I:$I,Raw_Annotations!$A:$A,$A4,Raw_Annotations!$B:$B,$B4,Raw_Annotations!$C:$C,"Jeepney")+SUMIFS(Raw_Annotations!$I:$I,Raw_Annotations!$A:$A,$A4,Raw_Annotations!$B:$B,$B4,Raw_Annotations!$C:$C,"Bus"))/E4)</f>
        <v>0.27180310326377743</v>
      </c>
    </row>
    <row r="5" spans="1:11" x14ac:dyDescent="0.25">
      <c r="A5">
        <v>1</v>
      </c>
      <c r="B5" t="s">
        <v>14</v>
      </c>
      <c r="C5">
        <v>300</v>
      </c>
      <c r="D5">
        <f>SUMIFS(Raw_Annotations!$D:$D,Raw_Annotations!$A:$A,$A5,Raw_Annotations!$B:$B,$B5)</f>
        <v>130</v>
      </c>
      <c r="E5">
        <f>SUMIFS(Raw_Annotations!$I:$I,Raw_Annotations!$A:$A,$A5,Raw_Annotations!$B:$B,$B5)</f>
        <v>131.25</v>
      </c>
      <c r="F5">
        <f>IF(C5=0,0,D5*3600/C5)</f>
        <v>1560</v>
      </c>
      <c r="G5">
        <f>SUMIFS(Raw_Annotations!$G:$G,Raw_Annotations!$A:$A,$A5,Raw_Annotations!$B:$B,$B5)</f>
        <v>352.9</v>
      </c>
      <c r="H5">
        <f>IF(C5=0,0,G5*3600/C5)</f>
        <v>4234.8</v>
      </c>
      <c r="I5">
        <f>SUMIFS(Raw_Annotations!$G:$G,Raw_Annotations!$A:$A,$A5,Raw_Annotations!$B:$B,$B5,Raw_Annotations!$C:$C,"Jeepney")+SUMIFS(Raw_Annotations!$G:$G,Raw_Annotations!$A:$A,$A5,Raw_Annotations!$B:$B,$B5,Raw_Annotations!$C:$C,"Bus")</f>
        <v>190</v>
      </c>
      <c r="J5">
        <f>IF(G5=0,0,I5/G5)</f>
        <v>0.53839614621705867</v>
      </c>
      <c r="K5">
        <f>IF(E5=0,0,(SUMIFS(Raw_Annotations!$I:$I,Raw_Annotations!$A:$A,$A5,Raw_Annotations!$B:$B,$B5,Raw_Annotations!$C:$C,"Jeepney")+SUMIFS(Raw_Annotations!$I:$I,Raw_Annotations!$A:$A,$A5,Raw_Annotations!$B:$B,$B5,Raw_Annotations!$C:$C,"Bus"))/E5)</f>
        <v>0.22095238095238096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zoomScale="175" zoomScaleNormal="175" workbookViewId="0">
      <selection activeCell="A15" sqref="A15"/>
    </sheetView>
  </sheetViews>
  <sheetFormatPr defaultRowHeight="15" x14ac:dyDescent="0.25"/>
  <cols>
    <col min="1" max="1" width="114.7109375" customWidth="1"/>
  </cols>
  <sheetData>
    <row r="1" spans="1:1" x14ac:dyDescent="0.25">
      <c r="A1" t="s">
        <v>28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29</v>
      </c>
    </row>
    <row r="6" spans="1:1" x14ac:dyDescent="0.25">
      <c r="A6" t="s">
        <v>30</v>
      </c>
    </row>
    <row r="7" spans="1:1" x14ac:dyDescent="0.25">
      <c r="A7" t="s">
        <v>27</v>
      </c>
    </row>
    <row r="9" spans="1:1" x14ac:dyDescent="0.25">
      <c r="A9" t="s"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2025-09-22T08:48:46Z</dcterms:modified>
</cp:coreProperties>
</file>