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9BAE97C6-4C98-4693-9973-B3F352E40B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zv7KLqZDwKjR81H7w5ZUTo3iE/c9Gkgsq11CO7Fynk="/>
    </ext>
  </extLst>
</workbook>
</file>

<file path=xl/calcChain.xml><?xml version="1.0" encoding="utf-8"?>
<calcChain xmlns="http://schemas.openxmlformats.org/spreadsheetml/2006/main">
  <c r="D4" i="3" l="1"/>
  <c r="F4" i="3" s="1"/>
  <c r="I3" i="3"/>
  <c r="D3" i="3"/>
  <c r="F3" i="3" s="1"/>
  <c r="D2" i="3"/>
  <c r="F2" i="3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J10" i="1" s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I4" i="1"/>
  <c r="H4" i="1"/>
  <c r="F4" i="1"/>
  <c r="G4" i="1" s="1"/>
  <c r="K3" i="1"/>
  <c r="H3" i="1"/>
  <c r="I3" i="1" s="1"/>
  <c r="E2" i="3" s="1"/>
  <c r="K2" i="3" s="1"/>
  <c r="G3" i="1"/>
  <c r="J3" i="1" s="1"/>
  <c r="F3" i="1"/>
  <c r="K2" i="1"/>
  <c r="I2" i="1"/>
  <c r="H2" i="1"/>
  <c r="G2" i="1"/>
  <c r="J2" i="1" s="1"/>
  <c r="F2" i="1"/>
  <c r="I2" i="3" l="1"/>
  <c r="J4" i="1"/>
  <c r="G2" i="3"/>
  <c r="J8" i="1"/>
  <c r="G3" i="3"/>
  <c r="I4" i="3"/>
  <c r="G4" i="3"/>
  <c r="J16" i="1"/>
  <c r="J4" i="3" l="1"/>
  <c r="H4" i="3"/>
  <c r="J3" i="3"/>
  <c r="H3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<sst xmlns="http://schemas.openxmlformats.org/spreadsheetml/2006/main" count="77" uniqueCount="35">
  <si>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</si>
  <si>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</si>
  <si>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</si>
  <si>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</si>
  <si>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</si>
  <si>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</si>
  <si>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</si>
  <si>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</si>
  <si>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</si>
  <si>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</si>
  <si>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</si>
  <si>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SD_W</t>
  </si>
  <si>
    <t>Car</t>
  </si>
  <si>
    <t>Motorcycle</t>
  </si>
  <si>
    <t>Jeepney</t>
  </si>
  <si>
    <t>Bus</t>
  </si>
  <si>
    <t>Truck</t>
  </si>
  <si>
    <t>Tricycle</t>
  </si>
  <si>
    <t>SD_S</t>
  </si>
  <si>
    <t>SD_E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</si>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</sst>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23" sqref="F23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76</v>
      </c>
      <c r="E2" s="2">
        <v>300</v>
      </c>
      <c r="F2" s="2">
        <f>VLOOKUP(C2,Vehicle_Params!$A:$C,3,FALSE)</f>
        <v>1.5</v>
      </c>
      <c r="G2" s="2">
        <f t="shared" ref="G2:G19" si="0">IF(D2="",0,D2*F2)</f>
        <v>114</v>
      </c>
      <c r="H2" s="2">
        <f>VLOOKUP(C2,Vehicle_Params!$A:$B,2,FALSE)</f>
        <v>1</v>
      </c>
      <c r="I2" s="2">
        <f t="shared" ref="I2:I19" si="1">IF(D2="",0,D2*H2)</f>
        <v>76</v>
      </c>
      <c r="J2" s="2">
        <f t="shared" ref="J2:J19" si="2">IF(E2=0,0,G2*3600/E2)</f>
        <v>1368</v>
      </c>
      <c r="K2" s="2">
        <f t="shared" ref="K2:K19" si="3">IF(E2=0,0,IF(D2="",0,D2*3600/E2))</f>
        <v>912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32</v>
      </c>
      <c r="E3" s="2">
        <v>300</v>
      </c>
      <c r="F3" s="2">
        <f>VLOOKUP(C3,Vehicle_Params!$A:$C,3,FALSE)</f>
        <v>1.2</v>
      </c>
      <c r="G3" s="2">
        <f t="shared" si="0"/>
        <v>38.4</v>
      </c>
      <c r="H3" s="2">
        <f>VLOOKUP(C3,Vehicle_Params!$A:$B,2,FALSE)</f>
        <v>0.35</v>
      </c>
      <c r="I3" s="2">
        <f t="shared" si="1"/>
        <v>11.2</v>
      </c>
      <c r="J3" s="2">
        <f t="shared" si="2"/>
        <v>460.8</v>
      </c>
      <c r="K3" s="2">
        <f t="shared" si="3"/>
        <v>384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27</v>
      </c>
      <c r="E4" s="2">
        <v>300</v>
      </c>
      <c r="F4" s="2">
        <f>VLOOKUP(C4,Vehicle_Params!$A:$C,3,FALSE)</f>
        <v>10</v>
      </c>
      <c r="G4" s="2">
        <f t="shared" si="0"/>
        <v>270</v>
      </c>
      <c r="H4" s="2">
        <f>VLOOKUP(C4,Vehicle_Params!$A:$B,2,FALSE)</f>
        <v>1.8</v>
      </c>
      <c r="I4" s="2">
        <f t="shared" si="1"/>
        <v>48.6</v>
      </c>
      <c r="J4" s="2">
        <f t="shared" si="2"/>
        <v>3240</v>
      </c>
      <c r="K4" s="2">
        <f t="shared" si="3"/>
        <v>324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3</v>
      </c>
      <c r="E6" s="2">
        <v>300</v>
      </c>
      <c r="F6" s="2">
        <f>VLOOKUP(C6,Vehicle_Params!$A:$C,3,FALSE)</f>
        <v>1</v>
      </c>
      <c r="G6" s="2">
        <f t="shared" si="0"/>
        <v>3</v>
      </c>
      <c r="H6" s="2">
        <f>VLOOKUP(C6,Vehicle_Params!$A:$B,2,FALSE)</f>
        <v>2.6</v>
      </c>
      <c r="I6" s="2">
        <f t="shared" si="1"/>
        <v>7.8000000000000007</v>
      </c>
      <c r="J6" s="2">
        <f t="shared" si="2"/>
        <v>36</v>
      </c>
      <c r="K6" s="2">
        <f t="shared" si="3"/>
        <v>36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66</v>
      </c>
      <c r="E8" s="2">
        <v>300</v>
      </c>
      <c r="F8" s="2">
        <f>VLOOKUP(C8,Vehicle_Params!$A:$C,3,FALSE)</f>
        <v>1.5</v>
      </c>
      <c r="G8" s="2">
        <f t="shared" si="0"/>
        <v>99</v>
      </c>
      <c r="H8" s="2">
        <f>VLOOKUP(C8,Vehicle_Params!$A:$B,2,FALSE)</f>
        <v>1</v>
      </c>
      <c r="I8" s="2">
        <f t="shared" si="1"/>
        <v>66</v>
      </c>
      <c r="J8" s="2">
        <f t="shared" si="2"/>
        <v>1188</v>
      </c>
      <c r="K8" s="2">
        <f t="shared" si="3"/>
        <v>792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36</v>
      </c>
      <c r="E9" s="2">
        <v>300</v>
      </c>
      <c r="F9" s="2">
        <f>VLOOKUP(C9,Vehicle_Params!$A:$C,3,FALSE)</f>
        <v>1.2</v>
      </c>
      <c r="G9" s="2">
        <f t="shared" si="0"/>
        <v>43.199999999999996</v>
      </c>
      <c r="H9" s="2">
        <f>VLOOKUP(C9,Vehicle_Params!$A:$B,2,FALSE)</f>
        <v>0.35</v>
      </c>
      <c r="I9" s="2">
        <f t="shared" si="1"/>
        <v>12.6</v>
      </c>
      <c r="J9" s="2">
        <f t="shared" si="2"/>
        <v>518.39999999999986</v>
      </c>
      <c r="K9" s="2">
        <f t="shared" si="3"/>
        <v>432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24</v>
      </c>
      <c r="E10" s="2">
        <v>300</v>
      </c>
      <c r="F10" s="2">
        <f>VLOOKUP(C10,Vehicle_Params!$A:$C,3,FALSE)</f>
        <v>10</v>
      </c>
      <c r="G10" s="2">
        <f t="shared" si="0"/>
        <v>240</v>
      </c>
      <c r="H10" s="2">
        <f>VLOOKUP(C10,Vehicle_Params!$A:$B,2,FALSE)</f>
        <v>1.8</v>
      </c>
      <c r="I10" s="2">
        <f t="shared" si="1"/>
        <v>43.2</v>
      </c>
      <c r="J10" s="2">
        <f t="shared" si="2"/>
        <v>2880</v>
      </c>
      <c r="K10" s="2">
        <f t="shared" si="3"/>
        <v>288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5</v>
      </c>
      <c r="E12" s="2">
        <v>300</v>
      </c>
      <c r="F12" s="2">
        <f>VLOOKUP(C12,Vehicle_Params!$A:$C,3,FALSE)</f>
        <v>1</v>
      </c>
      <c r="G12" s="2">
        <f t="shared" si="0"/>
        <v>5</v>
      </c>
      <c r="H12" s="2">
        <f>VLOOKUP(C12,Vehicle_Params!$A:$B,2,FALSE)</f>
        <v>2.6</v>
      </c>
      <c r="I12" s="2">
        <f t="shared" si="1"/>
        <v>13</v>
      </c>
      <c r="J12" s="2">
        <f t="shared" si="2"/>
        <v>60</v>
      </c>
      <c r="K12" s="2">
        <f t="shared" si="3"/>
        <v>60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41</v>
      </c>
      <c r="E14" s="2">
        <v>300</v>
      </c>
      <c r="F14" s="2">
        <f>VLOOKUP(C14,Vehicle_Params!$A:$C,3,FALSE)</f>
        <v>1.5</v>
      </c>
      <c r="G14" s="2">
        <f t="shared" si="0"/>
        <v>61.5</v>
      </c>
      <c r="H14" s="2">
        <f>VLOOKUP(C14,Vehicle_Params!$A:$B,2,FALSE)</f>
        <v>1</v>
      </c>
      <c r="I14" s="2">
        <f t="shared" si="1"/>
        <v>41</v>
      </c>
      <c r="J14" s="2">
        <f t="shared" si="2"/>
        <v>738</v>
      </c>
      <c r="K14" s="2">
        <f t="shared" si="3"/>
        <v>492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26</v>
      </c>
      <c r="E15" s="2">
        <v>300</v>
      </c>
      <c r="F15" s="2">
        <f>VLOOKUP(C15,Vehicle_Params!$A:$C,3,FALSE)</f>
        <v>1.2</v>
      </c>
      <c r="G15" s="2">
        <f t="shared" si="0"/>
        <v>31.2</v>
      </c>
      <c r="H15" s="2">
        <f>VLOOKUP(C15,Vehicle_Params!$A:$B,2,FALSE)</f>
        <v>0.35</v>
      </c>
      <c r="I15" s="2">
        <f t="shared" si="1"/>
        <v>9.1</v>
      </c>
      <c r="J15" s="2">
        <f t="shared" si="2"/>
        <v>374.4</v>
      </c>
      <c r="K15" s="2">
        <f t="shared" si="3"/>
        <v>312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17</v>
      </c>
      <c r="E16" s="2">
        <v>300</v>
      </c>
      <c r="F16" s="2">
        <f>VLOOKUP(C16,Vehicle_Params!$A:$C,3,FALSE)</f>
        <v>10</v>
      </c>
      <c r="G16" s="2">
        <f t="shared" si="0"/>
        <v>170</v>
      </c>
      <c r="H16" s="2">
        <f>VLOOKUP(C16,Vehicle_Params!$A:$B,2,FALSE)</f>
        <v>1.8</v>
      </c>
      <c r="I16" s="2">
        <f t="shared" si="1"/>
        <v>30.6</v>
      </c>
      <c r="J16" s="2">
        <f t="shared" si="2"/>
        <v>2040</v>
      </c>
      <c r="K16" s="2">
        <f t="shared" si="3"/>
        <v>204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3</v>
      </c>
      <c r="E18" s="2">
        <v>300</v>
      </c>
      <c r="F18" s="2">
        <f>VLOOKUP(C18,Vehicle_Params!$A:$C,3,FALSE)</f>
        <v>1</v>
      </c>
      <c r="G18" s="2">
        <f t="shared" si="0"/>
        <v>3</v>
      </c>
      <c r="H18" s="2">
        <f>VLOOKUP(C18,Vehicle_Params!$A:$B,2,FALSE)</f>
        <v>2.6</v>
      </c>
      <c r="I18" s="2">
        <f t="shared" si="1"/>
        <v>7.8000000000000007</v>
      </c>
      <c r="J18" s="2">
        <f t="shared" si="2"/>
        <v>36</v>
      </c>
      <c r="K18" s="2">
        <f t="shared" si="3"/>
        <v>36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4</v>
      </c>
      <c r="E19" s="2">
        <v>300</v>
      </c>
      <c r="F19" s="2">
        <f>VLOOKUP(C19,Vehicle_Params!$A:$C,3,FALSE)</f>
        <v>2</v>
      </c>
      <c r="G19" s="2">
        <f t="shared" si="0"/>
        <v>8</v>
      </c>
      <c r="H19" s="2">
        <f>VLOOKUP(C19,Vehicle_Params!$A:$B,2,FALSE)</f>
        <v>0.6</v>
      </c>
      <c r="I19" s="2">
        <f t="shared" si="1"/>
        <v>2.4</v>
      </c>
      <c r="J19" s="2">
        <f t="shared" si="2"/>
        <v>96</v>
      </c>
      <c r="K19" s="2">
        <f t="shared" si="3"/>
        <v>48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141</v>
      </c>
      <c r="E2" s="2">
        <f>SUMIFS(Raw_Annotations!$I:$I,Raw_Annotations!$A:$A,$A2,Raw_Annotations!$B:$B,$B2)</f>
        <v>147.60000000000002</v>
      </c>
      <c r="F2" s="2">
        <f t="shared" ref="F2:F4" si="0">IF(C2=0,0,D2*3600/C2)</f>
        <v>1692</v>
      </c>
      <c r="G2" s="2">
        <f>SUMIFS(Raw_Annotations!$G:$G,Raw_Annotations!$A:$A,$A2,Raw_Annotations!$B:$B,$B2)</f>
        <v>459.4</v>
      </c>
      <c r="H2" s="2">
        <f t="shared" ref="H2:H4" si="1">IF(C2=0,0,G2*3600/C2)</f>
        <v>5512.8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300</v>
      </c>
      <c r="J2" s="2">
        <f t="shared" ref="J2:J4" si="2">IF(G2=0,0,I2/G2)</f>
        <v>0.65302568567696995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0.3482384823848238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134</v>
      </c>
      <c r="E3" s="2">
        <f>SUMIFS(Raw_Annotations!$I:$I,Raw_Annotations!$A:$A,$A3,Raw_Annotations!$B:$B,$B3)</f>
        <v>138.79999999999998</v>
      </c>
      <c r="F3" s="2">
        <f t="shared" si="0"/>
        <v>1608</v>
      </c>
      <c r="G3" s="2">
        <f>SUMIFS(Raw_Annotations!$G:$G,Raw_Annotations!$A:$A,$A3,Raw_Annotations!$B:$B,$B3)</f>
        <v>421.2</v>
      </c>
      <c r="H3" s="2">
        <f t="shared" si="1"/>
        <v>5054.3999999999996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270</v>
      </c>
      <c r="J3" s="2">
        <f t="shared" si="2"/>
        <v>0.64102564102564108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0.33141210374639773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92</v>
      </c>
      <c r="E4" s="2">
        <f>SUMIFS(Raw_Annotations!$I:$I,Raw_Annotations!$A:$A,$A4,Raw_Annotations!$B:$B,$B4)</f>
        <v>93.7</v>
      </c>
      <c r="F4" s="2">
        <f t="shared" si="0"/>
        <v>1104</v>
      </c>
      <c r="G4" s="2">
        <f>SUMIFS(Raw_Annotations!$G:$G,Raw_Annotations!$A:$A,$A4,Raw_Annotations!$B:$B,$B4)</f>
        <v>303.7</v>
      </c>
      <c r="H4" s="2">
        <f t="shared" si="1"/>
        <v>3644.4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200</v>
      </c>
      <c r="J4" s="2">
        <f t="shared" si="2"/>
        <v>0.65854461639776096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0.35645677694770539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2025-09-22T09:16:56Z</dcterms:modified>
</cp:coreProperties>
</file>