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Annotations" sheetId="1" r:id="rId4"/>
    <sheet state="visible" name="Vehicle_Params" sheetId="2" r:id="rId5"/>
    <sheet state="visible" name="Aggregates" sheetId="3" r:id="rId6"/>
    <sheet state="visible" name="GUIDE" sheetId="4" r:id="rId7"/>
  </sheets>
  <definedNames/>
  <calcPr/>
  <extLst>
    <ext uri="GoogleSheetsCustomDataVersion2">
      <go:sheetsCustomData xmlns:go="http://customooxmlschemas.google.com/" r:id="rId8" roundtripDataChecksum="dv2yws8PdXPMlUzXfPnxTzdxyPTMbQnC7VPmzyHrEZs="/>
    </ext>
  </extLst>
</workbook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<sst xmlns="http://schemas.openxmlformats.org/spreadsheetml/2006/main" count="103" uniqueCount="39">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</sst>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1047750</xdr:colOff>
      <xdr:row>33</xdr:row>
      <xdr:rowOff>9525</xdr:rowOff>
    </xdr:from>
    <xdr:ext cx="2800350" cy="4152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7.29"/>
    <col customWidth="1" min="7" max="7" width="21.43"/>
    <col customWidth="1" min="8" max="8" width="23.71"/>
    <col customWidth="1" min="9" max="11" width="21.43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2.0</v>
      </c>
      <c r="B2" s="3" t="s">
        <v>11</v>
      </c>
      <c r="C2" s="3" t="s">
        <v>12</v>
      </c>
      <c r="D2" s="2">
        <v>14.0</v>
      </c>
      <c r="E2" s="3">
        <v>50.0</v>
      </c>
      <c r="F2" s="3">
        <v>1.5</v>
      </c>
      <c r="G2" s="3">
        <f t="shared" ref="G2:G31" si="1">IF(D2="",0,D2*F2)</f>
        <v>21</v>
      </c>
      <c r="H2" s="3">
        <f>VLOOKUP(C2,Vehicle_Params!$A:$B,2,FALSE)</f>
        <v>1</v>
      </c>
      <c r="I2" s="3">
        <f t="shared" ref="I2:I31" si="2">IF(D2="",0,D2*H2)</f>
        <v>14</v>
      </c>
      <c r="J2" s="3">
        <f t="shared" ref="J2:J31" si="3">IF(E2=0,0,G2*3600/E2)</f>
        <v>1512</v>
      </c>
      <c r="K2" s="3">
        <f t="shared" ref="K2:K31" si="4">IF(E2=0,0,IF(D2="",0,D2*3600/E2))</f>
        <v>1008</v>
      </c>
    </row>
    <row r="3">
      <c r="A3" s="2">
        <v>2.0</v>
      </c>
      <c r="B3" s="3" t="s">
        <v>11</v>
      </c>
      <c r="C3" s="3" t="s">
        <v>13</v>
      </c>
      <c r="D3" s="2">
        <v>11.0</v>
      </c>
      <c r="E3" s="3">
        <v>50.0</v>
      </c>
      <c r="F3" s="3">
        <f>VLOOKUP(C3,Vehicle_Params!$A:$C,3,FALSE)</f>
        <v>1.2</v>
      </c>
      <c r="G3" s="3">
        <f t="shared" si="1"/>
        <v>13.2</v>
      </c>
      <c r="H3" s="3">
        <f>VLOOKUP(C3,Vehicle_Params!$A:$B,2,FALSE)</f>
        <v>0.35</v>
      </c>
      <c r="I3" s="3">
        <f t="shared" si="2"/>
        <v>3.85</v>
      </c>
      <c r="J3" s="3">
        <f t="shared" si="3"/>
        <v>950.4</v>
      </c>
      <c r="K3" s="3">
        <f t="shared" si="4"/>
        <v>792</v>
      </c>
      <c r="L3" s="4">
        <f>15</f>
        <v>15</v>
      </c>
    </row>
    <row r="4">
      <c r="A4" s="2">
        <v>2.0</v>
      </c>
      <c r="B4" s="3" t="s">
        <v>11</v>
      </c>
      <c r="C4" s="3" t="s">
        <v>14</v>
      </c>
      <c r="D4" s="2">
        <v>3.0</v>
      </c>
      <c r="E4" s="3">
        <v>50.0</v>
      </c>
      <c r="F4" s="3">
        <f>VLOOKUP(C4,Vehicle_Params!$A:$C,3,FALSE)</f>
        <v>10</v>
      </c>
      <c r="G4" s="3">
        <f t="shared" si="1"/>
        <v>30</v>
      </c>
      <c r="H4" s="3">
        <f>VLOOKUP(C4,Vehicle_Params!$A:$B,2,FALSE)</f>
        <v>1.8</v>
      </c>
      <c r="I4" s="3">
        <f t="shared" si="2"/>
        <v>5.4</v>
      </c>
      <c r="J4" s="3">
        <f t="shared" si="3"/>
        <v>2160</v>
      </c>
      <c r="K4" s="3">
        <f t="shared" si="4"/>
        <v>216</v>
      </c>
    </row>
    <row r="5">
      <c r="A5" s="2">
        <v>2.0</v>
      </c>
      <c r="B5" s="3" t="s">
        <v>11</v>
      </c>
      <c r="C5" s="3" t="s">
        <v>15</v>
      </c>
      <c r="D5" s="3">
        <v>1.0</v>
      </c>
      <c r="E5" s="3">
        <v>50.0</v>
      </c>
      <c r="F5" s="3">
        <f>VLOOKUP(C5,Vehicle_Params!$A:$C,3,FALSE)</f>
        <v>30</v>
      </c>
      <c r="G5" s="3">
        <f t="shared" si="1"/>
        <v>30</v>
      </c>
      <c r="H5" s="3">
        <f>VLOOKUP(C5,Vehicle_Params!$A:$B,2,FALSE)</f>
        <v>2.8</v>
      </c>
      <c r="I5" s="3">
        <f t="shared" si="2"/>
        <v>2.8</v>
      </c>
      <c r="J5" s="3">
        <f t="shared" si="3"/>
        <v>2160</v>
      </c>
      <c r="K5" s="3">
        <f t="shared" si="4"/>
        <v>72</v>
      </c>
    </row>
    <row r="6">
      <c r="A6" s="2">
        <v>2.0</v>
      </c>
      <c r="B6" s="3" t="s">
        <v>11</v>
      </c>
      <c r="C6" s="3" t="s">
        <v>16</v>
      </c>
      <c r="D6" s="3">
        <v>0.0</v>
      </c>
      <c r="E6" s="3">
        <v>50.0</v>
      </c>
      <c r="F6" s="3">
        <f>VLOOKUP(C6,Vehicle_Params!$A:$C,3,FALSE)</f>
        <v>1</v>
      </c>
      <c r="G6" s="3">
        <f t="shared" si="1"/>
        <v>0</v>
      </c>
      <c r="H6" s="3">
        <f>VLOOKUP(C6,Vehicle_Params!$A:$B,2,FALSE)</f>
        <v>2.6</v>
      </c>
      <c r="I6" s="3">
        <f t="shared" si="2"/>
        <v>0</v>
      </c>
      <c r="J6" s="3">
        <f t="shared" si="3"/>
        <v>0</v>
      </c>
      <c r="K6" s="3">
        <f t="shared" si="4"/>
        <v>0</v>
      </c>
    </row>
    <row r="7">
      <c r="A7" s="2">
        <v>2.0</v>
      </c>
      <c r="B7" s="3" t="s">
        <v>11</v>
      </c>
      <c r="C7" s="3" t="s">
        <v>17</v>
      </c>
      <c r="D7" s="2">
        <v>2.0</v>
      </c>
      <c r="E7" s="3">
        <v>50.0</v>
      </c>
      <c r="F7" s="3">
        <f>VLOOKUP(C7,Vehicle_Params!$A:$C,3,FALSE)</f>
        <v>2</v>
      </c>
      <c r="G7" s="3">
        <f t="shared" si="1"/>
        <v>4</v>
      </c>
      <c r="H7" s="3">
        <f>VLOOKUP(C7,Vehicle_Params!$A:$B,2,FALSE)</f>
        <v>0.6</v>
      </c>
      <c r="I7" s="3">
        <f t="shared" si="2"/>
        <v>1.2</v>
      </c>
      <c r="J7" s="3">
        <f t="shared" si="3"/>
        <v>288</v>
      </c>
      <c r="K7" s="3">
        <f t="shared" si="4"/>
        <v>144</v>
      </c>
    </row>
    <row r="8">
      <c r="A8" s="2">
        <v>2.0</v>
      </c>
      <c r="B8" s="3" t="s">
        <v>18</v>
      </c>
      <c r="C8" s="3" t="s">
        <v>12</v>
      </c>
      <c r="D8" s="2">
        <v>12.0</v>
      </c>
      <c r="E8" s="3">
        <v>45.0</v>
      </c>
      <c r="F8" s="3">
        <f>VLOOKUP(C8,Vehicle_Params!$A:$C,3,FALSE)</f>
        <v>1.5</v>
      </c>
      <c r="G8" s="3">
        <f t="shared" si="1"/>
        <v>18</v>
      </c>
      <c r="H8" s="3">
        <f>VLOOKUP(C8,Vehicle_Params!$A:$B,2,FALSE)</f>
        <v>1</v>
      </c>
      <c r="I8" s="3">
        <f t="shared" si="2"/>
        <v>12</v>
      </c>
      <c r="J8" s="3">
        <f t="shared" si="3"/>
        <v>1440</v>
      </c>
      <c r="K8" s="3">
        <f t="shared" si="4"/>
        <v>960</v>
      </c>
    </row>
    <row r="9">
      <c r="A9" s="2">
        <v>2.0</v>
      </c>
      <c r="B9" s="3" t="s">
        <v>18</v>
      </c>
      <c r="C9" s="3" t="s">
        <v>13</v>
      </c>
      <c r="D9" s="2">
        <v>7.0</v>
      </c>
      <c r="E9" s="3">
        <v>45.0</v>
      </c>
      <c r="F9" s="3">
        <f>VLOOKUP(C9,Vehicle_Params!$A:$C,3,FALSE)</f>
        <v>1.2</v>
      </c>
      <c r="G9" s="3">
        <f t="shared" si="1"/>
        <v>8.4</v>
      </c>
      <c r="H9" s="3">
        <f>VLOOKUP(C9,Vehicle_Params!$A:$B,2,FALSE)</f>
        <v>0.35</v>
      </c>
      <c r="I9" s="3">
        <f t="shared" si="2"/>
        <v>2.45</v>
      </c>
      <c r="J9" s="3">
        <f t="shared" si="3"/>
        <v>672</v>
      </c>
      <c r="K9" s="3">
        <f t="shared" si="4"/>
        <v>560</v>
      </c>
    </row>
    <row r="10">
      <c r="A10" s="2">
        <v>2.0</v>
      </c>
      <c r="B10" s="3" t="s">
        <v>18</v>
      </c>
      <c r="C10" s="3" t="s">
        <v>14</v>
      </c>
      <c r="D10" s="2">
        <v>2.0</v>
      </c>
      <c r="E10" s="3">
        <v>45.0</v>
      </c>
      <c r="F10" s="3">
        <f>VLOOKUP(C10,Vehicle_Params!$A:$C,3,FALSE)</f>
        <v>10</v>
      </c>
      <c r="G10" s="3">
        <f t="shared" si="1"/>
        <v>20</v>
      </c>
      <c r="H10" s="3">
        <f>VLOOKUP(C10,Vehicle_Params!$A:$B,2,FALSE)</f>
        <v>1.8</v>
      </c>
      <c r="I10" s="3">
        <f t="shared" si="2"/>
        <v>3.6</v>
      </c>
      <c r="J10" s="3">
        <f t="shared" si="3"/>
        <v>1600</v>
      </c>
      <c r="K10" s="3">
        <f t="shared" si="4"/>
        <v>160</v>
      </c>
    </row>
    <row r="11">
      <c r="A11" s="2">
        <v>2.0</v>
      </c>
      <c r="B11" s="3" t="s">
        <v>18</v>
      </c>
      <c r="C11" s="3" t="s">
        <v>15</v>
      </c>
      <c r="D11" s="3">
        <v>0.0</v>
      </c>
      <c r="E11" s="3">
        <v>45.0</v>
      </c>
      <c r="F11" s="3">
        <f>VLOOKUP(C11,Vehicle_Params!$A:$C,3,FALSE)</f>
        <v>30</v>
      </c>
      <c r="G11" s="3">
        <f t="shared" si="1"/>
        <v>0</v>
      </c>
      <c r="H11" s="3">
        <f>VLOOKUP(C11,Vehicle_Params!$A:$B,2,FALSE)</f>
        <v>2.8</v>
      </c>
      <c r="I11" s="3">
        <f t="shared" si="2"/>
        <v>0</v>
      </c>
      <c r="J11" s="3">
        <f t="shared" si="3"/>
        <v>0</v>
      </c>
      <c r="K11" s="3">
        <f t="shared" si="4"/>
        <v>0</v>
      </c>
    </row>
    <row r="12">
      <c r="A12" s="2">
        <v>2.0</v>
      </c>
      <c r="B12" s="3" t="s">
        <v>18</v>
      </c>
      <c r="C12" s="3" t="s">
        <v>16</v>
      </c>
      <c r="D12" s="2">
        <v>2.0</v>
      </c>
      <c r="E12" s="3">
        <v>45.0</v>
      </c>
      <c r="F12" s="3">
        <f>VLOOKUP(C12,Vehicle_Params!$A:$C,3,FALSE)</f>
        <v>1</v>
      </c>
      <c r="G12" s="3">
        <f t="shared" si="1"/>
        <v>2</v>
      </c>
      <c r="H12" s="3">
        <f>VLOOKUP(C12,Vehicle_Params!$A:$B,2,FALSE)</f>
        <v>2.6</v>
      </c>
      <c r="I12" s="3">
        <f t="shared" si="2"/>
        <v>5.2</v>
      </c>
      <c r="J12" s="3">
        <f t="shared" si="3"/>
        <v>160</v>
      </c>
      <c r="K12" s="3">
        <f t="shared" si="4"/>
        <v>160</v>
      </c>
    </row>
    <row r="13">
      <c r="A13" s="2">
        <v>2.0</v>
      </c>
      <c r="B13" s="3" t="s">
        <v>18</v>
      </c>
      <c r="C13" s="3" t="s">
        <v>17</v>
      </c>
      <c r="D13" s="2">
        <v>0.0</v>
      </c>
      <c r="E13" s="3">
        <v>45.0</v>
      </c>
      <c r="F13" s="3">
        <f>VLOOKUP(C13,Vehicle_Params!$A:$C,3,FALSE)</f>
        <v>2</v>
      </c>
      <c r="G13" s="3">
        <f t="shared" si="1"/>
        <v>0</v>
      </c>
      <c r="H13" s="3">
        <f>VLOOKUP(C13,Vehicle_Params!$A:$B,2,FALSE)</f>
        <v>0.6</v>
      </c>
      <c r="I13" s="3">
        <f t="shared" si="2"/>
        <v>0</v>
      </c>
      <c r="J13" s="3">
        <f t="shared" si="3"/>
        <v>0</v>
      </c>
      <c r="K13" s="3">
        <f t="shared" si="4"/>
        <v>0</v>
      </c>
    </row>
    <row r="14">
      <c r="A14" s="2">
        <v>2.0</v>
      </c>
      <c r="B14" s="3" t="s">
        <v>19</v>
      </c>
      <c r="C14" s="3" t="s">
        <v>12</v>
      </c>
      <c r="D14" s="2">
        <v>98.0</v>
      </c>
      <c r="E14" s="3">
        <v>110.0</v>
      </c>
      <c r="F14" s="3">
        <f>VLOOKUP(C14,Vehicle_Params!$A:$C,3,FALSE)</f>
        <v>1.5</v>
      </c>
      <c r="G14" s="3">
        <f t="shared" si="1"/>
        <v>147</v>
      </c>
      <c r="H14" s="3">
        <f>VLOOKUP(C14,Vehicle_Params!$A:$B,2,FALSE)</f>
        <v>1</v>
      </c>
      <c r="I14" s="3">
        <f t="shared" si="2"/>
        <v>98</v>
      </c>
      <c r="J14" s="3">
        <f t="shared" si="3"/>
        <v>4810.909091</v>
      </c>
      <c r="K14" s="3">
        <f t="shared" si="4"/>
        <v>3207.272727</v>
      </c>
      <c r="L14" s="3" t="s">
        <v>20</v>
      </c>
    </row>
    <row r="15">
      <c r="A15" s="2">
        <v>2.0</v>
      </c>
      <c r="B15" s="3" t="s">
        <v>19</v>
      </c>
      <c r="C15" s="3" t="s">
        <v>13</v>
      </c>
      <c r="D15" s="2">
        <v>67.0</v>
      </c>
      <c r="E15" s="3">
        <v>110.0</v>
      </c>
      <c r="F15" s="3">
        <f>VLOOKUP(C15,Vehicle_Params!$A:$C,3,FALSE)</f>
        <v>1.2</v>
      </c>
      <c r="G15" s="3">
        <f t="shared" si="1"/>
        <v>80.4</v>
      </c>
      <c r="H15" s="3">
        <f>VLOOKUP(C15,Vehicle_Params!$A:$B,2,FALSE)</f>
        <v>0.35</v>
      </c>
      <c r="I15" s="3">
        <f t="shared" si="2"/>
        <v>23.45</v>
      </c>
      <c r="J15" s="3">
        <f t="shared" si="3"/>
        <v>2631.272727</v>
      </c>
      <c r="K15" s="3">
        <f t="shared" si="4"/>
        <v>2192.727273</v>
      </c>
    </row>
    <row r="16">
      <c r="A16" s="2">
        <v>2.0</v>
      </c>
      <c r="B16" s="3" t="s">
        <v>19</v>
      </c>
      <c r="C16" s="3" t="s">
        <v>14</v>
      </c>
      <c r="D16" s="2">
        <v>17.0</v>
      </c>
      <c r="E16" s="3">
        <v>110.0</v>
      </c>
      <c r="F16" s="3">
        <f>VLOOKUP(C16,Vehicle_Params!$A:$C,3,FALSE)</f>
        <v>10</v>
      </c>
      <c r="G16" s="3">
        <f t="shared" si="1"/>
        <v>170</v>
      </c>
      <c r="H16" s="3">
        <f>VLOOKUP(C16,Vehicle_Params!$A:$B,2,FALSE)</f>
        <v>1.8</v>
      </c>
      <c r="I16" s="3">
        <f t="shared" si="2"/>
        <v>30.6</v>
      </c>
      <c r="J16" s="3">
        <f t="shared" si="3"/>
        <v>5563.636364</v>
      </c>
      <c r="K16" s="3">
        <f t="shared" si="4"/>
        <v>556.3636364</v>
      </c>
    </row>
    <row r="17">
      <c r="A17" s="2">
        <v>2.0</v>
      </c>
      <c r="B17" s="3" t="s">
        <v>19</v>
      </c>
      <c r="C17" s="3" t="s">
        <v>15</v>
      </c>
      <c r="D17" s="3">
        <v>0.0</v>
      </c>
      <c r="E17" s="3">
        <v>110.0</v>
      </c>
      <c r="F17" s="3">
        <f>VLOOKUP(C17,Vehicle_Params!$A:$C,3,FALSE)</f>
        <v>30</v>
      </c>
      <c r="G17" s="3">
        <f t="shared" si="1"/>
        <v>0</v>
      </c>
      <c r="H17" s="3">
        <f>VLOOKUP(C17,Vehicle_Params!$A:$B,2,FALSE)</f>
        <v>2.8</v>
      </c>
      <c r="I17" s="3">
        <f t="shared" si="2"/>
        <v>0</v>
      </c>
      <c r="J17" s="3">
        <f t="shared" si="3"/>
        <v>0</v>
      </c>
      <c r="K17" s="3">
        <f t="shared" si="4"/>
        <v>0</v>
      </c>
    </row>
    <row r="18">
      <c r="A18" s="2">
        <v>2.0</v>
      </c>
      <c r="B18" s="3" t="s">
        <v>19</v>
      </c>
      <c r="C18" s="3" t="s">
        <v>16</v>
      </c>
      <c r="D18" s="2">
        <v>3.0</v>
      </c>
      <c r="E18" s="3">
        <v>110.0</v>
      </c>
      <c r="F18" s="3">
        <f>VLOOKUP(C18,Vehicle_Params!$A:$C,3,FALSE)</f>
        <v>1</v>
      </c>
      <c r="G18" s="3">
        <f t="shared" si="1"/>
        <v>3</v>
      </c>
      <c r="H18" s="3">
        <f>VLOOKUP(C18,Vehicle_Params!$A:$B,2,FALSE)</f>
        <v>2.6</v>
      </c>
      <c r="I18" s="3">
        <f t="shared" si="2"/>
        <v>7.8</v>
      </c>
      <c r="J18" s="3">
        <f t="shared" si="3"/>
        <v>98.18181818</v>
      </c>
      <c r="K18" s="3">
        <f t="shared" si="4"/>
        <v>98.18181818</v>
      </c>
    </row>
    <row r="19">
      <c r="A19" s="2">
        <v>2.0</v>
      </c>
      <c r="B19" s="3" t="s">
        <v>19</v>
      </c>
      <c r="C19" s="3" t="s">
        <v>17</v>
      </c>
      <c r="D19" s="3">
        <v>0.0</v>
      </c>
      <c r="E19" s="3">
        <v>110.0</v>
      </c>
      <c r="F19" s="3">
        <f>VLOOKUP(C19,Vehicle_Params!$A:$C,3,FALSE)</f>
        <v>2</v>
      </c>
      <c r="G19" s="3">
        <f t="shared" si="1"/>
        <v>0</v>
      </c>
      <c r="H19" s="3">
        <f>VLOOKUP(C19,Vehicle_Params!$A:$B,2,FALSE)</f>
        <v>0.6</v>
      </c>
      <c r="I19" s="3">
        <f t="shared" si="2"/>
        <v>0</v>
      </c>
      <c r="J19" s="3">
        <f t="shared" si="3"/>
        <v>0</v>
      </c>
      <c r="K19" s="3">
        <f t="shared" si="4"/>
        <v>0</v>
      </c>
    </row>
    <row r="20">
      <c r="A20" s="2">
        <v>2.0</v>
      </c>
      <c r="B20" s="3" t="s">
        <v>21</v>
      </c>
      <c r="C20" s="3" t="s">
        <v>12</v>
      </c>
      <c r="D20" s="2">
        <v>74.0</v>
      </c>
      <c r="E20" s="3">
        <v>50.0</v>
      </c>
      <c r="F20" s="3">
        <f>VLOOKUP(C20,Vehicle_Params!$A:$C,3,FALSE)</f>
        <v>1.5</v>
      </c>
      <c r="G20" s="3">
        <f t="shared" si="1"/>
        <v>111</v>
      </c>
      <c r="H20" s="3">
        <f>VLOOKUP(C20,Vehicle_Params!$A:$B,2,FALSE)</f>
        <v>1</v>
      </c>
      <c r="I20" s="3">
        <f t="shared" si="2"/>
        <v>74</v>
      </c>
      <c r="J20" s="3">
        <f t="shared" si="3"/>
        <v>7992</v>
      </c>
      <c r="K20" s="3">
        <f t="shared" si="4"/>
        <v>5328</v>
      </c>
    </row>
    <row r="21" ht="15.75" customHeight="1">
      <c r="A21" s="2">
        <v>2.0</v>
      </c>
      <c r="B21" s="3" t="s">
        <v>21</v>
      </c>
      <c r="C21" s="3" t="s">
        <v>13</v>
      </c>
      <c r="D21" s="2">
        <v>48.0</v>
      </c>
      <c r="E21" s="3">
        <v>50.0</v>
      </c>
      <c r="F21" s="3">
        <f>VLOOKUP(C21,Vehicle_Params!$A:$C,3,FALSE)</f>
        <v>1.2</v>
      </c>
      <c r="G21" s="3">
        <f t="shared" si="1"/>
        <v>57.6</v>
      </c>
      <c r="H21" s="3">
        <f>VLOOKUP(C21,Vehicle_Params!$A:$B,2,FALSE)</f>
        <v>0.35</v>
      </c>
      <c r="I21" s="3">
        <f t="shared" si="2"/>
        <v>16.8</v>
      </c>
      <c r="J21" s="3">
        <f t="shared" si="3"/>
        <v>4147.2</v>
      </c>
      <c r="K21" s="3">
        <f t="shared" si="4"/>
        <v>3456</v>
      </c>
    </row>
    <row r="22" ht="15.75" customHeight="1">
      <c r="A22" s="2">
        <v>2.0</v>
      </c>
      <c r="B22" s="3" t="s">
        <v>21</v>
      </c>
      <c r="C22" s="3" t="s">
        <v>14</v>
      </c>
      <c r="D22" s="2">
        <v>12.0</v>
      </c>
      <c r="E22" s="3">
        <v>50.0</v>
      </c>
      <c r="F22" s="3">
        <f>VLOOKUP(C22,Vehicle_Params!$A:$C,3,FALSE)</f>
        <v>10</v>
      </c>
      <c r="G22" s="3">
        <f t="shared" si="1"/>
        <v>120</v>
      </c>
      <c r="H22" s="3">
        <f>VLOOKUP(C22,Vehicle_Params!$A:$B,2,FALSE)</f>
        <v>1.8</v>
      </c>
      <c r="I22" s="3">
        <f t="shared" si="2"/>
        <v>21.6</v>
      </c>
      <c r="J22" s="3">
        <f t="shared" si="3"/>
        <v>8640</v>
      </c>
      <c r="K22" s="3">
        <f t="shared" si="4"/>
        <v>864</v>
      </c>
    </row>
    <row r="23" ht="15.75" customHeight="1">
      <c r="A23" s="2">
        <v>2.0</v>
      </c>
      <c r="B23" s="3" t="s">
        <v>21</v>
      </c>
      <c r="C23" s="3" t="s">
        <v>15</v>
      </c>
      <c r="D23" s="3">
        <v>2.0</v>
      </c>
      <c r="E23" s="3">
        <v>50.0</v>
      </c>
      <c r="F23" s="3">
        <f>VLOOKUP(C23,Vehicle_Params!$A:$C,3,FALSE)</f>
        <v>30</v>
      </c>
      <c r="G23" s="3">
        <f t="shared" si="1"/>
        <v>60</v>
      </c>
      <c r="H23" s="3">
        <f>VLOOKUP(C23,Vehicle_Params!$A:$B,2,FALSE)</f>
        <v>2.8</v>
      </c>
      <c r="I23" s="3">
        <f t="shared" si="2"/>
        <v>5.6</v>
      </c>
      <c r="J23" s="3">
        <f t="shared" si="3"/>
        <v>4320</v>
      </c>
      <c r="K23" s="3">
        <f t="shared" si="4"/>
        <v>144</v>
      </c>
    </row>
    <row r="24" ht="15.75" customHeight="1">
      <c r="A24" s="2">
        <v>2.0</v>
      </c>
      <c r="B24" s="3" t="s">
        <v>21</v>
      </c>
      <c r="C24" s="3" t="s">
        <v>16</v>
      </c>
      <c r="D24" s="2">
        <v>1.0</v>
      </c>
      <c r="E24" s="3">
        <v>50.0</v>
      </c>
      <c r="F24" s="3">
        <f>VLOOKUP(C24,Vehicle_Params!$A:$C,3,FALSE)</f>
        <v>1</v>
      </c>
      <c r="G24" s="3">
        <f t="shared" si="1"/>
        <v>1</v>
      </c>
      <c r="H24" s="3">
        <f>VLOOKUP(C24,Vehicle_Params!$A:$B,2,FALSE)</f>
        <v>2.6</v>
      </c>
      <c r="I24" s="3">
        <f t="shared" si="2"/>
        <v>2.6</v>
      </c>
      <c r="J24" s="3">
        <f t="shared" si="3"/>
        <v>72</v>
      </c>
      <c r="K24" s="3">
        <f t="shared" si="4"/>
        <v>72</v>
      </c>
    </row>
    <row r="25" ht="15.75" customHeight="1">
      <c r="A25" s="2">
        <v>2.0</v>
      </c>
      <c r="B25" s="3" t="s">
        <v>21</v>
      </c>
      <c r="C25" s="3" t="s">
        <v>17</v>
      </c>
      <c r="D25" s="2">
        <v>0.0</v>
      </c>
      <c r="E25" s="3">
        <v>50.0</v>
      </c>
      <c r="F25" s="3">
        <f>VLOOKUP(C25,Vehicle_Params!$A:$C,3,FALSE)</f>
        <v>2</v>
      </c>
      <c r="G25" s="3">
        <f t="shared" si="1"/>
        <v>0</v>
      </c>
      <c r="H25" s="3">
        <f>VLOOKUP(C25,Vehicle_Params!$A:$B,2,FALSE)</f>
        <v>0.6</v>
      </c>
      <c r="I25" s="3">
        <f t="shared" si="2"/>
        <v>0</v>
      </c>
      <c r="J25" s="3">
        <f t="shared" si="3"/>
        <v>0</v>
      </c>
      <c r="K25" s="3">
        <f t="shared" si="4"/>
        <v>0</v>
      </c>
    </row>
    <row r="26" ht="15.75" customHeight="1">
      <c r="A26" s="2">
        <v>2.0</v>
      </c>
      <c r="B26" s="3" t="s">
        <v>22</v>
      </c>
      <c r="C26" s="3" t="s">
        <v>12</v>
      </c>
      <c r="D26" s="2">
        <v>21.0</v>
      </c>
      <c r="E26" s="3">
        <v>80.0</v>
      </c>
      <c r="F26" s="3">
        <f>VLOOKUP(C26,Vehicle_Params!$A:$C,3,FALSE)</f>
        <v>1.5</v>
      </c>
      <c r="G26" s="3">
        <f t="shared" si="1"/>
        <v>31.5</v>
      </c>
      <c r="H26" s="3">
        <f>VLOOKUP(C26,Vehicle_Params!$A:$B,2,FALSE)</f>
        <v>1</v>
      </c>
      <c r="I26" s="3">
        <f t="shared" si="2"/>
        <v>21</v>
      </c>
      <c r="J26" s="3">
        <f t="shared" si="3"/>
        <v>1417.5</v>
      </c>
      <c r="K26" s="3">
        <f t="shared" si="4"/>
        <v>945</v>
      </c>
    </row>
    <row r="27" ht="15.75" customHeight="1">
      <c r="A27" s="2">
        <v>2.0</v>
      </c>
      <c r="B27" s="3" t="s">
        <v>22</v>
      </c>
      <c r="C27" s="3" t="s">
        <v>13</v>
      </c>
      <c r="D27" s="2">
        <v>16.0</v>
      </c>
      <c r="E27" s="3">
        <v>80.0</v>
      </c>
      <c r="F27" s="3">
        <f>VLOOKUP(C27,Vehicle_Params!$A:$C,3,FALSE)</f>
        <v>1.2</v>
      </c>
      <c r="G27" s="3">
        <f t="shared" si="1"/>
        <v>19.2</v>
      </c>
      <c r="H27" s="3">
        <f>VLOOKUP(C27,Vehicle_Params!$A:$B,2,FALSE)</f>
        <v>0.35</v>
      </c>
      <c r="I27" s="3">
        <f t="shared" si="2"/>
        <v>5.6</v>
      </c>
      <c r="J27" s="3">
        <f t="shared" si="3"/>
        <v>864</v>
      </c>
      <c r="K27" s="3">
        <f t="shared" si="4"/>
        <v>720</v>
      </c>
    </row>
    <row r="28" ht="15.75" customHeight="1">
      <c r="A28" s="2">
        <v>2.0</v>
      </c>
      <c r="B28" s="3" t="s">
        <v>22</v>
      </c>
      <c r="C28" s="3" t="s">
        <v>14</v>
      </c>
      <c r="D28" s="2">
        <v>8.0</v>
      </c>
      <c r="E28" s="3">
        <v>80.0</v>
      </c>
      <c r="F28" s="3">
        <f>VLOOKUP(C28,Vehicle_Params!$A:$C,3,FALSE)</f>
        <v>10</v>
      </c>
      <c r="G28" s="3">
        <f t="shared" si="1"/>
        <v>80</v>
      </c>
      <c r="H28" s="3">
        <f>VLOOKUP(C28,Vehicle_Params!$A:$B,2,FALSE)</f>
        <v>1.8</v>
      </c>
      <c r="I28" s="3">
        <f t="shared" si="2"/>
        <v>14.4</v>
      </c>
      <c r="J28" s="3">
        <f t="shared" si="3"/>
        <v>3600</v>
      </c>
      <c r="K28" s="3">
        <f t="shared" si="4"/>
        <v>360</v>
      </c>
    </row>
    <row r="29" ht="15.75" customHeight="1">
      <c r="A29" s="2">
        <v>2.0</v>
      </c>
      <c r="B29" s="3" t="s">
        <v>22</v>
      </c>
      <c r="C29" s="3" t="s">
        <v>15</v>
      </c>
      <c r="D29" s="3">
        <v>0.0</v>
      </c>
      <c r="E29" s="3">
        <v>80.0</v>
      </c>
      <c r="F29" s="3">
        <f>VLOOKUP(C29,Vehicle_Params!$A:$C,3,FALSE)</f>
        <v>30</v>
      </c>
      <c r="G29" s="3">
        <f t="shared" si="1"/>
        <v>0</v>
      </c>
      <c r="H29" s="3">
        <f>VLOOKUP(C29,Vehicle_Params!$A:$B,2,FALSE)</f>
        <v>2.8</v>
      </c>
      <c r="I29" s="3">
        <f t="shared" si="2"/>
        <v>0</v>
      </c>
      <c r="J29" s="3">
        <f t="shared" si="3"/>
        <v>0</v>
      </c>
      <c r="K29" s="3">
        <f t="shared" si="4"/>
        <v>0</v>
      </c>
    </row>
    <row r="30" ht="15.75" customHeight="1">
      <c r="A30" s="2">
        <v>2.0</v>
      </c>
      <c r="B30" s="3" t="s">
        <v>22</v>
      </c>
      <c r="C30" s="3" t="s">
        <v>16</v>
      </c>
      <c r="D30" s="2">
        <v>2.0</v>
      </c>
      <c r="E30" s="3">
        <v>80.0</v>
      </c>
      <c r="F30" s="3">
        <f>VLOOKUP(C30,Vehicle_Params!$A:$C,3,FALSE)</f>
        <v>1</v>
      </c>
      <c r="G30" s="3">
        <f t="shared" si="1"/>
        <v>2</v>
      </c>
      <c r="H30" s="3">
        <f>VLOOKUP(C30,Vehicle_Params!$A:$B,2,FALSE)</f>
        <v>2.6</v>
      </c>
      <c r="I30" s="3">
        <f t="shared" si="2"/>
        <v>5.2</v>
      </c>
      <c r="J30" s="3">
        <f t="shared" si="3"/>
        <v>90</v>
      </c>
      <c r="K30" s="3">
        <f t="shared" si="4"/>
        <v>90</v>
      </c>
    </row>
    <row r="31" ht="15.75" customHeight="1">
      <c r="A31" s="2">
        <v>2.0</v>
      </c>
      <c r="B31" s="3" t="s">
        <v>22</v>
      </c>
      <c r="C31" s="3" t="s">
        <v>17</v>
      </c>
      <c r="D31" s="3">
        <v>0.0</v>
      </c>
      <c r="E31" s="3">
        <v>80.0</v>
      </c>
      <c r="F31" s="3">
        <f>VLOOKUP(C31,Vehicle_Params!$A:$C,3,FALSE)</f>
        <v>2</v>
      </c>
      <c r="G31" s="3">
        <f t="shared" si="1"/>
        <v>0</v>
      </c>
      <c r="H31" s="3">
        <f>VLOOKUP(C31,Vehicle_Params!$A:$B,2,FALSE)</f>
        <v>0.6</v>
      </c>
      <c r="I31" s="3">
        <f t="shared" si="2"/>
        <v>0</v>
      </c>
      <c r="J31" s="3">
        <f t="shared" si="3"/>
        <v>0</v>
      </c>
      <c r="K31" s="3">
        <f t="shared" si="4"/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31">
      <formula1>"Car,Motorcycle,Jeepney,Bus,Truck,Tricycle"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14.57"/>
    <col customWidth="1" min="4" max="26" width="8.71"/>
  </cols>
  <sheetData>
    <row r="1">
      <c r="A1" s="1" t="s">
        <v>2</v>
      </c>
      <c r="B1" s="1" t="s">
        <v>23</v>
      </c>
      <c r="C1" s="1" t="s">
        <v>5</v>
      </c>
    </row>
    <row r="2">
      <c r="A2" s="3" t="s">
        <v>12</v>
      </c>
      <c r="B2" s="3">
        <v>1.0</v>
      </c>
      <c r="C2" s="3">
        <v>1.5</v>
      </c>
    </row>
    <row r="3">
      <c r="A3" s="3" t="s">
        <v>13</v>
      </c>
      <c r="B3" s="3">
        <v>0.35</v>
      </c>
      <c r="C3" s="3">
        <v>1.2</v>
      </c>
    </row>
    <row r="4">
      <c r="A4" s="3" t="s">
        <v>14</v>
      </c>
      <c r="B4" s="3">
        <v>1.8</v>
      </c>
      <c r="C4" s="3">
        <v>10.0</v>
      </c>
    </row>
    <row r="5">
      <c r="A5" s="3" t="s">
        <v>15</v>
      </c>
      <c r="B5" s="3">
        <v>2.8</v>
      </c>
      <c r="C5" s="3">
        <v>30.0</v>
      </c>
    </row>
    <row r="6">
      <c r="A6" s="3" t="s">
        <v>16</v>
      </c>
      <c r="B6" s="3">
        <v>2.6</v>
      </c>
      <c r="C6" s="3">
        <v>1.0</v>
      </c>
    </row>
    <row r="7">
      <c r="A7" s="3" t="s">
        <v>17</v>
      </c>
      <c r="B7" s="3">
        <v>0.6</v>
      </c>
      <c r="C7" s="3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8.43"/>
    <col customWidth="1" min="8" max="8" width="26.57"/>
    <col customWidth="1" min="9" max="11" width="18.43"/>
    <col customWidth="1" min="12" max="26" width="8.71"/>
  </cols>
  <sheetData>
    <row r="1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>
      <c r="A2" s="2">
        <v>2.0</v>
      </c>
      <c r="B2" s="3" t="s">
        <v>11</v>
      </c>
      <c r="C2" s="3">
        <v>300.0</v>
      </c>
      <c r="D2" s="3">
        <f>SUMIFS(Raw_Annotations!$D:$D,Raw_Annotations!$A:$A,$A2,Raw_Annotations!$B:$B,$B2)</f>
        <v>31</v>
      </c>
      <c r="E2" s="3">
        <f>SUMIFS(Raw_Annotations!$I:$I,Raw_Annotations!$A:$A,$A2,Raw_Annotations!$B:$B,$B2)</f>
        <v>27.25</v>
      </c>
      <c r="F2" s="3">
        <f t="shared" ref="F2:F5" si="1">IF(C2=0,0,D2*3600/C2)</f>
        <v>372</v>
      </c>
      <c r="G2" s="3">
        <f>SUMIFS(Raw_Annotations!$G:$G,Raw_Annotations!$A:$A,$A2,Raw_Annotations!$B:$B,$B2)</f>
        <v>98.2</v>
      </c>
      <c r="H2" s="3">
        <f t="shared" ref="H2:H5" si="2">IF(C2=0,0,G2*3600/C2)</f>
        <v>1178.4</v>
      </c>
      <c r="I2" s="3">
        <f>SUMIFS(Raw_Annotations!$G:$G,Raw_Annotations!$A:$A,$A2,Raw_Annotations!$B:$B,$B2,Raw_Annotations!$C:$C,"Jeepney")+SUMIFS(Raw_Annotations!$G:$G,Raw_Annotations!$A:$A,$A2,Raw_Annotations!$B:$B,$B2,Raw_Annotations!$C:$C,"Bus")</f>
        <v>60</v>
      </c>
      <c r="J2" s="3">
        <f t="shared" ref="J2:J5" si="3">IF(G2=0,0,I2/G2)</f>
        <v>0.6109979633</v>
      </c>
      <c r="K2" s="3">
        <f>IF(E2=0,0,(SUMIFS(Raw_Annotations!$I:$I,Raw_Annotations!$A:$A,$A2,Raw_Annotations!$B:$B,$B2,Raw_Annotations!$C:$C,"Jeepney")+SUMIFS(Raw_Annotations!$I:$I,Raw_Annotations!$A:$A,$A2,Raw_Annotations!$B:$B,$B2,Raw_Annotations!$C:$C,"Bus"))/E2)</f>
        <v>0.3009174312</v>
      </c>
    </row>
    <row r="3">
      <c r="A3" s="2">
        <v>2.0</v>
      </c>
      <c r="B3" s="3" t="s">
        <v>18</v>
      </c>
      <c r="C3" s="3">
        <v>300.0</v>
      </c>
      <c r="D3" s="3">
        <f>SUMIFS(Raw_Annotations!$D:$D,Raw_Annotations!$A:$A,$A3,Raw_Annotations!$B:$B,$B3)</f>
        <v>23</v>
      </c>
      <c r="E3" s="3">
        <f>SUMIFS(Raw_Annotations!$I:$I,Raw_Annotations!$A:$A,$A3,Raw_Annotations!$B:$B,$B3)</f>
        <v>23.25</v>
      </c>
      <c r="F3" s="3">
        <f t="shared" si="1"/>
        <v>276</v>
      </c>
      <c r="G3" s="3">
        <f>SUMIFS(Raw_Annotations!$G:$G,Raw_Annotations!$A:$A,$A3,Raw_Annotations!$B:$B,$B3)</f>
        <v>48.4</v>
      </c>
      <c r="H3" s="3">
        <f t="shared" si="2"/>
        <v>580.8</v>
      </c>
      <c r="I3" s="3">
        <f>SUMIFS(Raw_Annotations!$G:$G,Raw_Annotations!$A:$A,$A3,Raw_Annotations!$B:$B,$B3,Raw_Annotations!$C:$C,"Jeepney")+SUMIFS(Raw_Annotations!$G:$G,Raw_Annotations!$A:$A,$A3,Raw_Annotations!$B:$B,$B3,Raw_Annotations!$C:$C,"Bus")</f>
        <v>20</v>
      </c>
      <c r="J3" s="3">
        <f t="shared" si="3"/>
        <v>0.4132231405</v>
      </c>
      <c r="K3" s="3">
        <f>IF(E3=0,0,(SUMIFS(Raw_Annotations!$I:$I,Raw_Annotations!$A:$A,$A3,Raw_Annotations!$B:$B,$B3,Raw_Annotations!$C:$C,"Jeepney")+SUMIFS(Raw_Annotations!$I:$I,Raw_Annotations!$A:$A,$A3,Raw_Annotations!$B:$B,$B3,Raw_Annotations!$C:$C,"Bus"))/E3)</f>
        <v>0.1548387097</v>
      </c>
    </row>
    <row r="4">
      <c r="A4" s="2">
        <v>2.0</v>
      </c>
      <c r="B4" s="3" t="s">
        <v>19</v>
      </c>
      <c r="C4" s="3">
        <v>300.0</v>
      </c>
      <c r="D4" s="3">
        <f>SUMIFS(Raw_Annotations!$D:$D,Raw_Annotations!$A:$A,$A4,Raw_Annotations!$B:$B,$B4)</f>
        <v>185</v>
      </c>
      <c r="E4" s="3">
        <f>SUMIFS(Raw_Annotations!$I:$I,Raw_Annotations!$A:$A,$A4,Raw_Annotations!$B:$B,$B4)</f>
        <v>159.85</v>
      </c>
      <c r="F4" s="3">
        <f t="shared" si="1"/>
        <v>2220</v>
      </c>
      <c r="G4" s="3">
        <f>SUMIFS(Raw_Annotations!$G:$G,Raw_Annotations!$A:$A,$A4,Raw_Annotations!$B:$B,$B4)</f>
        <v>400.4</v>
      </c>
      <c r="H4" s="3">
        <f t="shared" si="2"/>
        <v>4804.8</v>
      </c>
      <c r="I4" s="3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3">
        <f t="shared" si="3"/>
        <v>0.4245754246</v>
      </c>
      <c r="K4" s="3">
        <f>IF(E4=0,0,(SUMIFS(Raw_Annotations!$I:$I,Raw_Annotations!$A:$A,$A4,Raw_Annotations!$B:$B,$B4,Raw_Annotations!$C:$C,"Jeepney")+SUMIFS(Raw_Annotations!$I:$I,Raw_Annotations!$A:$A,$A4,Raw_Annotations!$B:$B,$B4,Raw_Annotations!$C:$C,"Bus"))/E4)</f>
        <v>0.1914294651</v>
      </c>
    </row>
    <row r="5">
      <c r="A5" s="2">
        <v>2.0</v>
      </c>
      <c r="B5" s="3" t="s">
        <v>21</v>
      </c>
      <c r="C5" s="3">
        <v>300.0</v>
      </c>
      <c r="D5" s="3">
        <f>SUMIFS(Raw_Annotations!$D:$D,Raw_Annotations!$A:$A,$A5,Raw_Annotations!$B:$B,$B5)</f>
        <v>137</v>
      </c>
      <c r="E5" s="3">
        <f>SUMIFS(Raw_Annotations!$I:$I,Raw_Annotations!$A:$A,$A5,Raw_Annotations!$B:$B,$B5)</f>
        <v>120.6</v>
      </c>
      <c r="F5" s="3">
        <f t="shared" si="1"/>
        <v>1644</v>
      </c>
      <c r="G5" s="3">
        <f>SUMIFS(Raw_Annotations!$G:$G,Raw_Annotations!$A:$A,$A5,Raw_Annotations!$B:$B,$B5)</f>
        <v>349.6</v>
      </c>
      <c r="H5" s="3">
        <f t="shared" si="2"/>
        <v>4195.2</v>
      </c>
      <c r="I5" s="3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 s="3">
        <f t="shared" si="3"/>
        <v>0.5148741419</v>
      </c>
      <c r="K5" s="3">
        <f>IF(E5=0,0,(SUMIFS(Raw_Annotations!$I:$I,Raw_Annotations!$A:$A,$A5,Raw_Annotations!$B:$B,$B5,Raw_Annotations!$C:$C,"Jeepney")+SUMIFS(Raw_Annotations!$I:$I,Raw_Annotations!$A:$A,$A5,Raw_Annotations!$B:$B,$B5,Raw_Annotations!$C:$C,"Bus"))/E5)</f>
        <v>0.2255389718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4.71"/>
    <col customWidth="1" min="2" max="26" width="8.71"/>
  </cols>
  <sheetData>
    <row r="1">
      <c r="A1" s="3" t="s">
        <v>32</v>
      </c>
    </row>
    <row r="3">
      <c r="A3" s="3" t="s">
        <v>33</v>
      </c>
    </row>
    <row r="4">
      <c r="A4" s="3" t="s">
        <v>34</v>
      </c>
    </row>
    <row r="5">
      <c r="A5" s="3" t="s">
        <v>35</v>
      </c>
    </row>
    <row r="6">
      <c r="A6" s="3" t="s">
        <v>36</v>
      </c>
    </row>
    <row r="7">
      <c r="A7" s="3" t="s">
        <v>37</v>
      </c>
    </row>
    <row r="9">
      <c r="A9" s="3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2025-08-28T10:27:28Z</dcterms:created>
  <dc:creator>openpyxl</dc:creator>
</cp:coreProperties>
</file>