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"/>
    </mc:Choice>
  </mc:AlternateContent>
  <xr:revisionPtr revIDLastSave="0" documentId="13_ncr:1_{A61F300A-85E6-4583-9A68-395BF4AC850B}" xr6:coauthVersionLast="47" xr6:coauthVersionMax="47" xr10:uidLastSave="{00000000-0000-0000-0000-000000000000}"/>
  <bookViews>
    <workbookView xWindow="1515" yWindow="1515" windowWidth="17550" windowHeight="11385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F2" i="3" s="1"/>
  <c r="D3" i="3"/>
  <c r="F3" i="3" s="1"/>
  <c r="D4" i="3"/>
  <c r="F4" i="3" s="1"/>
  <c r="K19" i="1" l="1"/>
  <c r="I19" i="1"/>
  <c r="H19" i="1"/>
  <c r="G19" i="1"/>
  <c r="J19" i="1" s="1"/>
  <c r="F19" i="1"/>
  <c r="K18" i="1"/>
  <c r="I18" i="1"/>
  <c r="H18" i="1"/>
  <c r="G18" i="1"/>
  <c r="J18" i="1" s="1"/>
  <c r="F18" i="1"/>
  <c r="K17" i="1"/>
  <c r="I17" i="1"/>
  <c r="H17" i="1"/>
  <c r="G17" i="1"/>
  <c r="J17" i="1" s="1"/>
  <c r="F17" i="1"/>
  <c r="K16" i="1"/>
  <c r="I16" i="1"/>
  <c r="H16" i="1"/>
  <c r="G16" i="1"/>
  <c r="F16" i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F14" i="1"/>
  <c r="K13" i="1"/>
  <c r="I13" i="1"/>
  <c r="H13" i="1"/>
  <c r="G13" i="1"/>
  <c r="J13" i="1" s="1"/>
  <c r="F13" i="1"/>
  <c r="K12" i="1"/>
  <c r="I12" i="1"/>
  <c r="H12" i="1"/>
  <c r="G12" i="1"/>
  <c r="J12" i="1" s="1"/>
  <c r="F12" i="1"/>
  <c r="K11" i="1"/>
  <c r="I11" i="1"/>
  <c r="H11" i="1"/>
  <c r="G11" i="1"/>
  <c r="J11" i="1" s="1"/>
  <c r="F11" i="1"/>
  <c r="K10" i="1"/>
  <c r="I10" i="1"/>
  <c r="H10" i="1"/>
  <c r="G10" i="1"/>
  <c r="F10" i="1"/>
  <c r="K9" i="1"/>
  <c r="I9" i="1"/>
  <c r="H9" i="1"/>
  <c r="G9" i="1"/>
  <c r="J9" i="1" s="1"/>
  <c r="F9" i="1"/>
  <c r="K8" i="1"/>
  <c r="I8" i="1"/>
  <c r="E3" i="3" s="1"/>
  <c r="K3" i="3" s="1"/>
  <c r="H8" i="1"/>
  <c r="G8" i="1"/>
  <c r="F8" i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I5" i="1"/>
  <c r="H5" i="1"/>
  <c r="G5" i="1"/>
  <c r="J5" i="1" s="1"/>
  <c r="F5" i="1"/>
  <c r="K4" i="1"/>
  <c r="I4" i="1"/>
  <c r="H4" i="1"/>
  <c r="G4" i="1"/>
  <c r="I2" i="3" s="1"/>
  <c r="F4" i="1"/>
  <c r="K3" i="1"/>
  <c r="I3" i="1"/>
  <c r="H3" i="1"/>
  <c r="G3" i="1"/>
  <c r="J3" i="1" s="1"/>
  <c r="F3" i="1"/>
  <c r="K2" i="1"/>
  <c r="I2" i="1"/>
  <c r="H2" i="1"/>
  <c r="G2" i="1"/>
  <c r="F2" i="1"/>
  <c r="J14" i="1" l="1"/>
  <c r="G4" i="3"/>
  <c r="J16" i="1"/>
  <c r="I4" i="3"/>
  <c r="J8" i="1"/>
  <c r="G3" i="3"/>
  <c r="J10" i="1"/>
  <c r="I3" i="3"/>
  <c r="E2" i="3"/>
  <c r="K2" i="3" s="1"/>
  <c r="J2" i="1"/>
  <c r="G2" i="3"/>
  <c r="J4" i="1"/>
  <c r="H3" i="3" l="1"/>
  <c r="J3" i="3"/>
  <c r="J4" i="3"/>
  <c r="H4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<sst xmlns="http://schemas.openxmlformats.org/spreadsheetml/2006/main" count="77" uniqueCount="35">
  <si>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</si>
  <si>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</si>
  <si>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</si>
  <si>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</si>
  <si>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</si>
  <si>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SD_N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</si>
  <si>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</si>
  <si>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</si>
  <si>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</si>
  <si>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</si>
  <si>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</si>
  <si>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</si>
  <si>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</si>
  <si>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</si>
  <si>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</si>
  <si>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</si>
  <si>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</si>
  <si>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</si>
  <si>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</si>
  <si>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</si>
  <si>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</si>
  <si>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</si>
  <si>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</si>
  <si>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</si>
  <si>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</si>
  <si>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</si>
  <si>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PassengerEquivalent</t>
  </si>
  <si>
    <t>Vehicle Size Factor</t>
  </si>
  <si>
    <t>Vehicle Size Equivalent</t>
  </si>
  <si>
    <t>Pass throughput per hr</t>
  </si>
  <si>
    <t>Veh Throughput per hr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</si>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</sst>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A7" zoomScale="145" zoomScaleNormal="145" workbookViewId="0">
      <selection activeCell="E16" sqref="E16"/>
    </sheetView>
  </sheetViews>
  <sheetFormatPr defaultRowHeight="15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x14ac:dyDescent="0.25">
      <c r="A2">
        <v>1</v>
      </c>
      <c r="B2" t="s">
        <v>5</v>
      </c>
      <c r="C2" t="s">
        <v>6</v>
      </c>
      <c r="D2">
        <v>34</v>
      </c>
      <c r="E2">
        <v>300</v>
      </c>
      <c r="F2">
        <f>VLOOKUP(C2,Vehicle_Params!$A:$C,3,FALSE)</f>
        <v>1.5</v>
      </c>
      <c r="G2">
        <f t="shared" ref="G2:G19" si="0">IF(D2="",0,D2*F2)</f>
        <v>51</v>
      </c>
      <c r="H2">
        <f>VLOOKUP(C2,Vehicle_Params!$A:$B,2,FALSE)</f>
        <v>1</v>
      </c>
      <c r="I2">
        <f t="shared" ref="I2:I19" si="1">IF(D2="",0,D2*H2)</f>
        <v>34</v>
      </c>
      <c r="J2">
        <f t="shared" ref="J2:J19" si="2">IF(E2=0,0,G2*3600/E2)</f>
        <v>612</v>
      </c>
      <c r="K2">
        <f t="shared" ref="K2:K19" si="3">IF(E2=0,0,IF(D2="",0,D2*3600/E2))</f>
        <v>408</v>
      </c>
    </row>
    <row r="3" spans="1:11" x14ac:dyDescent="0.25">
      <c r="A3">
        <v>1</v>
      </c>
      <c r="B3" t="s">
        <v>5</v>
      </c>
      <c r="C3" t="s">
        <v>7</v>
      </c>
      <c r="D3">
        <v>34</v>
      </c>
      <c r="E3">
        <v>300</v>
      </c>
      <c r="F3">
        <f>VLOOKUP(C3,Vehicle_Params!$A:$C,3,FALSE)</f>
        <v>1.2</v>
      </c>
      <c r="G3">
        <f t="shared" si="0"/>
        <v>40.799999999999997</v>
      </c>
      <c r="H3">
        <f>VLOOKUP(C3,Vehicle_Params!$A:$B,2,FALSE)</f>
        <v>0.35</v>
      </c>
      <c r="I3">
        <f t="shared" si="1"/>
        <v>11.899999999999999</v>
      </c>
      <c r="J3">
        <f t="shared" si="2"/>
        <v>489.6</v>
      </c>
      <c r="K3">
        <f t="shared" si="3"/>
        <v>408</v>
      </c>
    </row>
    <row r="4" spans="1:11" x14ac:dyDescent="0.25">
      <c r="A4">
        <v>1</v>
      </c>
      <c r="B4" t="s">
        <v>5</v>
      </c>
      <c r="C4" t="s">
        <v>8</v>
      </c>
      <c r="D4">
        <v>43</v>
      </c>
      <c r="E4">
        <v>300</v>
      </c>
      <c r="F4">
        <f>VLOOKUP(C4,Vehicle_Params!$A:$C,3,FALSE)</f>
        <v>10</v>
      </c>
      <c r="G4">
        <f t="shared" si="0"/>
        <v>430</v>
      </c>
      <c r="H4">
        <f>VLOOKUP(C4,Vehicle_Params!$A:$B,2,FALSE)</f>
        <v>1.8</v>
      </c>
      <c r="I4">
        <f t="shared" si="1"/>
        <v>77.400000000000006</v>
      </c>
      <c r="J4">
        <f t="shared" si="2"/>
        <v>5160</v>
      </c>
      <c r="K4">
        <f t="shared" si="3"/>
        <v>516</v>
      </c>
    </row>
    <row r="5" spans="1:11" x14ac:dyDescent="0.25">
      <c r="A5">
        <v>1</v>
      </c>
      <c r="B5" t="s">
        <v>5</v>
      </c>
      <c r="C5" t="s">
        <v>9</v>
      </c>
      <c r="D5">
        <v>2</v>
      </c>
      <c r="E5">
        <v>300</v>
      </c>
      <c r="F5">
        <f>VLOOKUP(C5,Vehicle_Params!$A:$C,3,FALSE)</f>
        <v>30</v>
      </c>
      <c r="G5">
        <f t="shared" si="0"/>
        <v>60</v>
      </c>
      <c r="H5">
        <f>VLOOKUP(C5,Vehicle_Params!$A:$B,2,FALSE)</f>
        <v>2.8</v>
      </c>
      <c r="I5">
        <f t="shared" si="1"/>
        <v>5.6</v>
      </c>
      <c r="J5">
        <f t="shared" si="2"/>
        <v>720</v>
      </c>
      <c r="K5">
        <f t="shared" si="3"/>
        <v>24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1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1</v>
      </c>
      <c r="B8" t="s">
        <v>12</v>
      </c>
      <c r="C8" t="s">
        <v>6</v>
      </c>
      <c r="D8">
        <v>34</v>
      </c>
      <c r="E8">
        <v>300</v>
      </c>
      <c r="F8">
        <f>VLOOKUP(C8,Vehicle_Params!$A:$C,3,FALSE)</f>
        <v>1.5</v>
      </c>
      <c r="G8">
        <f t="shared" si="0"/>
        <v>51</v>
      </c>
      <c r="H8">
        <f>VLOOKUP(C8,Vehicle_Params!$A:$B,2,FALSE)</f>
        <v>1</v>
      </c>
      <c r="I8">
        <f t="shared" si="1"/>
        <v>34</v>
      </c>
      <c r="J8">
        <f t="shared" si="2"/>
        <v>612</v>
      </c>
      <c r="K8">
        <f t="shared" si="3"/>
        <v>408</v>
      </c>
    </row>
    <row r="9" spans="1:11" x14ac:dyDescent="0.25">
      <c r="A9">
        <v>1</v>
      </c>
      <c r="B9" t="s">
        <v>12</v>
      </c>
      <c r="C9" t="s">
        <v>7</v>
      </c>
      <c r="D9">
        <v>34</v>
      </c>
      <c r="E9">
        <v>300</v>
      </c>
      <c r="F9">
        <f>VLOOKUP(C9,Vehicle_Params!$A:$C,3,FALSE)</f>
        <v>1.2</v>
      </c>
      <c r="G9">
        <f t="shared" si="0"/>
        <v>40.799999999999997</v>
      </c>
      <c r="H9">
        <f>VLOOKUP(C9,Vehicle_Params!$A:$B,2,FALSE)</f>
        <v>0.35</v>
      </c>
      <c r="I9">
        <f t="shared" si="1"/>
        <v>11.899999999999999</v>
      </c>
      <c r="J9">
        <f t="shared" si="2"/>
        <v>489.6</v>
      </c>
      <c r="K9">
        <f t="shared" si="3"/>
        <v>408</v>
      </c>
    </row>
    <row r="10" spans="1:11" x14ac:dyDescent="0.25">
      <c r="A10">
        <v>1</v>
      </c>
      <c r="B10" t="s">
        <v>12</v>
      </c>
      <c r="C10" t="s">
        <v>8</v>
      </c>
      <c r="D10">
        <v>43</v>
      </c>
      <c r="E10">
        <v>300</v>
      </c>
      <c r="F10">
        <f>VLOOKUP(C10,Vehicle_Params!$A:$C,3,FALSE)</f>
        <v>10</v>
      </c>
      <c r="G10">
        <f t="shared" si="0"/>
        <v>430</v>
      </c>
      <c r="H10">
        <f>VLOOKUP(C10,Vehicle_Params!$A:$B,2,FALSE)</f>
        <v>1.8</v>
      </c>
      <c r="I10">
        <f t="shared" si="1"/>
        <v>77.400000000000006</v>
      </c>
      <c r="J10">
        <f t="shared" si="2"/>
        <v>5160</v>
      </c>
      <c r="K10">
        <f t="shared" si="3"/>
        <v>516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34</v>
      </c>
      <c r="E14">
        <v>300</v>
      </c>
      <c r="F14">
        <f>VLOOKUP(C14,Vehicle_Params!$A:$C,3,FALSE)</f>
        <v>1.5</v>
      </c>
      <c r="G14">
        <f t="shared" si="0"/>
        <v>51</v>
      </c>
      <c r="H14">
        <f>VLOOKUP(C14,Vehicle_Params!$A:$B,2,FALSE)</f>
        <v>1</v>
      </c>
      <c r="I14">
        <f t="shared" si="1"/>
        <v>34</v>
      </c>
      <c r="J14">
        <f t="shared" si="2"/>
        <v>612</v>
      </c>
      <c r="K14">
        <f t="shared" si="3"/>
        <v>408</v>
      </c>
    </row>
    <row r="15" spans="1:11" x14ac:dyDescent="0.25">
      <c r="A15">
        <v>1</v>
      </c>
      <c r="B15" t="s">
        <v>13</v>
      </c>
      <c r="C15" t="s">
        <v>7</v>
      </c>
      <c r="D15">
        <v>34</v>
      </c>
      <c r="E15">
        <v>300</v>
      </c>
      <c r="F15">
        <f>VLOOKUP(C15,Vehicle_Params!$A:$C,3,FALSE)</f>
        <v>1.2</v>
      </c>
      <c r="G15">
        <f t="shared" si="0"/>
        <v>40.799999999999997</v>
      </c>
      <c r="H15">
        <f>VLOOKUP(C15,Vehicle_Params!$A:$B,2,FALSE)</f>
        <v>0.35</v>
      </c>
      <c r="I15">
        <f t="shared" si="1"/>
        <v>11.899999999999999</v>
      </c>
      <c r="J15">
        <f t="shared" si="2"/>
        <v>489.6</v>
      </c>
      <c r="K15">
        <f t="shared" si="3"/>
        <v>408</v>
      </c>
    </row>
    <row r="16" spans="1:11" x14ac:dyDescent="0.25">
      <c r="A16">
        <v>1</v>
      </c>
      <c r="B16" t="s">
        <v>13</v>
      </c>
      <c r="C16" t="s">
        <v>8</v>
      </c>
      <c r="D16">
        <v>43</v>
      </c>
      <c r="E16">
        <v>300</v>
      </c>
      <c r="F16">
        <f>VLOOKUP(C16,Vehicle_Params!$A:$C,3,FALSE)</f>
        <v>10</v>
      </c>
      <c r="G16">
        <f t="shared" si="0"/>
        <v>430</v>
      </c>
      <c r="H16">
        <f>VLOOKUP(C16,Vehicle_Params!$A:$B,2,FALSE)</f>
        <v>1.8</v>
      </c>
      <c r="I16">
        <f t="shared" si="1"/>
        <v>77.400000000000006</v>
      </c>
      <c r="J16">
        <f t="shared" si="2"/>
        <v>5160</v>
      </c>
      <c r="K16">
        <f t="shared" si="3"/>
        <v>516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1</v>
      </c>
      <c r="B19" t="s">
        <v>13</v>
      </c>
      <c r="C19" t="s">
        <v>11</v>
      </c>
      <c r="D19">
        <v>1</v>
      </c>
      <c r="E19">
        <v>300</v>
      </c>
      <c r="F19">
        <f>VLOOKUP(C19,Vehicle_Params!$A:$C,3,FALSE)</f>
        <v>2</v>
      </c>
      <c r="G19">
        <f t="shared" si="0"/>
        <v>2</v>
      </c>
      <c r="H19">
        <f>VLOOKUP(C19,Vehicle_Params!$A:$B,2,FALSE)</f>
        <v>0.6</v>
      </c>
      <c r="I19">
        <f t="shared" si="1"/>
        <v>0.6</v>
      </c>
      <c r="J19">
        <f t="shared" si="2"/>
        <v>24</v>
      </c>
      <c r="K19">
        <f t="shared" si="3"/>
        <v>12</v>
      </c>
    </row>
  </sheetData>
  <dataValidations count="1">
    <dataValidation type="list" sqref="C2:C19" xr:uid="{00000000-0002-0000-0000-000000000000}">
      <formula1>"Car,Motorcycle,Jeepney,Bus,Truck,Tricycle"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H8" sqref="H8"/>
    </sheetView>
  </sheetViews>
  <sheetFormatPr defaultRowHeight="15" x14ac:dyDescent="0.25"/>
  <cols>
    <col min="1" max="1" width="15.85546875" customWidth="1"/>
    <col min="2" max="2" width="20.140625" customWidth="1"/>
    <col min="3" max="3" width="15.85546875" customWidth="1"/>
  </cols>
  <sheetData>
    <row r="1" spans="1:3" x14ac:dyDescent="0.25">
      <c r="A1" s="1" t="s">
        <v>2</v>
      </c>
      <c r="B1" s="1" t="s">
        <v>27</v>
      </c>
      <c r="C1" s="1" t="s">
        <v>14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zoomScale="115" zoomScaleNormal="115" workbookViewId="0">
      <selection activeCell="K1" sqref="K1"/>
    </sheetView>
  </sheetViews>
  <sheetFormatPr defaultRowHeight="15" x14ac:dyDescent="0.25"/>
  <cols>
    <col min="4" max="6" width="20.140625" customWidth="1"/>
    <col min="7" max="8" width="22.7109375" customWidth="1"/>
    <col min="9" max="11" width="20.1406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116</v>
      </c>
      <c r="E2">
        <f>SUMIFS(Raw_Annotations!$I:$I,Raw_Annotations!$A:$A,$A2,Raw_Annotations!$B:$B,$B2)</f>
        <v>134.69999999999999</v>
      </c>
      <c r="F2">
        <f>IF(C2=0,0,D2*3600/C2)</f>
        <v>1392</v>
      </c>
      <c r="G2">
        <f>SUMIFS(Raw_Annotations!$G:$G,Raw_Annotations!$A:$A,$A2,Raw_Annotations!$B:$B,$B2)</f>
        <v>585.79999999999995</v>
      </c>
      <c r="H2">
        <f>IF(C2=0,0,G2*3600/C2)</f>
        <v>7029.6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490</v>
      </c>
      <c r="J2">
        <f>IF(G2=0,0,I2/G2)</f>
        <v>0.83646295664049175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0.61618411284335561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116</v>
      </c>
      <c r="E3">
        <f>SUMIFS(Raw_Annotations!$I:$I,Raw_Annotations!$A:$A,$A3,Raw_Annotations!$B:$B,$B3)</f>
        <v>134.69999999999999</v>
      </c>
      <c r="F3">
        <f>IF(C3=0,0,D3*3600/C3)</f>
        <v>1392</v>
      </c>
      <c r="G3">
        <f>SUMIFS(Raw_Annotations!$G:$G,Raw_Annotations!$A:$A,$A3,Raw_Annotations!$B:$B,$B3)</f>
        <v>585.79999999999995</v>
      </c>
      <c r="H3">
        <f>IF(C3=0,0,G3*3600/C3)</f>
        <v>7029.6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490</v>
      </c>
      <c r="J3">
        <f>IF(G3=0,0,I3/G3)</f>
        <v>0.83646295664049175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0.61618411284335561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116</v>
      </c>
      <c r="E4">
        <f>SUMIFS(Raw_Annotations!$I:$I,Raw_Annotations!$A:$A,$A4,Raw_Annotations!$B:$B,$B4)</f>
        <v>134.69999999999999</v>
      </c>
      <c r="F4">
        <f>IF(C4=0,0,D4*3600/C4)</f>
        <v>1392</v>
      </c>
      <c r="G4">
        <f>SUMIFS(Raw_Annotations!$G:$G,Raw_Annotations!$A:$A,$A4,Raw_Annotations!$B:$B,$B4)</f>
        <v>585.79999999999995</v>
      </c>
      <c r="H4">
        <f>IF(C4=0,0,G4*3600/C4)</f>
        <v>7029.6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490</v>
      </c>
      <c r="J4">
        <f>IF(G4=0,0,I4/G4)</f>
        <v>0.83646295664049175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0.61618411284335561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G25" sqref="G25"/>
    </sheetView>
  </sheetViews>
  <sheetFormatPr defaultRowHeight="15" x14ac:dyDescent="0.25"/>
  <sheetData>
    <row r="1" spans="1:1" x14ac:dyDescent="0.25">
      <c r="A1" t="s">
        <v>31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25</v>
      </c>
    </row>
    <row r="9" spans="1:1" x14ac:dyDescent="0.25">
      <c r="A9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2025-09-09T04:07:23Z</dcterms:modified>
</cp:coreProperties>
</file>