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0A348894-B14D-4CCF-8E81-726CFF77F8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G5" i="3"/>
  <c r="J5" i="3" s="1"/>
  <c r="E5" i="3"/>
  <c r="K5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I30" i="1"/>
  <c r="H30" i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J26" i="1"/>
  <c r="H26" i="1"/>
  <c r="I26" i="1" s="1"/>
  <c r="G26" i="1"/>
  <c r="F26" i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I22" i="1"/>
  <c r="H22" i="1"/>
  <c r="F22" i="1"/>
  <c r="G22" i="1" s="1"/>
  <c r="J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J17" i="1"/>
  <c r="H17" i="1"/>
  <c r="I17" i="1" s="1"/>
  <c r="G17" i="1"/>
  <c r="F17" i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J10" i="1"/>
  <c r="H10" i="1"/>
  <c r="I10" i="1" s="1"/>
  <c r="G10" i="1"/>
  <c r="F10" i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H3" i="1"/>
  <c r="I3" i="1" s="1"/>
  <c r="G3" i="1"/>
  <c r="J3" i="1" s="1"/>
  <c r="F3" i="1"/>
  <c r="K2" i="1"/>
  <c r="J2" i="1"/>
  <c r="H2" i="1"/>
  <c r="I2" i="1" s="1"/>
  <c r="E2" i="3" s="1"/>
  <c r="K2" i="3" s="1"/>
  <c r="G2" i="1"/>
  <c r="G4" i="3" l="1"/>
  <c r="J14" i="1"/>
  <c r="G3" i="3"/>
  <c r="J8" i="1"/>
  <c r="J16" i="1"/>
  <c r="I4" i="3"/>
  <c r="J4" i="1"/>
  <c r="I2" i="3"/>
  <c r="G2" i="3"/>
  <c r="H5" i="3"/>
  <c r="J2" i="3" l="1"/>
  <c r="H2" i="3"/>
  <c r="J3" i="3"/>
  <c r="H3" i="3"/>
  <c r="J4" i="3"/>
  <c r="H4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<sst xmlns="http://schemas.openxmlformats.org/spreadsheetml/2006/main" count="102" uniqueCount="38">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</sst>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30</v>
      </c>
      <c r="E2" s="2">
        <v>300</v>
      </c>
      <c r="F2" s="2">
        <v>1.5</v>
      </c>
      <c r="G2" s="2">
        <f t="shared" ref="G2:G31" si="0">IF(D2="",0,D2*F2)</f>
        <v>45</v>
      </c>
      <c r="H2" s="2">
        <f>VLOOKUP(C2,Vehicle_Params!$A:$B,2,FALSE)</f>
        <v>1</v>
      </c>
      <c r="I2" s="2">
        <f t="shared" ref="I2:I31" si="1">IF(D2="",0,D2*H2)</f>
        <v>30</v>
      </c>
      <c r="J2" s="2">
        <f t="shared" ref="J2:J31" si="2">IF(E2=0,0,G2*3600/E2)</f>
        <v>540</v>
      </c>
      <c r="K2" s="2">
        <f t="shared" ref="K2:K31" si="3">IF(E2=0,0,IF(D2="",0,D2*3600/E2))</f>
        <v>360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12</v>
      </c>
      <c r="E3" s="2">
        <v>300</v>
      </c>
      <c r="F3" s="2">
        <f>VLOOKUP(C3,Vehicle_Params!$A:$C,3,FALSE)</f>
        <v>1.2</v>
      </c>
      <c r="G3" s="2">
        <f t="shared" si="0"/>
        <v>14.399999999999999</v>
      </c>
      <c r="H3" s="2">
        <f>VLOOKUP(C3,Vehicle_Params!$A:$B,2,FALSE)</f>
        <v>0.35</v>
      </c>
      <c r="I3" s="2">
        <f t="shared" si="1"/>
        <v>4.1999999999999993</v>
      </c>
      <c r="J3" s="2">
        <f t="shared" si="2"/>
        <v>172.79999999999998</v>
      </c>
      <c r="K3" s="2">
        <f t="shared" si="3"/>
        <v>144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1</v>
      </c>
      <c r="E4" s="2">
        <v>300</v>
      </c>
      <c r="F4" s="2">
        <f>VLOOKUP(C4,Vehicle_Params!$A:$C,3,FALSE)</f>
        <v>10</v>
      </c>
      <c r="G4" s="2">
        <f t="shared" si="0"/>
        <v>10</v>
      </c>
      <c r="H4" s="2">
        <f>VLOOKUP(C4,Vehicle_Params!$A:$B,2,FALSE)</f>
        <v>1.8</v>
      </c>
      <c r="I4" s="2">
        <f t="shared" si="1"/>
        <v>1.8</v>
      </c>
      <c r="J4" s="2">
        <f t="shared" si="2"/>
        <v>120</v>
      </c>
      <c r="K4" s="2">
        <f t="shared" si="3"/>
        <v>12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5</v>
      </c>
      <c r="E7" s="2">
        <v>300</v>
      </c>
      <c r="F7" s="2">
        <f>VLOOKUP(C7,Vehicle_Params!$A:$C,3,FALSE)</f>
        <v>2</v>
      </c>
      <c r="G7" s="2">
        <f t="shared" si="0"/>
        <v>10</v>
      </c>
      <c r="H7" s="2">
        <f>VLOOKUP(C7,Vehicle_Params!$A:$B,2,FALSE)</f>
        <v>0.6</v>
      </c>
      <c r="I7" s="2">
        <f t="shared" si="1"/>
        <v>3</v>
      </c>
      <c r="J7" s="2">
        <f t="shared" si="2"/>
        <v>120</v>
      </c>
      <c r="K7" s="2">
        <f t="shared" si="3"/>
        <v>60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11</v>
      </c>
      <c r="E8" s="2">
        <v>300</v>
      </c>
      <c r="F8" s="2">
        <f>VLOOKUP(C8,Vehicle_Params!$A:$C,3,FALSE)</f>
        <v>1.5</v>
      </c>
      <c r="G8" s="2">
        <f t="shared" si="0"/>
        <v>16.5</v>
      </c>
      <c r="H8" s="2">
        <f>VLOOKUP(C8,Vehicle_Params!$A:$B,2,FALSE)</f>
        <v>1</v>
      </c>
      <c r="I8" s="2">
        <f t="shared" si="1"/>
        <v>11</v>
      </c>
      <c r="J8" s="2">
        <f t="shared" si="2"/>
        <v>198</v>
      </c>
      <c r="K8" s="2">
        <f t="shared" si="3"/>
        <v>132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10</v>
      </c>
      <c r="E9" s="2">
        <v>300</v>
      </c>
      <c r="F9" s="2">
        <f>VLOOKUP(C9,Vehicle_Params!$A:$C,3,FALSE)</f>
        <v>1.2</v>
      </c>
      <c r="G9" s="2">
        <f t="shared" si="0"/>
        <v>12</v>
      </c>
      <c r="H9" s="2">
        <f>VLOOKUP(C9,Vehicle_Params!$A:$B,2,FALSE)</f>
        <v>0.35</v>
      </c>
      <c r="I9" s="2">
        <f t="shared" si="1"/>
        <v>3.5</v>
      </c>
      <c r="J9" s="2">
        <f t="shared" si="2"/>
        <v>144</v>
      </c>
      <c r="K9" s="2">
        <f t="shared" si="3"/>
        <v>120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8</v>
      </c>
      <c r="E10" s="2">
        <v>300</v>
      </c>
      <c r="F10" s="2">
        <f>VLOOKUP(C10,Vehicle_Params!$A:$C,3,FALSE)</f>
        <v>10</v>
      </c>
      <c r="G10" s="2">
        <f t="shared" si="0"/>
        <v>80</v>
      </c>
      <c r="H10" s="2">
        <f>VLOOKUP(C10,Vehicle_Params!$A:$B,2,FALSE)</f>
        <v>1.8</v>
      </c>
      <c r="I10" s="2">
        <f t="shared" si="1"/>
        <v>14.4</v>
      </c>
      <c r="J10" s="2">
        <f t="shared" si="2"/>
        <v>960</v>
      </c>
      <c r="K10" s="2">
        <f t="shared" si="3"/>
        <v>96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57</v>
      </c>
      <c r="E14" s="2">
        <v>300</v>
      </c>
      <c r="F14" s="2">
        <f>VLOOKUP(C14,Vehicle_Params!$A:$C,3,FALSE)</f>
        <v>1.5</v>
      </c>
      <c r="G14" s="2">
        <f t="shared" si="0"/>
        <v>85.5</v>
      </c>
      <c r="H14" s="2">
        <f>VLOOKUP(C14,Vehicle_Params!$A:$B,2,FALSE)</f>
        <v>1</v>
      </c>
      <c r="I14" s="2">
        <f t="shared" si="1"/>
        <v>57</v>
      </c>
      <c r="J14" s="2">
        <f t="shared" si="2"/>
        <v>1026</v>
      </c>
      <c r="K14" s="2">
        <f t="shared" si="3"/>
        <v>684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51</v>
      </c>
      <c r="E15" s="2">
        <v>300</v>
      </c>
      <c r="F15" s="2">
        <f>VLOOKUP(C15,Vehicle_Params!$A:$C,3,FALSE)</f>
        <v>1.2</v>
      </c>
      <c r="G15" s="2">
        <f t="shared" si="0"/>
        <v>61.199999999999996</v>
      </c>
      <c r="H15" s="2">
        <f>VLOOKUP(C15,Vehicle_Params!$A:$B,2,FALSE)</f>
        <v>0.35</v>
      </c>
      <c r="I15" s="2">
        <f t="shared" si="1"/>
        <v>17.849999999999998</v>
      </c>
      <c r="J15" s="2">
        <f t="shared" si="2"/>
        <v>734.39999999999986</v>
      </c>
      <c r="K15" s="2">
        <f t="shared" si="3"/>
        <v>612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83</v>
      </c>
      <c r="E20" s="2">
        <v>300</v>
      </c>
      <c r="F20" s="2">
        <f>VLOOKUP(C20,Vehicle_Params!$A:$C,3,FALSE)</f>
        <v>1.5</v>
      </c>
      <c r="G20" s="2">
        <f t="shared" si="0"/>
        <v>124.5</v>
      </c>
      <c r="H20" s="2">
        <f>VLOOKUP(C20,Vehicle_Params!$A:$B,2,FALSE)</f>
        <v>1</v>
      </c>
      <c r="I20" s="2">
        <f t="shared" si="1"/>
        <v>83</v>
      </c>
      <c r="J20" s="2">
        <f t="shared" si="2"/>
        <v>1494</v>
      </c>
      <c r="K20" s="2">
        <f t="shared" si="3"/>
        <v>996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34</v>
      </c>
      <c r="E21" s="2">
        <v>300</v>
      </c>
      <c r="F21" s="2">
        <f>VLOOKUP(C21,Vehicle_Params!$A:$C,3,FALSE)</f>
        <v>1.2</v>
      </c>
      <c r="G21" s="2">
        <f t="shared" si="0"/>
        <v>40.799999999999997</v>
      </c>
      <c r="H21" s="2">
        <f>VLOOKUP(C21,Vehicle_Params!$A:$B,2,FALSE)</f>
        <v>0.35</v>
      </c>
      <c r="I21" s="2">
        <f t="shared" si="1"/>
        <v>11.899999999999999</v>
      </c>
      <c r="J21" s="2">
        <f t="shared" si="2"/>
        <v>489.6</v>
      </c>
      <c r="K21" s="2">
        <f t="shared" si="3"/>
        <v>408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7</v>
      </c>
      <c r="E22" s="2">
        <v>300</v>
      </c>
      <c r="F22" s="2">
        <f>VLOOKUP(C22,Vehicle_Params!$A:$C,3,FALSE)</f>
        <v>10</v>
      </c>
      <c r="G22" s="2">
        <f t="shared" si="0"/>
        <v>70</v>
      </c>
      <c r="H22" s="2">
        <f>VLOOKUP(C22,Vehicle_Params!$A:$B,2,FALSE)</f>
        <v>1.8</v>
      </c>
      <c r="I22" s="2">
        <f t="shared" si="1"/>
        <v>12.6</v>
      </c>
      <c r="J22" s="2">
        <f t="shared" si="2"/>
        <v>840</v>
      </c>
      <c r="K22" s="2">
        <f t="shared" si="3"/>
        <v>84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0</v>
      </c>
      <c r="E23" s="2">
        <v>300</v>
      </c>
      <c r="F23" s="2">
        <f>VLOOKUP(C23,Vehicle_Params!$A:$C,3,FALSE)</f>
        <v>30</v>
      </c>
      <c r="G23" s="2">
        <f t="shared" si="0"/>
        <v>0</v>
      </c>
      <c r="H23" s="2">
        <f>VLOOKUP(C23,Vehicle_Params!$A:$B,2,FALSE)</f>
        <v>2.8</v>
      </c>
      <c r="I23" s="2">
        <f t="shared" si="1"/>
        <v>0</v>
      </c>
      <c r="J23" s="2">
        <f t="shared" si="2"/>
        <v>0</v>
      </c>
      <c r="K23" s="2">
        <f t="shared" si="3"/>
        <v>0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5</v>
      </c>
      <c r="E24" s="2">
        <v>300</v>
      </c>
      <c r="F24" s="2">
        <f>VLOOKUP(C24,Vehicle_Params!$A:$C,3,FALSE)</f>
        <v>1</v>
      </c>
      <c r="G24" s="2">
        <f t="shared" si="0"/>
        <v>5</v>
      </c>
      <c r="H24" s="2">
        <f>VLOOKUP(C24,Vehicle_Params!$A:$B,2,FALSE)</f>
        <v>2.6</v>
      </c>
      <c r="I24" s="2">
        <f t="shared" si="1"/>
        <v>13</v>
      </c>
      <c r="J24" s="2">
        <f t="shared" si="2"/>
        <v>60</v>
      </c>
      <c r="K24" s="2">
        <f t="shared" si="3"/>
        <v>60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34</v>
      </c>
      <c r="E26" s="2">
        <v>300</v>
      </c>
      <c r="F26" s="2">
        <f>VLOOKUP(C26,Vehicle_Params!$A:$C,3,FALSE)</f>
        <v>1.5</v>
      </c>
      <c r="G26" s="2">
        <f t="shared" si="0"/>
        <v>51</v>
      </c>
      <c r="H26" s="2">
        <f>VLOOKUP(C26,Vehicle_Params!$A:$B,2,FALSE)</f>
        <v>1</v>
      </c>
      <c r="I26" s="2">
        <f t="shared" si="1"/>
        <v>34</v>
      </c>
      <c r="J26" s="2">
        <f t="shared" si="2"/>
        <v>612</v>
      </c>
      <c r="K26" s="2">
        <f t="shared" si="3"/>
        <v>408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14</v>
      </c>
      <c r="E27" s="2">
        <v>300</v>
      </c>
      <c r="F27" s="2">
        <f>VLOOKUP(C27,Vehicle_Params!$A:$C,3,FALSE)</f>
        <v>1.2</v>
      </c>
      <c r="G27" s="2">
        <f t="shared" si="0"/>
        <v>16.8</v>
      </c>
      <c r="H27" s="2">
        <f>VLOOKUP(C27,Vehicle_Params!$A:$B,2,FALSE)</f>
        <v>0.35</v>
      </c>
      <c r="I27" s="2">
        <f t="shared" si="1"/>
        <v>4.8999999999999995</v>
      </c>
      <c r="J27" s="2">
        <f t="shared" si="2"/>
        <v>201.6</v>
      </c>
      <c r="K27" s="2">
        <f t="shared" si="3"/>
        <v>168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6</v>
      </c>
      <c r="E28" s="2">
        <v>300</v>
      </c>
      <c r="F28" s="2">
        <f>VLOOKUP(C28,Vehicle_Params!$A:$C,3,FALSE)</f>
        <v>10</v>
      </c>
      <c r="G28" s="2">
        <f t="shared" si="0"/>
        <v>60</v>
      </c>
      <c r="H28" s="2">
        <f>VLOOKUP(C28,Vehicle_Params!$A:$B,2,FALSE)</f>
        <v>1.8</v>
      </c>
      <c r="I28" s="2">
        <f t="shared" si="1"/>
        <v>10.8</v>
      </c>
      <c r="J28" s="2">
        <f t="shared" si="2"/>
        <v>720</v>
      </c>
      <c r="K28" s="2">
        <f t="shared" si="3"/>
        <v>72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3">
        <v>2</v>
      </c>
      <c r="B2" s="2" t="s">
        <v>11</v>
      </c>
      <c r="C2" s="2">
        <v>300</v>
      </c>
      <c r="D2" s="2">
        <f>SUMIFS(Raw_Annotations!$D:$D,Raw_Annotations!$A:$A,$A5,Raw_Annotations!$B:$B,$B2)</f>
        <v>48</v>
      </c>
      <c r="E2" s="2">
        <f>SUMIFS(Raw_Annotations!$I:$I,Raw_Annotations!$A:$A,$A5,Raw_Annotations!$B:$B,$B2)</f>
        <v>39</v>
      </c>
      <c r="F2" s="2">
        <f t="shared" ref="F2:F5" si="0">IF(C2=0,0,D2*3600/C2)</f>
        <v>576</v>
      </c>
      <c r="G2" s="2">
        <f>SUMIFS(Raw_Annotations!$G:$G,Raw_Annotations!$A:$A,$A5,Raw_Annotations!$B:$B,$B2)</f>
        <v>79.400000000000006</v>
      </c>
      <c r="H2" s="2">
        <f t="shared" ref="H2:H5" si="1">IF(C2=0,0,G2*3600/C2)</f>
        <v>952.8</v>
      </c>
      <c r="I2" s="2">
        <f>SUMIFS(Raw_Annotations!$G:$G,Raw_Annotations!$A:$A,$A5,Raw_Annotations!$B:$B,$B2,Raw_Annotations!$C:$C,"Jeepney")+SUMIFS(Raw_Annotations!$G:$G,Raw_Annotations!$A:$A,$A5,Raw_Annotations!$B:$B,$B2,Raw_Annotations!$C:$C,"Bus")</f>
        <v>10</v>
      </c>
      <c r="J2" s="2">
        <f t="shared" ref="J2:J5" si="2">IF(G2=0,0,I2/G2)</f>
        <v>0.12594458438287154</v>
      </c>
      <c r="K2" s="2">
        <f>IF(E2=0,0,(SUMIFS(Raw_Annotations!$I:$I,Raw_Annotations!$A:$A,$A5,Raw_Annotations!$B:$B,$B2,Raw_Annotations!$C:$C,"Jeepney")+SUMIFS(Raw_Annotations!$I:$I,Raw_Annotations!$A:$A,$A5,Raw_Annotations!$B:$B,$B2,Raw_Annotations!$C:$C,"Bus"))/E2)</f>
        <v>4.6153846153846156E-2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31</v>
      </c>
      <c r="E3" s="2">
        <f>SUMIFS(Raw_Annotations!$I:$I,Raw_Annotations!$A:$A,$A3,Raw_Annotations!$B:$B,$B3)</f>
        <v>32.1</v>
      </c>
      <c r="F3" s="2">
        <f t="shared" si="0"/>
        <v>372</v>
      </c>
      <c r="G3" s="2">
        <f>SUMIFS(Raw_Annotations!$G:$G,Raw_Annotations!$A:$A,$A3,Raw_Annotations!$B:$B,$B3)</f>
        <v>111.5</v>
      </c>
      <c r="H3" s="2">
        <f t="shared" si="1"/>
        <v>1338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80</v>
      </c>
      <c r="J3" s="2">
        <f t="shared" si="2"/>
        <v>0.71748878923766812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0.44859813084112149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120</v>
      </c>
      <c r="E4" s="2">
        <f>SUMIFS(Raw_Annotations!$I:$I,Raw_Annotations!$A:$A,$A4,Raw_Annotations!$B:$B,$B4)</f>
        <v>99.249999999999986</v>
      </c>
      <c r="F4" s="2">
        <f t="shared" si="0"/>
        <v>1440</v>
      </c>
      <c r="G4" s="2">
        <f>SUMIFS(Raw_Annotations!$G:$G,Raw_Annotations!$A:$A,$A4,Raw_Annotations!$B:$B,$B4)</f>
        <v>297.7</v>
      </c>
      <c r="H4" s="2">
        <f t="shared" si="1"/>
        <v>3572.4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0.50386294927779651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0.21964735516372796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SUMIFS(Raw_Annotations!$D:$D,Raw_Annotations!$A:$A,#REF!,Raw_Annotations!$B:$B,$B5)</f>
        <v>0</v>
      </c>
      <c r="E5" s="2">
        <f>SUMIFS(Raw_Annotations!$I:$I,Raw_Annotations!$A:$A,#REF!,Raw_Annotations!$B:$B,$B5)</f>
        <v>0</v>
      </c>
      <c r="F5" s="2">
        <f t="shared" si="0"/>
        <v>0</v>
      </c>
      <c r="G5" s="2">
        <f>SUMIFS(Raw_Annotations!$G:$G,Raw_Annotations!$A:$A,#REF!,Raw_Annotations!$B:$B,$B5)</f>
        <v>0</v>
      </c>
      <c r="H5" s="2">
        <f t="shared" si="1"/>
        <v>0</v>
      </c>
      <c r="I5" s="2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2">
        <f t="shared" si="2"/>
        <v>0</v>
      </c>
      <c r="K5" s="2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2025-09-21T12:42:50Z</dcterms:modified>
</cp:coreProperties>
</file>