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xr:revisionPtr revIDLastSave="0" documentId="13_ncr:1_{9BB5EF0E-B88C-434C-A458-D703C29BDD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  <sheet name="synthese" sheetId="2" r:id="rId2"/>
    <sheet name="Graphique1" sheetId="5" r:id="rId3"/>
    <sheet name="TCD" sheetId="3" r:id="rId4"/>
    <sheet name="Raw data" sheetId="7" r:id="rId5"/>
    <sheet name="TIPE GLEN" sheetId="6" r:id="rId6"/>
    <sheet name="Approche_plaque_3D" sheetId="9" r:id="rId7"/>
  </sheets>
  <externalReferences>
    <externalReference r:id="rId8"/>
  </externalReferences>
  <definedNames>
    <definedName name="Segment_Charge__Nm2">#N/A</definedName>
    <definedName name="Segment_Epaisseur__e___mm">#N/A</definedName>
    <definedName name="TBRCFix">'[1]Boite TL-TS PK-PA ND'!$AK$3:$AK$5</definedName>
    <definedName name="TFixBV">'[1]Boite TL-TS PK-PA ND'!$AI$3:$AI$4</definedName>
  </definedNames>
  <calcPr calcId="191029" concurrentCalc="0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9" l="1"/>
  <c r="B16" i="9"/>
  <c r="B4" i="9"/>
  <c r="B5" i="9"/>
  <c r="B9" i="9"/>
  <c r="B15" i="9"/>
  <c r="D3" i="9"/>
  <c r="B3" i="9"/>
  <c r="J9" i="9"/>
  <c r="L1" i="9"/>
  <c r="J3" i="9"/>
  <c r="H2" i="6"/>
  <c r="E3" i="6"/>
  <c r="E2" i="6"/>
  <c r="B2" i="6"/>
  <c r="B15" i="6"/>
  <c r="E17" i="6"/>
  <c r="B7" i="6"/>
</calcChain>
</file>

<file path=xl/sharedStrings.xml><?xml version="1.0" encoding="utf-8"?>
<sst xmlns="http://schemas.openxmlformats.org/spreadsheetml/2006/main" count="84" uniqueCount="67">
  <si>
    <t>Distance entre appuis(a)en mm</t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</si>
  <si>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</si>
  <si>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</si>
  <si>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</si>
  <si>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</si>
  <si>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t>Epaisseur (e) = 8 mm</t>
  </si>
  <si>
    <t>Epaisseur (e) = 9,5 mm</t>
  </si>
  <si>
    <t>Epaisseur (e) = 12 mm</t>
  </si>
  <si>
    <t>Epaisseur (e) = 3 mm</t>
  </si>
  <si>
    <t>Rapport l/L =1:1</t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</si>
  <si>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</si>
  <si>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</si>
  <si>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r>
      <t>Charge en Nm</t>
    </r>
    <r>
      <rPr>
        <vertAlign val="superscript"/>
        <sz val="11"/>
        <color rgb="FF000000"/>
        <rFont val="Calibri"/>
        <family val="2"/>
      </rPr>
      <t>2</t>
    </r>
  </si>
  <si>
    <t>Epaisseur (e) = 4 mm</t>
  </si>
  <si>
    <t>Epaisseur (e) = 5 mm</t>
  </si>
  <si>
    <t>Epaisseur (e) = 6 mm</t>
  </si>
  <si>
    <t>Distance entre appuis(a)
mm</t>
  </si>
  <si>
    <r>
      <t>Charge 
Nm</t>
    </r>
    <r>
      <rPr>
        <vertAlign val="superscript"/>
        <sz val="11"/>
        <color rgb="FF000000"/>
        <rFont val="Calibri"/>
        <family val="2"/>
      </rPr>
      <t>2</t>
    </r>
  </si>
  <si>
    <t>Epaisseur (e) 
mm</t>
  </si>
  <si>
    <t>Étiquettes de colonnes</t>
  </si>
  <si>
    <t>Total général</t>
  </si>
  <si>
    <t>Étiquettes de lignes</t>
  </si>
  <si>
    <t>Somme de Distance entre appuis(a)
mm</t>
  </si>
  <si>
    <t>Rp 300 N/mm2</t>
  </si>
  <si>
    <t xml:space="preserve">Condition de résistance </t>
  </si>
  <si>
    <t>module de flexion (mm3)</t>
  </si>
  <si>
    <t>Mfz Maxi (N/m)</t>
  </si>
  <si>
    <t>x</t>
  </si>
  <si>
    <t>h (mm)</t>
  </si>
  <si>
    <t xml:space="preserve">g </t>
  </si>
  <si>
    <t>b (mm)</t>
  </si>
  <si>
    <t xml:space="preserve">Masse totale </t>
  </si>
  <si>
    <t>Moments 
quadratique (mm 4)</t>
  </si>
  <si>
    <t>Charge uniformément 
répartie</t>
  </si>
  <si>
    <t>Coefficient de charge 
q (N/m)</t>
  </si>
  <si>
    <t>CALCUL DE LA FLECHE MAXIMALE DE LA PLAQUE (au point L/2)</t>
  </si>
  <si>
    <t>Calcul contrainte maximale</t>
  </si>
  <si>
    <t>FLECHE MAXIMALE</t>
  </si>
  <si>
    <t>sigma max (contrainte maximle)
(Mpa ou N/mm)</t>
  </si>
  <si>
    <t>ν (y maxi)</t>
  </si>
  <si>
    <t>E (Mpa)
Module d'Young</t>
  </si>
  <si>
    <t xml:space="preserve">Caractéristique Polycarbonate </t>
  </si>
  <si>
    <t>Re (Mpa)
limite elastique</t>
  </si>
  <si>
    <t>Coefficient de sécurité 
(S)</t>
  </si>
  <si>
    <t>Igz</t>
  </si>
  <si>
    <t>Longueur
plaque (m)</t>
  </si>
  <si>
    <t>a</t>
  </si>
  <si>
    <t>Flexion des plaques rectangulaires : Charge uniformément répartie</t>
  </si>
  <si>
    <t xml:space="preserve">SURFACES PLANES RECTANGULAIRES ENCASTREES
SUR TOUT LE POURTOUR </t>
  </si>
  <si>
    <t>CALCUL EPAISSEUR ADMISSIBLE</t>
  </si>
  <si>
    <t>CALCUL CONTRAINTE MAX</t>
  </si>
  <si>
    <t xml:space="preserve">EFFORT MAX ADMISSIBLE </t>
  </si>
  <si>
    <t>β1</t>
  </si>
  <si>
    <t>Ps (N/mm²)</t>
  </si>
  <si>
    <t>a (mm)</t>
  </si>
  <si>
    <t>fmax (mm)</t>
  </si>
  <si>
    <t>ɑ1</t>
  </si>
  <si>
    <t>Paramètres géométriques</t>
  </si>
  <si>
    <t>b/a</t>
  </si>
  <si>
    <t>E (N/mm²) ou (Mpa)</t>
  </si>
  <si>
    <t>Charge totale</t>
  </si>
  <si>
    <t>σmax admissible (N/mm²)</t>
  </si>
  <si>
    <t xml:space="preserve">Epaisseur min (mm) </t>
  </si>
  <si>
    <t xml:space="preserve">Cofficient de sécurité </t>
  </si>
  <si>
    <t>Paramètres mécaniques</t>
  </si>
  <si>
    <t>Re  (N/mm²)</t>
  </si>
  <si>
    <t xml:space="preserve">b/a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</si>
</sst>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#&quot; mm&quot;"/>
    <numFmt numFmtId="165" formatCode="##,##0.0&quot; mm&quot;"/>
    <numFmt numFmtId="166" formatCode="#&quot; Nm²&quot;"/>
    <numFmt numFmtId="167" formatCode="0&quot; mm &quot;"/>
    <numFmt numFmtId="168" formatCode="0&quot; kg &quot;"/>
    <numFmt numFmtId="169" formatCode="0.00&quot; m&quot;"/>
    <numFmt numFmtId="170" formatCode="0&quot; mm **4 &quot;"/>
    <numFmt numFmtId="171" formatCode="0&quot; N (Effort total)&quot;"/>
    <numFmt numFmtId="172" formatCode="0&quot; Mpa &quot;"/>
    <numFmt numFmtId="173" formatCode="0&quot; N/m &quot;"/>
    <numFmt numFmtId="174" formatCode="&quot;&gt;&quot;\ 0&quot; mm&quot;"/>
    <numFmt numFmtId="175" formatCode="0.000&quot; N/mm2 &quot;"/>
    <numFmt numFmtId="176" formatCode="&quot;b =&quot;\ 0&quot; mm&quot;"/>
    <numFmt numFmtId="177" formatCode="&quot;e =&quot;\ 0&quot; mm&quot;"/>
    <numFmt numFmtId="178" formatCode="&quot;a =&quot;\ 0&quot; mm&quot;"/>
    <numFmt numFmtId="179" formatCode="&quot;e &gt;&quot;\ 0&quot; mm&quot;"/>
    <numFmt numFmtId="180" formatCode="0.0000"/>
    <numFmt numFmtId="181" formatCode="0.00_ ;\-0.00\ 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3" fillId="0" borderId="0" xfId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7" fontId="6" fillId="0" borderId="1" xfId="1" applyNumberFormat="1" applyFont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/>
    </xf>
    <xf numFmtId="172" fontId="3" fillId="0" borderId="1" xfId="1" applyNumberForma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" fontId="3" fillId="0" borderId="1" xfId="1" applyNumberFormat="1" applyBorder="1" applyAlignment="1">
      <alignment horizontal="center" vertical="center"/>
    </xf>
    <xf numFmtId="0" fontId="6" fillId="0" borderId="13" xfId="1" applyFont="1" applyBorder="1" applyAlignment="1">
      <alignment horizontal="center" vertical="center" wrapText="1"/>
    </xf>
    <xf numFmtId="0" fontId="3" fillId="0" borderId="6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6" fillId="3" borderId="14" xfId="1" applyFont="1" applyFill="1" applyBorder="1" applyAlignment="1">
      <alignment vertical="center"/>
    </xf>
    <xf numFmtId="0" fontId="6" fillId="3" borderId="15" xfId="1" applyFont="1" applyFill="1" applyBorder="1" applyAlignment="1">
      <alignment vertical="center"/>
    </xf>
    <xf numFmtId="0" fontId="6" fillId="3" borderId="16" xfId="1" applyFont="1" applyFill="1" applyBorder="1" applyAlignment="1">
      <alignment vertical="center"/>
    </xf>
    <xf numFmtId="0" fontId="6" fillId="0" borderId="17" xfId="1" applyFont="1" applyBorder="1" applyAlignment="1">
      <alignment horizontal="center" vertical="center" wrapText="1"/>
    </xf>
    <xf numFmtId="173" fontId="3" fillId="0" borderId="2" xfId="1" applyNumberForma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9" fontId="6" fillId="0" borderId="18" xfId="1" applyNumberFormat="1" applyFont="1" applyBorder="1" applyAlignment="1">
      <alignment horizontal="center" vertical="center"/>
    </xf>
    <xf numFmtId="172" fontId="3" fillId="0" borderId="2" xfId="1" applyNumberFormat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4" fontId="0" fillId="0" borderId="23" xfId="0" applyNumberFormat="1" applyFont="1" applyBorder="1" applyAlignment="1">
      <alignment horizontal="center" vertical="center"/>
    </xf>
    <xf numFmtId="0" fontId="1" fillId="5" borderId="22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 wrapText="1"/>
    </xf>
    <xf numFmtId="0" fontId="8" fillId="5" borderId="25" xfId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9" fillId="6" borderId="17" xfId="1" applyFont="1" applyFill="1" applyBorder="1" applyAlignment="1">
      <alignment horizontal="center" vertical="center"/>
    </xf>
    <xf numFmtId="0" fontId="9" fillId="6" borderId="25" xfId="1" applyFont="1" applyFill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175" fontId="1" fillId="0" borderId="20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9" fontId="6" fillId="0" borderId="7" xfId="1" applyNumberFormat="1" applyFont="1" applyBorder="1" applyAlignment="1">
      <alignment horizontal="center" vertical="center"/>
    </xf>
    <xf numFmtId="177" fontId="6" fillId="0" borderId="0" xfId="1" applyNumberFormat="1" applyFont="1" applyBorder="1" applyAlignment="1">
      <alignment horizontal="center" vertical="center"/>
    </xf>
    <xf numFmtId="178" fontId="6" fillId="0" borderId="29" xfId="1" applyNumberFormat="1" applyFont="1" applyBorder="1" applyAlignment="1">
      <alignment horizontal="center" vertical="center"/>
    </xf>
    <xf numFmtId="0" fontId="0" fillId="0" borderId="28" xfId="0" applyFont="1" applyBorder="1" applyAlignment="1"/>
    <xf numFmtId="180" fontId="5" fillId="0" borderId="21" xfId="0" applyNumberFormat="1" applyFont="1" applyBorder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181" fontId="5" fillId="0" borderId="21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4" borderId="27" xfId="1" applyFont="1" applyFill="1" applyBorder="1" applyAlignment="1">
      <alignment horizontal="center" vertical="center"/>
    </xf>
    <xf numFmtId="0" fontId="6" fillId="4" borderId="29" xfId="1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3" borderId="27" xfId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DB6858B5-740E-4C60-91C3-8F3B972589F6}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##,##0.0&quot; mm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microsoft.com/office/2007/relationships/slicerCache" Target="slicerCaches/slicerCache2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[Epaisseur_Polycarbonate.xlsx]TCD!Tableau croisé dynamique1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TCD!$B$3:$B$4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TCD!$B$5:$B$12</c:f>
              <c:numCache>
                <c:formatCode>General</c:formatCode>
                <c:ptCount val="7"/>
                <c:pt idx="0">
                  <c:v>775</c:v>
                </c:pt>
                <c:pt idx="1">
                  <c:v>1050</c:v>
                </c:pt>
                <c:pt idx="2">
                  <c:v>1300</c:v>
                </c:pt>
                <c:pt idx="3">
                  <c:v>1475</c:v>
                </c:pt>
                <c:pt idx="4">
                  <c:v>1850</c:v>
                </c:pt>
                <c:pt idx="5">
                  <c:v>2050</c:v>
                </c:pt>
                <c:pt idx="6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31F-4C89-86EF-A372B2319853}"/>
            </c:ext>
          </c:extLst>
        </c:ser>
        <c:ser>
          <c:idx val="1"/>
          <c:order val="1"/>
          <c:tx>
            <c:strRef>
              <c:f>TCD!$C$3:$C$4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TCD!$C$5:$C$12</c:f>
              <c:numCache>
                <c:formatCode>General</c:formatCode>
                <c:ptCount val="7"/>
                <c:pt idx="0">
                  <c:v>700</c:v>
                </c:pt>
                <c:pt idx="1">
                  <c:v>950</c:v>
                </c:pt>
                <c:pt idx="2">
                  <c:v>1180</c:v>
                </c:pt>
                <c:pt idx="3">
                  <c:v>1375</c:v>
                </c:pt>
                <c:pt idx="4">
                  <c:v>1700</c:v>
                </c:pt>
                <c:pt idx="5">
                  <c:v>1950</c:v>
                </c:pt>
                <c:pt idx="6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4-4C0E-A042-6BD7FFFAECAC}"/>
            </c:ext>
          </c:extLst>
        </c:ser>
        <c:ser>
          <c:idx val="2"/>
          <c:order val="2"/>
          <c:tx>
            <c:strRef>
              <c:f>TCD!$D$3:$D$4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TCD!$D$5:$D$12</c:f>
              <c:numCache>
                <c:formatCode>General</c:formatCode>
                <c:ptCount val="7"/>
                <c:pt idx="0">
                  <c:v>650</c:v>
                </c:pt>
                <c:pt idx="1">
                  <c:v>875</c:v>
                </c:pt>
                <c:pt idx="2">
                  <c:v>1100</c:v>
                </c:pt>
                <c:pt idx="3">
                  <c:v>1300</c:v>
                </c:pt>
                <c:pt idx="4">
                  <c:v>1600</c:v>
                </c:pt>
                <c:pt idx="5">
                  <c:v>1850</c:v>
                </c:pt>
                <c:pt idx="6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4-4C0E-A042-6BD7FFFAECAC}"/>
            </c:ext>
          </c:extLst>
        </c:ser>
        <c:ser>
          <c:idx val="3"/>
          <c:order val="3"/>
          <c:tx>
            <c:strRef>
              <c:f>TCD!$E$3:$E$4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TCD!$E$5:$E$12</c:f>
              <c:numCache>
                <c:formatCode>General</c:formatCode>
                <c:ptCount val="7"/>
                <c:pt idx="0">
                  <c:v>600</c:v>
                </c:pt>
                <c:pt idx="1">
                  <c:v>825</c:v>
                </c:pt>
                <c:pt idx="2">
                  <c:v>1025</c:v>
                </c:pt>
                <c:pt idx="3">
                  <c:v>1225</c:v>
                </c:pt>
                <c:pt idx="4">
                  <c:v>1525</c:v>
                </c:pt>
                <c:pt idx="5">
                  <c:v>1750</c:v>
                </c:pt>
                <c:pt idx="6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4-4C0E-A042-6BD7FFFAECAC}"/>
            </c:ext>
          </c:extLst>
        </c:ser>
        <c:ser>
          <c:idx val="4"/>
          <c:order val="4"/>
          <c:tx>
            <c:strRef>
              <c:f>TCD!$F$3:$F$4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TCD!$F$5:$F$12</c:f>
              <c:numCache>
                <c:formatCode>General</c:formatCode>
                <c:ptCount val="7"/>
                <c:pt idx="0">
                  <c:v>575</c:v>
                </c:pt>
                <c:pt idx="1">
                  <c:v>780</c:v>
                </c:pt>
                <c:pt idx="2">
                  <c:v>975</c:v>
                </c:pt>
                <c:pt idx="3">
                  <c:v>1175</c:v>
                </c:pt>
                <c:pt idx="4">
                  <c:v>1475</c:v>
                </c:pt>
                <c:pt idx="5">
                  <c:v>1675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4-4C0E-A042-6BD7FFFAECAC}"/>
            </c:ext>
          </c:extLst>
        </c:ser>
        <c:ser>
          <c:idx val="5"/>
          <c:order val="5"/>
          <c:tx>
            <c:strRef>
              <c:f>TCD!$G$3:$G$4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TCD!$G$5:$G$12</c:f>
              <c:numCache>
                <c:formatCode>General</c:formatCode>
                <c:ptCount val="7"/>
                <c:pt idx="0">
                  <c:v>550</c:v>
                </c:pt>
                <c:pt idx="1">
                  <c:v>740</c:v>
                </c:pt>
                <c:pt idx="2">
                  <c:v>930</c:v>
                </c:pt>
                <c:pt idx="3">
                  <c:v>1125</c:v>
                </c:pt>
                <c:pt idx="4">
                  <c:v>1425</c:v>
                </c:pt>
                <c:pt idx="5">
                  <c:v>1625</c:v>
                </c:pt>
                <c:pt idx="6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4-4C0E-A042-6BD7FFFAECAC}"/>
            </c:ext>
          </c:extLst>
        </c:ser>
        <c:ser>
          <c:idx val="6"/>
          <c:order val="6"/>
          <c:tx>
            <c:strRef>
              <c:f>TCD!$H$3:$H$4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TCD!$H$5:$H$12</c:f>
              <c:numCache>
                <c:formatCode>General</c:formatCode>
                <c:ptCount val="7"/>
                <c:pt idx="0">
                  <c:v>525</c:v>
                </c:pt>
                <c:pt idx="1">
                  <c:v>710</c:v>
                </c:pt>
                <c:pt idx="2">
                  <c:v>900</c:v>
                </c:pt>
                <c:pt idx="3">
                  <c:v>1075</c:v>
                </c:pt>
                <c:pt idx="4">
                  <c:v>1375</c:v>
                </c:pt>
                <c:pt idx="5">
                  <c:v>1575</c:v>
                </c:pt>
                <c:pt idx="6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4-4C0E-A042-6BD7FFFAECAC}"/>
            </c:ext>
          </c:extLst>
        </c:ser>
        <c:ser>
          <c:idx val="7"/>
          <c:order val="7"/>
          <c:tx>
            <c:strRef>
              <c:f>TCD!$I$3:$I$4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TCD!$A$5:$A$12</c:f>
              <c:strCache>
                <c:ptCount val="7"/>
                <c:pt idx="0">
                  <c:v>3,0 mm</c:v>
                </c:pt>
                <c:pt idx="1">
                  <c:v>4,0 mm</c:v>
                </c:pt>
                <c:pt idx="2">
                  <c:v>5,0 mm</c:v>
                </c:pt>
                <c:pt idx="3">
                  <c:v>6,0 mm</c:v>
                </c:pt>
                <c:pt idx="4">
                  <c:v>8,0 mm</c:v>
                </c:pt>
                <c:pt idx="5">
                  <c:v>9,5 mm</c:v>
                </c:pt>
                <c:pt idx="6">
                  <c:v>12,0 mm</c:v>
                </c:pt>
              </c:strCache>
            </c:strRef>
          </c:cat>
          <c:val>
            <c:numRef>
              <c:f>TCD!$I$5:$I$12</c:f>
              <c:numCache>
                <c:formatCode>General</c:formatCode>
                <c:ptCount val="7"/>
                <c:pt idx="0">
                  <c:v>500</c:v>
                </c:pt>
                <c:pt idx="1">
                  <c:v>685</c:v>
                </c:pt>
                <c:pt idx="2">
                  <c:v>875</c:v>
                </c:pt>
                <c:pt idx="3">
                  <c:v>1025</c:v>
                </c:pt>
                <c:pt idx="4">
                  <c:v>1325</c:v>
                </c:pt>
                <c:pt idx="5">
                  <c:v>1525</c:v>
                </c:pt>
                <c:pt idx="6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04-4C0E-A042-6BD7FFFA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8232064"/>
        <c:axId val="838230752"/>
        <c:axId val="0"/>
      </c:bar3DChart>
      <c:catAx>
        <c:axId val="8382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230752"/>
        <c:crosses val="autoZero"/>
        <c:auto val="1"/>
        <c:lblAlgn val="ctr"/>
        <c:lblOffset val="100"/>
        <c:noMultiLvlLbl val="0"/>
      </c:catAx>
      <c:valAx>
        <c:axId val="838230752"/>
        <c:scaling>
          <c:orientation val="minMax"/>
          <c:max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D68537-0D2E-4A62-BC0D-2C5C6897F670}">
  <sheetPr/>
  <sheetViews>
    <sheetView zoomScale="115" workbookViewId="0" zoomToFit="1"/>
  </sheetViews>
  <pageMargins left="0.7" right="0.7" top="0.75" bottom="0.75" header="0.3" footer="0.3"/>
  <pageSetup paperSize="9" orientation="landscape" r:id="rId1"/>
  <headerFooter>
    <oddFooter>&amp;R&amp;1#&amp;"Arial"&amp;10&amp;K000000Confidential C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Raw data'!A1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microsoft.com/office/2017/06/relationships/model3d" Target="../media/model3d1.glb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34FEB0-207B-4907-A9B8-5694485A8E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13</xdr:row>
      <xdr:rowOff>9525</xdr:rowOff>
    </xdr:from>
    <xdr:to>
      <xdr:col>0</xdr:col>
      <xdr:colOff>2057400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paisseur (e) &#10;mm">
              <a:extLst>
                <a:ext uri="{FF2B5EF4-FFF2-40B4-BE49-F238E27FC236}">
                  <a16:creationId xmlns:a16="http://schemas.microsoft.com/office/drawing/2014/main" id="{5222AD1C-F26B-4CAF-9A54-91190F8F8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paisseur (e) &#10;m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486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2133600</xdr:colOff>
      <xdr:row>13</xdr:row>
      <xdr:rowOff>9525</xdr:rowOff>
    </xdr:from>
    <xdr:to>
      <xdr:col>1</xdr:col>
      <xdr:colOff>1447800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harge &#10;Nm2">
              <a:extLst>
                <a:ext uri="{FF2B5EF4-FFF2-40B4-BE49-F238E27FC236}">
                  <a16:creationId xmlns:a16="http://schemas.microsoft.com/office/drawing/2014/main" id="{68BB196A-A97B-46B6-906F-24E39AC45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ge &#10;Nm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2486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6</xdr:col>
      <xdr:colOff>675625</xdr:colOff>
      <xdr:row>23</xdr:row>
      <xdr:rowOff>132821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7ED42F-0F2D-4D3A-94B2-B5271FC4D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85750"/>
          <a:ext cx="5200000" cy="42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0</xdr:row>
      <xdr:rowOff>0</xdr:rowOff>
    </xdr:from>
    <xdr:to>
      <xdr:col>13</xdr:col>
      <xdr:colOff>666750</xdr:colOff>
      <xdr:row>23</xdr:row>
      <xdr:rowOff>161927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76A9746-925F-40E1-9ED6-1179A028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1" y="0"/>
          <a:ext cx="5162549" cy="4552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4</xdr:row>
      <xdr:rowOff>85724</xdr:rowOff>
    </xdr:from>
    <xdr:to>
      <xdr:col>8</xdr:col>
      <xdr:colOff>1104900</xdr:colOff>
      <xdr:row>11</xdr:row>
      <xdr:rowOff>373047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637ED96D-91A2-4B93-BDFC-10D5B2E8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1428749"/>
          <a:ext cx="3686175" cy="1620823"/>
        </a:xfrm>
        <a:prstGeom prst="rect">
          <a:avLst/>
        </a:prstGeom>
      </xdr:spPr>
    </xdr:pic>
    <xdr:clientData/>
  </xdr:twoCellAnchor>
  <xdr:oneCellAnchor>
    <xdr:from>
      <xdr:col>10</xdr:col>
      <xdr:colOff>447675</xdr:colOff>
      <xdr:row>3</xdr:row>
      <xdr:rowOff>276225</xdr:rowOff>
    </xdr:from>
    <xdr:ext cx="3133333" cy="1638095"/>
    <xdr:pic>
      <xdr:nvPicPr>
        <xdr:cNvPr id="2" name="Image 1">
          <a:extLst>
            <a:ext uri="{FF2B5EF4-FFF2-40B4-BE49-F238E27FC236}">
              <a16:creationId xmlns:a16="http://schemas.microsoft.com/office/drawing/2014/main" id="{DB2F30CA-B130-4A9E-B89E-69BB0921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2375" y="1238250"/>
          <a:ext cx="3133333" cy="1638095"/>
        </a:xfrm>
        <a:prstGeom prst="rect">
          <a:avLst/>
        </a:prstGeom>
      </xdr:spPr>
    </xdr:pic>
    <xdr:clientData/>
  </xdr:oneCellAnchor>
  <xdr:oneCellAnchor>
    <xdr:from>
      <xdr:col>2</xdr:col>
      <xdr:colOff>800100</xdr:colOff>
      <xdr:row>14</xdr:row>
      <xdr:rowOff>66675</xdr:rowOff>
    </xdr:from>
    <xdr:ext cx="1828571" cy="390476"/>
    <xdr:pic>
      <xdr:nvPicPr>
        <xdr:cNvPr id="5" name="Image 4">
          <a:extLst>
            <a:ext uri="{FF2B5EF4-FFF2-40B4-BE49-F238E27FC236}">
              <a16:creationId xmlns:a16="http://schemas.microsoft.com/office/drawing/2014/main" id="{E32C4C14-44BA-47F9-B796-FA92AEE2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6625" y="2924175"/>
          <a:ext cx="1828571" cy="390476"/>
        </a:xfrm>
        <a:prstGeom prst="rect">
          <a:avLst/>
        </a:prstGeom>
      </xdr:spPr>
    </xdr:pic>
    <xdr:clientData/>
  </xdr:oneCellAnchor>
  <xdr:twoCellAnchor>
    <xdr:from>
      <xdr:col>10</xdr:col>
      <xdr:colOff>38101</xdr:colOff>
      <xdr:row>12</xdr:row>
      <xdr:rowOff>152400</xdr:rowOff>
    </xdr:from>
    <xdr:to>
      <xdr:col>14</xdr:col>
      <xdr:colOff>647701</xdr:colOff>
      <xdr:row>19</xdr:row>
      <xdr:rowOff>28489</xdr:rowOff>
    </xdr:to>
    <xdr:grpSp>
      <xdr:nvGrpSpPr>
        <xdr:cNvPr id="14" name="Groupe 13">
          <a:extLst>
            <a:ext uri="{FF2B5EF4-FFF2-40B4-BE49-F238E27FC236}">
              <a16:creationId xmlns:a16="http://schemas.microsoft.com/office/drawing/2014/main" id="{0A6CB01F-358E-448A-8404-B9F95BAF010C}"/>
            </a:ext>
          </a:extLst>
        </xdr:cNvPr>
        <xdr:cNvGrpSpPr/>
      </xdr:nvGrpSpPr>
      <xdr:grpSpPr>
        <a:xfrm>
          <a:off x="10972801" y="3324225"/>
          <a:ext cx="3867150" cy="1609639"/>
          <a:chOff x="10534651" y="828675"/>
          <a:chExt cx="3657600" cy="1609639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AE60720-0F03-42C7-BF01-B6E35515113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5407"/>
          <a:stretch/>
        </xdr:blipFill>
        <xdr:spPr>
          <a:xfrm>
            <a:off x="10534651" y="1752600"/>
            <a:ext cx="3657600" cy="685714"/>
          </a:xfrm>
          <a:prstGeom prst="rect">
            <a:avLst/>
          </a:prstGeom>
        </xdr:spPr>
      </xdr:pic>
      <xdr:pic>
        <xdr:nvPicPr>
          <xdr:cNvPr id="8" name="Image 7">
            <a:extLst>
              <a:ext uri="{FF2B5EF4-FFF2-40B4-BE49-F238E27FC236}">
                <a16:creationId xmlns:a16="http://schemas.microsoft.com/office/drawing/2014/main" id="{A3F350EB-E3B3-463E-AC45-5C525D8A27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1315700" y="828675"/>
            <a:ext cx="2238095" cy="885714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657225</xdr:colOff>
      <xdr:row>14</xdr:row>
      <xdr:rowOff>266700</xdr:rowOff>
    </xdr:from>
    <xdr:to>
      <xdr:col>8</xdr:col>
      <xdr:colOff>849752</xdr:colOff>
      <xdr:row>16</xdr:row>
      <xdr:rowOff>9525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FED439F1-428D-4F74-8E23-EA5652E56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67675" y="4019550"/>
          <a:ext cx="1364102" cy="50482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20</xdr:row>
      <xdr:rowOff>152401</xdr:rowOff>
    </xdr:from>
    <xdr:to>
      <xdr:col>8</xdr:col>
      <xdr:colOff>1228451</xdr:colOff>
      <xdr:row>21</xdr:row>
      <xdr:rowOff>228601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51AB018-6F1C-42BC-9DCA-9DD6688DF1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48508"/>
        <a:stretch/>
      </xdr:blipFill>
      <xdr:spPr>
        <a:xfrm>
          <a:off x="7620000" y="5448301"/>
          <a:ext cx="2190476" cy="4953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9</xdr:row>
      <xdr:rowOff>0</xdr:rowOff>
    </xdr:from>
    <xdr:to>
      <xdr:col>1</xdr:col>
      <xdr:colOff>1171575</xdr:colOff>
      <xdr:row>11</xdr:row>
      <xdr:rowOff>85725</xdr:rowOff>
    </xdr:to>
    <xdr:sp macro="" textlink="">
      <xdr:nvSpPr>
        <xdr:cNvPr id="13" name="Rectangle : coins arrondi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FE6F274-E2AA-431B-AEEF-C2AA706BA3C5}"/>
            </a:ext>
          </a:extLst>
        </xdr:cNvPr>
        <xdr:cNvSpPr/>
      </xdr:nvSpPr>
      <xdr:spPr>
        <a:xfrm>
          <a:off x="57150" y="2486025"/>
          <a:ext cx="2609850" cy="4667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/>
            <a:t>Caractéristique</a:t>
          </a:r>
          <a:r>
            <a:rPr lang="fr-FR" sz="1400" b="1" baseline="0"/>
            <a:t> polycarbonate</a:t>
          </a:r>
          <a:endParaRPr lang="fr-F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275168</xdr:colOff>
      <xdr:row>1</xdr:row>
      <xdr:rowOff>111012</xdr:rowOff>
    </xdr:from>
    <xdr:to>
      <xdr:col>12</xdr:col>
      <xdr:colOff>313763</xdr:colOff>
      <xdr:row>7</xdr:row>
      <xdr:rowOff>147243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4" name="Modèle 3D 3">
              <a:extLst>
                <a:ext uri="{FF2B5EF4-FFF2-40B4-BE49-F238E27FC236}">
                  <a16:creationId xmlns:a16="http://schemas.microsoft.com/office/drawing/2014/main" id="{9C2B6B05-93BF-4B46-838C-62A63919F1B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2734170" cy="1398306"/>
                  </a:xfrm>
                  <a:prstGeom prst="rect">
                    <a:avLst/>
                  </a:prstGeom>
                </am3d:spPr>
                <am3d:camera>
                  <am3d:pos x="0" y="0" z="69736378"/>
                  <am3d:up dx="0" dy="36000000" dz="0"/>
                  <am3d:lookAt x="0" y="0" z="0"/>
                  <am3d:perspective fov="2700000"/>
                </am3d:camera>
                <am3d:trans>
                  <am3d:meterPerModelUnit n="5267040" d="1000000"/>
                  <am3d:preTrans dx="-1740084" dy="-3778339" dz="-67592572"/>
                  <am3d:scale>
                    <am3d:sx n="1000000" d="1000000"/>
                    <am3d:sy n="1000000" d="1000000"/>
                    <am3d:sz n="1000000" d="1000000"/>
                  </am3d:scale>
                  <am3d:rot ax="2536715" ay="-3959839" az="8417293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317406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4" name="Modèle 3D 3">
              <a:extLst>
                <a:ext uri="{FF2B5EF4-FFF2-40B4-BE49-F238E27FC236}">
                  <a16:creationId xmlns:a16="http://schemas.microsoft.com/office/drawing/2014/main" id="{9C2B6B05-93BF-4B46-838C-62A63919F1B3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884462" y="480806"/>
              <a:ext cx="2739213" cy="1403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133350</xdr:colOff>
      <xdr:row>3</xdr:row>
      <xdr:rowOff>66675</xdr:rowOff>
    </xdr:from>
    <xdr:to>
      <xdr:col>5</xdr:col>
      <xdr:colOff>676112</xdr:colOff>
      <xdr:row>6</xdr:row>
      <xdr:rowOff>75686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19FC9-98C1-452D-9794-C6B549098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828675"/>
          <a:ext cx="1304762" cy="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8</xdr:row>
      <xdr:rowOff>66675</xdr:rowOff>
    </xdr:from>
    <xdr:to>
      <xdr:col>5</xdr:col>
      <xdr:colOff>514196</xdr:colOff>
      <xdr:row>11</xdr:row>
      <xdr:rowOff>179207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57B4FBA-409E-4D6D-86E9-12D8CC6C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01450" y="1800225"/>
          <a:ext cx="1228571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14</xdr:row>
      <xdr:rowOff>76200</xdr:rowOff>
    </xdr:from>
    <xdr:to>
      <xdr:col>5</xdr:col>
      <xdr:colOff>638025</xdr:colOff>
      <xdr:row>17</xdr:row>
      <xdr:rowOff>57080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9F42124D-5CCE-42C3-B88D-8C6F7587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53850" y="2981325"/>
          <a:ext cx="1200000" cy="561905"/>
        </a:xfrm>
        <a:prstGeom prst="rect">
          <a:avLst/>
        </a:prstGeom>
      </xdr:spPr>
    </xdr:pic>
    <xdr:clientData/>
  </xdr:twoCellAnchor>
  <xdr:twoCellAnchor>
    <xdr:from>
      <xdr:col>9</xdr:col>
      <xdr:colOff>275168</xdr:colOff>
      <xdr:row>1</xdr:row>
      <xdr:rowOff>179294</xdr:rowOff>
    </xdr:from>
    <xdr:to>
      <xdr:col>10</xdr:col>
      <xdr:colOff>896471</xdr:colOff>
      <xdr:row>4</xdr:row>
      <xdr:rowOff>45084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6012AA82-2809-487B-B0B1-C47722B6EE43}"/>
            </a:ext>
          </a:extLst>
        </xdr:cNvPr>
        <xdr:cNvCxnSpPr>
          <a:stCxn id="4" idx="1"/>
        </xdr:cNvCxnSpPr>
      </xdr:nvCxnSpPr>
      <xdr:spPr>
        <a:xfrm flipV="1">
          <a:off x="11884462" y="549088"/>
          <a:ext cx="1472950" cy="627790"/>
        </a:xfrm>
        <a:prstGeom prst="straightConnector1">
          <a:avLst/>
        </a:prstGeom>
        <a:ln w="38100">
          <a:solidFill>
            <a:schemeClr val="tx1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22412</xdr:colOff>
      <xdr:row>5</xdr:row>
      <xdr:rowOff>67235</xdr:rowOff>
    </xdr:from>
    <xdr:to>
      <xdr:col>10</xdr:col>
      <xdr:colOff>44824</xdr:colOff>
      <xdr:row>7</xdr:row>
      <xdr:rowOff>22413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1911B7D1-6E0F-4B04-817F-0411CBF9A169}"/>
            </a:ext>
          </a:extLst>
        </xdr:cNvPr>
        <xdr:cNvCxnSpPr/>
      </xdr:nvCxnSpPr>
      <xdr:spPr>
        <a:xfrm flipH="1" flipV="1">
          <a:off x="12483353" y="1400735"/>
          <a:ext cx="22412" cy="34738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40341</xdr:colOff>
      <xdr:row>1</xdr:row>
      <xdr:rowOff>174813</xdr:rowOff>
    </xdr:from>
    <xdr:to>
      <xdr:col>11</xdr:col>
      <xdr:colOff>719127</xdr:colOff>
      <xdr:row>2</xdr:row>
      <xdr:rowOff>63337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8916BBC1-D6AD-450E-90B9-11503D53E9B2}"/>
            </a:ext>
          </a:extLst>
        </xdr:cNvPr>
        <xdr:cNvCxnSpPr/>
      </xdr:nvCxnSpPr>
      <xdr:spPr>
        <a:xfrm>
          <a:off x="13476194" y="544607"/>
          <a:ext cx="678786" cy="90230"/>
        </a:xfrm>
        <a:prstGeom prst="straightConnector1">
          <a:avLst/>
        </a:prstGeom>
        <a:ln w="38100">
          <a:solidFill>
            <a:srgbClr val="002060"/>
          </a:solidFill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099660/Desktop/EDS%202415%2018%20XFA%20HR13%20TX26%20Eu6U%20(GV47)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utoVmax"/>
      <sheetName val="Référence"/>
      <sheetName val="Boite DP0-DP2 AJ0 DK0-FK0"/>
      <sheetName val="Boite TL-TS PK-PA ND"/>
      <sheetName val="Suivi de modifications"/>
      <sheetName val="DT CC"/>
      <sheetName val="Boite 4x4 BVM6"/>
      <sheetName val="Boite ZF ZA"/>
      <sheetName val="Boite J SG SA"/>
      <sheetName val="Boite JT4"/>
      <sheetName val="Boite DC4 DW6"/>
      <sheetName val="Boite DW5"/>
      <sheetName val="Boite DX35"/>
      <sheetName val="Plan contacteur"/>
      <sheetName val="Synthese EDS"/>
      <sheetName val="CommunicationClientExterne"/>
      <sheetName val="PFE TdP"/>
      <sheetName val="PFE TdP MI"/>
      <sheetName val="Feuille Cassiope"/>
      <sheetName val="EtudeDenture"/>
      <sheetName val="Sévérité LA&amp;Diff"/>
      <sheetName val="Etude Trans"/>
      <sheetName val="PFE CRL"/>
      <sheetName val="Etude Carter - Rlt"/>
      <sheetName val="Etude CSC"/>
      <sheetName val="Etude Lub"/>
      <sheetName val="PFE PdV"/>
      <sheetName val="Etude Synchro"/>
      <sheetName val="Etude Cde Ext 1"/>
      <sheetName val="PSV"/>
      <sheetName val="Alliance name"/>
      <sheetName val="Engine Alliance"/>
      <sheetName val="Driveline alliance"/>
      <sheetName val="Feuil2"/>
    </sheetNames>
    <sheetDataSet>
      <sheetData sheetId="0" refreshError="1"/>
      <sheetData sheetId="1" refreshError="1"/>
      <sheetData sheetId="2" refreshError="1"/>
      <sheetData sheetId="3">
        <row r="3">
          <cell r="AI3" t="str">
            <v>Oui (Yes)</v>
          </cell>
          <cell r="AK3" t="str">
            <v>2 pts</v>
          </cell>
        </row>
        <row r="4">
          <cell r="AI4" t="str">
            <v>Non (No)</v>
          </cell>
          <cell r="AK4" t="str">
            <v>3 pts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Kevin" refreshedDate="44166.703471412038" createdVersion="6" refreshedVersion="6" minRefreshableVersion="3" recordCount="56" xr:uid="{E734C405-BC1A-4851-98FC-55764CBBF12E}">
  <cacheSource type="worksheet">
    <worksheetSource name="Données"/>
  </cacheSource>
  <cacheFields count="3">
    <cacheField name="Epaisseur (e) _x000a_mm" numFmtId="165">
      <sharedItems containsSemiMixedTypes="0" containsString="0" containsNumber="1" minValue="3" maxValue="12" count="7">
        <n v="3"/>
        <n v="4"/>
        <n v="5"/>
        <n v="6"/>
        <n v="8"/>
        <n v="9.5"/>
        <n v="12"/>
      </sharedItems>
    </cacheField>
    <cacheField name="Distance entre appuis(a)_x000a_mm" numFmtId="164">
      <sharedItems containsSemiMixedTypes="0" containsString="0" containsNumber="1" containsInteger="1" minValue="500" maxValue="2050" count="44">
        <n v="775"/>
        <n v="700"/>
        <n v="650"/>
        <n v="600"/>
        <n v="575"/>
        <n v="550"/>
        <n v="525"/>
        <n v="500"/>
        <n v="1050"/>
        <n v="950"/>
        <n v="875"/>
        <n v="825"/>
        <n v="780"/>
        <n v="740"/>
        <n v="710"/>
        <n v="685"/>
        <n v="1300"/>
        <n v="1180"/>
        <n v="1100"/>
        <n v="1025"/>
        <n v="975"/>
        <n v="930"/>
        <n v="900"/>
        <n v="1475"/>
        <n v="1375"/>
        <n v="1225"/>
        <n v="1175"/>
        <n v="1125"/>
        <n v="1075"/>
        <n v="1850"/>
        <n v="1700"/>
        <n v="1600"/>
        <n v="1525"/>
        <n v="1425"/>
        <n v="1325"/>
        <n v="2050"/>
        <n v="1950"/>
        <n v="1750"/>
        <n v="1675"/>
        <n v="1625"/>
        <n v="1575"/>
        <n v="2000"/>
        <n v="1875"/>
        <n v="1800"/>
      </sharedItems>
    </cacheField>
    <cacheField name="Charge _x000a_Nm2" numFmtId="166">
      <sharedItems containsSemiMixedTypes="0" containsString="0" containsNumber="1" containsInteger="1" minValue="600" maxValue="2000" count="8">
        <n v="600"/>
        <n v="800"/>
        <n v="1000"/>
        <n v="1200"/>
        <n v="1400"/>
        <n v="1600"/>
        <n v="1800"/>
        <n v="2000"/>
      </sharedItems>
    </cacheField>
  </cacheFields>
  <extLst>
    <ext xmlns:x14="http://schemas.microsoft.com/office/spreadsheetml/2009/9/main" uri="{725AE2AE-9491-48be-B2B4-4EB974FC3084}">
      <x14:pivotCacheDefinition pivotCacheId="15126592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8"/>
    <x v="0"/>
  </r>
  <r>
    <x v="1"/>
    <x v="9"/>
    <x v="1"/>
  </r>
  <r>
    <x v="1"/>
    <x v="10"/>
    <x v="2"/>
  </r>
  <r>
    <x v="1"/>
    <x v="11"/>
    <x v="3"/>
  </r>
  <r>
    <x v="1"/>
    <x v="12"/>
    <x v="4"/>
  </r>
  <r>
    <x v="1"/>
    <x v="13"/>
    <x v="5"/>
  </r>
  <r>
    <x v="1"/>
    <x v="14"/>
    <x v="6"/>
  </r>
  <r>
    <x v="1"/>
    <x v="15"/>
    <x v="7"/>
  </r>
  <r>
    <x v="2"/>
    <x v="16"/>
    <x v="0"/>
  </r>
  <r>
    <x v="2"/>
    <x v="17"/>
    <x v="1"/>
  </r>
  <r>
    <x v="2"/>
    <x v="18"/>
    <x v="2"/>
  </r>
  <r>
    <x v="2"/>
    <x v="19"/>
    <x v="3"/>
  </r>
  <r>
    <x v="2"/>
    <x v="20"/>
    <x v="4"/>
  </r>
  <r>
    <x v="2"/>
    <x v="21"/>
    <x v="5"/>
  </r>
  <r>
    <x v="2"/>
    <x v="22"/>
    <x v="6"/>
  </r>
  <r>
    <x v="2"/>
    <x v="10"/>
    <x v="7"/>
  </r>
  <r>
    <x v="3"/>
    <x v="23"/>
    <x v="0"/>
  </r>
  <r>
    <x v="3"/>
    <x v="24"/>
    <x v="1"/>
  </r>
  <r>
    <x v="3"/>
    <x v="16"/>
    <x v="2"/>
  </r>
  <r>
    <x v="3"/>
    <x v="25"/>
    <x v="3"/>
  </r>
  <r>
    <x v="3"/>
    <x v="26"/>
    <x v="4"/>
  </r>
  <r>
    <x v="3"/>
    <x v="27"/>
    <x v="5"/>
  </r>
  <r>
    <x v="3"/>
    <x v="28"/>
    <x v="6"/>
  </r>
  <r>
    <x v="3"/>
    <x v="19"/>
    <x v="7"/>
  </r>
  <r>
    <x v="4"/>
    <x v="29"/>
    <x v="0"/>
  </r>
  <r>
    <x v="4"/>
    <x v="30"/>
    <x v="1"/>
  </r>
  <r>
    <x v="4"/>
    <x v="31"/>
    <x v="2"/>
  </r>
  <r>
    <x v="4"/>
    <x v="32"/>
    <x v="3"/>
  </r>
  <r>
    <x v="4"/>
    <x v="23"/>
    <x v="4"/>
  </r>
  <r>
    <x v="4"/>
    <x v="33"/>
    <x v="5"/>
  </r>
  <r>
    <x v="4"/>
    <x v="24"/>
    <x v="6"/>
  </r>
  <r>
    <x v="4"/>
    <x v="34"/>
    <x v="7"/>
  </r>
  <r>
    <x v="5"/>
    <x v="35"/>
    <x v="0"/>
  </r>
  <r>
    <x v="5"/>
    <x v="36"/>
    <x v="1"/>
  </r>
  <r>
    <x v="5"/>
    <x v="29"/>
    <x v="2"/>
  </r>
  <r>
    <x v="5"/>
    <x v="37"/>
    <x v="3"/>
  </r>
  <r>
    <x v="5"/>
    <x v="38"/>
    <x v="4"/>
  </r>
  <r>
    <x v="5"/>
    <x v="39"/>
    <x v="5"/>
  </r>
  <r>
    <x v="5"/>
    <x v="40"/>
    <x v="6"/>
  </r>
  <r>
    <x v="5"/>
    <x v="32"/>
    <x v="7"/>
  </r>
  <r>
    <x v="6"/>
    <x v="35"/>
    <x v="0"/>
  </r>
  <r>
    <x v="6"/>
    <x v="35"/>
    <x v="1"/>
  </r>
  <r>
    <x v="6"/>
    <x v="35"/>
    <x v="2"/>
  </r>
  <r>
    <x v="6"/>
    <x v="35"/>
    <x v="3"/>
  </r>
  <r>
    <x v="6"/>
    <x v="41"/>
    <x v="4"/>
  </r>
  <r>
    <x v="6"/>
    <x v="36"/>
    <x v="5"/>
  </r>
  <r>
    <x v="6"/>
    <x v="42"/>
    <x v="6"/>
  </r>
  <r>
    <x v="6"/>
    <x v="4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58CDD-9C4A-4138-BDAE-27D2295DE2DD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J12" firstHeaderRow="1" firstDataRow="2" firstDataCol="1"/>
  <pivotFields count="3">
    <pivotField axis="axisRow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45">
        <item x="7"/>
        <item x="6"/>
        <item x="5"/>
        <item x="4"/>
        <item x="3"/>
        <item x="2"/>
        <item x="15"/>
        <item x="1"/>
        <item x="14"/>
        <item x="13"/>
        <item x="0"/>
        <item x="12"/>
        <item x="11"/>
        <item x="10"/>
        <item x="22"/>
        <item x="21"/>
        <item x="9"/>
        <item x="20"/>
        <item x="19"/>
        <item x="8"/>
        <item x="28"/>
        <item x="18"/>
        <item x="27"/>
        <item x="26"/>
        <item x="17"/>
        <item x="25"/>
        <item x="16"/>
        <item x="34"/>
        <item x="24"/>
        <item x="33"/>
        <item x="23"/>
        <item x="32"/>
        <item x="40"/>
        <item x="31"/>
        <item x="39"/>
        <item x="38"/>
        <item x="30"/>
        <item x="37"/>
        <item x="43"/>
        <item x="29"/>
        <item x="42"/>
        <item x="36"/>
        <item x="41"/>
        <item x="35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Distance entre appuis(a)_x000a_mm" fld="1" baseField="0" baseItem="0"/>
  </dataFields>
  <chartFormats count="9">
    <chartFormat chart="3" format="1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paisseur__e___mm" xr10:uid="{9A8C0A0D-7DDE-4030-9068-63871C44710A}" sourceName="Epaisseur (e) _x000a_mm">
  <pivotTables>
    <pivotTable tabId="3" name="Tableau croisé dynamique1"/>
  </pivotTables>
  <data>
    <tabular pivotCacheId="1512659210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harge__Nm2" xr10:uid="{C1C73D1D-23DB-4B57-B126-D98A2418E120}" sourceName="Charge _x000a_Nm2">
  <pivotTables>
    <pivotTable tabId="3" name="Tableau croisé dynamique1"/>
  </pivotTables>
  <data>
    <tabular pivotCacheId="1512659210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paisseur (e) _x000a_mm" xr10:uid="{B32C9160-509F-4CA9-9D01-B1C49BD097D2}" cache="Segment_Epaisseur__e___mm" caption="Epaisseur (e) _x000a_mm" rowHeight="241300"/>
  <slicer name="Charge _x000a_Nm2" xr10:uid="{7C28349B-4962-47EC-ACBA-A80F695AF8CF}" cache="Segment_Charge__Nm2" caption="Charge _x000a_Nm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CA09B-A22E-4295-ACDB-136E01115304}" name="Données" displayName="Données" ref="A1:C57" totalsRowShown="0" dataDxfId="8">
  <autoFilter ref="A1:C57" xr:uid="{32686FE5-30C1-460B-A2D5-E4533716A6AB}"/>
  <tableColumns count="3">
    <tableColumn id="1" xr3:uid="{14BEE911-85B2-483B-BC72-170F1D096A52}" name="Epaisseur (e) _x000a_mm" dataDxfId="7"/>
    <tableColumn id="2" xr3:uid="{626117C6-FE0F-40FB-A2B9-6D0E81227234}" name="Distance entre appuis(a)_x000a_mm" dataDxfId="6"/>
    <tableColumn id="3" xr3:uid="{A5F70BCF-377F-429C-9EBB-555D138AA157}" name="Charge _x000a_Nm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1647B-B689-4B4D-B1B8-A3890BCA37A8}" name="Tableau2" displayName="Tableau2" ref="O1:Q23" totalsRowShown="0" headerRowDxfId="4" dataDxfId="3" headerRowCellStyle="Normal 2" dataCellStyle="Normal 2">
  <autoFilter ref="O1:Q23" xr:uid="{A181F46A-44E9-42C0-8C79-DF450E6B1852}"/>
  <tableColumns count="3">
    <tableColumn id="1" xr3:uid="{27DDEB41-6F36-4FBA-A80E-3F9EFBC21A30}" name="b/a " dataDxfId="2" dataCellStyle="Normal 2"/>
    <tableColumn id="2" xr3:uid="{FD8C6460-BAE7-460C-BA8A-5A437983398F}" name="ɑ1" dataDxfId="1" dataCellStyle="Normal 2"/>
    <tableColumn id="3" xr3:uid="{54B48C72-012E-491C-A9C8-EA5EBCB2657C}" name="β1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B1" workbookViewId="0">
      <selection activeCell="J13" sqref="J13"/>
    </sheetView>
  </sheetViews>
  <sheetFormatPr baseColWidth="10" defaultColWidth="14.42578125" defaultRowHeight="15" customHeight="1" x14ac:dyDescent="0.25"/>
  <cols>
    <col min="1" max="1" width="28.85546875" customWidth="1"/>
    <col min="2" max="2" width="28.42578125" customWidth="1"/>
    <col min="3" max="3" width="32.7109375" customWidth="1"/>
    <col min="4" max="4" width="34.85546875" customWidth="1"/>
    <col min="5" max="5" width="29.140625" customWidth="1"/>
    <col min="6" max="6" width="14.140625" customWidth="1"/>
    <col min="7" max="7" width="29.140625" customWidth="1"/>
    <col min="8" max="8" width="14.140625" customWidth="1"/>
    <col min="9" max="11" width="10.7109375" customWidth="1"/>
  </cols>
  <sheetData>
    <row r="1" spans="1:8" ht="17.25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0</v>
      </c>
      <c r="F1" s="1" t="s">
        <v>3</v>
      </c>
      <c r="G1" s="1" t="s">
        <v>0</v>
      </c>
      <c r="H1" s="1" t="s">
        <v>4</v>
      </c>
    </row>
    <row r="2" spans="1:8" x14ac:dyDescent="0.25">
      <c r="A2">
        <v>1850</v>
      </c>
      <c r="B2">
        <v>600</v>
      </c>
      <c r="C2">
        <v>2050</v>
      </c>
      <c r="D2">
        <v>600</v>
      </c>
      <c r="E2">
        <v>2050</v>
      </c>
      <c r="F2">
        <v>600</v>
      </c>
      <c r="G2">
        <v>775</v>
      </c>
      <c r="H2">
        <v>600</v>
      </c>
    </row>
    <row r="3" spans="1:8" x14ac:dyDescent="0.25">
      <c r="A3">
        <v>1700</v>
      </c>
      <c r="B3">
        <v>800</v>
      </c>
      <c r="C3">
        <v>1950</v>
      </c>
      <c r="D3">
        <v>800</v>
      </c>
      <c r="E3">
        <v>2050</v>
      </c>
      <c r="F3">
        <v>800</v>
      </c>
      <c r="G3">
        <v>700</v>
      </c>
      <c r="H3">
        <v>800</v>
      </c>
    </row>
    <row r="4" spans="1:8" x14ac:dyDescent="0.25">
      <c r="A4">
        <v>1600</v>
      </c>
      <c r="B4">
        <v>1000</v>
      </c>
      <c r="C4">
        <v>1850</v>
      </c>
      <c r="D4">
        <v>1000</v>
      </c>
      <c r="E4">
        <v>2050</v>
      </c>
      <c r="F4">
        <v>1000</v>
      </c>
      <c r="G4">
        <v>650</v>
      </c>
      <c r="H4">
        <v>1000</v>
      </c>
    </row>
    <row r="5" spans="1:8" x14ac:dyDescent="0.25">
      <c r="A5">
        <v>1525</v>
      </c>
      <c r="B5">
        <v>1200</v>
      </c>
      <c r="C5">
        <v>1750</v>
      </c>
      <c r="D5">
        <v>1200</v>
      </c>
      <c r="E5">
        <v>2050</v>
      </c>
      <c r="F5">
        <v>1200</v>
      </c>
      <c r="G5">
        <v>600</v>
      </c>
      <c r="H5">
        <v>1200</v>
      </c>
    </row>
    <row r="6" spans="1:8" x14ac:dyDescent="0.25">
      <c r="A6">
        <v>1475</v>
      </c>
      <c r="B6">
        <v>1400</v>
      </c>
      <c r="C6">
        <v>1675</v>
      </c>
      <c r="D6">
        <v>1400</v>
      </c>
      <c r="E6">
        <v>2000</v>
      </c>
      <c r="F6">
        <v>1400</v>
      </c>
      <c r="G6">
        <v>575</v>
      </c>
      <c r="H6">
        <v>1400</v>
      </c>
    </row>
    <row r="7" spans="1:8" x14ac:dyDescent="0.25">
      <c r="A7">
        <v>1425</v>
      </c>
      <c r="B7">
        <v>1600</v>
      </c>
      <c r="C7">
        <v>1625</v>
      </c>
      <c r="D7">
        <v>1600</v>
      </c>
      <c r="E7">
        <v>1950</v>
      </c>
      <c r="F7">
        <v>1600</v>
      </c>
      <c r="G7">
        <v>550</v>
      </c>
      <c r="H7">
        <v>1600</v>
      </c>
    </row>
    <row r="8" spans="1:8" x14ac:dyDescent="0.25">
      <c r="A8">
        <v>1375</v>
      </c>
      <c r="B8">
        <v>1800</v>
      </c>
      <c r="C8">
        <v>1575</v>
      </c>
      <c r="D8">
        <v>1800</v>
      </c>
      <c r="E8">
        <v>1875</v>
      </c>
      <c r="F8">
        <v>1800</v>
      </c>
      <c r="G8">
        <v>525</v>
      </c>
      <c r="H8">
        <v>1800</v>
      </c>
    </row>
    <row r="9" spans="1:8" x14ac:dyDescent="0.25">
      <c r="A9">
        <v>1325</v>
      </c>
      <c r="B9">
        <v>2000</v>
      </c>
      <c r="C9">
        <v>1525</v>
      </c>
      <c r="D9">
        <v>2000</v>
      </c>
      <c r="E9">
        <v>1800</v>
      </c>
      <c r="F9">
        <v>2000</v>
      </c>
      <c r="G9">
        <v>500</v>
      </c>
      <c r="H9">
        <v>2000</v>
      </c>
    </row>
    <row r="11" spans="1:8" x14ac:dyDescent="0.25">
      <c r="A11" s="1" t="s">
        <v>5</v>
      </c>
      <c r="C11" s="1" t="s">
        <v>6</v>
      </c>
      <c r="E11" s="1" t="s">
        <v>7</v>
      </c>
      <c r="G11" s="1" t="s">
        <v>8</v>
      </c>
    </row>
    <row r="12" spans="1:8" x14ac:dyDescent="0.25">
      <c r="A12" s="1" t="s">
        <v>9</v>
      </c>
      <c r="C12" s="1" t="s">
        <v>9</v>
      </c>
      <c r="E12" s="1" t="s">
        <v>9</v>
      </c>
      <c r="G12" s="1" t="s">
        <v>9</v>
      </c>
    </row>
    <row r="13" spans="1:8" ht="17.25" x14ac:dyDescent="0.25">
      <c r="A13" s="1" t="s">
        <v>0</v>
      </c>
      <c r="B13" s="1" t="s">
        <v>10</v>
      </c>
      <c r="C13" s="1" t="s">
        <v>0</v>
      </c>
      <c r="D13" s="1" t="s">
        <v>11</v>
      </c>
      <c r="E13" s="1" t="s">
        <v>0</v>
      </c>
      <c r="F13" s="1" t="s">
        <v>12</v>
      </c>
    </row>
    <row r="14" spans="1:8" x14ac:dyDescent="0.25">
      <c r="A14">
        <v>1050</v>
      </c>
      <c r="B14">
        <v>600</v>
      </c>
      <c r="C14">
        <v>1300</v>
      </c>
      <c r="D14">
        <v>600</v>
      </c>
      <c r="E14">
        <v>1475</v>
      </c>
      <c r="F14">
        <v>600</v>
      </c>
    </row>
    <row r="15" spans="1:8" x14ac:dyDescent="0.25">
      <c r="A15">
        <v>950</v>
      </c>
      <c r="B15">
        <v>800</v>
      </c>
      <c r="C15">
        <v>1180</v>
      </c>
      <c r="D15">
        <v>800</v>
      </c>
      <c r="E15">
        <v>1375</v>
      </c>
      <c r="F15">
        <v>800</v>
      </c>
    </row>
    <row r="16" spans="1:8" x14ac:dyDescent="0.25">
      <c r="A16">
        <v>875</v>
      </c>
      <c r="B16">
        <v>1000</v>
      </c>
      <c r="C16">
        <v>1100</v>
      </c>
      <c r="D16">
        <v>1000</v>
      </c>
      <c r="E16">
        <v>1300</v>
      </c>
      <c r="F16">
        <v>1000</v>
      </c>
    </row>
    <row r="17" spans="1:6" x14ac:dyDescent="0.25">
      <c r="A17">
        <v>825</v>
      </c>
      <c r="B17">
        <v>1200</v>
      </c>
      <c r="C17">
        <v>1025</v>
      </c>
      <c r="D17">
        <v>1200</v>
      </c>
      <c r="E17">
        <v>1225</v>
      </c>
      <c r="F17">
        <v>1200</v>
      </c>
    </row>
    <row r="18" spans="1:6" x14ac:dyDescent="0.25">
      <c r="A18">
        <v>780</v>
      </c>
      <c r="B18">
        <v>1400</v>
      </c>
      <c r="C18">
        <v>975</v>
      </c>
      <c r="D18">
        <v>1400</v>
      </c>
      <c r="E18">
        <v>1175</v>
      </c>
      <c r="F18">
        <v>1400</v>
      </c>
    </row>
    <row r="19" spans="1:6" x14ac:dyDescent="0.25">
      <c r="A19">
        <v>740</v>
      </c>
      <c r="B19">
        <v>1600</v>
      </c>
      <c r="C19">
        <v>930</v>
      </c>
      <c r="D19">
        <v>1600</v>
      </c>
      <c r="E19">
        <v>1125</v>
      </c>
      <c r="F19">
        <v>1600</v>
      </c>
    </row>
    <row r="20" spans="1:6" x14ac:dyDescent="0.25">
      <c r="A20">
        <v>710</v>
      </c>
      <c r="B20">
        <v>1800</v>
      </c>
      <c r="C20">
        <v>900</v>
      </c>
      <c r="D20">
        <v>1800</v>
      </c>
      <c r="E20">
        <v>1075</v>
      </c>
      <c r="F20">
        <v>1800</v>
      </c>
    </row>
    <row r="21" spans="1:6" ht="15.75" customHeight="1" x14ac:dyDescent="0.25">
      <c r="A21">
        <v>685</v>
      </c>
      <c r="B21">
        <v>2000</v>
      </c>
      <c r="C21">
        <v>875</v>
      </c>
      <c r="D21">
        <v>2000</v>
      </c>
      <c r="E21">
        <v>1025</v>
      </c>
      <c r="F21">
        <v>2000</v>
      </c>
    </row>
    <row r="22" spans="1:6" ht="15.75" customHeight="1" x14ac:dyDescent="0.25">
      <c r="A22" s="1" t="s">
        <v>13</v>
      </c>
      <c r="C22" s="1" t="s">
        <v>14</v>
      </c>
      <c r="E22" s="1" t="s">
        <v>15</v>
      </c>
    </row>
    <row r="23" spans="1:6" ht="15.75" customHeight="1" x14ac:dyDescent="0.25">
      <c r="A23" s="1" t="s">
        <v>9</v>
      </c>
      <c r="C23" s="1" t="s">
        <v>9</v>
      </c>
      <c r="E23" s="1" t="s">
        <v>9</v>
      </c>
    </row>
    <row r="24" spans="1:6" ht="15.75" customHeight="1" x14ac:dyDescent="0.25"/>
    <row r="25" spans="1:6" ht="15.75" customHeight="1" x14ac:dyDescent="0.25"/>
    <row r="26" spans="1:6" ht="15.75" customHeight="1" x14ac:dyDescent="0.25">
      <c r="A26" s="1"/>
    </row>
    <row r="27" spans="1:6" ht="15.75" customHeight="1" x14ac:dyDescent="0.25">
      <c r="A27" s="1"/>
    </row>
    <row r="28" spans="1:6" ht="15.75" customHeight="1" x14ac:dyDescent="0.25">
      <c r="A28" s="1"/>
    </row>
    <row r="29" spans="1:6" ht="15.75" customHeight="1" x14ac:dyDescent="0.25">
      <c r="A29" s="2"/>
    </row>
    <row r="30" spans="1:6" ht="15.75" customHeight="1" x14ac:dyDescent="0.25">
      <c r="A30" s="2"/>
    </row>
    <row r="31" spans="1:6" ht="15.75" customHeight="1" x14ac:dyDescent="0.25">
      <c r="A31" s="2"/>
    </row>
    <row r="32" spans="1:6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</sheetData>
  <pageMargins left="0.7" right="0.7" top="0.75" bottom="0.75" header="0" footer="0"/>
  <pageSetup paperSize="9" orientation="portrait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76AF-9904-455A-9E3A-3651AE6D1CD8}">
  <dimension ref="A1:C57"/>
  <sheetViews>
    <sheetView showGridLines="0" workbookViewId="0">
      <selection activeCell="G16" sqref="G16"/>
    </sheetView>
  </sheetViews>
  <sheetFormatPr baseColWidth="10" defaultRowHeight="15" x14ac:dyDescent="0.25"/>
  <cols>
    <col min="1" max="1" width="21" bestFit="1" customWidth="1"/>
    <col min="2" max="2" width="33.7109375" bestFit="1" customWidth="1"/>
    <col min="3" max="3" width="18.7109375" bestFit="1" customWidth="1"/>
  </cols>
  <sheetData>
    <row r="1" spans="1:3" ht="32.25" x14ac:dyDescent="0.25">
      <c r="A1" s="5" t="s">
        <v>18</v>
      </c>
      <c r="B1" s="4" t="s">
        <v>16</v>
      </c>
      <c r="C1" s="4" t="s">
        <v>17</v>
      </c>
    </row>
    <row r="2" spans="1:3" x14ac:dyDescent="0.25">
      <c r="A2" s="3">
        <v>3</v>
      </c>
      <c r="B2" s="9">
        <v>775</v>
      </c>
      <c r="C2" s="10">
        <v>600</v>
      </c>
    </row>
    <row r="3" spans="1:3" x14ac:dyDescent="0.25">
      <c r="A3" s="3">
        <v>3</v>
      </c>
      <c r="B3" s="9">
        <v>700</v>
      </c>
      <c r="C3" s="10">
        <v>800</v>
      </c>
    </row>
    <row r="4" spans="1:3" x14ac:dyDescent="0.25">
      <c r="A4" s="3">
        <v>3</v>
      </c>
      <c r="B4" s="9">
        <v>650</v>
      </c>
      <c r="C4" s="10">
        <v>1000</v>
      </c>
    </row>
    <row r="5" spans="1:3" x14ac:dyDescent="0.25">
      <c r="A5" s="3">
        <v>3</v>
      </c>
      <c r="B5" s="9">
        <v>600</v>
      </c>
      <c r="C5" s="10">
        <v>1200</v>
      </c>
    </row>
    <row r="6" spans="1:3" x14ac:dyDescent="0.25">
      <c r="A6" s="3">
        <v>3</v>
      </c>
      <c r="B6" s="9">
        <v>575</v>
      </c>
      <c r="C6" s="10">
        <v>1400</v>
      </c>
    </row>
    <row r="7" spans="1:3" x14ac:dyDescent="0.25">
      <c r="A7" s="3">
        <v>3</v>
      </c>
      <c r="B7" s="9">
        <v>550</v>
      </c>
      <c r="C7" s="10">
        <v>1600</v>
      </c>
    </row>
    <row r="8" spans="1:3" x14ac:dyDescent="0.25">
      <c r="A8" s="3">
        <v>3</v>
      </c>
      <c r="B8" s="9">
        <v>525</v>
      </c>
      <c r="C8" s="10">
        <v>1800</v>
      </c>
    </row>
    <row r="9" spans="1:3" x14ac:dyDescent="0.25">
      <c r="A9" s="3">
        <v>3</v>
      </c>
      <c r="B9" s="9">
        <v>500</v>
      </c>
      <c r="C9" s="10">
        <v>2000</v>
      </c>
    </row>
    <row r="10" spans="1:3" x14ac:dyDescent="0.25">
      <c r="A10" s="3">
        <v>4</v>
      </c>
      <c r="B10" s="9">
        <v>1050</v>
      </c>
      <c r="C10" s="10">
        <v>600</v>
      </c>
    </row>
    <row r="11" spans="1:3" x14ac:dyDescent="0.25">
      <c r="A11" s="3">
        <v>4</v>
      </c>
      <c r="B11" s="9">
        <v>950</v>
      </c>
      <c r="C11" s="10">
        <v>800</v>
      </c>
    </row>
    <row r="12" spans="1:3" x14ac:dyDescent="0.25">
      <c r="A12" s="3">
        <v>4</v>
      </c>
      <c r="B12" s="9">
        <v>875</v>
      </c>
      <c r="C12" s="10">
        <v>1000</v>
      </c>
    </row>
    <row r="13" spans="1:3" x14ac:dyDescent="0.25">
      <c r="A13" s="3">
        <v>4</v>
      </c>
      <c r="B13" s="9">
        <v>825</v>
      </c>
      <c r="C13" s="10">
        <v>1200</v>
      </c>
    </row>
    <row r="14" spans="1:3" x14ac:dyDescent="0.25">
      <c r="A14" s="3">
        <v>4</v>
      </c>
      <c r="B14" s="9">
        <v>780</v>
      </c>
      <c r="C14" s="10">
        <v>1400</v>
      </c>
    </row>
    <row r="15" spans="1:3" x14ac:dyDescent="0.25">
      <c r="A15" s="3">
        <v>4</v>
      </c>
      <c r="B15" s="9">
        <v>740</v>
      </c>
      <c r="C15" s="10">
        <v>1600</v>
      </c>
    </row>
    <row r="16" spans="1:3" x14ac:dyDescent="0.25">
      <c r="A16" s="3">
        <v>4</v>
      </c>
      <c r="B16" s="9">
        <v>710</v>
      </c>
      <c r="C16" s="10">
        <v>1800</v>
      </c>
    </row>
    <row r="17" spans="1:3" x14ac:dyDescent="0.25">
      <c r="A17" s="3">
        <v>4</v>
      </c>
      <c r="B17" s="9">
        <v>685</v>
      </c>
      <c r="C17" s="10">
        <v>2000</v>
      </c>
    </row>
    <row r="18" spans="1:3" x14ac:dyDescent="0.25">
      <c r="A18" s="3">
        <v>5</v>
      </c>
      <c r="B18" s="9">
        <v>1300</v>
      </c>
      <c r="C18" s="10">
        <v>600</v>
      </c>
    </row>
    <row r="19" spans="1:3" x14ac:dyDescent="0.25">
      <c r="A19" s="3">
        <v>5</v>
      </c>
      <c r="B19" s="9">
        <v>1180</v>
      </c>
      <c r="C19" s="10">
        <v>800</v>
      </c>
    </row>
    <row r="20" spans="1:3" x14ac:dyDescent="0.25">
      <c r="A20" s="3">
        <v>5</v>
      </c>
      <c r="B20" s="9">
        <v>1100</v>
      </c>
      <c r="C20" s="10">
        <v>1000</v>
      </c>
    </row>
    <row r="21" spans="1:3" x14ac:dyDescent="0.25">
      <c r="A21" s="3">
        <v>5</v>
      </c>
      <c r="B21" s="9">
        <v>1025</v>
      </c>
      <c r="C21" s="10">
        <v>1200</v>
      </c>
    </row>
    <row r="22" spans="1:3" x14ac:dyDescent="0.25">
      <c r="A22" s="3">
        <v>5</v>
      </c>
      <c r="B22" s="9">
        <v>975</v>
      </c>
      <c r="C22" s="10">
        <v>1400</v>
      </c>
    </row>
    <row r="23" spans="1:3" x14ac:dyDescent="0.25">
      <c r="A23" s="3">
        <v>5</v>
      </c>
      <c r="B23" s="9">
        <v>930</v>
      </c>
      <c r="C23" s="10">
        <v>1600</v>
      </c>
    </row>
    <row r="24" spans="1:3" x14ac:dyDescent="0.25">
      <c r="A24" s="3">
        <v>5</v>
      </c>
      <c r="B24" s="9">
        <v>900</v>
      </c>
      <c r="C24" s="10">
        <v>1800</v>
      </c>
    </row>
    <row r="25" spans="1:3" x14ac:dyDescent="0.25">
      <c r="A25" s="3">
        <v>5</v>
      </c>
      <c r="B25" s="9">
        <v>875</v>
      </c>
      <c r="C25" s="10">
        <v>2000</v>
      </c>
    </row>
    <row r="26" spans="1:3" x14ac:dyDescent="0.25">
      <c r="A26" s="3">
        <v>6</v>
      </c>
      <c r="B26" s="9">
        <v>1475</v>
      </c>
      <c r="C26" s="10">
        <v>600</v>
      </c>
    </row>
    <row r="27" spans="1:3" x14ac:dyDescent="0.25">
      <c r="A27" s="3">
        <v>6</v>
      </c>
      <c r="B27" s="9">
        <v>1375</v>
      </c>
      <c r="C27" s="10">
        <v>800</v>
      </c>
    </row>
    <row r="28" spans="1:3" x14ac:dyDescent="0.25">
      <c r="A28" s="3">
        <v>6</v>
      </c>
      <c r="B28" s="9">
        <v>1300</v>
      </c>
      <c r="C28" s="10">
        <v>1000</v>
      </c>
    </row>
    <row r="29" spans="1:3" x14ac:dyDescent="0.25">
      <c r="A29" s="3">
        <v>6</v>
      </c>
      <c r="B29" s="9">
        <v>1225</v>
      </c>
      <c r="C29" s="10">
        <v>1200</v>
      </c>
    </row>
    <row r="30" spans="1:3" x14ac:dyDescent="0.25">
      <c r="A30" s="3">
        <v>6</v>
      </c>
      <c r="B30" s="9">
        <v>1175</v>
      </c>
      <c r="C30" s="10">
        <v>1400</v>
      </c>
    </row>
    <row r="31" spans="1:3" x14ac:dyDescent="0.25">
      <c r="A31" s="3">
        <v>6</v>
      </c>
      <c r="B31" s="9">
        <v>1125</v>
      </c>
      <c r="C31" s="10">
        <v>1600</v>
      </c>
    </row>
    <row r="32" spans="1:3" x14ac:dyDescent="0.25">
      <c r="A32" s="3">
        <v>6</v>
      </c>
      <c r="B32" s="9">
        <v>1075</v>
      </c>
      <c r="C32" s="10">
        <v>1800</v>
      </c>
    </row>
    <row r="33" spans="1:3" x14ac:dyDescent="0.25">
      <c r="A33" s="3">
        <v>6</v>
      </c>
      <c r="B33" s="9">
        <v>1025</v>
      </c>
      <c r="C33" s="10">
        <v>2000</v>
      </c>
    </row>
    <row r="34" spans="1:3" x14ac:dyDescent="0.25">
      <c r="A34" s="3">
        <v>8</v>
      </c>
      <c r="B34" s="9">
        <v>1850</v>
      </c>
      <c r="C34" s="10">
        <v>600</v>
      </c>
    </row>
    <row r="35" spans="1:3" x14ac:dyDescent="0.25">
      <c r="A35" s="3">
        <v>8</v>
      </c>
      <c r="B35" s="9">
        <v>1700</v>
      </c>
      <c r="C35" s="10">
        <v>800</v>
      </c>
    </row>
    <row r="36" spans="1:3" x14ac:dyDescent="0.25">
      <c r="A36" s="3">
        <v>8</v>
      </c>
      <c r="B36" s="9">
        <v>1600</v>
      </c>
      <c r="C36" s="10">
        <v>1000</v>
      </c>
    </row>
    <row r="37" spans="1:3" x14ac:dyDescent="0.25">
      <c r="A37" s="3">
        <v>8</v>
      </c>
      <c r="B37" s="9">
        <v>1525</v>
      </c>
      <c r="C37" s="10">
        <v>1200</v>
      </c>
    </row>
    <row r="38" spans="1:3" x14ac:dyDescent="0.25">
      <c r="A38" s="3">
        <v>8</v>
      </c>
      <c r="B38" s="9">
        <v>1475</v>
      </c>
      <c r="C38" s="10">
        <v>1400</v>
      </c>
    </row>
    <row r="39" spans="1:3" x14ac:dyDescent="0.25">
      <c r="A39" s="3">
        <v>8</v>
      </c>
      <c r="B39" s="9">
        <v>1425</v>
      </c>
      <c r="C39" s="10">
        <v>1600</v>
      </c>
    </row>
    <row r="40" spans="1:3" x14ac:dyDescent="0.25">
      <c r="A40" s="3">
        <v>8</v>
      </c>
      <c r="B40" s="9">
        <v>1375</v>
      </c>
      <c r="C40" s="10">
        <v>1800</v>
      </c>
    </row>
    <row r="41" spans="1:3" x14ac:dyDescent="0.25">
      <c r="A41" s="3">
        <v>8</v>
      </c>
      <c r="B41" s="9">
        <v>1325</v>
      </c>
      <c r="C41" s="10">
        <v>2000</v>
      </c>
    </row>
    <row r="42" spans="1:3" x14ac:dyDescent="0.25">
      <c r="A42" s="3">
        <v>9.5</v>
      </c>
      <c r="B42" s="9">
        <v>2050</v>
      </c>
      <c r="C42" s="10">
        <v>600</v>
      </c>
    </row>
    <row r="43" spans="1:3" x14ac:dyDescent="0.25">
      <c r="A43" s="3">
        <v>9.5</v>
      </c>
      <c r="B43" s="9">
        <v>1950</v>
      </c>
      <c r="C43" s="10">
        <v>800</v>
      </c>
    </row>
    <row r="44" spans="1:3" x14ac:dyDescent="0.25">
      <c r="A44" s="3">
        <v>9.5</v>
      </c>
      <c r="B44" s="9">
        <v>1850</v>
      </c>
      <c r="C44" s="10">
        <v>1000</v>
      </c>
    </row>
    <row r="45" spans="1:3" x14ac:dyDescent="0.25">
      <c r="A45" s="3">
        <v>9.5</v>
      </c>
      <c r="B45" s="9">
        <v>1750</v>
      </c>
      <c r="C45" s="10">
        <v>1200</v>
      </c>
    </row>
    <row r="46" spans="1:3" x14ac:dyDescent="0.25">
      <c r="A46" s="3">
        <v>9.5</v>
      </c>
      <c r="B46" s="9">
        <v>1675</v>
      </c>
      <c r="C46" s="10">
        <v>1400</v>
      </c>
    </row>
    <row r="47" spans="1:3" x14ac:dyDescent="0.25">
      <c r="A47" s="3">
        <v>9.5</v>
      </c>
      <c r="B47" s="9">
        <v>1625</v>
      </c>
      <c r="C47" s="10">
        <v>1600</v>
      </c>
    </row>
    <row r="48" spans="1:3" x14ac:dyDescent="0.25">
      <c r="A48" s="3">
        <v>9.5</v>
      </c>
      <c r="B48" s="9">
        <v>1575</v>
      </c>
      <c r="C48" s="10">
        <v>1800</v>
      </c>
    </row>
    <row r="49" spans="1:3" x14ac:dyDescent="0.25">
      <c r="A49" s="3">
        <v>9.5</v>
      </c>
      <c r="B49" s="9">
        <v>1525</v>
      </c>
      <c r="C49" s="10">
        <v>2000</v>
      </c>
    </row>
    <row r="50" spans="1:3" x14ac:dyDescent="0.25">
      <c r="A50" s="3">
        <v>12</v>
      </c>
      <c r="B50" s="9">
        <v>2050</v>
      </c>
      <c r="C50" s="10">
        <v>600</v>
      </c>
    </row>
    <row r="51" spans="1:3" x14ac:dyDescent="0.25">
      <c r="A51" s="3">
        <v>12</v>
      </c>
      <c r="B51" s="9">
        <v>2050</v>
      </c>
      <c r="C51" s="10">
        <v>800</v>
      </c>
    </row>
    <row r="52" spans="1:3" x14ac:dyDescent="0.25">
      <c r="A52" s="3">
        <v>12</v>
      </c>
      <c r="B52" s="9">
        <v>2050</v>
      </c>
      <c r="C52" s="10">
        <v>1000</v>
      </c>
    </row>
    <row r="53" spans="1:3" x14ac:dyDescent="0.25">
      <c r="A53" s="3">
        <v>12</v>
      </c>
      <c r="B53" s="9">
        <v>2050</v>
      </c>
      <c r="C53" s="10">
        <v>1200</v>
      </c>
    </row>
    <row r="54" spans="1:3" x14ac:dyDescent="0.25">
      <c r="A54" s="3">
        <v>12</v>
      </c>
      <c r="B54" s="9">
        <v>2000</v>
      </c>
      <c r="C54" s="10">
        <v>1400</v>
      </c>
    </row>
    <row r="55" spans="1:3" x14ac:dyDescent="0.25">
      <c r="A55" s="3">
        <v>12</v>
      </c>
      <c r="B55" s="9">
        <v>1950</v>
      </c>
      <c r="C55" s="10">
        <v>1600</v>
      </c>
    </row>
    <row r="56" spans="1:3" x14ac:dyDescent="0.25">
      <c r="A56" s="3">
        <v>12</v>
      </c>
      <c r="B56" s="9">
        <v>1875</v>
      </c>
      <c r="C56" s="10">
        <v>1800</v>
      </c>
    </row>
    <row r="57" spans="1:3" x14ac:dyDescent="0.25">
      <c r="A57" s="3">
        <v>12</v>
      </c>
      <c r="B57" s="9">
        <v>1800</v>
      </c>
      <c r="C57" s="10">
        <v>2000</v>
      </c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C32F-FA23-49BA-9C45-F7474302141F}">
  <dimension ref="A3:J12"/>
  <sheetViews>
    <sheetView showGridLines="0" workbookViewId="0">
      <selection activeCell="G16" sqref="G16"/>
    </sheetView>
  </sheetViews>
  <sheetFormatPr baseColWidth="10" defaultRowHeight="15" x14ac:dyDescent="0.25"/>
  <cols>
    <col min="1" max="1" width="37.7109375" bestFit="1" customWidth="1"/>
    <col min="2" max="2" width="23.85546875" bestFit="1" customWidth="1"/>
    <col min="3" max="9" width="5" bestFit="1" customWidth="1"/>
    <col min="10" max="10" width="12.5703125" bestFit="1" customWidth="1"/>
    <col min="11" max="19" width="4" bestFit="1" customWidth="1"/>
    <col min="20" max="45" width="5" bestFit="1" customWidth="1"/>
    <col min="46" max="46" width="12.5703125" bestFit="1" customWidth="1"/>
    <col min="47" max="52" width="5" bestFit="1" customWidth="1"/>
    <col min="53" max="53" width="4" bestFit="1" customWidth="1"/>
    <col min="54" max="55" width="5" bestFit="1" customWidth="1"/>
    <col min="56" max="56" width="4" bestFit="1" customWidth="1"/>
    <col min="57" max="61" width="5" bestFit="1" customWidth="1"/>
    <col min="62" max="62" width="4" bestFit="1" customWidth="1"/>
    <col min="63" max="89" width="5" bestFit="1" customWidth="1"/>
    <col min="90" max="90" width="42.7109375" bestFit="1" customWidth="1"/>
    <col min="91" max="91" width="28" bestFit="1" customWidth="1"/>
    <col min="92" max="92" width="5" bestFit="1" customWidth="1"/>
    <col min="93" max="93" width="9.85546875" bestFit="1" customWidth="1"/>
    <col min="94" max="94" width="6.85546875" bestFit="1" customWidth="1"/>
    <col min="95" max="95" width="9.85546875" bestFit="1" customWidth="1"/>
    <col min="96" max="96" width="6.85546875" bestFit="1" customWidth="1"/>
    <col min="97" max="97" width="4" bestFit="1" customWidth="1"/>
    <col min="98" max="99" width="5" bestFit="1" customWidth="1"/>
    <col min="100" max="100" width="9.85546875" bestFit="1" customWidth="1"/>
    <col min="101" max="101" width="12.5703125" bestFit="1" customWidth="1"/>
  </cols>
  <sheetData>
    <row r="3" spans="1:10" x14ac:dyDescent="0.25">
      <c r="A3" s="6" t="s">
        <v>22</v>
      </c>
      <c r="B3" s="6" t="s">
        <v>19</v>
      </c>
    </row>
    <row r="4" spans="1:10" x14ac:dyDescent="0.25">
      <c r="A4" s="6" t="s">
        <v>21</v>
      </c>
      <c r="B4">
        <v>600</v>
      </c>
      <c r="C4">
        <v>800</v>
      </c>
      <c r="D4">
        <v>1000</v>
      </c>
      <c r="E4">
        <v>1200</v>
      </c>
      <c r="F4">
        <v>1400</v>
      </c>
      <c r="G4">
        <v>1600</v>
      </c>
      <c r="H4">
        <v>1800</v>
      </c>
      <c r="I4">
        <v>2000</v>
      </c>
      <c r="J4" t="s">
        <v>20</v>
      </c>
    </row>
    <row r="5" spans="1:10" x14ac:dyDescent="0.25">
      <c r="A5" s="8">
        <v>3</v>
      </c>
      <c r="B5" s="7">
        <v>775</v>
      </c>
      <c r="C5" s="7">
        <v>700</v>
      </c>
      <c r="D5" s="7">
        <v>650</v>
      </c>
      <c r="E5" s="7">
        <v>600</v>
      </c>
      <c r="F5" s="7">
        <v>575</v>
      </c>
      <c r="G5" s="7">
        <v>550</v>
      </c>
      <c r="H5" s="7">
        <v>525</v>
      </c>
      <c r="I5" s="7">
        <v>500</v>
      </c>
      <c r="J5" s="7">
        <v>4875</v>
      </c>
    </row>
    <row r="6" spans="1:10" x14ac:dyDescent="0.25">
      <c r="A6" s="8">
        <v>4</v>
      </c>
      <c r="B6" s="7">
        <v>1050</v>
      </c>
      <c r="C6" s="7">
        <v>950</v>
      </c>
      <c r="D6" s="7">
        <v>875</v>
      </c>
      <c r="E6" s="7">
        <v>825</v>
      </c>
      <c r="F6" s="7">
        <v>780</v>
      </c>
      <c r="G6" s="7">
        <v>740</v>
      </c>
      <c r="H6" s="7">
        <v>710</v>
      </c>
      <c r="I6" s="7">
        <v>685</v>
      </c>
      <c r="J6" s="7">
        <v>6615</v>
      </c>
    </row>
    <row r="7" spans="1:10" x14ac:dyDescent="0.25">
      <c r="A7" s="8">
        <v>5</v>
      </c>
      <c r="B7" s="7">
        <v>1300</v>
      </c>
      <c r="C7" s="7">
        <v>1180</v>
      </c>
      <c r="D7" s="7">
        <v>1100</v>
      </c>
      <c r="E7" s="7">
        <v>1025</v>
      </c>
      <c r="F7" s="7">
        <v>975</v>
      </c>
      <c r="G7" s="7">
        <v>930</v>
      </c>
      <c r="H7" s="7">
        <v>900</v>
      </c>
      <c r="I7" s="7">
        <v>875</v>
      </c>
      <c r="J7" s="7">
        <v>8285</v>
      </c>
    </row>
    <row r="8" spans="1:10" x14ac:dyDescent="0.25">
      <c r="A8" s="8">
        <v>6</v>
      </c>
      <c r="B8" s="7">
        <v>1475</v>
      </c>
      <c r="C8" s="7">
        <v>1375</v>
      </c>
      <c r="D8" s="7">
        <v>1300</v>
      </c>
      <c r="E8" s="7">
        <v>1225</v>
      </c>
      <c r="F8" s="7">
        <v>1175</v>
      </c>
      <c r="G8" s="7">
        <v>1125</v>
      </c>
      <c r="H8" s="7">
        <v>1075</v>
      </c>
      <c r="I8" s="7">
        <v>1025</v>
      </c>
      <c r="J8" s="7">
        <v>9775</v>
      </c>
    </row>
    <row r="9" spans="1:10" x14ac:dyDescent="0.25">
      <c r="A9" s="8">
        <v>8</v>
      </c>
      <c r="B9" s="7">
        <v>1850</v>
      </c>
      <c r="C9" s="7">
        <v>1700</v>
      </c>
      <c r="D9" s="7">
        <v>1600</v>
      </c>
      <c r="E9" s="7">
        <v>1525</v>
      </c>
      <c r="F9" s="7">
        <v>1475</v>
      </c>
      <c r="G9" s="7">
        <v>1425</v>
      </c>
      <c r="H9" s="7">
        <v>1375</v>
      </c>
      <c r="I9" s="7">
        <v>1325</v>
      </c>
      <c r="J9" s="7">
        <v>12275</v>
      </c>
    </row>
    <row r="10" spans="1:10" x14ac:dyDescent="0.25">
      <c r="A10" s="8">
        <v>9.5</v>
      </c>
      <c r="B10" s="7">
        <v>2050</v>
      </c>
      <c r="C10" s="7">
        <v>1950</v>
      </c>
      <c r="D10" s="7">
        <v>1850</v>
      </c>
      <c r="E10" s="7">
        <v>1750</v>
      </c>
      <c r="F10" s="7">
        <v>1675</v>
      </c>
      <c r="G10" s="7">
        <v>1625</v>
      </c>
      <c r="H10" s="7">
        <v>1575</v>
      </c>
      <c r="I10" s="7">
        <v>1525</v>
      </c>
      <c r="J10" s="7">
        <v>14000</v>
      </c>
    </row>
    <row r="11" spans="1:10" x14ac:dyDescent="0.25">
      <c r="A11" s="8">
        <v>12</v>
      </c>
      <c r="B11" s="7">
        <v>2050</v>
      </c>
      <c r="C11" s="7">
        <v>2050</v>
      </c>
      <c r="D11" s="7">
        <v>2050</v>
      </c>
      <c r="E11" s="7">
        <v>2050</v>
      </c>
      <c r="F11" s="7">
        <v>2000</v>
      </c>
      <c r="G11" s="7">
        <v>1950</v>
      </c>
      <c r="H11" s="7">
        <v>1875</v>
      </c>
      <c r="I11" s="7">
        <v>1800</v>
      </c>
      <c r="J11" s="7">
        <v>15825</v>
      </c>
    </row>
    <row r="12" spans="1:10" x14ac:dyDescent="0.25">
      <c r="A12" s="8" t="s">
        <v>20</v>
      </c>
      <c r="B12" s="7">
        <v>10550</v>
      </c>
      <c r="C12" s="7">
        <v>9905</v>
      </c>
      <c r="D12" s="7">
        <v>9425</v>
      </c>
      <c r="E12" s="7">
        <v>9000</v>
      </c>
      <c r="F12" s="7">
        <v>8655</v>
      </c>
      <c r="G12" s="7">
        <v>8345</v>
      </c>
      <c r="H12" s="7">
        <v>8035</v>
      </c>
      <c r="I12" s="7">
        <v>7735</v>
      </c>
      <c r="J12" s="7">
        <v>71650</v>
      </c>
    </row>
  </sheetData>
  <pageMargins left="0.7" right="0.7" top="0.75" bottom="0.75" header="0.3" footer="0.3"/>
  <pageSetup paperSize="9" orientation="portrait" r:id="rId2"/>
  <headerFooter>
    <oddFooter>&amp;R&amp;1#&amp;"Arial"&amp;10&amp;K000000Confidential C</oddFooter>
  </headerFooter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491F-E776-4AC3-B145-0B2A049D0F65}">
  <dimension ref="A1:G24"/>
  <sheetViews>
    <sheetView showGridLines="0" workbookViewId="0">
      <selection sqref="A1:G1"/>
    </sheetView>
  </sheetViews>
  <sheetFormatPr baseColWidth="10" defaultRowHeight="15" x14ac:dyDescent="0.25"/>
  <sheetData>
    <row r="1" spans="1:7" ht="15.75" thickBot="1" x14ac:dyDescent="0.3">
      <c r="A1" s="75" t="s">
        <v>41</v>
      </c>
      <c r="B1" s="76"/>
      <c r="C1" s="76"/>
      <c r="D1" s="76"/>
      <c r="E1" s="76"/>
      <c r="F1" s="76"/>
      <c r="G1" s="77"/>
    </row>
    <row r="2" spans="1:7" x14ac:dyDescent="0.25">
      <c r="A2" s="18"/>
      <c r="B2" s="19"/>
      <c r="C2" s="19"/>
      <c r="D2" s="19"/>
      <c r="E2" s="19"/>
      <c r="F2" s="19"/>
      <c r="G2" s="20"/>
    </row>
    <row r="3" spans="1:7" x14ac:dyDescent="0.25">
      <c r="A3" s="18"/>
      <c r="B3" s="19"/>
      <c r="C3" s="19"/>
      <c r="D3" s="19"/>
      <c r="E3" s="19"/>
      <c r="F3" s="19"/>
      <c r="G3" s="20"/>
    </row>
    <row r="4" spans="1:7" x14ac:dyDescent="0.25">
      <c r="A4" s="18"/>
      <c r="B4" s="19"/>
      <c r="C4" s="19"/>
      <c r="D4" s="19"/>
      <c r="E4" s="19"/>
      <c r="F4" s="19"/>
      <c r="G4" s="20"/>
    </row>
    <row r="5" spans="1:7" x14ac:dyDescent="0.25">
      <c r="A5" s="18"/>
      <c r="B5" s="19"/>
      <c r="C5" s="19"/>
      <c r="D5" s="19"/>
      <c r="E5" s="19"/>
      <c r="F5" s="19"/>
      <c r="G5" s="20"/>
    </row>
    <row r="6" spans="1:7" x14ac:dyDescent="0.25">
      <c r="A6" s="18"/>
      <c r="B6" s="19"/>
      <c r="C6" s="19"/>
      <c r="D6" s="19"/>
      <c r="E6" s="19"/>
      <c r="F6" s="19"/>
      <c r="G6" s="20"/>
    </row>
    <row r="7" spans="1:7" x14ac:dyDescent="0.25">
      <c r="A7" s="18"/>
      <c r="B7" s="19"/>
      <c r="C7" s="19"/>
      <c r="D7" s="19"/>
      <c r="E7" s="19"/>
      <c r="F7" s="19"/>
      <c r="G7" s="20"/>
    </row>
    <row r="8" spans="1:7" x14ac:dyDescent="0.25">
      <c r="A8" s="18"/>
      <c r="B8" s="19"/>
      <c r="C8" s="19"/>
      <c r="D8" s="19"/>
      <c r="E8" s="19"/>
      <c r="F8" s="19"/>
      <c r="G8" s="20"/>
    </row>
    <row r="9" spans="1:7" x14ac:dyDescent="0.25">
      <c r="A9" s="18"/>
      <c r="B9" s="19"/>
      <c r="C9" s="19"/>
      <c r="D9" s="19"/>
      <c r="E9" s="19"/>
      <c r="F9" s="19"/>
      <c r="G9" s="20"/>
    </row>
    <row r="10" spans="1:7" x14ac:dyDescent="0.25">
      <c r="A10" s="18"/>
      <c r="B10" s="19"/>
      <c r="C10" s="19"/>
      <c r="D10" s="19"/>
      <c r="E10" s="19"/>
      <c r="F10" s="19"/>
      <c r="G10" s="20"/>
    </row>
    <row r="11" spans="1:7" x14ac:dyDescent="0.25">
      <c r="A11" s="18"/>
      <c r="B11" s="19"/>
      <c r="C11" s="19"/>
      <c r="D11" s="19"/>
      <c r="E11" s="19"/>
      <c r="F11" s="19"/>
      <c r="G11" s="20"/>
    </row>
    <row r="12" spans="1:7" x14ac:dyDescent="0.25">
      <c r="A12" s="18"/>
      <c r="B12" s="19"/>
      <c r="C12" s="19"/>
      <c r="D12" s="19"/>
      <c r="E12" s="19"/>
      <c r="F12" s="19"/>
      <c r="G12" s="20"/>
    </row>
    <row r="13" spans="1:7" x14ac:dyDescent="0.25">
      <c r="A13" s="18"/>
      <c r="B13" s="19"/>
      <c r="C13" s="19"/>
      <c r="D13" s="19"/>
      <c r="E13" s="19"/>
      <c r="F13" s="19"/>
      <c r="G13" s="20"/>
    </row>
    <row r="14" spans="1:7" x14ac:dyDescent="0.25">
      <c r="A14" s="18"/>
      <c r="B14" s="19"/>
      <c r="C14" s="19"/>
      <c r="D14" s="19"/>
      <c r="E14" s="19"/>
      <c r="F14" s="19"/>
      <c r="G14" s="20"/>
    </row>
    <row r="15" spans="1:7" x14ac:dyDescent="0.25">
      <c r="A15" s="18"/>
      <c r="B15" s="19"/>
      <c r="C15" s="19"/>
      <c r="D15" s="19"/>
      <c r="E15" s="19"/>
      <c r="F15" s="19"/>
      <c r="G15" s="20"/>
    </row>
    <row r="16" spans="1:7" x14ac:dyDescent="0.25">
      <c r="A16" s="18"/>
      <c r="B16" s="19"/>
      <c r="C16" s="19"/>
      <c r="D16" s="19"/>
      <c r="E16" s="19"/>
      <c r="F16" s="19"/>
      <c r="G16" s="20"/>
    </row>
    <row r="17" spans="1:7" x14ac:dyDescent="0.25">
      <c r="A17" s="18"/>
      <c r="B17" s="19"/>
      <c r="C17" s="19"/>
      <c r="D17" s="19"/>
      <c r="E17" s="19"/>
      <c r="F17" s="19"/>
      <c r="G17" s="20"/>
    </row>
    <row r="18" spans="1:7" x14ac:dyDescent="0.25">
      <c r="A18" s="18"/>
      <c r="B18" s="19"/>
      <c r="C18" s="19"/>
      <c r="D18" s="19"/>
      <c r="E18" s="19"/>
      <c r="F18" s="19"/>
      <c r="G18" s="20"/>
    </row>
    <row r="19" spans="1:7" x14ac:dyDescent="0.25">
      <c r="A19" s="18"/>
      <c r="B19" s="19"/>
      <c r="C19" s="19"/>
      <c r="D19" s="19"/>
      <c r="E19" s="19"/>
      <c r="F19" s="19"/>
      <c r="G19" s="20"/>
    </row>
    <row r="20" spans="1:7" x14ac:dyDescent="0.25">
      <c r="A20" s="18"/>
      <c r="B20" s="19"/>
      <c r="C20" s="19"/>
      <c r="D20" s="19"/>
      <c r="E20" s="19"/>
      <c r="F20" s="19"/>
      <c r="G20" s="20"/>
    </row>
    <row r="21" spans="1:7" x14ac:dyDescent="0.25">
      <c r="A21" s="18"/>
      <c r="B21" s="19"/>
      <c r="C21" s="19"/>
      <c r="D21" s="19"/>
      <c r="E21" s="19"/>
      <c r="F21" s="19"/>
      <c r="G21" s="20"/>
    </row>
    <row r="22" spans="1:7" x14ac:dyDescent="0.25">
      <c r="A22" s="18"/>
      <c r="B22" s="19"/>
      <c r="C22" s="19"/>
      <c r="D22" s="19"/>
      <c r="E22" s="19"/>
      <c r="F22" s="19"/>
      <c r="G22" s="20"/>
    </row>
    <row r="23" spans="1:7" x14ac:dyDescent="0.25">
      <c r="A23" s="18"/>
      <c r="B23" s="19"/>
      <c r="C23" s="19"/>
      <c r="D23" s="19"/>
      <c r="E23" s="19"/>
      <c r="F23" s="19"/>
      <c r="G23" s="20"/>
    </row>
    <row r="24" spans="1:7" ht="15.75" thickBot="1" x14ac:dyDescent="0.3">
      <c r="A24" s="21"/>
      <c r="B24" s="22"/>
      <c r="C24" s="22"/>
      <c r="D24" s="22"/>
      <c r="E24" s="22"/>
      <c r="F24" s="22"/>
      <c r="G24" s="23"/>
    </row>
  </sheetData>
  <mergeCells count="1">
    <mergeCell ref="A1:G1"/>
  </mergeCells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0D79-C80D-43B6-8685-1417F2ACF621}">
  <dimension ref="A1:O22"/>
  <sheetViews>
    <sheetView showGridLines="0" workbookViewId="0">
      <selection activeCell="D2" sqref="D2:E2"/>
    </sheetView>
  </sheetViews>
  <sheetFormatPr baseColWidth="10" defaultRowHeight="15" x14ac:dyDescent="0.25"/>
  <cols>
    <col min="1" max="1" width="21.42578125" style="11" bestFit="1" customWidth="1"/>
    <col min="2" max="2" width="9.85546875" style="11" bestFit="1" customWidth="1"/>
    <col min="3" max="3" width="7" style="11" customWidth="1"/>
    <col min="4" max="4" width="23.85546875" style="11" bestFit="1" customWidth="1"/>
    <col min="5" max="5" width="18.42578125" style="11" bestFit="1" customWidth="1"/>
    <col min="6" max="6" width="8.42578125" style="11" customWidth="1"/>
    <col min="7" max="7" width="18.85546875" style="11" customWidth="1"/>
    <col min="8" max="8" width="17.5703125" style="11" customWidth="1"/>
    <col min="9" max="9" width="19.85546875" style="11" customWidth="1"/>
    <col min="10" max="10" width="18.7109375" style="11" customWidth="1"/>
    <col min="11" max="13" width="11.42578125" style="11"/>
    <col min="14" max="14" width="14.5703125" style="11" customWidth="1"/>
    <col min="15" max="15" width="17" style="11" customWidth="1"/>
    <col min="16" max="16384" width="11.42578125" style="11"/>
  </cols>
  <sheetData>
    <row r="1" spans="1:15" ht="15.75" thickBot="1" x14ac:dyDescent="0.3">
      <c r="A1" s="84" t="s">
        <v>46</v>
      </c>
      <c r="B1" s="85"/>
      <c r="C1" s="85"/>
      <c r="D1" s="85"/>
      <c r="E1" s="85"/>
      <c r="F1" s="85"/>
      <c r="G1" s="85"/>
      <c r="H1" s="85"/>
      <c r="I1" s="85"/>
      <c r="J1" s="86"/>
      <c r="K1" s="32" t="s">
        <v>35</v>
      </c>
      <c r="L1" s="33"/>
      <c r="M1" s="33"/>
      <c r="N1" s="33"/>
      <c r="O1" s="34"/>
    </row>
    <row r="2" spans="1:15" ht="30" x14ac:dyDescent="0.25">
      <c r="A2" s="35" t="s">
        <v>34</v>
      </c>
      <c r="B2" s="36">
        <f>E2/(J2)</f>
        <v>1765.8000000000002</v>
      </c>
      <c r="C2" s="17"/>
      <c r="D2" s="41" t="s">
        <v>33</v>
      </c>
      <c r="E2" s="37">
        <f>E3*E4</f>
        <v>2648.7000000000003</v>
      </c>
      <c r="F2" s="17"/>
      <c r="G2" s="41" t="s">
        <v>32</v>
      </c>
      <c r="H2" s="38" t="e">
        <f>(H3*H4^3)/12</f>
        <v>#VALUE!</v>
      </c>
      <c r="I2" s="41" t="s">
        <v>45</v>
      </c>
      <c r="J2" s="39">
        <v>1.5</v>
      </c>
      <c r="K2" s="27"/>
      <c r="L2" s="17"/>
      <c r="M2" s="17"/>
      <c r="N2" s="17"/>
      <c r="O2" s="26"/>
    </row>
    <row r="3" spans="1:15" ht="30" x14ac:dyDescent="0.25">
      <c r="A3" s="25" t="s">
        <v>43</v>
      </c>
      <c r="B3" s="24">
        <v>3</v>
      </c>
      <c r="C3" s="17"/>
      <c r="D3" s="13" t="s">
        <v>31</v>
      </c>
      <c r="E3" s="15">
        <f xml:space="preserve"> 3 *90</f>
        <v>270</v>
      </c>
      <c r="F3" s="17"/>
      <c r="G3" s="12" t="s">
        <v>30</v>
      </c>
      <c r="H3" s="14" t="s">
        <v>27</v>
      </c>
      <c r="I3" s="17"/>
      <c r="J3" s="26"/>
      <c r="K3" s="27"/>
      <c r="L3" s="17"/>
      <c r="M3" s="17"/>
      <c r="N3" s="17"/>
      <c r="O3" s="26"/>
    </row>
    <row r="4" spans="1:15" ht="30" x14ac:dyDescent="0.25">
      <c r="A4" s="25" t="s">
        <v>40</v>
      </c>
      <c r="B4" s="16">
        <v>2220</v>
      </c>
      <c r="C4" s="17"/>
      <c r="D4" s="13" t="s">
        <v>29</v>
      </c>
      <c r="E4" s="12">
        <v>9.81</v>
      </c>
      <c r="F4" s="17"/>
      <c r="G4" s="12" t="s">
        <v>28</v>
      </c>
      <c r="H4" s="14" t="s">
        <v>27</v>
      </c>
      <c r="I4" s="17"/>
      <c r="J4" s="26"/>
      <c r="K4" s="27"/>
      <c r="L4" s="17"/>
      <c r="M4" s="17"/>
      <c r="N4" s="17"/>
      <c r="O4" s="26"/>
    </row>
    <row r="5" spans="1:15" x14ac:dyDescent="0.25">
      <c r="A5" s="27"/>
      <c r="B5" s="17"/>
      <c r="C5" s="17"/>
      <c r="D5" s="17"/>
      <c r="E5" s="17"/>
      <c r="F5" s="17"/>
      <c r="G5" s="17"/>
      <c r="H5" s="17"/>
      <c r="I5" s="17"/>
      <c r="J5" s="26"/>
      <c r="K5" s="27"/>
      <c r="L5" s="17"/>
      <c r="M5" s="17"/>
      <c r="N5" s="17"/>
      <c r="O5" s="26"/>
    </row>
    <row r="6" spans="1:15" x14ac:dyDescent="0.25">
      <c r="A6" s="27"/>
      <c r="B6" s="17"/>
      <c r="C6" s="17"/>
      <c r="D6" s="17"/>
      <c r="E6" s="17"/>
      <c r="F6" s="17"/>
      <c r="G6" s="17"/>
      <c r="H6" s="17"/>
      <c r="I6" s="17"/>
      <c r="J6" s="26"/>
      <c r="K6" s="27"/>
      <c r="L6" s="17"/>
      <c r="M6" s="17"/>
      <c r="N6" s="17"/>
      <c r="O6" s="26"/>
    </row>
    <row r="7" spans="1:15" x14ac:dyDescent="0.25">
      <c r="A7" s="42" t="s">
        <v>37</v>
      </c>
      <c r="B7" s="12" t="e">
        <f>-(B2*J2^4)/(384*B4*H2)</f>
        <v>#VALUE!</v>
      </c>
      <c r="C7" s="17"/>
      <c r="D7" s="17"/>
      <c r="E7" s="17"/>
      <c r="F7" s="17"/>
      <c r="G7" s="17"/>
      <c r="H7" s="17"/>
      <c r="I7" s="17"/>
      <c r="J7" s="26"/>
      <c r="K7" s="27"/>
      <c r="L7" s="17"/>
      <c r="M7" s="17"/>
      <c r="N7" s="17"/>
      <c r="O7" s="26"/>
    </row>
    <row r="8" spans="1:15" x14ac:dyDescent="0.25">
      <c r="A8" s="27"/>
      <c r="B8" s="17"/>
      <c r="C8" s="17"/>
      <c r="D8" s="17"/>
      <c r="E8" s="17"/>
      <c r="F8" s="17"/>
      <c r="G8" s="17"/>
      <c r="H8" s="17"/>
      <c r="I8" s="17"/>
      <c r="J8" s="26"/>
      <c r="K8" s="27"/>
      <c r="L8" s="17"/>
      <c r="M8" s="17"/>
      <c r="N8" s="17"/>
      <c r="O8" s="26"/>
    </row>
    <row r="9" spans="1:15" x14ac:dyDescent="0.25">
      <c r="A9" s="27"/>
      <c r="B9" s="17"/>
      <c r="C9" s="17"/>
      <c r="D9" s="17"/>
      <c r="E9" s="17"/>
      <c r="F9" s="17"/>
      <c r="G9" s="17"/>
      <c r="H9" s="17"/>
      <c r="I9" s="17"/>
      <c r="J9" s="26"/>
      <c r="K9" s="27"/>
      <c r="L9" s="17"/>
      <c r="M9" s="17"/>
      <c r="N9" s="17"/>
      <c r="O9" s="26"/>
    </row>
    <row r="10" spans="1:15" x14ac:dyDescent="0.25">
      <c r="A10" s="27"/>
      <c r="B10" s="17"/>
      <c r="C10" s="17"/>
      <c r="D10" s="17"/>
      <c r="E10" s="17"/>
      <c r="F10" s="17"/>
      <c r="G10" s="17"/>
      <c r="H10" s="17"/>
      <c r="I10" s="17"/>
      <c r="J10" s="26"/>
      <c r="K10" s="27"/>
      <c r="L10" s="17"/>
      <c r="M10" s="17"/>
      <c r="N10" s="17"/>
      <c r="O10" s="26"/>
    </row>
    <row r="11" spans="1:15" x14ac:dyDescent="0.25">
      <c r="A11" s="27"/>
      <c r="B11" s="17"/>
      <c r="C11" s="17"/>
      <c r="D11" s="17"/>
      <c r="E11" s="17"/>
      <c r="F11" s="17"/>
      <c r="G11" s="17"/>
      <c r="H11" s="17"/>
      <c r="I11" s="17"/>
      <c r="J11" s="26"/>
      <c r="K11" s="27"/>
      <c r="L11" s="17"/>
      <c r="M11" s="17"/>
      <c r="N11" s="17"/>
      <c r="O11" s="26"/>
    </row>
    <row r="12" spans="1:15" ht="39" customHeight="1" thickBot="1" x14ac:dyDescent="0.3">
      <c r="A12" s="27"/>
      <c r="B12" s="17"/>
      <c r="C12" s="17"/>
      <c r="D12" s="17"/>
      <c r="E12" s="17"/>
      <c r="F12" s="17"/>
      <c r="G12" s="17"/>
      <c r="H12" s="17"/>
      <c r="I12" s="17"/>
      <c r="J12" s="26"/>
      <c r="K12" s="27"/>
      <c r="L12" s="17"/>
      <c r="M12" s="17"/>
      <c r="N12" s="17"/>
      <c r="O12" s="26"/>
    </row>
    <row r="13" spans="1:15" ht="15.75" thickBot="1" x14ac:dyDescent="0.3">
      <c r="A13" s="78" t="s">
        <v>36</v>
      </c>
      <c r="B13" s="79"/>
      <c r="C13" s="79"/>
      <c r="D13" s="79"/>
      <c r="E13" s="79"/>
      <c r="F13" s="79"/>
      <c r="G13" s="79"/>
      <c r="H13" s="79"/>
      <c r="I13" s="79"/>
      <c r="J13" s="80"/>
      <c r="K13" s="27"/>
      <c r="L13" s="17"/>
      <c r="M13" s="17"/>
      <c r="N13" s="17"/>
      <c r="O13" s="26"/>
    </row>
    <row r="14" spans="1:15" x14ac:dyDescent="0.25">
      <c r="A14" s="27"/>
      <c r="B14" s="17"/>
      <c r="C14" s="17"/>
      <c r="D14" s="17"/>
      <c r="E14" s="17"/>
      <c r="F14" s="17"/>
      <c r="G14" s="17"/>
      <c r="H14" s="17"/>
      <c r="I14" s="17"/>
      <c r="J14" s="26"/>
      <c r="K14" s="27"/>
      <c r="L14" s="17"/>
      <c r="M14" s="17"/>
      <c r="N14" s="17"/>
      <c r="O14" s="26"/>
    </row>
    <row r="15" spans="1:15" ht="45" x14ac:dyDescent="0.25">
      <c r="A15" s="25" t="s">
        <v>38</v>
      </c>
      <c r="B15" s="12" t="e">
        <f>A16*A18/A17</f>
        <v>#VALUE!</v>
      </c>
      <c r="C15" s="17"/>
      <c r="D15" s="17"/>
      <c r="E15" s="17"/>
      <c r="F15" s="17"/>
      <c r="G15" s="17"/>
      <c r="H15" s="17"/>
      <c r="I15" s="17"/>
      <c r="J15" s="26"/>
      <c r="K15" s="27"/>
      <c r="L15" s="17"/>
      <c r="M15" s="17"/>
      <c r="N15" s="17"/>
      <c r="O15" s="26"/>
    </row>
    <row r="16" spans="1:15" x14ac:dyDescent="0.25">
      <c r="A16" s="28" t="s">
        <v>26</v>
      </c>
      <c r="B16" s="12"/>
      <c r="C16" s="17"/>
      <c r="D16" s="17"/>
      <c r="E16" s="17"/>
      <c r="F16" s="17"/>
      <c r="G16" s="17"/>
      <c r="H16" s="17"/>
      <c r="I16" s="17"/>
      <c r="J16" s="26"/>
      <c r="K16" s="27"/>
      <c r="L16" s="17"/>
      <c r="M16" s="17"/>
      <c r="N16" s="17"/>
      <c r="O16" s="26"/>
    </row>
    <row r="17" spans="1:15" x14ac:dyDescent="0.25">
      <c r="A17" s="42" t="s">
        <v>44</v>
      </c>
      <c r="B17" s="12"/>
      <c r="C17" s="17"/>
      <c r="D17" s="81" t="s">
        <v>25</v>
      </c>
      <c r="E17" s="82" t="e">
        <f>A17/A18</f>
        <v>#VALUE!</v>
      </c>
      <c r="F17" s="17"/>
      <c r="G17" s="17"/>
      <c r="H17" s="17"/>
      <c r="I17" s="17"/>
      <c r="J17" s="26"/>
      <c r="K17" s="27"/>
      <c r="L17" s="17"/>
      <c r="M17" s="17"/>
      <c r="N17" s="17"/>
      <c r="O17" s="26"/>
    </row>
    <row r="18" spans="1:15" x14ac:dyDescent="0.25">
      <c r="A18" s="28" t="s">
        <v>39</v>
      </c>
      <c r="B18" s="12"/>
      <c r="C18" s="17"/>
      <c r="D18" s="81"/>
      <c r="E18" s="83"/>
      <c r="F18" s="17"/>
      <c r="G18" s="17"/>
      <c r="H18" s="17"/>
      <c r="I18" s="17"/>
      <c r="J18" s="26"/>
      <c r="K18" s="27"/>
      <c r="L18" s="17"/>
      <c r="M18" s="17"/>
      <c r="N18" s="17"/>
      <c r="O18" s="26"/>
    </row>
    <row r="19" spans="1:15" ht="15.75" thickBot="1" x14ac:dyDescent="0.3">
      <c r="A19" s="27"/>
      <c r="B19" s="17"/>
      <c r="C19" s="17"/>
      <c r="D19" s="17"/>
      <c r="E19" s="17"/>
      <c r="F19" s="17"/>
      <c r="G19" s="17"/>
      <c r="H19" s="17"/>
      <c r="I19" s="17"/>
      <c r="J19" s="26"/>
      <c r="K19" s="27"/>
      <c r="L19" s="17"/>
      <c r="M19" s="17"/>
      <c r="N19" s="17"/>
      <c r="O19" s="26"/>
    </row>
    <row r="20" spans="1:15" ht="15.75" thickBot="1" x14ac:dyDescent="0.3">
      <c r="A20" s="78" t="s">
        <v>24</v>
      </c>
      <c r="B20" s="79"/>
      <c r="C20" s="79"/>
      <c r="D20" s="79"/>
      <c r="E20" s="79"/>
      <c r="F20" s="79"/>
      <c r="G20" s="79"/>
      <c r="H20" s="79"/>
      <c r="I20" s="79"/>
      <c r="J20" s="80"/>
      <c r="K20" s="27"/>
      <c r="L20" s="17"/>
      <c r="M20" s="17"/>
      <c r="N20" s="17"/>
      <c r="O20" s="26"/>
    </row>
    <row r="21" spans="1:15" ht="33" customHeight="1" x14ac:dyDescent="0.25">
      <c r="A21" s="35" t="s">
        <v>42</v>
      </c>
      <c r="B21" s="40">
        <v>55</v>
      </c>
      <c r="C21" s="17"/>
      <c r="D21" s="17"/>
      <c r="E21" s="17"/>
      <c r="F21" s="17" t="s">
        <v>23</v>
      </c>
      <c r="G21" s="17"/>
      <c r="H21" s="17"/>
      <c r="I21" s="17"/>
      <c r="J21" s="26"/>
      <c r="K21" s="27"/>
      <c r="L21" s="17"/>
      <c r="M21" s="17"/>
      <c r="N21" s="17"/>
      <c r="O21" s="26"/>
    </row>
    <row r="22" spans="1:15" ht="31.5" customHeight="1" thickBot="1" x14ac:dyDescent="0.3">
      <c r="A22" s="29"/>
      <c r="B22" s="30"/>
      <c r="C22" s="30"/>
      <c r="D22" s="30"/>
      <c r="E22" s="30"/>
      <c r="F22" s="30"/>
      <c r="G22" s="30"/>
      <c r="H22" s="30"/>
      <c r="I22" s="30"/>
      <c r="J22" s="31"/>
      <c r="K22" s="29"/>
      <c r="L22" s="30"/>
      <c r="M22" s="30"/>
      <c r="N22" s="30"/>
      <c r="O22" s="31"/>
    </row>
  </sheetData>
  <mergeCells count="5">
    <mergeCell ref="A13:J13"/>
    <mergeCell ref="D17:D18"/>
    <mergeCell ref="E17:E18"/>
    <mergeCell ref="A20:J20"/>
    <mergeCell ref="A1:J1"/>
  </mergeCells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57E9-2688-4BAC-896D-BC6709B1BC47}">
  <dimension ref="A1:R49"/>
  <sheetViews>
    <sheetView showGridLines="0" zoomScale="85" zoomScaleNormal="85" workbookViewId="0">
      <selection activeCell="M23" sqref="M23"/>
    </sheetView>
  </sheetViews>
  <sheetFormatPr baseColWidth="10" defaultRowHeight="15" x14ac:dyDescent="0.25"/>
  <cols>
    <col min="1" max="1" width="30.7109375" style="11" bestFit="1" customWidth="1"/>
    <col min="2" max="2" width="15" style="11" customWidth="1"/>
    <col min="3" max="3" width="19.7109375" style="11" customWidth="1"/>
    <col min="4" max="4" width="23.85546875" style="11" bestFit="1" customWidth="1"/>
    <col min="5" max="6" width="11.42578125" style="11"/>
    <col min="7" max="7" width="25.140625" style="11" bestFit="1" customWidth="1"/>
    <col min="8" max="8" width="25.42578125" style="11" customWidth="1"/>
    <col min="9" max="9" width="11.42578125" style="11"/>
    <col min="10" max="10" width="12.7109375" style="11" bestFit="1" customWidth="1"/>
    <col min="11" max="11" width="14.5703125" style="11" customWidth="1"/>
    <col min="12" max="12" width="13.140625" style="11" bestFit="1" customWidth="1"/>
    <col min="13" max="13" width="12.140625" style="11" bestFit="1" customWidth="1"/>
    <col min="14" max="16384" width="11.42578125" style="11"/>
  </cols>
  <sheetData>
    <row r="1" spans="1:18" ht="29.25" customHeight="1" thickBot="1" x14ac:dyDescent="0.3">
      <c r="A1" s="91" t="s">
        <v>47</v>
      </c>
      <c r="B1" s="92"/>
      <c r="C1" s="92"/>
      <c r="D1" s="92"/>
      <c r="E1" s="93" t="s">
        <v>48</v>
      </c>
      <c r="F1" s="89"/>
      <c r="G1" s="89"/>
      <c r="H1" s="90"/>
      <c r="J1" s="59"/>
      <c r="K1" s="66"/>
      <c r="L1" s="70">
        <f>$H$3</f>
        <v>1000</v>
      </c>
      <c r="M1" s="71"/>
      <c r="N1"/>
      <c r="O1" s="11" t="s">
        <v>66</v>
      </c>
      <c r="P1" s="11" t="s">
        <v>56</v>
      </c>
      <c r="Q1" s="11" t="s">
        <v>52</v>
      </c>
      <c r="R1"/>
    </row>
    <row r="2" spans="1:18" ht="15.75" thickBot="1" x14ac:dyDescent="0.3">
      <c r="A2" s="87" t="s">
        <v>50</v>
      </c>
      <c r="B2" s="88"/>
      <c r="C2" s="89"/>
      <c r="D2" s="89"/>
      <c r="E2" s="89"/>
      <c r="F2" s="90"/>
      <c r="G2" s="78" t="s">
        <v>57</v>
      </c>
      <c r="H2" s="80"/>
      <c r="J2" s="27"/>
      <c r="K2" s="17"/>
      <c r="L2" s="69"/>
      <c r="M2" s="20"/>
      <c r="N2"/>
      <c r="O2" s="73">
        <v>1</v>
      </c>
      <c r="P2" s="11">
        <v>1.3799999999999996E-2</v>
      </c>
      <c r="Q2" s="11">
        <v>5.1299999999999957E-2</v>
      </c>
      <c r="R2"/>
    </row>
    <row r="3" spans="1:18" ht="29.25" customHeight="1" x14ac:dyDescent="0.25">
      <c r="A3" s="55" t="s">
        <v>61</v>
      </c>
      <c r="B3" s="56">
        <f>H9/H10</f>
        <v>30</v>
      </c>
      <c r="C3" s="54" t="s">
        <v>60</v>
      </c>
      <c r="D3" s="37">
        <f xml:space="preserve"> 6*9.81*95</f>
        <v>5591.7</v>
      </c>
      <c r="E3" s="27"/>
      <c r="F3" s="26"/>
      <c r="G3" s="58" t="s">
        <v>54</v>
      </c>
      <c r="H3" s="60">
        <v>1000</v>
      </c>
      <c r="J3" s="67">
        <f>$H$4</f>
        <v>1000</v>
      </c>
      <c r="K3" s="17"/>
      <c r="L3" s="17"/>
      <c r="M3" s="20"/>
      <c r="O3" s="73">
        <v>1.05</v>
      </c>
      <c r="P3" s="11">
        <v>1.5184319999999998E-2</v>
      </c>
      <c r="Q3" s="11">
        <v>5.5106006875000002E-2</v>
      </c>
      <c r="R3"/>
    </row>
    <row r="4" spans="1:18" ht="15.75" thickBot="1" x14ac:dyDescent="0.3">
      <c r="A4" s="43" t="s">
        <v>52</v>
      </c>
      <c r="B4" s="72">
        <f xml:space="preserve"> INDEX(Tableau2[],MATCH($H$5+0.0001,Tableau2[b/a ],1),3)</f>
        <v>5.1299999999999957E-2</v>
      </c>
      <c r="C4" s="45"/>
      <c r="D4" s="45"/>
      <c r="E4" s="27"/>
      <c r="F4" s="26"/>
      <c r="G4" s="57" t="s">
        <v>30</v>
      </c>
      <c r="H4" s="46">
        <v>1000</v>
      </c>
      <c r="J4" s="27"/>
      <c r="K4" s="17"/>
      <c r="L4" s="17"/>
      <c r="M4" s="26"/>
      <c r="O4" s="73">
        <v>1.1000000000000001</v>
      </c>
      <c r="P4" s="11">
        <v>1.6486719999999993E-2</v>
      </c>
      <c r="Q4" s="11">
        <v>5.8470710000000092E-2</v>
      </c>
      <c r="R4"/>
    </row>
    <row r="5" spans="1:18" ht="15.75" thickBot="1" x14ac:dyDescent="0.3">
      <c r="A5" s="43" t="s">
        <v>53</v>
      </c>
      <c r="B5" s="63">
        <f>D3/(H3*H4)</f>
        <v>5.5916999999999998E-3</v>
      </c>
      <c r="C5" s="45"/>
      <c r="D5" s="45"/>
      <c r="E5" s="27"/>
      <c r="F5" s="26"/>
      <c r="G5" s="62" t="s">
        <v>58</v>
      </c>
      <c r="H5" s="74">
        <f>H4/H3</f>
        <v>1</v>
      </c>
      <c r="J5" s="27"/>
      <c r="K5" s="17"/>
      <c r="L5" s="17"/>
      <c r="M5" s="26"/>
      <c r="O5" s="73">
        <v>1.1500000000000001</v>
      </c>
      <c r="P5" s="11">
        <v>1.7706720000000006E-2</v>
      </c>
      <c r="Q5" s="11">
        <v>6.1458856875000023E-2</v>
      </c>
      <c r="R5"/>
    </row>
    <row r="6" spans="1:18" x14ac:dyDescent="0.25">
      <c r="A6" s="27"/>
      <c r="B6" s="26"/>
      <c r="C6" s="45"/>
      <c r="D6" s="45"/>
      <c r="E6" s="27"/>
      <c r="F6" s="26"/>
      <c r="G6" s="27"/>
      <c r="H6" s="26"/>
      <c r="J6" s="27"/>
      <c r="K6" s="17"/>
      <c r="L6" s="17"/>
      <c r="M6" s="26"/>
      <c r="O6" s="73">
        <v>1.2000000000000002</v>
      </c>
      <c r="P6" s="11">
        <v>1.8844320000000008E-2</v>
      </c>
      <c r="Q6" s="11">
        <v>6.4128159999999934E-2</v>
      </c>
      <c r="R6"/>
    </row>
    <row r="7" spans="1:18" ht="15.75" thickBot="1" x14ac:dyDescent="0.3">
      <c r="A7" s="64"/>
      <c r="B7" s="65"/>
      <c r="C7" s="45"/>
      <c r="D7" s="45"/>
      <c r="E7" s="27"/>
      <c r="F7" s="26"/>
      <c r="G7" s="29"/>
      <c r="H7" s="31"/>
      <c r="J7" s="27"/>
      <c r="K7" s="17"/>
      <c r="L7" s="17"/>
      <c r="M7" s="26"/>
      <c r="O7" s="73">
        <v>1.2500000000000002</v>
      </c>
      <c r="P7" s="11">
        <v>1.9900000000000004E-2</v>
      </c>
      <c r="Q7" s="11">
        <v>6.6529296875000143E-2</v>
      </c>
      <c r="R7"/>
    </row>
    <row r="8" spans="1:18" ht="15.75" thickBot="1" x14ac:dyDescent="0.3">
      <c r="A8" s="95" t="s">
        <v>49</v>
      </c>
      <c r="B8" s="96"/>
      <c r="C8" s="89"/>
      <c r="D8" s="89"/>
      <c r="E8" s="89"/>
      <c r="F8" s="89"/>
      <c r="G8" s="97" t="s">
        <v>64</v>
      </c>
      <c r="H8" s="98"/>
      <c r="J8" s="27"/>
      <c r="K8" s="17"/>
      <c r="L8" s="17"/>
      <c r="M8" s="26"/>
      <c r="O8" s="73">
        <v>1.3000000000000003</v>
      </c>
      <c r="P8" s="11">
        <v>2.0874719999999996E-2</v>
      </c>
      <c r="Q8" s="11">
        <v>6.8705910000000092E-2</v>
      </c>
    </row>
    <row r="9" spans="1:18" ht="15.75" thickBot="1" x14ac:dyDescent="0.3">
      <c r="A9" s="53" t="s">
        <v>62</v>
      </c>
      <c r="B9" s="52">
        <f>SQRT((6*B4*B5*H3^2)/(B3))</f>
        <v>7.5743542298997308</v>
      </c>
      <c r="C9" s="45"/>
      <c r="D9" s="45"/>
      <c r="E9" s="27"/>
      <c r="F9" s="17"/>
      <c r="G9" s="58" t="s">
        <v>65</v>
      </c>
      <c r="H9" s="56">
        <v>90</v>
      </c>
      <c r="J9" s="68">
        <f>$B$9</f>
        <v>7.5743542298997308</v>
      </c>
      <c r="K9" s="30"/>
      <c r="L9" s="30"/>
      <c r="M9" s="31"/>
      <c r="O9" s="73">
        <v>1.3500000000000003</v>
      </c>
      <c r="P9" s="11">
        <v>2.1769920000000002E-2</v>
      </c>
      <c r="Q9" s="11">
        <v>7.0694606874999899E-2</v>
      </c>
    </row>
    <row r="10" spans="1:18" x14ac:dyDescent="0.25">
      <c r="B10" s="45"/>
      <c r="C10" s="45"/>
      <c r="D10" s="45"/>
      <c r="E10" s="27"/>
      <c r="F10" s="17"/>
      <c r="G10" s="61" t="s">
        <v>63</v>
      </c>
      <c r="H10" s="51">
        <v>3</v>
      </c>
      <c r="O10" s="73">
        <v>1.4000000000000004</v>
      </c>
      <c r="P10" s="11">
        <v>2.2587520000000003E-2</v>
      </c>
      <c r="Q10" s="11">
        <v>7.2524959999999916E-2</v>
      </c>
    </row>
    <row r="11" spans="1:18" ht="15.75" thickBot="1" x14ac:dyDescent="0.3">
      <c r="B11" s="45"/>
      <c r="C11" s="45"/>
      <c r="D11" s="45"/>
      <c r="E11" s="27"/>
      <c r="F11" s="17"/>
      <c r="G11" s="62" t="s">
        <v>59</v>
      </c>
      <c r="H11" s="47">
        <v>2220</v>
      </c>
      <c r="O11" s="73">
        <v>1.4500000000000004</v>
      </c>
      <c r="P11" s="11">
        <v>2.3329920000000007E-2</v>
      </c>
      <c r="Q11" s="11">
        <v>7.421950687499973E-2</v>
      </c>
    </row>
    <row r="12" spans="1:18" x14ac:dyDescent="0.25">
      <c r="E12" s="27"/>
      <c r="F12" s="17"/>
      <c r="G12" s="27"/>
      <c r="H12" s="26"/>
      <c r="O12" s="73">
        <v>1.5000000000000004</v>
      </c>
      <c r="P12" s="11">
        <v>2.4000000000000004E-2</v>
      </c>
      <c r="Q12" s="11">
        <v>7.5793749999999827E-2</v>
      </c>
    </row>
    <row r="13" spans="1:18" ht="15.75" thickBot="1" x14ac:dyDescent="0.3">
      <c r="A13" s="48"/>
      <c r="B13" s="45"/>
      <c r="C13" s="45"/>
      <c r="D13" s="45"/>
      <c r="E13" s="27"/>
      <c r="F13" s="17"/>
      <c r="G13" s="27"/>
      <c r="H13" s="26"/>
      <c r="O13" s="73">
        <v>1.5500000000000005</v>
      </c>
      <c r="P13" s="11">
        <v>2.4601120000000008E-2</v>
      </c>
      <c r="Q13" s="11">
        <v>7.7256156874999482E-2</v>
      </c>
    </row>
    <row r="14" spans="1:18" ht="15.75" thickBot="1" x14ac:dyDescent="0.3">
      <c r="A14" s="94" t="s">
        <v>51</v>
      </c>
      <c r="B14" s="89"/>
      <c r="C14" s="89"/>
      <c r="D14" s="89"/>
      <c r="E14" s="89"/>
      <c r="F14" s="89"/>
      <c r="G14" s="27"/>
      <c r="H14" s="26"/>
      <c r="O14" s="73">
        <v>1.6000000000000005</v>
      </c>
      <c r="P14" s="11">
        <v>2.5137119999999995E-2</v>
      </c>
      <c r="Q14" s="11">
        <v>7.8608159999999871E-2</v>
      </c>
    </row>
    <row r="15" spans="1:18" x14ac:dyDescent="0.25">
      <c r="A15" s="55" t="s">
        <v>55</v>
      </c>
      <c r="B15" s="60">
        <f>(B16*B5*H3^4)/(H11*B9^3)</f>
        <v>79.989528946242501</v>
      </c>
      <c r="C15" s="45"/>
      <c r="D15" s="45"/>
      <c r="E15" s="27"/>
      <c r="F15" s="17"/>
      <c r="G15" s="27"/>
      <c r="H15" s="26"/>
      <c r="O15" s="73">
        <v>1.6500000000000006</v>
      </c>
      <c r="P15" s="11">
        <v>2.5612320000000004E-2</v>
      </c>
      <c r="Q15" s="11">
        <v>7.9844156875000072E-2</v>
      </c>
    </row>
    <row r="16" spans="1:18" ht="15.75" thickBot="1" x14ac:dyDescent="0.3">
      <c r="A16" s="44" t="s">
        <v>56</v>
      </c>
      <c r="B16" s="72">
        <f xml:space="preserve"> INDEX(Tableau2[],MATCH($H$5+0.00001,Tableau2[b/a ],1),2)</f>
        <v>1.3799999999999996E-2</v>
      </c>
      <c r="C16" s="45"/>
      <c r="D16" s="45"/>
      <c r="E16" s="27"/>
      <c r="F16" s="17"/>
      <c r="G16" s="27"/>
      <c r="H16" s="26"/>
      <c r="O16" s="73">
        <v>1.7000000000000006</v>
      </c>
      <c r="P16" s="11">
        <v>2.6031520000000006E-2</v>
      </c>
      <c r="Q16" s="11">
        <v>8.0951509999999838E-2</v>
      </c>
    </row>
    <row r="17" spans="1:18" x14ac:dyDescent="0.25">
      <c r="C17" s="17"/>
      <c r="D17" s="17"/>
      <c r="E17" s="27"/>
      <c r="F17" s="17"/>
      <c r="G17" s="27"/>
      <c r="H17" s="26"/>
      <c r="O17" s="73">
        <v>1.7500000000000007</v>
      </c>
      <c r="P17" s="11">
        <v>2.6399999999999989E-2</v>
      </c>
      <c r="Q17" s="11">
        <v>8.1910546874999934E-2</v>
      </c>
    </row>
    <row r="18" spans="1:18" ht="15.75" thickBot="1" x14ac:dyDescent="0.3">
      <c r="A18" s="49"/>
      <c r="B18" s="50"/>
      <c r="C18" s="50"/>
      <c r="D18" s="50"/>
      <c r="E18" s="29"/>
      <c r="F18" s="30"/>
      <c r="G18" s="29"/>
      <c r="H18" s="31"/>
      <c r="O18" s="73">
        <v>1.8000000000000007</v>
      </c>
      <c r="P18" s="11">
        <v>2.6723519999999997E-2</v>
      </c>
      <c r="Q18" s="11">
        <v>8.2694560000000028E-2</v>
      </c>
    </row>
    <row r="19" spans="1:18" x14ac:dyDescent="0.25">
      <c r="O19" s="73">
        <v>1.8500000000000008</v>
      </c>
      <c r="P19" s="11">
        <v>2.7008319999999999E-2</v>
      </c>
      <c r="Q19" s="11">
        <v>8.3269806875000019E-2</v>
      </c>
    </row>
    <row r="20" spans="1:18" x14ac:dyDescent="0.25">
      <c r="F20"/>
      <c r="G20"/>
      <c r="O20" s="73">
        <v>1.9000000000000008</v>
      </c>
      <c r="P20" s="11">
        <v>2.7261120000000003E-2</v>
      </c>
      <c r="Q20" s="11">
        <v>8.3595509999999928E-2</v>
      </c>
    </row>
    <row r="21" spans="1:18" x14ac:dyDescent="0.25">
      <c r="O21" s="73">
        <v>1.9500000000000008</v>
      </c>
      <c r="P21" s="11">
        <v>2.7489120000000002E-2</v>
      </c>
      <c r="Q21" s="11">
        <v>8.362385687499968E-2</v>
      </c>
    </row>
    <row r="22" spans="1:18" x14ac:dyDescent="0.25">
      <c r="O22" s="73">
        <v>2.0000000000000009</v>
      </c>
      <c r="P22" s="11">
        <v>2.7700000000000006E-2</v>
      </c>
      <c r="Q22" s="11">
        <v>8.3299999999999985E-2</v>
      </c>
    </row>
    <row r="23" spans="1:18" x14ac:dyDescent="0.25">
      <c r="O23" s="73">
        <v>3</v>
      </c>
      <c r="P23" s="11">
        <v>2.8400000000000002E-2</v>
      </c>
      <c r="Q23" s="11">
        <v>0.83799999999999997</v>
      </c>
      <c r="R23"/>
    </row>
    <row r="24" spans="1:18" x14ac:dyDescent="0.25">
      <c r="O24"/>
      <c r="P24"/>
      <c r="Q24"/>
      <c r="R24"/>
    </row>
    <row r="25" spans="1:18" x14ac:dyDescent="0.25">
      <c r="O25"/>
      <c r="P25"/>
      <c r="Q25"/>
      <c r="R25"/>
    </row>
    <row r="26" spans="1:18" x14ac:dyDescent="0.25">
      <c r="R26"/>
    </row>
    <row r="27" spans="1:18" x14ac:dyDescent="0.25">
      <c r="K27"/>
      <c r="L27"/>
      <c r="M27"/>
      <c r="R27"/>
    </row>
    <row r="28" spans="1:18" x14ac:dyDescent="0.25">
      <c r="K28"/>
      <c r="L28"/>
      <c r="M28"/>
      <c r="R28"/>
    </row>
    <row r="29" spans="1:18" x14ac:dyDescent="0.25">
      <c r="K29"/>
      <c r="L29"/>
      <c r="M29"/>
      <c r="R29"/>
    </row>
    <row r="30" spans="1:18" x14ac:dyDescent="0.25">
      <c r="K30"/>
      <c r="L30"/>
      <c r="M30"/>
      <c r="R30"/>
    </row>
    <row r="31" spans="1:18" x14ac:dyDescent="0.25">
      <c r="K31"/>
      <c r="L31"/>
      <c r="M31"/>
      <c r="R31"/>
    </row>
    <row r="32" spans="1:18" x14ac:dyDescent="0.25">
      <c r="K32"/>
      <c r="L32"/>
      <c r="M32"/>
      <c r="R32"/>
    </row>
    <row r="33" spans="11:18" x14ac:dyDescent="0.25">
      <c r="K33"/>
      <c r="L33"/>
      <c r="M33"/>
      <c r="R33"/>
    </row>
    <row r="34" spans="11:18" x14ac:dyDescent="0.25">
      <c r="K34"/>
      <c r="L34"/>
      <c r="M34"/>
      <c r="R34"/>
    </row>
    <row r="35" spans="11:18" x14ac:dyDescent="0.25">
      <c r="K35"/>
      <c r="L35"/>
      <c r="M35"/>
      <c r="R35"/>
    </row>
    <row r="36" spans="11:18" x14ac:dyDescent="0.25">
      <c r="K36"/>
      <c r="L36"/>
      <c r="M36"/>
      <c r="R36"/>
    </row>
    <row r="37" spans="11:18" x14ac:dyDescent="0.25">
      <c r="K37"/>
      <c r="L37"/>
      <c r="M37"/>
      <c r="R37"/>
    </row>
    <row r="38" spans="11:18" x14ac:dyDescent="0.25">
      <c r="K38"/>
      <c r="L38"/>
      <c r="M38"/>
      <c r="R38"/>
    </row>
    <row r="39" spans="11:18" x14ac:dyDescent="0.25">
      <c r="K39"/>
      <c r="L39"/>
      <c r="M39"/>
      <c r="R39"/>
    </row>
    <row r="40" spans="11:18" x14ac:dyDescent="0.25">
      <c r="K40"/>
      <c r="L40"/>
      <c r="M40"/>
      <c r="R40"/>
    </row>
    <row r="41" spans="11:18" x14ac:dyDescent="0.25">
      <c r="K41"/>
      <c r="L41"/>
      <c r="M41"/>
      <c r="R41"/>
    </row>
    <row r="42" spans="11:18" x14ac:dyDescent="0.25">
      <c r="K42"/>
      <c r="L42"/>
      <c r="M42"/>
      <c r="R42"/>
    </row>
    <row r="43" spans="11:18" x14ac:dyDescent="0.25">
      <c r="K43"/>
      <c r="L43"/>
      <c r="M43"/>
      <c r="R43"/>
    </row>
    <row r="44" spans="11:18" x14ac:dyDescent="0.25">
      <c r="K44"/>
      <c r="L44"/>
      <c r="M44"/>
      <c r="R44"/>
    </row>
    <row r="45" spans="11:18" x14ac:dyDescent="0.25">
      <c r="K45"/>
      <c r="L45"/>
      <c r="M45"/>
      <c r="R45"/>
    </row>
    <row r="46" spans="11:18" x14ac:dyDescent="0.25">
      <c r="K46"/>
      <c r="L46"/>
      <c r="M46"/>
      <c r="R46"/>
    </row>
    <row r="47" spans="11:18" x14ac:dyDescent="0.25">
      <c r="K47"/>
      <c r="L47"/>
      <c r="M47"/>
      <c r="R47"/>
    </row>
    <row r="48" spans="11:18" x14ac:dyDescent="0.25">
      <c r="K48"/>
      <c r="L48"/>
      <c r="M48"/>
      <c r="R48"/>
    </row>
    <row r="49" spans="11:13" x14ac:dyDescent="0.25">
      <c r="K49"/>
      <c r="L49"/>
      <c r="M49"/>
    </row>
  </sheetData>
  <mergeCells count="7">
    <mergeCell ref="A2:F2"/>
    <mergeCell ref="G2:H2"/>
    <mergeCell ref="A1:D1"/>
    <mergeCell ref="E1:H1"/>
    <mergeCell ref="A14:F14"/>
    <mergeCell ref="A8:F8"/>
    <mergeCell ref="G8:H8"/>
  </mergeCells>
  <pageMargins left="0.7" right="0.7" top="0.75" bottom="0.75" header="0.3" footer="0.3"/>
  <pageSetup paperSize="9" orientation="portrait" r:id="rId1"/>
  <headerFooter>
    <oddFooter>&amp;R&amp;1#&amp;"Arial"&amp;10&amp;K000000Confidential C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1</vt:i4>
      </vt:variant>
    </vt:vector>
  </HeadingPairs>
  <TitlesOfParts>
    <vt:vector size="7" baseType="lpstr">
      <vt:lpstr>Feuil1</vt:lpstr>
      <vt:lpstr>synthese</vt:lpstr>
      <vt:lpstr>TCD</vt:lpstr>
      <vt:lpstr>Raw data</vt:lpstr>
      <vt:lpstr>TIPE GLEN</vt:lpstr>
      <vt:lpstr>Approche_plaque_3D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Calendrier 2020</dc:title>
  <dc:creator>iCalendrier.fr</dc:creator>
  <cp:lastModifiedBy>Glen Roger</cp:lastModifiedBy>
  <cp:lastPrinted>2020-08-26T18:18:40Z</cp:lastPrinted>
  <dcterms:created xsi:type="dcterms:W3CDTF">2020-01-14T14:57:40Z</dcterms:created>
  <dcterms:modified xsi:type="dcterms:W3CDTF">2022-06-24T20:41:53Z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2020-12-23T12:46:45Z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42de5d34-70ab-49bc-98b2-16ee743bf6d0</vt:lpwstr>
  </property>
  <property fmtid="{D5CDD505-2E9C-101B-9397-08002B2CF9AE}" pid="8" name="MSIP_Label_fd1c0902-ed92-4fed-896d-2e7725de02d4_ContentBits">
    <vt:lpwstr>2</vt:lpwstr>
  </property>
</Properties>
</file>