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backupFile="1" autoCompressPictures="0"/>
  <mc:AlternateContent xmlns:mc="http://schemas.openxmlformats.org/markup-compatibility/2006">
    <mc:Choice Requires="x15">
      <x15ac:absPath xmlns:x15ac="http://schemas.microsoft.com/office/spreadsheetml/2010/11/ac" url="C:\Users\Glen ROGER\Desktop\Stage 2A\"/>
    </mc:Choice>
  </mc:AlternateContent>
  <xr:revisionPtr revIDLastSave="0" documentId="13_ncr:1_{486C294A-4AE1-42EF-8BCA-2A5D4F6D452C}" xr6:coauthVersionLast="47" xr6:coauthVersionMax="47" xr10:uidLastSave="{00000000-0000-0000-0000-000000000000}"/>
  <bookViews>
    <workbookView minimized="1" xWindow="1428" yWindow="1428" windowWidth="17280" windowHeight="8880" tabRatio="500" activeTab="5" xr2:uid="{00000000-000D-0000-FFFF-FFFF00000000}"/>
  </bookViews>
  <sheets>
    <sheet name="personnel" sheetId="4" r:id="rId1"/>
    <sheet name="bureaux" sheetId="1" r:id="rId2"/>
    <sheet name="manips" sheetId="5" r:id="rId3"/>
    <sheet name="communs" sheetId="2" r:id="rId4"/>
    <sheet name="Feuil1" sheetId="3" r:id="rId5"/>
    <sheet name="Visites 202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6" i="2"/>
  <c r="C53" i="2"/>
  <c r="L152" i="4"/>
  <c r="L151" i="4"/>
  <c r="G49" i="4"/>
  <c r="L49" i="4"/>
  <c r="M49" i="4"/>
  <c r="M35" i="4"/>
  <c r="L35" i="4"/>
  <c r="G35" i="4"/>
  <c r="M56" i="4"/>
  <c r="L56" i="4"/>
  <c r="G56" i="4"/>
  <c r="G45" i="4"/>
  <c r="L45" i="4"/>
  <c r="M45" i="4"/>
  <c r="M141" i="4"/>
  <c r="L141" i="4"/>
  <c r="G141" i="4"/>
  <c r="M15" i="4"/>
  <c r="G15" i="4"/>
  <c r="L15" i="4"/>
  <c r="G54" i="4"/>
  <c r="L54" i="4"/>
  <c r="M54" i="4"/>
  <c r="G97" i="4"/>
  <c r="L97" i="4"/>
  <c r="M97" i="4"/>
  <c r="G51" i="4"/>
  <c r="L51" i="4"/>
  <c r="M51" i="4"/>
  <c r="G72" i="4"/>
  <c r="L72" i="4"/>
  <c r="M72" i="4"/>
  <c r="M148" i="4"/>
  <c r="L148" i="4"/>
  <c r="G148" i="4"/>
  <c r="G101" i="4"/>
  <c r="L101" i="4"/>
  <c r="M101" i="4"/>
  <c r="M110" i="4"/>
  <c r="L110" i="4"/>
  <c r="G110" i="4"/>
  <c r="M147" i="4"/>
  <c r="L147" i="4"/>
  <c r="G147" i="4"/>
  <c r="M136" i="4"/>
  <c r="L136" i="4"/>
  <c r="G136" i="4"/>
  <c r="L88" i="4"/>
  <c r="G88" i="4"/>
  <c r="M87" i="4"/>
  <c r="L87" i="4"/>
  <c r="G87" i="4"/>
  <c r="M13" i="4"/>
  <c r="L13" i="4"/>
  <c r="G13" i="4"/>
  <c r="M121" i="4"/>
  <c r="G121" i="4"/>
  <c r="L121" i="4"/>
  <c r="G135" i="4"/>
  <c r="L135" i="4"/>
  <c r="M135" i="4"/>
  <c r="G38" i="4"/>
  <c r="L38" i="4"/>
  <c r="M38" i="4"/>
  <c r="M75" i="4"/>
  <c r="L75" i="4"/>
  <c r="G75" i="4"/>
  <c r="M12" i="4"/>
  <c r="L12" i="4"/>
  <c r="G12" i="4"/>
  <c r="G37" i="1"/>
  <c r="H37" i="1" s="1"/>
  <c r="F37" i="1"/>
  <c r="M150" i="4" l="1"/>
  <c r="L150" i="4"/>
  <c r="G150" i="4"/>
  <c r="M117" i="4"/>
  <c r="M116" i="4"/>
  <c r="M73" i="4"/>
  <c r="M61" i="4"/>
  <c r="M100" i="4"/>
  <c r="M66" i="4"/>
  <c r="M133" i="4"/>
  <c r="L117" i="4"/>
  <c r="L116" i="4"/>
  <c r="L73" i="4"/>
  <c r="L61" i="4"/>
  <c r="L100" i="4"/>
  <c r="L66" i="4"/>
  <c r="L133" i="4"/>
  <c r="G116" i="4"/>
  <c r="G73" i="4"/>
  <c r="G61" i="4"/>
  <c r="G117" i="4"/>
  <c r="G100" i="4"/>
  <c r="G66" i="4"/>
  <c r="G133" i="4"/>
  <c r="A40" i="6" l="1"/>
  <c r="H26" i="3" l="1"/>
  <c r="B11" i="3"/>
  <c r="E11" i="3"/>
  <c r="E5" i="3"/>
  <c r="C21" i="2"/>
  <c r="C2" i="5"/>
  <c r="N7" i="1"/>
  <c r="N3" i="1"/>
  <c r="K3" i="4"/>
  <c r="J7" i="4"/>
  <c r="J6" i="4"/>
  <c r="J5" i="4"/>
  <c r="J4" i="4"/>
  <c r="M151" i="4"/>
  <c r="M149" i="4"/>
  <c r="M146" i="4"/>
  <c r="M145" i="4"/>
  <c r="M144" i="4"/>
  <c r="M143" i="4"/>
  <c r="M142" i="4"/>
  <c r="M140" i="4"/>
  <c r="M139" i="4"/>
  <c r="M138" i="4"/>
  <c r="M137" i="4"/>
  <c r="M134" i="4"/>
  <c r="M132" i="4"/>
  <c r="M131" i="4"/>
  <c r="M130" i="4"/>
  <c r="M129" i="4"/>
  <c r="M128" i="4"/>
  <c r="M127" i="4"/>
  <c r="M126" i="4"/>
  <c r="M125" i="4"/>
  <c r="M124" i="4"/>
  <c r="M123" i="4"/>
  <c r="M122" i="4"/>
  <c r="M120" i="4"/>
  <c r="M119" i="4"/>
  <c r="M118" i="4"/>
  <c r="M115" i="4"/>
  <c r="M114" i="4"/>
  <c r="M113" i="4"/>
  <c r="M112" i="4"/>
  <c r="M111" i="4"/>
  <c r="M109" i="4"/>
  <c r="M108" i="4"/>
  <c r="M107" i="4"/>
  <c r="M106" i="4"/>
  <c r="M105" i="4"/>
  <c r="M104" i="4"/>
  <c r="M103" i="4"/>
  <c r="M102" i="4"/>
  <c r="M99" i="4"/>
  <c r="M98" i="4"/>
  <c r="M96" i="4"/>
  <c r="M95" i="4"/>
  <c r="M94" i="4"/>
  <c r="M93" i="4"/>
  <c r="M89" i="4"/>
  <c r="M92" i="4"/>
  <c r="M91" i="4"/>
  <c r="M90" i="4"/>
  <c r="M86" i="4"/>
  <c r="M85" i="4"/>
  <c r="M84" i="4"/>
  <c r="M83" i="4"/>
  <c r="M82" i="4"/>
  <c r="M81" i="4"/>
  <c r="M80" i="4"/>
  <c r="M79" i="4"/>
  <c r="M78" i="4"/>
  <c r="M77" i="4"/>
  <c r="M76" i="4"/>
  <c r="M74" i="4"/>
  <c r="M71" i="4"/>
  <c r="M70" i="4"/>
  <c r="M69" i="4"/>
  <c r="M68" i="4"/>
  <c r="M67" i="4"/>
  <c r="M65" i="4"/>
  <c r="M64" i="4"/>
  <c r="M63" i="4"/>
  <c r="M62" i="4"/>
  <c r="M60" i="4"/>
  <c r="M59" i="4"/>
  <c r="M58" i="4"/>
  <c r="M57" i="4"/>
  <c r="M55" i="4"/>
  <c r="M53" i="4"/>
  <c r="M52" i="4"/>
  <c r="M50" i="4"/>
  <c r="M48" i="4"/>
  <c r="M47" i="4"/>
  <c r="M46" i="4"/>
  <c r="M44" i="4"/>
  <c r="M43" i="4"/>
  <c r="M42" i="4"/>
  <c r="M41" i="4"/>
  <c r="M40" i="4"/>
  <c r="M39" i="4"/>
  <c r="M37" i="4"/>
  <c r="M36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4" i="4"/>
  <c r="M11" i="4"/>
  <c r="L11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6" i="4"/>
  <c r="L37" i="4"/>
  <c r="L39" i="4"/>
  <c r="L40" i="4"/>
  <c r="L41" i="4"/>
  <c r="L42" i="4"/>
  <c r="L43" i="4"/>
  <c r="L44" i="4"/>
  <c r="L46" i="4"/>
  <c r="L47" i="4"/>
  <c r="L48" i="4"/>
  <c r="L50" i="4"/>
  <c r="L52" i="4"/>
  <c r="L53" i="4"/>
  <c r="L55" i="4"/>
  <c r="L57" i="4"/>
  <c r="L58" i="4"/>
  <c r="L59" i="4"/>
  <c r="L60" i="4"/>
  <c r="L62" i="4"/>
  <c r="L63" i="4"/>
  <c r="L64" i="4"/>
  <c r="L65" i="4"/>
  <c r="L67" i="4"/>
  <c r="L68" i="4"/>
  <c r="L69" i="4"/>
  <c r="L70" i="4"/>
  <c r="L71" i="4"/>
  <c r="L74" i="4"/>
  <c r="L76" i="4"/>
  <c r="L77" i="4"/>
  <c r="L78" i="4"/>
  <c r="L79" i="4"/>
  <c r="L80" i="4"/>
  <c r="L81" i="4"/>
  <c r="L82" i="4"/>
  <c r="L83" i="4"/>
  <c r="L84" i="4"/>
  <c r="L85" i="4"/>
  <c r="L86" i="4"/>
  <c r="L90" i="4"/>
  <c r="L91" i="4"/>
  <c r="L92" i="4"/>
  <c r="L89" i="4"/>
  <c r="L93" i="4"/>
  <c r="L94" i="4"/>
  <c r="L95" i="4"/>
  <c r="L96" i="4"/>
  <c r="L98" i="4"/>
  <c r="L99" i="4"/>
  <c r="L102" i="4"/>
  <c r="L103" i="4"/>
  <c r="L104" i="4"/>
  <c r="L105" i="4"/>
  <c r="L106" i="4"/>
  <c r="L107" i="4"/>
  <c r="L108" i="4"/>
  <c r="L109" i="4"/>
  <c r="L111" i="4"/>
  <c r="L112" i="4"/>
  <c r="L113" i="4"/>
  <c r="L114" i="4"/>
  <c r="L115" i="4"/>
  <c r="L118" i="4"/>
  <c r="L119" i="4"/>
  <c r="L120" i="4"/>
  <c r="L122" i="4"/>
  <c r="L123" i="4"/>
  <c r="L124" i="4"/>
  <c r="L125" i="4"/>
  <c r="L126" i="4"/>
  <c r="L127" i="4"/>
  <c r="L128" i="4"/>
  <c r="L129" i="4"/>
  <c r="L130" i="4"/>
  <c r="L131" i="4"/>
  <c r="L132" i="4"/>
  <c r="L134" i="4"/>
  <c r="L137" i="4"/>
  <c r="L138" i="4"/>
  <c r="L139" i="4"/>
  <c r="L140" i="4"/>
  <c r="L142" i="4"/>
  <c r="L143" i="4"/>
  <c r="L144" i="4"/>
  <c r="L145" i="4"/>
  <c r="L146" i="4"/>
  <c r="L149" i="4"/>
  <c r="L14" i="4"/>
  <c r="L16" i="4"/>
  <c r="L17" i="4"/>
  <c r="L18" i="4"/>
  <c r="L19" i="4"/>
  <c r="L20" i="4"/>
  <c r="G45" i="1"/>
  <c r="H45" i="1" s="1"/>
  <c r="F45" i="1"/>
  <c r="G33" i="4"/>
  <c r="N45" i="1" s="1"/>
  <c r="G52" i="4"/>
  <c r="N5" i="1" s="1"/>
  <c r="G5" i="1"/>
  <c r="H5" i="1" s="1"/>
  <c r="F5" i="1"/>
  <c r="G89" i="4"/>
  <c r="G151" i="4"/>
  <c r="G3" i="1"/>
  <c r="H3" i="1" s="1"/>
  <c r="F3" i="1"/>
  <c r="B81" i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C64" i="1"/>
  <c r="C63" i="1"/>
  <c r="E63" i="1"/>
  <c r="E64" i="1" s="1"/>
  <c r="D63" i="1"/>
  <c r="G149" i="4"/>
  <c r="G146" i="4"/>
  <c r="E62" i="1"/>
  <c r="G95" i="4"/>
  <c r="G96" i="4"/>
  <c r="N11" i="1" s="1"/>
  <c r="G98" i="4"/>
  <c r="G99" i="4"/>
  <c r="G102" i="4"/>
  <c r="N4" i="1" s="1"/>
  <c r="G103" i="4"/>
  <c r="G104" i="4"/>
  <c r="G105" i="4"/>
  <c r="G106" i="4"/>
  <c r="G107" i="4"/>
  <c r="N14" i="1" s="1"/>
  <c r="G108" i="4"/>
  <c r="G109" i="4"/>
  <c r="G111" i="4"/>
  <c r="G112" i="4"/>
  <c r="G113" i="4"/>
  <c r="G114" i="4"/>
  <c r="G115" i="4"/>
  <c r="G118" i="4"/>
  <c r="G119" i="4"/>
  <c r="N10" i="1" s="1"/>
  <c r="G120" i="4"/>
  <c r="N33" i="1" s="1"/>
  <c r="G122" i="4"/>
  <c r="G123" i="4"/>
  <c r="G124" i="4"/>
  <c r="G125" i="4"/>
  <c r="N44" i="1" s="1"/>
  <c r="G126" i="4"/>
  <c r="G127" i="4"/>
  <c r="G128" i="4"/>
  <c r="G129" i="4"/>
  <c r="G130" i="4"/>
  <c r="G131" i="4"/>
  <c r="G132" i="4"/>
  <c r="N43" i="1" s="1"/>
  <c r="G134" i="4"/>
  <c r="N54" i="1" s="1"/>
  <c r="G137" i="4"/>
  <c r="G138" i="4"/>
  <c r="G139" i="4"/>
  <c r="N17" i="1" s="1"/>
  <c r="G140" i="4"/>
  <c r="G142" i="4"/>
  <c r="G143" i="4"/>
  <c r="N28" i="1" s="1"/>
  <c r="G144" i="4"/>
  <c r="G145" i="4"/>
  <c r="N56" i="1" s="1"/>
  <c r="G4" i="1"/>
  <c r="H4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2" i="1"/>
  <c r="H2" i="1" s="1"/>
  <c r="F60" i="1"/>
  <c r="D62" i="1"/>
  <c r="F40" i="1"/>
  <c r="F39" i="1"/>
  <c r="F53" i="1"/>
  <c r="F59" i="1"/>
  <c r="F38" i="1"/>
  <c r="F4" i="1"/>
  <c r="F5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41" i="1"/>
  <c r="F42" i="1"/>
  <c r="F43" i="1"/>
  <c r="F44" i="1"/>
  <c r="F46" i="1"/>
  <c r="F47" i="1"/>
  <c r="F48" i="1"/>
  <c r="F49" i="1"/>
  <c r="F50" i="1"/>
  <c r="F51" i="1"/>
  <c r="F52" i="1"/>
  <c r="F54" i="1"/>
  <c r="F56" i="1"/>
  <c r="F57" i="1"/>
  <c r="F58" i="1"/>
  <c r="F2" i="1"/>
  <c r="G94" i="4"/>
  <c r="G93" i="4"/>
  <c r="G92" i="4"/>
  <c r="G91" i="4"/>
  <c r="G90" i="4"/>
  <c r="G86" i="4"/>
  <c r="G85" i="4"/>
  <c r="G84" i="4"/>
  <c r="N37" i="1" s="1"/>
  <c r="G83" i="4"/>
  <c r="G82" i="4"/>
  <c r="G81" i="4"/>
  <c r="G80" i="4"/>
  <c r="N12" i="1" s="1"/>
  <c r="G79" i="4"/>
  <c r="N18" i="1" s="1"/>
  <c r="G78" i="4"/>
  <c r="G77" i="4"/>
  <c r="N46" i="1" s="1"/>
  <c r="G76" i="4"/>
  <c r="G74" i="4"/>
  <c r="G71" i="4"/>
  <c r="N51" i="1" s="1"/>
  <c r="G70" i="4"/>
  <c r="G69" i="4"/>
  <c r="G68" i="4"/>
  <c r="N47" i="1" s="1"/>
  <c r="G67" i="4"/>
  <c r="N15" i="1" s="1"/>
  <c r="G65" i="4"/>
  <c r="N35" i="1" s="1"/>
  <c r="G64" i="4"/>
  <c r="G63" i="4"/>
  <c r="G62" i="4"/>
  <c r="N39" i="1" s="1"/>
  <c r="G60" i="4"/>
  <c r="N31" i="1" s="1"/>
  <c r="G59" i="4"/>
  <c r="G58" i="4"/>
  <c r="G57" i="4"/>
  <c r="G55" i="4"/>
  <c r="N38" i="1" s="1"/>
  <c r="G53" i="4"/>
  <c r="G50" i="4"/>
  <c r="G48" i="4"/>
  <c r="G47" i="4"/>
  <c r="G46" i="4"/>
  <c r="N34" i="1" s="1"/>
  <c r="G44" i="4"/>
  <c r="N42" i="1" s="1"/>
  <c r="G43" i="4"/>
  <c r="N22" i="1" s="1"/>
  <c r="G42" i="4"/>
  <c r="N49" i="1" s="1"/>
  <c r="G41" i="4"/>
  <c r="N27" i="1" s="1"/>
  <c r="G40" i="4"/>
  <c r="N32" i="1" s="1"/>
  <c r="G39" i="4"/>
  <c r="G37" i="4"/>
  <c r="G36" i="4"/>
  <c r="G34" i="4"/>
  <c r="N6" i="1" s="1"/>
  <c r="G32" i="4"/>
  <c r="N41" i="1" s="1"/>
  <c r="G31" i="4"/>
  <c r="N55" i="1" s="1"/>
  <c r="N53" i="1"/>
  <c r="G30" i="4"/>
  <c r="N50" i="1" s="1"/>
  <c r="G29" i="4"/>
  <c r="N36" i="1" s="1"/>
  <c r="G28" i="4"/>
  <c r="G27" i="4"/>
  <c r="N20" i="1" s="1"/>
  <c r="G26" i="4"/>
  <c r="N59" i="1" s="1"/>
  <c r="G25" i="4"/>
  <c r="N8" i="1"/>
  <c r="G24" i="4"/>
  <c r="N9" i="1" s="1"/>
  <c r="G23" i="4"/>
  <c r="G22" i="4"/>
  <c r="N52" i="1" s="1"/>
  <c r="G21" i="4"/>
  <c r="G20" i="4"/>
  <c r="N60" i="1" s="1"/>
  <c r="G19" i="4"/>
  <c r="N13" i="1" s="1"/>
  <c r="G18" i="4"/>
  <c r="N16" i="1" s="1"/>
  <c r="G17" i="4"/>
  <c r="N40" i="1" s="1"/>
  <c r="G16" i="4"/>
  <c r="N58" i="1" s="1"/>
  <c r="G14" i="4"/>
  <c r="N48" i="1" s="1"/>
  <c r="G11" i="4"/>
  <c r="O40" i="1"/>
  <c r="O22" i="1"/>
  <c r="I33" i="1"/>
  <c r="O43" i="1"/>
  <c r="I7" i="1"/>
  <c r="I13" i="1"/>
  <c r="I39" i="1"/>
  <c r="O7" i="1"/>
  <c r="I14" i="1"/>
  <c r="I46" i="1"/>
  <c r="I38" i="1"/>
  <c r="O16" i="1"/>
  <c r="O3" i="1"/>
  <c r="I6" i="1"/>
  <c r="I59" i="1"/>
  <c r="I40" i="1"/>
  <c r="I28" i="1"/>
  <c r="I27" i="1"/>
  <c r="O49" i="1"/>
  <c r="I60" i="1"/>
  <c r="I58" i="1"/>
  <c r="O15" i="1"/>
  <c r="I50" i="1"/>
  <c r="I43" i="1"/>
  <c r="O45" i="1"/>
  <c r="O27" i="1"/>
  <c r="I47" i="1"/>
  <c r="I18" i="1"/>
  <c r="I55" i="1"/>
  <c r="O50" i="1"/>
  <c r="I3" i="1"/>
  <c r="O39" i="1"/>
  <c r="I52" i="1"/>
  <c r="I20" i="1"/>
  <c r="I5" i="1"/>
  <c r="O36" i="1"/>
  <c r="O44" i="1"/>
  <c r="O12" i="1"/>
  <c r="I53" i="1"/>
  <c r="O51" i="1"/>
  <c r="O31" i="1"/>
  <c r="O53" i="1"/>
  <c r="O58" i="1"/>
  <c r="O18" i="1"/>
  <c r="I49" i="1"/>
  <c r="O54" i="1"/>
  <c r="I42" i="1"/>
  <c r="I11" i="1"/>
  <c r="O33" i="1"/>
  <c r="O6" i="1"/>
  <c r="I54" i="1"/>
  <c r="I56" i="1"/>
  <c r="I22" i="1"/>
  <c r="I34" i="1"/>
  <c r="O5" i="1"/>
  <c r="O38" i="1"/>
  <c r="O14" i="1"/>
  <c r="O32" i="1"/>
  <c r="I41" i="1"/>
  <c r="I48" i="1"/>
  <c r="I37" i="1"/>
  <c r="I44" i="1"/>
  <c r="I10" i="1"/>
  <c r="O37" i="1"/>
  <c r="O56" i="1"/>
  <c r="I16" i="1"/>
  <c r="O20" i="1"/>
  <c r="O8" i="1"/>
  <c r="O17" i="1"/>
  <c r="O10" i="1"/>
  <c r="I31" i="1"/>
  <c r="I35" i="1"/>
  <c r="I45" i="1"/>
  <c r="I51" i="1"/>
  <c r="O28" i="1"/>
  <c r="O11" i="1"/>
  <c r="N30" i="1" l="1"/>
  <c r="N21" i="1"/>
  <c r="N57" i="1"/>
  <c r="N23" i="1"/>
  <c r="N19" i="1"/>
  <c r="N2" i="1"/>
  <c r="N24" i="1"/>
  <c r="N26" i="1"/>
  <c r="N29" i="1"/>
  <c r="N25" i="1"/>
  <c r="A6" i="5"/>
  <c r="J3" i="4"/>
  <c r="J8" i="4" s="1"/>
  <c r="C62" i="1"/>
  <c r="C78" i="1" a="1"/>
  <c r="C78" i="1" s="1"/>
  <c r="F63" i="1"/>
  <c r="F64" i="1"/>
  <c r="F62" i="1"/>
  <c r="G63" i="1"/>
  <c r="G64" i="1" s="1"/>
  <c r="H64" i="1" s="1"/>
  <c r="D64" i="1"/>
  <c r="G62" i="1"/>
  <c r="H62" i="1" s="1"/>
  <c r="I23" i="1"/>
  <c r="N6" i="5"/>
  <c r="O57" i="1"/>
  <c r="P6" i="1"/>
  <c r="P18" i="1"/>
  <c r="P44" i="1"/>
  <c r="O29" i="1"/>
  <c r="J53" i="1"/>
  <c r="P45" i="1"/>
  <c r="P3" i="1"/>
  <c r="AH6" i="5"/>
  <c r="I6" i="5"/>
  <c r="A7" i="5"/>
  <c r="O48" i="1"/>
  <c r="X6" i="5"/>
  <c r="O9" i="1"/>
  <c r="P27" i="1"/>
  <c r="O34" i="1"/>
  <c r="J37" i="1"/>
  <c r="Z6" i="5"/>
  <c r="I17" i="1"/>
  <c r="P17" i="1"/>
  <c r="I4" i="1"/>
  <c r="O21" i="1"/>
  <c r="P20" i="1"/>
  <c r="P8" i="1"/>
  <c r="O4" i="1"/>
  <c r="J5" i="1"/>
  <c r="AE6" i="5"/>
  <c r="O6" i="5"/>
  <c r="J12" i="1"/>
  <c r="P36" i="1"/>
  <c r="P7" i="1"/>
  <c r="O26" i="1"/>
  <c r="G6" i="5"/>
  <c r="P51" i="1"/>
  <c r="Y6" i="5"/>
  <c r="AL6" i="5"/>
  <c r="P39" i="1"/>
  <c r="J44" i="1"/>
  <c r="J45" i="1"/>
  <c r="O35" i="1"/>
  <c r="U6" i="5"/>
  <c r="H6" i="5"/>
  <c r="P56" i="1"/>
  <c r="O60" i="1"/>
  <c r="P49" i="1"/>
  <c r="J20" i="1"/>
  <c r="O41" i="1"/>
  <c r="P53" i="1"/>
  <c r="I8" i="1"/>
  <c r="J10" i="1"/>
  <c r="J43" i="1"/>
  <c r="I57" i="1"/>
  <c r="W6" i="5"/>
  <c r="AN6" i="5"/>
  <c r="J39" i="1"/>
  <c r="P40" i="1"/>
  <c r="R6" i="5"/>
  <c r="J15" i="1"/>
  <c r="O23" i="1"/>
  <c r="AI6" i="5"/>
  <c r="J18" i="1"/>
  <c r="O55" i="1"/>
  <c r="J31" i="1"/>
  <c r="K6" i="5"/>
  <c r="J16" i="1"/>
  <c r="P5" i="1"/>
  <c r="P38" i="1"/>
  <c r="O59" i="1"/>
  <c r="P10" i="1"/>
  <c r="O46" i="1"/>
  <c r="J11" i="1"/>
  <c r="AG6" i="5"/>
  <c r="O2" i="1"/>
  <c r="AA6" i="5"/>
  <c r="I25" i="1"/>
  <c r="I15" i="1"/>
  <c r="J54" i="1"/>
  <c r="Q6" i="5"/>
  <c r="I19" i="1"/>
  <c r="I12" i="1"/>
  <c r="J51" i="1"/>
  <c r="P16" i="1"/>
  <c r="J58" i="1"/>
  <c r="P54" i="1"/>
  <c r="AK6" i="5"/>
  <c r="J49" i="1"/>
  <c r="P58" i="1"/>
  <c r="M6" i="5"/>
  <c r="J17" i="1"/>
  <c r="O19" i="1"/>
  <c r="J6" i="1"/>
  <c r="J56" i="1"/>
  <c r="O42" i="1"/>
  <c r="P31" i="1"/>
  <c r="P12" i="1"/>
  <c r="J22" i="1"/>
  <c r="P33" i="1"/>
  <c r="P15" i="1"/>
  <c r="J33" i="1"/>
  <c r="P32" i="1"/>
  <c r="O25" i="1"/>
  <c r="I32" i="1"/>
  <c r="I24" i="1"/>
  <c r="I21" i="1"/>
  <c r="J8" i="1"/>
  <c r="J36" i="1"/>
  <c r="P11" i="1"/>
  <c r="AJ6" i="5"/>
  <c r="P22" i="1"/>
  <c r="J27" i="1"/>
  <c r="I2" i="1"/>
  <c r="J3" i="1"/>
  <c r="T6" i="5"/>
  <c r="O52" i="1"/>
  <c r="J50" i="1"/>
  <c r="P43" i="1"/>
  <c r="J38" i="1"/>
  <c r="J32" i="1"/>
  <c r="P6" i="5"/>
  <c r="P14" i="1"/>
  <c r="AD6" i="5"/>
  <c r="L6" i="5"/>
  <c r="AC6" i="5"/>
  <c r="I26" i="1"/>
  <c r="AF6" i="5"/>
  <c r="J40" i="1"/>
  <c r="I9" i="1"/>
  <c r="P28" i="1"/>
  <c r="J14" i="1"/>
  <c r="O13" i="1"/>
  <c r="AM6" i="5"/>
  <c r="J28" i="1"/>
  <c r="AB6" i="5"/>
  <c r="J7" i="1"/>
  <c r="I36" i="1"/>
  <c r="P37" i="1"/>
  <c r="O24" i="1"/>
  <c r="P50" i="1"/>
  <c r="O47" i="1"/>
  <c r="C79" i="1" l="1"/>
  <c r="C87" i="1"/>
  <c r="C95" i="1"/>
  <c r="C82" i="1"/>
  <c r="C90" i="1"/>
  <c r="C93" i="1"/>
  <c r="C88" i="1"/>
  <c r="C96" i="1"/>
  <c r="C83" i="1"/>
  <c r="C86" i="1"/>
  <c r="C81" i="1"/>
  <c r="C91" i="1"/>
  <c r="C92" i="1"/>
  <c r="C85" i="1"/>
  <c r="C80" i="1"/>
  <c r="C94" i="1"/>
  <c r="C89" i="1"/>
  <c r="C84" i="1"/>
  <c r="H63" i="1"/>
  <c r="D11" i="3"/>
  <c r="D12" i="3" s="1"/>
  <c r="AB7" i="5"/>
  <c r="Q53" i="1"/>
  <c r="J48" i="1"/>
  <c r="J2" i="1"/>
  <c r="A8" i="5"/>
  <c r="Q15" i="1"/>
  <c r="K33" i="1"/>
  <c r="P55" i="1"/>
  <c r="Q5" i="1"/>
  <c r="K40" i="1"/>
  <c r="Q56" i="1"/>
  <c r="AD7" i="5"/>
  <c r="K7" i="5"/>
  <c r="Q18" i="1"/>
  <c r="K31" i="1"/>
  <c r="P60" i="1"/>
  <c r="J21" i="1"/>
  <c r="P19" i="1"/>
  <c r="T7" i="5"/>
  <c r="K56" i="1"/>
  <c r="Q49" i="1"/>
  <c r="K5" i="1"/>
  <c r="P23" i="1"/>
  <c r="J19" i="1"/>
  <c r="K38" i="1"/>
  <c r="Q14" i="1"/>
  <c r="K53" i="1"/>
  <c r="Q3" i="1"/>
  <c r="AA7" i="5"/>
  <c r="Q27" i="1"/>
  <c r="Q16" i="1"/>
  <c r="P9" i="1"/>
  <c r="K12" i="1"/>
  <c r="R7" i="5"/>
  <c r="X7" i="5"/>
  <c r="K16" i="1"/>
  <c r="J24" i="1"/>
  <c r="U7" i="5"/>
  <c r="J35" i="1"/>
  <c r="AN7" i="5"/>
  <c r="K28" i="1"/>
  <c r="Q37" i="1"/>
  <c r="J26" i="1"/>
  <c r="K54" i="1"/>
  <c r="Q7" i="1"/>
  <c r="J59" i="1"/>
  <c r="K20" i="1"/>
  <c r="K17" i="1"/>
  <c r="Y7" i="5"/>
  <c r="P59" i="1"/>
  <c r="B7" i="5"/>
  <c r="J34" i="1"/>
  <c r="Q11" i="1"/>
  <c r="L7" i="5"/>
  <c r="Q12" i="1"/>
  <c r="O30" i="1"/>
  <c r="Z7" i="5"/>
  <c r="Q17" i="1"/>
  <c r="Q54" i="1"/>
  <c r="Q6" i="1"/>
  <c r="J55" i="1"/>
  <c r="P34" i="1"/>
  <c r="P24" i="1"/>
  <c r="AH7" i="5"/>
  <c r="S7" i="5"/>
  <c r="AG7" i="5"/>
  <c r="P29" i="1"/>
  <c r="K22" i="1"/>
  <c r="Q28" i="1"/>
  <c r="K37" i="1"/>
  <c r="N7" i="5"/>
  <c r="AK7" i="5"/>
  <c r="Q45" i="1"/>
  <c r="J6" i="5"/>
  <c r="K18" i="1"/>
  <c r="P41" i="1"/>
  <c r="K49" i="1"/>
  <c r="G7" i="5"/>
  <c r="P4" i="1"/>
  <c r="Q44" i="1"/>
  <c r="J57" i="1"/>
  <c r="I30" i="1"/>
  <c r="V7" i="5"/>
  <c r="J52" i="1"/>
  <c r="P26" i="1"/>
  <c r="J9" i="1"/>
  <c r="P35" i="1"/>
  <c r="Q38" i="1"/>
  <c r="H7" i="5"/>
  <c r="J47" i="1"/>
  <c r="S6" i="5"/>
  <c r="Q20" i="1"/>
  <c r="K10" i="1"/>
  <c r="Q8" i="1"/>
  <c r="P7" i="5"/>
  <c r="J25" i="1"/>
  <c r="J4" i="1"/>
  <c r="AM7" i="5"/>
  <c r="K58" i="1"/>
  <c r="P13" i="1"/>
  <c r="B6" i="5"/>
  <c r="K27" i="1"/>
  <c r="Q50" i="1"/>
  <c r="J42" i="1"/>
  <c r="J23" i="1"/>
  <c r="Q40" i="1"/>
  <c r="J46" i="1"/>
  <c r="V6" i="5"/>
  <c r="Q33" i="1"/>
  <c r="I29" i="1"/>
  <c r="AJ7" i="5"/>
  <c r="K39" i="1"/>
  <c r="P52" i="1"/>
  <c r="O7" i="5"/>
  <c r="K43" i="1"/>
  <c r="Q22" i="1"/>
  <c r="K3" i="1"/>
  <c r="P21" i="1"/>
  <c r="Q31" i="1"/>
  <c r="K36" i="1"/>
  <c r="P48" i="1"/>
  <c r="K8" i="1"/>
  <c r="Q32" i="1"/>
  <c r="J60" i="1"/>
  <c r="P42" i="1"/>
  <c r="Q10" i="1"/>
  <c r="J41" i="1"/>
  <c r="P57" i="1"/>
  <c r="J7" i="5"/>
  <c r="J13" i="1"/>
  <c r="K15" i="1"/>
  <c r="AE7" i="5"/>
  <c r="K7" i="1"/>
  <c r="I7" i="5"/>
  <c r="P46" i="1"/>
  <c r="P25" i="1"/>
  <c r="K32" i="1"/>
  <c r="W7" i="5"/>
  <c r="P47" i="1"/>
  <c r="P2" i="1"/>
  <c r="K6" i="1"/>
  <c r="AF7" i="5"/>
  <c r="Q58" i="1"/>
  <c r="K45" i="1"/>
  <c r="K51" i="1"/>
  <c r="M7" i="5"/>
  <c r="Q36" i="1"/>
  <c r="K14" i="1"/>
  <c r="Q51" i="1"/>
  <c r="AL7" i="5"/>
  <c r="K11" i="1"/>
  <c r="AI7" i="5"/>
  <c r="AC7" i="5"/>
  <c r="J29" i="1"/>
  <c r="K44" i="1"/>
  <c r="Q7" i="5"/>
  <c r="Q43" i="1"/>
  <c r="K50" i="1"/>
  <c r="Q39" i="1"/>
  <c r="C6" i="5" l="1"/>
  <c r="C7" i="5"/>
  <c r="E12" i="3"/>
  <c r="L45" i="1"/>
  <c r="K29" i="1"/>
  <c r="AK8" i="5"/>
  <c r="Q19" i="1"/>
  <c r="L50" i="1"/>
  <c r="L27" i="1"/>
  <c r="L15" i="1"/>
  <c r="Q46" i="1"/>
  <c r="S8" i="5"/>
  <c r="G8" i="5"/>
  <c r="L58" i="1"/>
  <c r="R17" i="1"/>
  <c r="Q26" i="1"/>
  <c r="K19" i="1"/>
  <c r="L16" i="1"/>
  <c r="L37" i="1"/>
  <c r="Q41" i="1"/>
  <c r="K8" i="5"/>
  <c r="V8" i="5"/>
  <c r="L43" i="1"/>
  <c r="K34" i="1"/>
  <c r="R8" i="1"/>
  <c r="AF8" i="5"/>
  <c r="R43" i="1"/>
  <c r="R39" i="1"/>
  <c r="R58" i="1"/>
  <c r="AL8" i="5"/>
  <c r="K57" i="1"/>
  <c r="R38" i="1"/>
  <c r="L39" i="1"/>
  <c r="K13" i="1"/>
  <c r="L8" i="1"/>
  <c r="Q57" i="1"/>
  <c r="L10" i="1"/>
  <c r="R51" i="1"/>
  <c r="Q59" i="1"/>
  <c r="J30" i="1"/>
  <c r="U8" i="5"/>
  <c r="K55" i="1"/>
  <c r="K48" i="1"/>
  <c r="W8" i="5"/>
  <c r="A9" i="5"/>
  <c r="R49" i="1"/>
  <c r="K47" i="1"/>
  <c r="AC8" i="5"/>
  <c r="AI8" i="5"/>
  <c r="L44" i="1"/>
  <c r="R6" i="1"/>
  <c r="L32" i="1"/>
  <c r="L53" i="1"/>
  <c r="AE8" i="5"/>
  <c r="R16" i="1"/>
  <c r="R50" i="1"/>
  <c r="Q8" i="5"/>
  <c r="L3" i="1"/>
  <c r="R54" i="1"/>
  <c r="R20" i="1"/>
  <c r="L8" i="5"/>
  <c r="Q13" i="1"/>
  <c r="Q23" i="1"/>
  <c r="K52" i="1"/>
  <c r="Q9" i="1"/>
  <c r="R7" i="1"/>
  <c r="R22" i="1"/>
  <c r="Q2" i="1"/>
  <c r="L40" i="1"/>
  <c r="L36" i="1"/>
  <c r="R37" i="1"/>
  <c r="Q4" i="1"/>
  <c r="R31" i="1"/>
  <c r="Q35" i="1"/>
  <c r="R53" i="1"/>
  <c r="M8" i="5"/>
  <c r="L12" i="1"/>
  <c r="Y8" i="5"/>
  <c r="K46" i="1"/>
  <c r="L11" i="1"/>
  <c r="L17" i="1"/>
  <c r="AA8" i="5"/>
  <c r="R12" i="1"/>
  <c r="K24" i="1"/>
  <c r="R28" i="1"/>
  <c r="AM8" i="5"/>
  <c r="K9" i="1"/>
  <c r="K21" i="1"/>
  <c r="L7" i="1"/>
  <c r="K41" i="1"/>
  <c r="L33" i="1"/>
  <c r="R45" i="1"/>
  <c r="Q21" i="1"/>
  <c r="AG8" i="5"/>
  <c r="N8" i="5"/>
  <c r="Q48" i="1"/>
  <c r="Q55" i="1"/>
  <c r="J8" i="5"/>
  <c r="R36" i="1"/>
  <c r="L20" i="1"/>
  <c r="AN8" i="5"/>
  <c r="K2" i="1"/>
  <c r="Q52" i="1"/>
  <c r="L14" i="1"/>
  <c r="Q34" i="1"/>
  <c r="R18" i="1"/>
  <c r="K35" i="1"/>
  <c r="R40" i="1"/>
  <c r="L51" i="1"/>
  <c r="L6" i="1"/>
  <c r="AJ8" i="5"/>
  <c r="Z8" i="5"/>
  <c r="K42" i="1"/>
  <c r="R33" i="1"/>
  <c r="R8" i="5"/>
  <c r="I8" i="5"/>
  <c r="K60" i="1"/>
  <c r="R11" i="1"/>
  <c r="R56" i="1"/>
  <c r="H8" i="5"/>
  <c r="K26" i="1"/>
  <c r="K25" i="1"/>
  <c r="AB8" i="5"/>
  <c r="L5" i="1"/>
  <c r="L31" i="1"/>
  <c r="B8" i="5"/>
  <c r="L54" i="1"/>
  <c r="Q42" i="1"/>
  <c r="Q25" i="1"/>
  <c r="R14" i="1"/>
  <c r="R10" i="1"/>
  <c r="T8" i="5"/>
  <c r="L22" i="1"/>
  <c r="L49" i="1"/>
  <c r="Q60" i="1"/>
  <c r="P8" i="5"/>
  <c r="Q47" i="1"/>
  <c r="R15" i="1"/>
  <c r="R44" i="1"/>
  <c r="AH8" i="5"/>
  <c r="L18" i="1"/>
  <c r="X8" i="5"/>
  <c r="R3" i="1"/>
  <c r="R32" i="1"/>
  <c r="K23" i="1"/>
  <c r="L56" i="1"/>
  <c r="AD8" i="5"/>
  <c r="K4" i="1"/>
  <c r="L38" i="1"/>
  <c r="P30" i="1"/>
  <c r="Q29" i="1"/>
  <c r="Q24" i="1"/>
  <c r="R5" i="1"/>
  <c r="L28" i="1"/>
  <c r="K59" i="1"/>
  <c r="O8" i="5"/>
  <c r="R27" i="1"/>
  <c r="C8" i="5" l="1"/>
  <c r="L25" i="1"/>
  <c r="R9" i="5"/>
  <c r="N9" i="5"/>
  <c r="AA9" i="5"/>
  <c r="L57" i="1"/>
  <c r="W9" i="5"/>
  <c r="M38" i="1"/>
  <c r="AM9" i="5"/>
  <c r="L29" i="1"/>
  <c r="AN9" i="5"/>
  <c r="R46" i="1"/>
  <c r="M9" i="5"/>
  <c r="M28" i="1"/>
  <c r="AD9" i="5"/>
  <c r="G9" i="5"/>
  <c r="T9" i="5"/>
  <c r="M31" i="1"/>
  <c r="R59" i="1"/>
  <c r="M33" i="1"/>
  <c r="R42" i="1"/>
  <c r="AE9" i="5"/>
  <c r="R29" i="1"/>
  <c r="AJ9" i="5"/>
  <c r="M16" i="1"/>
  <c r="M27" i="1"/>
  <c r="M56" i="1"/>
  <c r="R48" i="1"/>
  <c r="L26" i="1"/>
  <c r="L35" i="1"/>
  <c r="L55" i="1"/>
  <c r="AL9" i="5"/>
  <c r="M10" i="1"/>
  <c r="M39" i="1"/>
  <c r="R60" i="1"/>
  <c r="M11" i="1"/>
  <c r="J9" i="5"/>
  <c r="L21" i="1"/>
  <c r="R25" i="1"/>
  <c r="R23" i="1"/>
  <c r="L4" i="1"/>
  <c r="R2" i="1"/>
  <c r="L41" i="1"/>
  <c r="M40" i="1"/>
  <c r="L59" i="1"/>
  <c r="V9" i="5"/>
  <c r="M37" i="1"/>
  <c r="R9" i="1"/>
  <c r="M54" i="1"/>
  <c r="L46" i="1"/>
  <c r="R24" i="1"/>
  <c r="AK9" i="5"/>
  <c r="L52" i="1"/>
  <c r="M53" i="1"/>
  <c r="X9" i="5"/>
  <c r="M7" i="1"/>
  <c r="M15" i="1"/>
  <c r="R19" i="1"/>
  <c r="AI9" i="5"/>
  <c r="I9" i="5"/>
  <c r="AG9" i="5"/>
  <c r="K9" i="5"/>
  <c r="AF9" i="5"/>
  <c r="S9" i="5"/>
  <c r="Q30" i="1"/>
  <c r="R55" i="1"/>
  <c r="AC9" i="5"/>
  <c r="M50" i="1"/>
  <c r="M45" i="1"/>
  <c r="R35" i="1"/>
  <c r="L9" i="1"/>
  <c r="K30" i="1"/>
  <c r="A10" i="5"/>
  <c r="P9" i="5"/>
  <c r="M18" i="1"/>
  <c r="M6" i="1"/>
  <c r="M8" i="1"/>
  <c r="M12" i="1"/>
  <c r="L34" i="1"/>
  <c r="R47" i="1"/>
  <c r="M36" i="1"/>
  <c r="M58" i="1"/>
  <c r="M22" i="1"/>
  <c r="R13" i="1"/>
  <c r="L24" i="1"/>
  <c r="R52" i="1"/>
  <c r="L47" i="1"/>
  <c r="R4" i="1"/>
  <c r="L13" i="1"/>
  <c r="M32" i="1"/>
  <c r="Z9" i="5"/>
  <c r="L9" i="5"/>
  <c r="L48" i="1"/>
  <c r="M14" i="1"/>
  <c r="O9" i="5"/>
  <c r="M44" i="1"/>
  <c r="L42" i="1"/>
  <c r="L60" i="1"/>
  <c r="M49" i="1"/>
  <c r="L2" i="1"/>
  <c r="M20" i="1"/>
  <c r="M43" i="1"/>
  <c r="Y9" i="5"/>
  <c r="H9" i="5"/>
  <c r="R34" i="1"/>
  <c r="R57" i="1"/>
  <c r="AB9" i="5"/>
  <c r="M51" i="1"/>
  <c r="R41" i="1"/>
  <c r="L19" i="1"/>
  <c r="R21" i="1"/>
  <c r="R26" i="1"/>
  <c r="M17" i="1"/>
  <c r="AH9" i="5"/>
  <c r="L23" i="1"/>
  <c r="Q9" i="5"/>
  <c r="U9" i="5"/>
  <c r="M3" i="1"/>
  <c r="M5" i="1"/>
  <c r="B9" i="5"/>
  <c r="C9" i="5" l="1"/>
  <c r="M34" i="1"/>
  <c r="M25" i="1"/>
  <c r="M26" i="1"/>
  <c r="AB10" i="5"/>
  <c r="Z10" i="5"/>
  <c r="Y10" i="5"/>
  <c r="A11" i="5"/>
  <c r="P10" i="5"/>
  <c r="AD10" i="5"/>
  <c r="X10" i="5"/>
  <c r="M21" i="1"/>
  <c r="M42" i="1"/>
  <c r="S10" i="5"/>
  <c r="AA10" i="5"/>
  <c r="AN10" i="5"/>
  <c r="M55" i="1"/>
  <c r="V10" i="5"/>
  <c r="AM10" i="5"/>
  <c r="B10" i="5"/>
  <c r="AH10" i="5"/>
  <c r="I10" i="5"/>
  <c r="M23" i="1"/>
  <c r="M13" i="1"/>
  <c r="W10" i="5"/>
  <c r="T10" i="5"/>
  <c r="AI10" i="5"/>
  <c r="O10" i="5"/>
  <c r="M24" i="1"/>
  <c r="AJ10" i="5"/>
  <c r="M10" i="5"/>
  <c r="R30" i="1"/>
  <c r="M48" i="1"/>
  <c r="M2" i="1"/>
  <c r="M41" i="1"/>
  <c r="M29" i="1"/>
  <c r="M19" i="1"/>
  <c r="K10" i="5"/>
  <c r="M46" i="1"/>
  <c r="M52" i="1"/>
  <c r="N10" i="5"/>
  <c r="Q10" i="5"/>
  <c r="AF10" i="5"/>
  <c r="M60" i="1"/>
  <c r="M4" i="1"/>
  <c r="AK10" i="5"/>
  <c r="M57" i="1"/>
  <c r="L30" i="1"/>
  <c r="U10" i="5"/>
  <c r="L10" i="5"/>
  <c r="M35" i="1"/>
  <c r="M59" i="1"/>
  <c r="AE10" i="5"/>
  <c r="M47" i="1"/>
  <c r="G10" i="5"/>
  <c r="AL10" i="5"/>
  <c r="AC10" i="5"/>
  <c r="M9" i="1"/>
  <c r="J10" i="5"/>
  <c r="R10" i="5"/>
  <c r="H10" i="5"/>
  <c r="AG10" i="5"/>
  <c r="C10" i="5" l="1"/>
  <c r="AD11" i="5"/>
  <c r="T11" i="5"/>
  <c r="AA11" i="5"/>
  <c r="AE11" i="5"/>
  <c r="P11" i="5"/>
  <c r="AI11" i="5"/>
  <c r="AJ11" i="5"/>
  <c r="N11" i="5"/>
  <c r="AL11" i="5"/>
  <c r="M30" i="1"/>
  <c r="O11" i="5"/>
  <c r="AB11" i="5"/>
  <c r="J11" i="5"/>
  <c r="I11" i="5"/>
  <c r="AC11" i="5"/>
  <c r="Y11" i="5"/>
  <c r="A12" i="5"/>
  <c r="Q11" i="5"/>
  <c r="AN11" i="5"/>
  <c r="U11" i="5"/>
  <c r="K11" i="5"/>
  <c r="Z11" i="5"/>
  <c r="V11" i="5"/>
  <c r="W11" i="5"/>
  <c r="AH11" i="5"/>
  <c r="X11" i="5"/>
  <c r="M11" i="5"/>
  <c r="G11" i="5"/>
  <c r="H11" i="5"/>
  <c r="AK11" i="5"/>
  <c r="AF11" i="5"/>
  <c r="B11" i="5"/>
  <c r="R11" i="5"/>
  <c r="AG11" i="5"/>
  <c r="L11" i="5"/>
  <c r="S11" i="5"/>
  <c r="AM11" i="5"/>
  <c r="C11" i="5" l="1"/>
  <c r="T12" i="5"/>
  <c r="I12" i="5"/>
  <c r="AK12" i="5"/>
  <c r="AA12" i="5"/>
  <c r="AN12" i="5"/>
  <c r="N12" i="5"/>
  <c r="Q12" i="5"/>
  <c r="AD12" i="5"/>
  <c r="R12" i="5"/>
  <c r="O12" i="5"/>
  <c r="L12" i="5"/>
  <c r="V12" i="5"/>
  <c r="AB12" i="5"/>
  <c r="S12" i="5"/>
  <c r="G12" i="5"/>
  <c r="AJ12" i="5"/>
  <c r="AE12" i="5"/>
  <c r="AC12" i="5"/>
  <c r="M12" i="5"/>
  <c r="P12" i="5"/>
  <c r="AG12" i="5"/>
  <c r="W12" i="5"/>
  <c r="U12" i="5"/>
  <c r="AM12" i="5"/>
  <c r="J12" i="5"/>
  <c r="Z12" i="5"/>
  <c r="AH12" i="5"/>
  <c r="B12" i="5"/>
  <c r="AI12" i="5"/>
  <c r="AF12" i="5"/>
  <c r="A13" i="5"/>
  <c r="H12" i="5"/>
  <c r="Y12" i="5"/>
  <c r="AL12" i="5"/>
  <c r="K12" i="5"/>
  <c r="X12" i="5"/>
  <c r="C12" i="5" l="1"/>
  <c r="T13" i="5"/>
  <c r="AK13" i="5"/>
  <c r="AI13" i="5"/>
  <c r="AG13" i="5"/>
  <c r="P13" i="5"/>
  <c r="AB13" i="5"/>
  <c r="R13" i="5"/>
  <c r="N13" i="5"/>
  <c r="V13" i="5"/>
  <c r="AA13" i="5"/>
  <c r="L13" i="5"/>
  <c r="Z13" i="5"/>
  <c r="AD13" i="5"/>
  <c r="AF13" i="5"/>
  <c r="I13" i="5"/>
  <c r="AL13" i="5"/>
  <c r="S13" i="5"/>
  <c r="Q13" i="5"/>
  <c r="AJ13" i="5"/>
  <c r="J13" i="5"/>
  <c r="AM13" i="5"/>
  <c r="A14" i="5"/>
  <c r="AC13" i="5"/>
  <c r="H13" i="5"/>
  <c r="G13" i="5"/>
  <c r="B13" i="5"/>
  <c r="X13" i="5"/>
  <c r="AH13" i="5"/>
  <c r="M13" i="5"/>
  <c r="AE13" i="5"/>
  <c r="Y13" i="5"/>
  <c r="AN13" i="5"/>
  <c r="U13" i="5"/>
  <c r="O13" i="5"/>
  <c r="W13" i="5"/>
  <c r="K13" i="5"/>
  <c r="C13" i="5" l="1"/>
  <c r="T14" i="5"/>
  <c r="AE14" i="5"/>
  <c r="N14" i="5"/>
  <c r="Y14" i="5"/>
  <c r="K14" i="5"/>
  <c r="AM14" i="5"/>
  <c r="U14" i="5"/>
  <c r="AB14" i="5"/>
  <c r="Z14" i="5"/>
  <c r="AK14" i="5"/>
  <c r="P14" i="5"/>
  <c r="AJ14" i="5"/>
  <c r="AL14" i="5"/>
  <c r="X14" i="5"/>
  <c r="B14" i="5"/>
  <c r="AH14" i="5"/>
  <c r="G14" i="5"/>
  <c r="AG14" i="5"/>
  <c r="AI14" i="5"/>
  <c r="Q14" i="5"/>
  <c r="R14" i="5"/>
  <c r="W14" i="5"/>
  <c r="S14" i="5"/>
  <c r="A15" i="5"/>
  <c r="AC14" i="5"/>
  <c r="AD14" i="5"/>
  <c r="V14" i="5"/>
  <c r="M14" i="5"/>
  <c r="H14" i="5"/>
  <c r="AN14" i="5"/>
  <c r="AF14" i="5"/>
  <c r="AA14" i="5"/>
  <c r="L14" i="5"/>
  <c r="J14" i="5"/>
  <c r="I14" i="5"/>
  <c r="O14" i="5"/>
  <c r="C14" i="5" l="1"/>
  <c r="T15" i="5"/>
  <c r="Y15" i="5"/>
  <c r="AA15" i="5"/>
  <c r="AC15" i="5"/>
  <c r="A16" i="5"/>
  <c r="AH15" i="5"/>
  <c r="AJ15" i="5"/>
  <c r="AG15" i="5"/>
  <c r="O15" i="5"/>
  <c r="AB15" i="5"/>
  <c r="AN15" i="5"/>
  <c r="L15" i="5"/>
  <c r="AD15" i="5"/>
  <c r="H15" i="5"/>
  <c r="AM15" i="5"/>
  <c r="Z15" i="5"/>
  <c r="AL15" i="5"/>
  <c r="I15" i="5"/>
  <c r="AF15" i="5"/>
  <c r="K15" i="5"/>
  <c r="R15" i="5"/>
  <c r="AE15" i="5"/>
  <c r="V15" i="5"/>
  <c r="X15" i="5"/>
  <c r="J15" i="5"/>
  <c r="AK15" i="5"/>
  <c r="P15" i="5"/>
  <c r="W15" i="5"/>
  <c r="M15" i="5"/>
  <c r="Q15" i="5"/>
  <c r="S15" i="5"/>
  <c r="B15" i="5"/>
  <c r="N15" i="5"/>
  <c r="U15" i="5"/>
  <c r="G15" i="5"/>
  <c r="AI15" i="5"/>
  <c r="C15" i="5" l="1"/>
  <c r="T16" i="5"/>
  <c r="AC16" i="5"/>
  <c r="B16" i="5"/>
  <c r="O16" i="5"/>
  <c r="G16" i="5"/>
  <c r="AK16" i="5"/>
  <c r="AL16" i="5"/>
  <c r="J16" i="5"/>
  <c r="I16" i="5"/>
  <c r="AG16" i="5"/>
  <c r="S16" i="5"/>
  <c r="U16" i="5"/>
  <c r="AN16" i="5"/>
  <c r="AM16" i="5"/>
  <c r="AF16" i="5"/>
  <c r="X16" i="5"/>
  <c r="L16" i="5"/>
  <c r="AD16" i="5"/>
  <c r="V16" i="5"/>
  <c r="AI16" i="5"/>
  <c r="AB16" i="5"/>
  <c r="M16" i="5"/>
  <c r="AH16" i="5"/>
  <c r="AJ16" i="5"/>
  <c r="Z16" i="5"/>
  <c r="H16" i="5"/>
  <c r="N16" i="5"/>
  <c r="A17" i="5"/>
  <c r="AA16" i="5"/>
  <c r="Q16" i="5"/>
  <c r="AE16" i="5"/>
  <c r="Y16" i="5"/>
  <c r="K16" i="5"/>
  <c r="W16" i="5"/>
  <c r="P16" i="5"/>
  <c r="R16" i="5"/>
  <c r="C16" i="5" l="1"/>
  <c r="T17" i="5"/>
  <c r="O17" i="5"/>
  <c r="U17" i="5"/>
  <c r="J17" i="5"/>
  <c r="AG17" i="5"/>
  <c r="I17" i="5"/>
  <c r="L17" i="5"/>
  <c r="X17" i="5"/>
  <c r="AI17" i="5"/>
  <c r="AD17" i="5"/>
  <c r="V17" i="5"/>
  <c r="H17" i="5"/>
  <c r="M17" i="5"/>
  <c r="AE17" i="5"/>
  <c r="A18" i="5"/>
  <c r="AC17" i="5"/>
  <c r="AL17" i="5"/>
  <c r="G17" i="5"/>
  <c r="Y17" i="5"/>
  <c r="K17" i="5"/>
  <c r="AJ17" i="5"/>
  <c r="Z17" i="5"/>
  <c r="AF17" i="5"/>
  <c r="AH17" i="5"/>
  <c r="N17" i="5"/>
  <c r="Q17" i="5"/>
  <c r="AA17" i="5"/>
  <c r="B17" i="5"/>
  <c r="AK17" i="5"/>
  <c r="S17" i="5"/>
  <c r="P17" i="5"/>
  <c r="AM17" i="5"/>
  <c r="AN17" i="5"/>
  <c r="W17" i="5"/>
  <c r="R17" i="5"/>
  <c r="AB17" i="5"/>
  <c r="C17" i="5" l="1"/>
  <c r="T18" i="5"/>
  <c r="N18" i="5"/>
  <c r="AI18" i="5"/>
  <c r="A19" i="5"/>
  <c r="AA18" i="5"/>
  <c r="AC18" i="5"/>
  <c r="Q18" i="5"/>
  <c r="Z18" i="5"/>
  <c r="V18" i="5"/>
  <c r="AH18" i="5"/>
  <c r="U18" i="5"/>
  <c r="AM18" i="5"/>
  <c r="AB18" i="5"/>
  <c r="AN18" i="5"/>
  <c r="Y18" i="5"/>
  <c r="G18" i="5"/>
  <c r="W18" i="5"/>
  <c r="R18" i="5"/>
  <c r="I18" i="5"/>
  <c r="AJ18" i="5"/>
  <c r="S18" i="5"/>
  <c r="P18" i="5"/>
  <c r="J18" i="5"/>
  <c r="H18" i="5"/>
  <c r="AK18" i="5"/>
  <c r="AD18" i="5"/>
  <c r="B18" i="5"/>
  <c r="X18" i="5"/>
  <c r="AG18" i="5"/>
  <c r="AE18" i="5"/>
  <c r="K18" i="5"/>
  <c r="M18" i="5"/>
  <c r="L18" i="5"/>
  <c r="O18" i="5"/>
  <c r="AL18" i="5"/>
  <c r="AF18" i="5"/>
  <c r="C18" i="5" l="1"/>
  <c r="T19" i="5"/>
  <c r="H19" i="5"/>
  <c r="Z19" i="5"/>
  <c r="AL19" i="5"/>
  <c r="AE19" i="5"/>
  <c r="V19" i="5"/>
  <c r="AH19" i="5"/>
  <c r="I19" i="5"/>
  <c r="R19" i="5"/>
  <c r="L19" i="5"/>
  <c r="AK19" i="5"/>
  <c r="AF19" i="5"/>
  <c r="AM19" i="5"/>
  <c r="A20" i="5"/>
  <c r="W19" i="5"/>
  <c r="AJ19" i="5"/>
  <c r="M19" i="5"/>
  <c r="AA19" i="5"/>
  <c r="AD19" i="5"/>
  <c r="K19" i="5"/>
  <c r="N19" i="5"/>
  <c r="B19" i="5"/>
  <c r="Q19" i="5"/>
  <c r="AN19" i="5"/>
  <c r="Y19" i="5"/>
  <c r="AB19" i="5"/>
  <c r="P19" i="5"/>
  <c r="S19" i="5"/>
  <c r="O19" i="5"/>
  <c r="J19" i="5"/>
  <c r="AG19" i="5"/>
  <c r="U19" i="5"/>
  <c r="G19" i="5"/>
  <c r="X19" i="5"/>
  <c r="AI19" i="5"/>
  <c r="AC19" i="5"/>
  <c r="C19" i="5" l="1"/>
  <c r="T20" i="5"/>
  <c r="I20" i="5"/>
  <c r="AE20" i="5"/>
  <c r="W20" i="5"/>
  <c r="A21" i="5"/>
  <c r="AD20" i="5"/>
  <c r="Y20" i="5"/>
  <c r="B20" i="5"/>
  <c r="AG20" i="5"/>
  <c r="G20" i="5"/>
  <c r="AI20" i="5"/>
  <c r="AA20" i="5"/>
  <c r="X20" i="5"/>
  <c r="L20" i="5"/>
  <c r="AF20" i="5"/>
  <c r="AH20" i="5"/>
  <c r="AC20" i="5"/>
  <c r="AJ20" i="5"/>
  <c r="AB20" i="5"/>
  <c r="V20" i="5"/>
  <c r="S20" i="5"/>
  <c r="P20" i="5"/>
  <c r="O20" i="5"/>
  <c r="AK20" i="5"/>
  <c r="K20" i="5"/>
  <c r="N20" i="5"/>
  <c r="AL20" i="5"/>
  <c r="R20" i="5"/>
  <c r="Z20" i="5"/>
  <c r="AN20" i="5"/>
  <c r="M20" i="5"/>
  <c r="J20" i="5"/>
  <c r="Q20" i="5"/>
  <c r="U20" i="5"/>
  <c r="AM20" i="5"/>
  <c r="H20" i="5"/>
  <c r="C20" i="5" l="1"/>
  <c r="T21" i="5"/>
  <c r="O21" i="5"/>
  <c r="U21" i="5"/>
  <c r="AG21" i="5"/>
  <c r="A22" i="5"/>
  <c r="K21" i="5"/>
  <c r="AD21" i="5"/>
  <c r="AJ21" i="5"/>
  <c r="H21" i="5"/>
  <c r="AE21" i="5"/>
  <c r="B21" i="5"/>
  <c r="AI21" i="5"/>
  <c r="J21" i="5"/>
  <c r="AB21" i="5"/>
  <c r="AM21" i="5"/>
  <c r="AA21" i="5"/>
  <c r="Q21" i="5"/>
  <c r="AC21" i="5"/>
  <c r="N21" i="5"/>
  <c r="X21" i="5"/>
  <c r="P21" i="5"/>
  <c r="AN21" i="5"/>
  <c r="AK21" i="5"/>
  <c r="I21" i="5"/>
  <c r="AH21" i="5"/>
  <c r="V21" i="5"/>
  <c r="S21" i="5"/>
  <c r="L21" i="5"/>
  <c r="AL21" i="5"/>
  <c r="AF21" i="5"/>
  <c r="R21" i="5"/>
  <c r="Y21" i="5"/>
  <c r="Z21" i="5"/>
  <c r="M21" i="5"/>
  <c r="G21" i="5"/>
  <c r="W21" i="5"/>
  <c r="C21" i="5" l="1"/>
  <c r="T22" i="5"/>
  <c r="A23" i="5"/>
  <c r="K22" i="5"/>
  <c r="S22" i="5"/>
  <c r="Q22" i="5"/>
  <c r="N22" i="5"/>
  <c r="AG22" i="5"/>
  <c r="I22" i="5"/>
  <c r="AC22" i="5"/>
  <c r="H22" i="5"/>
  <c r="AB22" i="5"/>
  <c r="X22" i="5"/>
  <c r="Z22" i="5"/>
  <c r="AF22" i="5"/>
  <c r="AH22" i="5"/>
  <c r="AI22" i="5"/>
  <c r="G22" i="5"/>
  <c r="AJ22" i="5"/>
  <c r="AD22" i="5"/>
  <c r="AN22" i="5"/>
  <c r="AA22" i="5"/>
  <c r="P22" i="5"/>
  <c r="AE22" i="5"/>
  <c r="V22" i="5"/>
  <c r="U22" i="5"/>
  <c r="B22" i="5"/>
  <c r="W22" i="5"/>
  <c r="Y22" i="5"/>
  <c r="O22" i="5"/>
  <c r="AK22" i="5"/>
  <c r="M22" i="5"/>
  <c r="AL22" i="5"/>
  <c r="AM22" i="5"/>
  <c r="J22" i="5"/>
  <c r="R22" i="5"/>
  <c r="L22" i="5"/>
  <c r="C22" i="5" l="1"/>
  <c r="J23" i="5"/>
  <c r="AE23" i="5"/>
  <c r="L23" i="5"/>
  <c r="T23" i="5"/>
  <c r="G23" i="5"/>
  <c r="O23" i="5"/>
  <c r="S23" i="5"/>
  <c r="W23" i="5"/>
  <c r="Z23" i="5"/>
  <c r="AM23" i="5"/>
  <c r="AF23" i="5"/>
  <c r="AB23" i="5"/>
  <c r="AA23" i="5"/>
  <c r="N23" i="5"/>
  <c r="AI23" i="5"/>
  <c r="M23" i="5"/>
  <c r="X23" i="5"/>
  <c r="AL23" i="5"/>
  <c r="AJ23" i="5"/>
  <c r="A24" i="5"/>
  <c r="H23" i="5"/>
  <c r="AC23" i="5"/>
  <c r="R23" i="5"/>
  <c r="Y23" i="5"/>
  <c r="AD23" i="5"/>
  <c r="P23" i="5"/>
  <c r="I23" i="5"/>
  <c r="K23" i="5"/>
  <c r="AN23" i="5"/>
  <c r="B23" i="5"/>
  <c r="AH23" i="5"/>
  <c r="V23" i="5"/>
  <c r="Q23" i="5"/>
  <c r="AG23" i="5"/>
  <c r="U23" i="5"/>
  <c r="AK23" i="5"/>
  <c r="C23" i="5" l="1"/>
  <c r="T24" i="5"/>
  <c r="AM24" i="5"/>
  <c r="S24" i="5"/>
  <c r="AC24" i="5"/>
  <c r="I24" i="5"/>
  <c r="V24" i="5"/>
  <c r="H24" i="5"/>
  <c r="AI24" i="5"/>
  <c r="R24" i="5"/>
  <c r="X24" i="5"/>
  <c r="L24" i="5"/>
  <c r="AK24" i="5"/>
  <c r="Z24" i="5"/>
  <c r="P24" i="5"/>
  <c r="M24" i="5"/>
  <c r="B24" i="5"/>
  <c r="N24" i="5"/>
  <c r="AG24" i="5"/>
  <c r="G24" i="5"/>
  <c r="AB24" i="5"/>
  <c r="AF24" i="5"/>
  <c r="K24" i="5"/>
  <c r="AD24" i="5"/>
  <c r="AN24" i="5"/>
  <c r="W24" i="5"/>
  <c r="Y24" i="5"/>
  <c r="U24" i="5"/>
  <c r="O24" i="5"/>
  <c r="AL24" i="5"/>
  <c r="AJ24" i="5"/>
  <c r="AH24" i="5"/>
  <c r="AA24" i="5"/>
  <c r="J24" i="5"/>
  <c r="Q24" i="5"/>
  <c r="A25" i="5"/>
  <c r="AE24" i="5"/>
  <c r="C24" i="5" l="1"/>
  <c r="T25" i="5"/>
  <c r="AL25" i="5"/>
  <c r="I25" i="5"/>
  <c r="Z25" i="5"/>
  <c r="W25" i="5"/>
  <c r="S25" i="5"/>
  <c r="N25" i="5"/>
  <c r="V25" i="5"/>
  <c r="O25" i="5"/>
  <c r="AD25" i="5"/>
  <c r="AA25" i="5"/>
  <c r="H25" i="5"/>
  <c r="R25" i="5"/>
  <c r="AM25" i="5"/>
  <c r="AN25" i="5"/>
  <c r="G25" i="5"/>
  <c r="B25" i="5"/>
  <c r="P25" i="5"/>
  <c r="AG25" i="5"/>
  <c r="Y25" i="5"/>
  <c r="L25" i="5"/>
  <c r="Q25" i="5"/>
  <c r="J25" i="5"/>
  <c r="M25" i="5"/>
  <c r="X25" i="5"/>
  <c r="AC25" i="5"/>
  <c r="AF25" i="5"/>
  <c r="AE25" i="5"/>
  <c r="K25" i="5"/>
  <c r="AJ25" i="5"/>
  <c r="U25" i="5"/>
  <c r="AI25" i="5"/>
  <c r="AH25" i="5"/>
  <c r="A26" i="5"/>
  <c r="AB25" i="5"/>
  <c r="AK25" i="5"/>
  <c r="C25" i="5" l="1"/>
  <c r="T26" i="5"/>
  <c r="AC26" i="5"/>
  <c r="AH26" i="5"/>
  <c r="AJ26" i="5"/>
  <c r="AA26" i="5"/>
  <c r="G26" i="5"/>
  <c r="AB26" i="5"/>
  <c r="J26" i="5"/>
  <c r="H26" i="5"/>
  <c r="I26" i="5"/>
  <c r="AI26" i="5"/>
  <c r="V26" i="5"/>
  <c r="R26" i="5"/>
  <c r="AE26" i="5"/>
  <c r="U26" i="5"/>
  <c r="O26" i="5"/>
  <c r="S26" i="5"/>
  <c r="B26" i="5"/>
  <c r="AD26" i="5"/>
  <c r="N26" i="5"/>
  <c r="AM26" i="5"/>
  <c r="A27" i="5"/>
  <c r="Q26" i="5"/>
  <c r="Z26" i="5"/>
  <c r="AN26" i="5"/>
  <c r="W26" i="5"/>
  <c r="M26" i="5"/>
  <c r="X26" i="5"/>
  <c r="Y26" i="5"/>
  <c r="P26" i="5"/>
  <c r="AG26" i="5"/>
  <c r="AF26" i="5"/>
  <c r="L26" i="5"/>
  <c r="AL26" i="5"/>
  <c r="AK26" i="5"/>
  <c r="K26" i="5"/>
  <c r="C26" i="5" l="1"/>
  <c r="I27" i="5"/>
  <c r="R27" i="5"/>
  <c r="AH27" i="5"/>
  <c r="T27" i="5"/>
  <c r="M27" i="5"/>
  <c r="AK27" i="5"/>
  <c r="Q27" i="5"/>
  <c r="X27" i="5"/>
  <c r="G27" i="5"/>
  <c r="AC27" i="5"/>
  <c r="AN27" i="5"/>
  <c r="Y27" i="5"/>
  <c r="AD27" i="5"/>
  <c r="AF27" i="5"/>
  <c r="AJ27" i="5"/>
  <c r="N27" i="5"/>
  <c r="W27" i="5"/>
  <c r="H27" i="5"/>
  <c r="A28" i="5"/>
  <c r="K27" i="5"/>
  <c r="Z27" i="5"/>
  <c r="S27" i="5"/>
  <c r="J27" i="5"/>
  <c r="AI27" i="5"/>
  <c r="L27" i="5"/>
  <c r="U27" i="5"/>
  <c r="AB27" i="5"/>
  <c r="AM27" i="5"/>
  <c r="AE27" i="5"/>
  <c r="AA27" i="5"/>
  <c r="O27" i="5"/>
  <c r="AL27" i="5"/>
  <c r="AG27" i="5"/>
  <c r="B27" i="5"/>
  <c r="V27" i="5"/>
  <c r="P27" i="5"/>
  <c r="C27" i="5" l="1"/>
  <c r="T28" i="5"/>
  <c r="W28" i="5"/>
  <c r="L28" i="5"/>
  <c r="N28" i="5"/>
  <c r="Y28" i="5"/>
  <c r="AD28" i="5"/>
  <c r="AE28" i="5"/>
  <c r="Q28" i="5"/>
  <c r="AA28" i="5"/>
  <c r="R28" i="5"/>
  <c r="G28" i="5"/>
  <c r="X28" i="5"/>
  <c r="AH28" i="5"/>
  <c r="Z28" i="5"/>
  <c r="AB28" i="5"/>
  <c r="P28" i="5"/>
  <c r="AI28" i="5"/>
  <c r="AJ28" i="5"/>
  <c r="M28" i="5"/>
  <c r="U28" i="5"/>
  <c r="K28" i="5"/>
  <c r="V28" i="5"/>
  <c r="A29" i="5"/>
  <c r="AG28" i="5"/>
  <c r="O28" i="5"/>
  <c r="H28" i="5"/>
  <c r="B28" i="5"/>
  <c r="AL28" i="5"/>
  <c r="AK28" i="5"/>
  <c r="S28" i="5"/>
  <c r="AN28" i="5"/>
  <c r="AF28" i="5"/>
  <c r="AM28" i="5"/>
  <c r="J28" i="5"/>
  <c r="AC28" i="5"/>
  <c r="I28" i="5"/>
  <c r="C28" i="5" l="1"/>
  <c r="T29" i="5"/>
  <c r="AH29" i="5"/>
  <c r="N29" i="5"/>
  <c r="X29" i="5"/>
  <c r="AN29" i="5"/>
  <c r="AK29" i="5"/>
  <c r="AI29" i="5"/>
  <c r="R29" i="5"/>
  <c r="A30" i="5"/>
  <c r="AF29" i="5"/>
  <c r="K29" i="5"/>
  <c r="W29" i="5"/>
  <c r="AA29" i="5"/>
  <c r="AB29" i="5"/>
  <c r="U29" i="5"/>
  <c r="AC29" i="5"/>
  <c r="Z29" i="5"/>
  <c r="AJ29" i="5"/>
  <c r="Y29" i="5"/>
  <c r="G29" i="5"/>
  <c r="B29" i="5"/>
  <c r="M29" i="5"/>
  <c r="AE29" i="5"/>
  <c r="AD29" i="5"/>
  <c r="O29" i="5"/>
  <c r="S29" i="5"/>
  <c r="L29" i="5"/>
  <c r="J29" i="5"/>
  <c r="V29" i="5"/>
  <c r="AG29" i="5"/>
  <c r="AM29" i="5"/>
  <c r="AL29" i="5"/>
  <c r="H29" i="5"/>
  <c r="Q29" i="5"/>
  <c r="I29" i="5"/>
  <c r="P29" i="5"/>
  <c r="C29" i="5" l="1"/>
  <c r="T30" i="5"/>
  <c r="V30" i="5"/>
  <c r="AE30" i="5"/>
  <c r="J30" i="5"/>
  <c r="G30" i="5"/>
  <c r="AA30" i="5"/>
  <c r="AL30" i="5"/>
  <c r="I30" i="5"/>
  <c r="P30" i="5"/>
  <c r="AN30" i="5"/>
  <c r="X30" i="5"/>
  <c r="AB30" i="5"/>
  <c r="U30" i="5"/>
  <c r="Z30" i="5"/>
  <c r="Y30" i="5"/>
  <c r="L30" i="5"/>
  <c r="AJ30" i="5"/>
  <c r="AI30" i="5"/>
  <c r="O30" i="5"/>
  <c r="S30" i="5"/>
  <c r="K30" i="5"/>
  <c r="M30" i="5"/>
  <c r="AD30" i="5"/>
  <c r="AG30" i="5"/>
  <c r="AK30" i="5"/>
  <c r="N30" i="5"/>
  <c r="AC30" i="5"/>
  <c r="AM30" i="5"/>
  <c r="R30" i="5"/>
  <c r="A31" i="5"/>
  <c r="B30" i="5"/>
  <c r="AF30" i="5"/>
  <c r="AH30" i="5"/>
  <c r="W30" i="5"/>
  <c r="H30" i="5"/>
  <c r="Q30" i="5"/>
  <c r="C30" i="5" l="1"/>
  <c r="T31" i="5"/>
  <c r="V31" i="5"/>
  <c r="O31" i="5"/>
  <c r="S31" i="5"/>
  <c r="P31" i="5"/>
  <c r="A32" i="5"/>
  <c r="AA31" i="5"/>
  <c r="AB31" i="5"/>
  <c r="K31" i="5"/>
  <c r="AH31" i="5"/>
  <c r="L31" i="5"/>
  <c r="H31" i="5"/>
  <c r="M31" i="5"/>
  <c r="AN31" i="5"/>
  <c r="AC31" i="5"/>
  <c r="W31" i="5"/>
  <c r="AM31" i="5"/>
  <c r="Q31" i="5"/>
  <c r="AD31" i="5"/>
  <c r="I31" i="5"/>
  <c r="Z31" i="5"/>
  <c r="AK31" i="5"/>
  <c r="U31" i="5"/>
  <c r="X31" i="5"/>
  <c r="AL31" i="5"/>
  <c r="N31" i="5"/>
  <c r="AI31" i="5"/>
  <c r="B31" i="5"/>
  <c r="G31" i="5"/>
  <c r="R31" i="5"/>
  <c r="AF31" i="5"/>
  <c r="J31" i="5"/>
  <c r="AG31" i="5"/>
  <c r="AE31" i="5"/>
  <c r="AJ31" i="5"/>
  <c r="Y31" i="5"/>
  <c r="C31" i="5" l="1"/>
  <c r="T32" i="5"/>
  <c r="Z32" i="5"/>
  <c r="O32" i="5"/>
  <c r="AH32" i="5"/>
  <c r="W32" i="5"/>
  <c r="N32" i="5"/>
  <c r="Q32" i="5"/>
  <c r="J32" i="5"/>
  <c r="AJ32" i="5"/>
  <c r="Y32" i="5"/>
  <c r="H32" i="5"/>
  <c r="S32" i="5"/>
  <c r="P32" i="5"/>
  <c r="B32" i="5"/>
  <c r="AM32" i="5"/>
  <c r="L32" i="5"/>
  <c r="V32" i="5"/>
  <c r="AA32" i="5"/>
  <c r="AK32" i="5"/>
  <c r="G32" i="5"/>
  <c r="U32" i="5"/>
  <c r="M32" i="5"/>
  <c r="AG32" i="5"/>
  <c r="AC32" i="5"/>
  <c r="AD32" i="5"/>
  <c r="AN32" i="5"/>
  <c r="AB32" i="5"/>
  <c r="AL32" i="5"/>
  <c r="X32" i="5"/>
  <c r="A33" i="5"/>
  <c r="I32" i="5"/>
  <c r="AI32" i="5"/>
  <c r="AE32" i="5"/>
  <c r="R32" i="5"/>
  <c r="AF32" i="5"/>
  <c r="K32" i="5"/>
  <c r="C32" i="5" l="1"/>
  <c r="T33" i="5"/>
  <c r="P33" i="5"/>
  <c r="M33" i="5"/>
  <c r="AG33" i="5"/>
  <c r="AD33" i="5"/>
  <c r="AL33" i="5"/>
  <c r="AE33" i="5"/>
  <c r="Q33" i="5"/>
  <c r="AI33" i="5"/>
  <c r="O33" i="5"/>
  <c r="G33" i="5"/>
  <c r="Y33" i="5"/>
  <c r="AA33" i="5"/>
  <c r="L33" i="5"/>
  <c r="R33" i="5"/>
  <c r="AJ33" i="5"/>
  <c r="AC33" i="5"/>
  <c r="J33" i="5"/>
  <c r="AF33" i="5"/>
  <c r="H33" i="5"/>
  <c r="AN33" i="5"/>
  <c r="AB33" i="5"/>
  <c r="N33" i="5"/>
  <c r="X33" i="5"/>
  <c r="AK33" i="5"/>
  <c r="AH33" i="5"/>
  <c r="S33" i="5"/>
  <c r="K33" i="5"/>
  <c r="AM33" i="5"/>
  <c r="I33" i="5"/>
  <c r="U33" i="5"/>
  <c r="B33" i="5"/>
  <c r="W33" i="5"/>
  <c r="A34" i="5"/>
  <c r="V33" i="5"/>
  <c r="Z33" i="5"/>
  <c r="C33" i="5" l="1"/>
  <c r="T34" i="5"/>
  <c r="B34" i="5"/>
  <c r="X34" i="5"/>
  <c r="AD34" i="5"/>
  <c r="K34" i="5"/>
  <c r="Y34" i="5"/>
  <c r="M34" i="5"/>
  <c r="I34" i="5"/>
  <c r="N34" i="5"/>
  <c r="AB34" i="5"/>
  <c r="AC34" i="5"/>
  <c r="L34" i="5"/>
  <c r="AL34" i="5"/>
  <c r="A35" i="5"/>
  <c r="AH34" i="5"/>
  <c r="Z34" i="5"/>
  <c r="Q34" i="5"/>
  <c r="S34" i="5"/>
  <c r="AE34" i="5"/>
  <c r="O34" i="5"/>
  <c r="AN34" i="5"/>
  <c r="V34" i="5"/>
  <c r="W34" i="5"/>
  <c r="H34" i="5"/>
  <c r="AA34" i="5"/>
  <c r="R34" i="5"/>
  <c r="U34" i="5"/>
  <c r="P34" i="5"/>
  <c r="J34" i="5"/>
  <c r="G34" i="5"/>
  <c r="AI34" i="5"/>
  <c r="AG34" i="5"/>
  <c r="AF34" i="5"/>
  <c r="AM34" i="5"/>
  <c r="AK34" i="5"/>
  <c r="AJ34" i="5"/>
  <c r="C34" i="5" l="1"/>
  <c r="T35" i="5"/>
  <c r="AI35" i="5"/>
  <c r="AK35" i="5"/>
  <c r="B35" i="5"/>
  <c r="AM35" i="5"/>
  <c r="AE35" i="5"/>
  <c r="N35" i="5"/>
  <c r="P35" i="5"/>
  <c r="AN35" i="5"/>
  <c r="H35" i="5"/>
  <c r="AC35" i="5"/>
  <c r="X35" i="5"/>
  <c r="AD35" i="5"/>
  <c r="Z35" i="5"/>
  <c r="AH35" i="5"/>
  <c r="G35" i="5"/>
  <c r="A36" i="5"/>
  <c r="I35" i="5"/>
  <c r="S35" i="5"/>
  <c r="M35" i="5"/>
  <c r="O35" i="5"/>
  <c r="AA35" i="5"/>
  <c r="AG35" i="5"/>
  <c r="W35" i="5"/>
  <c r="AJ35" i="5"/>
  <c r="AL35" i="5"/>
  <c r="K35" i="5"/>
  <c r="Q35" i="5"/>
  <c r="AF35" i="5"/>
  <c r="J35" i="5"/>
  <c r="Y35" i="5"/>
  <c r="V35" i="5"/>
  <c r="R35" i="5"/>
  <c r="U35" i="5"/>
  <c r="L35" i="5"/>
  <c r="AB35" i="5"/>
  <c r="C35" i="5" l="1"/>
  <c r="AG36" i="5"/>
  <c r="AB36" i="5"/>
  <c r="AC36" i="5"/>
  <c r="AD36" i="5"/>
  <c r="G36" i="5"/>
  <c r="AA36" i="5"/>
  <c r="Q36" i="5"/>
  <c r="A37" i="5"/>
  <c r="B36" i="5"/>
  <c r="AI36" i="5"/>
  <c r="AE36" i="5"/>
  <c r="AN36" i="5"/>
  <c r="N36" i="5"/>
  <c r="AM36" i="5"/>
  <c r="V36" i="5"/>
  <c r="X36" i="5"/>
  <c r="K36" i="5"/>
  <c r="U36" i="5"/>
  <c r="S36" i="5"/>
  <c r="Y36" i="5"/>
  <c r="AK36" i="5"/>
  <c r="L36" i="5"/>
  <c r="AL36" i="5"/>
  <c r="Z36" i="5"/>
  <c r="AJ36" i="5"/>
  <c r="P36" i="5"/>
  <c r="H36" i="5"/>
  <c r="I36" i="5"/>
  <c r="AH36" i="5"/>
  <c r="R36" i="5"/>
  <c r="J36" i="5"/>
  <c r="O36" i="5"/>
  <c r="W36" i="5"/>
  <c r="AF36" i="5"/>
  <c r="M36" i="5"/>
  <c r="T36" i="5"/>
  <c r="C36" i="5" l="1"/>
  <c r="T37" i="5"/>
  <c r="AI37" i="5"/>
  <c r="R37" i="5"/>
  <c r="U37" i="5"/>
  <c r="AB37" i="5"/>
  <c r="X37" i="5"/>
  <c r="W37" i="5"/>
  <c r="AC37" i="5"/>
  <c r="V37" i="5"/>
  <c r="J37" i="5"/>
  <c r="AK37" i="5"/>
  <c r="AN37" i="5"/>
  <c r="H37" i="5"/>
  <c r="AH37" i="5"/>
  <c r="AL37" i="5"/>
  <c r="G37" i="5"/>
  <c r="L37" i="5"/>
  <c r="AF37" i="5"/>
  <c r="I37" i="5"/>
  <c r="AA37" i="5"/>
  <c r="AJ37" i="5"/>
  <c r="AM37" i="5"/>
  <c r="AG37" i="5"/>
  <c r="AD37" i="5"/>
  <c r="K37" i="5"/>
  <c r="O37" i="5"/>
  <c r="N37" i="5"/>
  <c r="P37" i="5"/>
  <c r="AE37" i="5"/>
  <c r="S37" i="5"/>
  <c r="Q37" i="5"/>
  <c r="Y37" i="5"/>
  <c r="Z37" i="5"/>
  <c r="M37" i="5"/>
  <c r="B37" i="5"/>
  <c r="A38" i="5"/>
  <c r="C37" i="5" l="1"/>
  <c r="T38" i="5"/>
  <c r="N38" i="5"/>
  <c r="W38" i="5"/>
  <c r="R38" i="5"/>
  <c r="AJ38" i="5"/>
  <c r="S38" i="5"/>
  <c r="AK38" i="5"/>
  <c r="U38" i="5"/>
  <c r="V38" i="5"/>
  <c r="O38" i="5"/>
  <c r="I38" i="5"/>
  <c r="AD38" i="5"/>
  <c r="X38" i="5"/>
  <c r="AN38" i="5"/>
  <c r="AI38" i="5"/>
  <c r="AC38" i="5"/>
  <c r="AL38" i="5"/>
  <c r="AG38" i="5"/>
  <c r="Z38" i="5"/>
  <c r="J38" i="5"/>
  <c r="K38" i="5"/>
  <c r="M38" i="5"/>
  <c r="Q38" i="5"/>
  <c r="AF38" i="5"/>
  <c r="H38" i="5"/>
  <c r="P38" i="5"/>
  <c r="L38" i="5"/>
  <c r="AH38" i="5"/>
  <c r="AE38" i="5"/>
  <c r="G38" i="5"/>
  <c r="AM38" i="5"/>
  <c r="AB38" i="5"/>
  <c r="A39" i="5"/>
  <c r="B38" i="5"/>
  <c r="AA38" i="5"/>
  <c r="Y38" i="5"/>
  <c r="C38" i="5" l="1"/>
  <c r="T39" i="5"/>
  <c r="B39" i="5"/>
  <c r="U39" i="5"/>
  <c r="AF39" i="5"/>
  <c r="V39" i="5"/>
  <c r="K39" i="5"/>
  <c r="AD39" i="5"/>
  <c r="AB39" i="5"/>
  <c r="AC39" i="5"/>
  <c r="AG39" i="5"/>
  <c r="AL39" i="5"/>
  <c r="AA39" i="5"/>
  <c r="AM39" i="5"/>
  <c r="R39" i="5"/>
  <c r="P39" i="5"/>
  <c r="AK39" i="5"/>
  <c r="X39" i="5"/>
  <c r="W39" i="5"/>
  <c r="AN39" i="5"/>
  <c r="AJ39" i="5"/>
  <c r="AE39" i="5"/>
  <c r="M39" i="5"/>
  <c r="Y39" i="5"/>
  <c r="A40" i="5"/>
  <c r="H39" i="5"/>
  <c r="L39" i="5"/>
  <c r="O39" i="5"/>
  <c r="Z39" i="5"/>
  <c r="AI39" i="5"/>
  <c r="S39" i="5"/>
  <c r="I39" i="5"/>
  <c r="AH39" i="5"/>
  <c r="N39" i="5"/>
  <c r="J39" i="5"/>
  <c r="G39" i="5"/>
  <c r="Q39" i="5"/>
  <c r="C39" i="5" l="1"/>
  <c r="T40" i="5"/>
  <c r="AJ40" i="5"/>
  <c r="Z40" i="5"/>
  <c r="G40" i="5"/>
  <c r="L40" i="5"/>
  <c r="B40" i="5"/>
  <c r="AC40" i="5"/>
  <c r="AF40" i="5"/>
  <c r="X40" i="5"/>
  <c r="W40" i="5"/>
  <c r="H40" i="5"/>
  <c r="AK40" i="5"/>
  <c r="R40" i="5"/>
  <c r="P40" i="5"/>
  <c r="AE40" i="5"/>
  <c r="S40" i="5"/>
  <c r="AH40" i="5"/>
  <c r="AI40" i="5"/>
  <c r="AB40" i="5"/>
  <c r="AD40" i="5"/>
  <c r="Q40" i="5"/>
  <c r="M40" i="5"/>
  <c r="J40" i="5"/>
  <c r="Y40" i="5"/>
  <c r="K40" i="5"/>
  <c r="AM40" i="5"/>
  <c r="AL40" i="5"/>
  <c r="N40" i="5"/>
  <c r="O40" i="5"/>
  <c r="AG40" i="5"/>
  <c r="AN40" i="5"/>
  <c r="V40" i="5"/>
  <c r="A41" i="5"/>
  <c r="U40" i="5"/>
  <c r="I40" i="5"/>
  <c r="AA40" i="5"/>
  <c r="C40" i="5" l="1"/>
  <c r="T41" i="5"/>
  <c r="AM41" i="5"/>
  <c r="O41" i="5"/>
  <c r="G41" i="5"/>
  <c r="P41" i="5"/>
  <c r="AK41" i="5"/>
  <c r="V41" i="5"/>
  <c r="AH41" i="5"/>
  <c r="I41" i="5"/>
  <c r="Z41" i="5"/>
  <c r="N41" i="5"/>
  <c r="K41" i="5"/>
  <c r="AN41" i="5"/>
  <c r="A42" i="5"/>
  <c r="J41" i="5"/>
  <c r="L41" i="5"/>
  <c r="AF41" i="5"/>
  <c r="AG41" i="5"/>
  <c r="AD41" i="5"/>
  <c r="AB41" i="5"/>
  <c r="H41" i="5"/>
  <c r="Q41" i="5"/>
  <c r="M41" i="5"/>
  <c r="S41" i="5"/>
  <c r="AE41" i="5"/>
  <c r="AL41" i="5"/>
  <c r="Y41" i="5"/>
  <c r="AI41" i="5"/>
  <c r="R41" i="5"/>
  <c r="W41" i="5"/>
  <c r="AC41" i="5"/>
  <c r="B41" i="5"/>
  <c r="U41" i="5"/>
  <c r="AA41" i="5"/>
  <c r="AJ41" i="5"/>
  <c r="X41" i="5"/>
  <c r="C41" i="5" l="1"/>
  <c r="T42" i="5"/>
  <c r="AD42" i="5"/>
  <c r="K42" i="5"/>
  <c r="B42" i="5"/>
  <c r="W42" i="5"/>
  <c r="Z42" i="5"/>
  <c r="P42" i="5"/>
  <c r="AL42" i="5"/>
  <c r="AJ42" i="5"/>
  <c r="AI42" i="5"/>
  <c r="AK42" i="5"/>
  <c r="AB42" i="5"/>
  <c r="A43" i="5"/>
  <c r="AM42" i="5"/>
  <c r="G42" i="5"/>
  <c r="O42" i="5"/>
  <c r="J42" i="5"/>
  <c r="AE42" i="5"/>
  <c r="M42" i="5"/>
  <c r="V42" i="5"/>
  <c r="AH42" i="5"/>
  <c r="L42" i="5"/>
  <c r="H42" i="5"/>
  <c r="AC42" i="5"/>
  <c r="S42" i="5"/>
  <c r="R42" i="5"/>
  <c r="AG42" i="5"/>
  <c r="X42" i="5"/>
  <c r="N42" i="5"/>
  <c r="AF42" i="5"/>
  <c r="AN42" i="5"/>
  <c r="U42" i="5"/>
  <c r="AA42" i="5"/>
  <c r="I42" i="5"/>
  <c r="Q42" i="5"/>
  <c r="Y42" i="5"/>
  <c r="C42" i="5" l="1"/>
  <c r="T43" i="5"/>
  <c r="K43" i="5"/>
  <c r="AI43" i="5"/>
  <c r="V43" i="5"/>
  <c r="A44" i="5"/>
  <c r="M43" i="5"/>
  <c r="AE43" i="5"/>
  <c r="Y43" i="5"/>
  <c r="H43" i="5"/>
  <c r="Q43" i="5"/>
  <c r="AD43" i="5"/>
  <c r="B43" i="5"/>
  <c r="O43" i="5"/>
  <c r="AL43" i="5"/>
  <c r="U43" i="5"/>
  <c r="AC43" i="5"/>
  <c r="P43" i="5"/>
  <c r="AK43" i="5"/>
  <c r="AB43" i="5"/>
  <c r="AJ43" i="5"/>
  <c r="AA43" i="5"/>
  <c r="N43" i="5"/>
  <c r="I43" i="5"/>
  <c r="Z43" i="5"/>
  <c r="R43" i="5"/>
  <c r="S43" i="5"/>
  <c r="X43" i="5"/>
  <c r="AH43" i="5"/>
  <c r="L43" i="5"/>
  <c r="J43" i="5"/>
  <c r="AF43" i="5"/>
  <c r="W43" i="5"/>
  <c r="AN43" i="5"/>
  <c r="AG43" i="5"/>
  <c r="G43" i="5"/>
  <c r="AM43" i="5"/>
  <c r="C43" i="5" l="1"/>
  <c r="T44" i="5"/>
  <c r="M44" i="5"/>
  <c r="AF44" i="5"/>
  <c r="O44" i="5"/>
  <c r="B44" i="5"/>
  <c r="G44" i="5"/>
  <c r="AJ44" i="5"/>
  <c r="L44" i="5"/>
  <c r="A45" i="5"/>
  <c r="Y44" i="5"/>
  <c r="AN44" i="5"/>
  <c r="AE44" i="5"/>
  <c r="AM44" i="5"/>
  <c r="Z44" i="5"/>
  <c r="AD44" i="5"/>
  <c r="AK44" i="5"/>
  <c r="Q44" i="5"/>
  <c r="K44" i="5"/>
  <c r="W44" i="5"/>
  <c r="X44" i="5"/>
  <c r="U44" i="5"/>
  <c r="AA44" i="5"/>
  <c r="N44" i="5"/>
  <c r="I44" i="5"/>
  <c r="AL44" i="5"/>
  <c r="S44" i="5"/>
  <c r="AG44" i="5"/>
  <c r="R44" i="5"/>
  <c r="AH44" i="5"/>
  <c r="V44" i="5"/>
  <c r="AB44" i="5"/>
  <c r="AC44" i="5"/>
  <c r="J44" i="5"/>
  <c r="H44" i="5"/>
  <c r="P44" i="5"/>
  <c r="AI44" i="5"/>
  <c r="C44" i="5" l="1"/>
  <c r="T45" i="5"/>
  <c r="U45" i="5"/>
  <c r="L45" i="5"/>
  <c r="AL45" i="5"/>
  <c r="AC45" i="5"/>
  <c r="A46" i="5"/>
  <c r="M45" i="5"/>
  <c r="AK45" i="5"/>
  <c r="J45" i="5"/>
  <c r="X45" i="5"/>
  <c r="S45" i="5"/>
  <c r="AJ45" i="5"/>
  <c r="P45" i="5"/>
  <c r="H45" i="5"/>
  <c r="Y45" i="5"/>
  <c r="AB45" i="5"/>
  <c r="AA45" i="5"/>
  <c r="AE45" i="5"/>
  <c r="W45" i="5"/>
  <c r="AF45" i="5"/>
  <c r="AH45" i="5"/>
  <c r="Z45" i="5"/>
  <c r="AG45" i="5"/>
  <c r="B45" i="5"/>
  <c r="AD45" i="5"/>
  <c r="Q45" i="5"/>
  <c r="G45" i="5"/>
  <c r="K45" i="5"/>
  <c r="V45" i="5"/>
  <c r="AN45" i="5"/>
  <c r="AM45" i="5"/>
  <c r="N45" i="5"/>
  <c r="AI45" i="5"/>
  <c r="I45" i="5"/>
  <c r="O45" i="5"/>
  <c r="R45" i="5"/>
  <c r="C45" i="5" l="1"/>
  <c r="T46" i="5"/>
  <c r="AM46" i="5"/>
  <c r="V46" i="5"/>
  <c r="AB46" i="5"/>
  <c r="AI46" i="5"/>
  <c r="P46" i="5"/>
  <c r="AA46" i="5"/>
  <c r="AL46" i="5"/>
  <c r="M46" i="5"/>
  <c r="X46" i="5"/>
  <c r="AD46" i="5"/>
  <c r="B46" i="5"/>
  <c r="AE46" i="5"/>
  <c r="AG46" i="5"/>
  <c r="N46" i="5"/>
  <c r="H46" i="5"/>
  <c r="R46" i="5"/>
  <c r="AH46" i="5"/>
  <c r="G46" i="5"/>
  <c r="J46" i="5"/>
  <c r="I46" i="5"/>
  <c r="K46" i="5"/>
  <c r="AF46" i="5"/>
  <c r="AC46" i="5"/>
  <c r="A47" i="5"/>
  <c r="AK46" i="5"/>
  <c r="S46" i="5"/>
  <c r="AJ46" i="5"/>
  <c r="O46" i="5"/>
  <c r="Y46" i="5"/>
  <c r="Z46" i="5"/>
  <c r="Q46" i="5"/>
  <c r="L46" i="5"/>
  <c r="U46" i="5"/>
  <c r="W46" i="5"/>
  <c r="AN46" i="5"/>
  <c r="C46" i="5" l="1"/>
  <c r="N47" i="5"/>
  <c r="K47" i="5"/>
  <c r="X47" i="5"/>
  <c r="AD47" i="5"/>
  <c r="G47" i="5"/>
  <c r="B47" i="5"/>
  <c r="L47" i="5"/>
  <c r="AC47" i="5"/>
  <c r="O47" i="5"/>
  <c r="AE47" i="5"/>
  <c r="AG47" i="5"/>
  <c r="AM47" i="5"/>
  <c r="AN47" i="5"/>
  <c r="V47" i="5"/>
  <c r="AH47" i="5"/>
  <c r="AL47" i="5"/>
  <c r="T47" i="5"/>
  <c r="M47" i="5"/>
  <c r="H47" i="5"/>
  <c r="A48" i="5"/>
  <c r="Q47" i="5"/>
  <c r="J47" i="5"/>
  <c r="R47" i="5"/>
  <c r="AJ47" i="5"/>
  <c r="U47" i="5"/>
  <c r="I47" i="5"/>
  <c r="AK47" i="5"/>
  <c r="P47" i="5"/>
  <c r="Y47" i="5"/>
  <c r="AF47" i="5"/>
  <c r="AA47" i="5"/>
  <c r="AI47" i="5"/>
  <c r="AB47" i="5"/>
  <c r="S47" i="5"/>
  <c r="W47" i="5"/>
  <c r="Z47" i="5"/>
  <c r="C47" i="5" l="1"/>
  <c r="T48" i="5"/>
  <c r="V48" i="5"/>
  <c r="AG48" i="5"/>
  <c r="AC48" i="5"/>
  <c r="AL48" i="5"/>
  <c r="P48" i="5"/>
  <c r="A49" i="5"/>
  <c r="S48" i="5"/>
  <c r="K48" i="5"/>
  <c r="B48" i="5"/>
  <c r="AN48" i="5"/>
  <c r="X48" i="5"/>
  <c r="U48" i="5"/>
  <c r="AD48" i="5"/>
  <c r="W48" i="5"/>
  <c r="G48" i="5"/>
  <c r="AE48" i="5"/>
  <c r="R48" i="5"/>
  <c r="N48" i="5"/>
  <c r="Q48" i="5"/>
  <c r="AI48" i="5"/>
  <c r="AM48" i="5"/>
  <c r="Z48" i="5"/>
  <c r="H48" i="5"/>
  <c r="O48" i="5"/>
  <c r="AF48" i="5"/>
  <c r="L48" i="5"/>
  <c r="Y48" i="5"/>
  <c r="AK48" i="5"/>
  <c r="I48" i="5"/>
  <c r="AB48" i="5"/>
  <c r="AA48" i="5"/>
  <c r="AH48" i="5"/>
  <c r="J48" i="5"/>
  <c r="M48" i="5"/>
  <c r="AJ48" i="5"/>
  <c r="C48" i="5" l="1"/>
  <c r="AJ49" i="5"/>
  <c r="AL49" i="5"/>
  <c r="P49" i="5"/>
  <c r="K49" i="5"/>
  <c r="AI49" i="5"/>
  <c r="T49" i="5"/>
  <c r="AE49" i="5"/>
  <c r="I49" i="5"/>
  <c r="L49" i="5"/>
  <c r="N49" i="5"/>
  <c r="X49" i="5"/>
  <c r="Q49" i="5"/>
  <c r="V49" i="5"/>
  <c r="AB49" i="5"/>
  <c r="AK49" i="5"/>
  <c r="AH49" i="5"/>
  <c r="AM49" i="5"/>
  <c r="A50" i="5"/>
  <c r="G49" i="5"/>
  <c r="AD49" i="5"/>
  <c r="R49" i="5"/>
  <c r="Y49" i="5"/>
  <c r="J49" i="5"/>
  <c r="AN49" i="5"/>
  <c r="O49" i="5"/>
  <c r="B49" i="5"/>
  <c r="AC49" i="5"/>
  <c r="M49" i="5"/>
  <c r="H49" i="5"/>
  <c r="AG49" i="5"/>
  <c r="W49" i="5"/>
  <c r="AF49" i="5"/>
  <c r="AA49" i="5"/>
  <c r="Z49" i="5"/>
  <c r="S49" i="5"/>
  <c r="U49" i="5"/>
  <c r="C49" i="5" l="1"/>
  <c r="T50" i="5"/>
  <c r="AD50" i="5"/>
  <c r="AB50" i="5"/>
  <c r="AI50" i="5"/>
  <c r="AG50" i="5"/>
  <c r="X50" i="5"/>
  <c r="Y50" i="5"/>
  <c r="AC50" i="5"/>
  <c r="AM50" i="5"/>
  <c r="AL50" i="5"/>
  <c r="AE50" i="5"/>
  <c r="W50" i="5"/>
  <c r="M50" i="5"/>
  <c r="Q50" i="5"/>
  <c r="H50" i="5"/>
  <c r="V50" i="5"/>
  <c r="U50" i="5"/>
  <c r="AN50" i="5"/>
  <c r="L50" i="5"/>
  <c r="AA50" i="5"/>
  <c r="B50" i="5"/>
  <c r="AH50" i="5"/>
  <c r="J50" i="5"/>
  <c r="N50" i="5"/>
  <c r="AF50" i="5"/>
  <c r="Z50" i="5"/>
  <c r="A51" i="5"/>
  <c r="S50" i="5"/>
  <c r="R50" i="5"/>
  <c r="AK50" i="5"/>
  <c r="K50" i="5"/>
  <c r="G50" i="5"/>
  <c r="I50" i="5"/>
  <c r="AJ50" i="5"/>
  <c r="P50" i="5"/>
  <c r="O50" i="5"/>
  <c r="C50" i="5" l="1"/>
  <c r="T51" i="5"/>
  <c r="M51" i="5"/>
  <c r="Y51" i="5"/>
  <c r="O51" i="5"/>
  <c r="H51" i="5"/>
  <c r="AD51" i="5"/>
  <c r="V51" i="5"/>
  <c r="AK51" i="5"/>
  <c r="AI51" i="5"/>
  <c r="R51" i="5"/>
  <c r="AG51" i="5"/>
  <c r="X51" i="5"/>
  <c r="AN51" i="5"/>
  <c r="AM51" i="5"/>
  <c r="I51" i="5"/>
  <c r="J51" i="5"/>
  <c r="N51" i="5"/>
  <c r="Z51" i="5"/>
  <c r="AL51" i="5"/>
  <c r="U51" i="5"/>
  <c r="AE51" i="5"/>
  <c r="AC51" i="5"/>
  <c r="AA51" i="5"/>
  <c r="K51" i="5"/>
  <c r="AB51" i="5"/>
  <c r="L51" i="5"/>
  <c r="S51" i="5"/>
  <c r="P51" i="5"/>
  <c r="B51" i="5"/>
  <c r="AH51" i="5"/>
  <c r="A52" i="5"/>
  <c r="G51" i="5"/>
  <c r="AJ51" i="5"/>
  <c r="W51" i="5"/>
  <c r="AF51" i="5"/>
  <c r="Q51" i="5"/>
  <c r="C51" i="5" l="1"/>
  <c r="T52" i="5"/>
  <c r="AI52" i="5"/>
  <c r="J52" i="5"/>
  <c r="AA52" i="5"/>
  <c r="H52" i="5"/>
  <c r="N52" i="5"/>
  <c r="O52" i="5"/>
  <c r="AG52" i="5"/>
  <c r="AM52" i="5"/>
  <c r="Y52" i="5"/>
  <c r="A53" i="5"/>
  <c r="L52" i="5"/>
  <c r="I52" i="5"/>
  <c r="K52" i="5"/>
  <c r="AD52" i="5"/>
  <c r="AJ52" i="5"/>
  <c r="V52" i="5"/>
  <c r="G52" i="5"/>
  <c r="AK52" i="5"/>
  <c r="Q52" i="5"/>
  <c r="X52" i="5"/>
  <c r="S52" i="5"/>
  <c r="AF52" i="5"/>
  <c r="W52" i="5"/>
  <c r="AC52" i="5"/>
  <c r="AE52" i="5"/>
  <c r="AL52" i="5"/>
  <c r="P52" i="5"/>
  <c r="B52" i="5"/>
  <c r="R52" i="5"/>
  <c r="Z52" i="5"/>
  <c r="AN52" i="5"/>
  <c r="AH52" i="5"/>
  <c r="U52" i="5"/>
  <c r="M52" i="5"/>
  <c r="AB52" i="5"/>
  <c r="C52" i="5" l="1"/>
  <c r="T53" i="5"/>
  <c r="A54" i="5"/>
  <c r="Y53" i="5"/>
  <c r="V53" i="5"/>
  <c r="J53" i="5"/>
  <c r="H53" i="5"/>
  <c r="S53" i="5"/>
  <c r="AC53" i="5"/>
  <c r="Q53" i="5"/>
  <c r="N53" i="5"/>
  <c r="U53" i="5"/>
  <c r="AA53" i="5"/>
  <c r="L53" i="5"/>
  <c r="AJ53" i="5"/>
  <c r="W53" i="5"/>
  <c r="AK53" i="5"/>
  <c r="AM53" i="5"/>
  <c r="P53" i="5"/>
  <c r="R53" i="5"/>
  <c r="Z53" i="5"/>
  <c r="AH53" i="5"/>
  <c r="AE53" i="5"/>
  <c r="M53" i="5"/>
  <c r="AL53" i="5"/>
  <c r="AI53" i="5"/>
  <c r="AB53" i="5"/>
  <c r="X53" i="5"/>
  <c r="AD53" i="5"/>
  <c r="B53" i="5"/>
  <c r="AF53" i="5"/>
  <c r="K53" i="5"/>
  <c r="AG53" i="5"/>
  <c r="O53" i="5"/>
  <c r="G53" i="5"/>
  <c r="I53" i="5"/>
  <c r="AN53" i="5"/>
  <c r="C53" i="5" l="1"/>
  <c r="T54" i="5"/>
  <c r="AG54" i="5"/>
  <c r="AN54" i="5"/>
  <c r="AF54" i="5"/>
  <c r="Q54" i="5"/>
  <c r="AK54" i="5"/>
  <c r="AJ54" i="5"/>
  <c r="AA54" i="5"/>
  <c r="R54" i="5"/>
  <c r="I54" i="5"/>
  <c r="H54" i="5"/>
  <c r="A55" i="5"/>
  <c r="M54" i="5"/>
  <c r="AH54" i="5"/>
  <c r="N54" i="5"/>
  <c r="AL54" i="5"/>
  <c r="Y54" i="5"/>
  <c r="W54" i="5"/>
  <c r="J54" i="5"/>
  <c r="Z54" i="5"/>
  <c r="AM54" i="5"/>
  <c r="G54" i="5"/>
  <c r="AC54" i="5"/>
  <c r="K54" i="5"/>
  <c r="AD54" i="5"/>
  <c r="AI54" i="5"/>
  <c r="P54" i="5"/>
  <c r="X54" i="5"/>
  <c r="O54" i="5"/>
  <c r="AB54" i="5"/>
  <c r="B54" i="5"/>
  <c r="V54" i="5"/>
  <c r="S54" i="5"/>
  <c r="U54" i="5"/>
  <c r="AE54" i="5"/>
  <c r="L54" i="5"/>
  <c r="C54" i="5" l="1"/>
  <c r="T55" i="5"/>
  <c r="N55" i="5"/>
  <c r="AA55" i="5"/>
  <c r="AB55" i="5"/>
  <c r="AM55" i="5"/>
  <c r="H55" i="5"/>
  <c r="AH55" i="5"/>
  <c r="L55" i="5"/>
  <c r="AD55" i="5"/>
  <c r="AF55" i="5"/>
  <c r="U55" i="5"/>
  <c r="K55" i="5"/>
  <c r="AL55" i="5"/>
  <c r="A56" i="5"/>
  <c r="AI55" i="5"/>
  <c r="Q55" i="5"/>
  <c r="Z55" i="5"/>
  <c r="P55" i="5"/>
  <c r="M55" i="5"/>
  <c r="AN55" i="5"/>
  <c r="Y55" i="5"/>
  <c r="I55" i="5"/>
  <c r="S55" i="5"/>
  <c r="V55" i="5"/>
  <c r="G55" i="5"/>
  <c r="J55" i="5"/>
  <c r="AJ55" i="5"/>
  <c r="AG55" i="5"/>
  <c r="AK55" i="5"/>
  <c r="W55" i="5"/>
  <c r="R55" i="5"/>
  <c r="O55" i="5"/>
  <c r="AE55" i="5"/>
  <c r="AC55" i="5"/>
  <c r="B55" i="5"/>
  <c r="X55" i="5"/>
  <c r="C55" i="5" l="1"/>
  <c r="T56" i="5"/>
  <c r="S56" i="5"/>
  <c r="AE56" i="5"/>
  <c r="I56" i="5"/>
  <c r="AA56" i="5"/>
  <c r="B56" i="5"/>
  <c r="A57" i="5"/>
  <c r="V56" i="5"/>
  <c r="AB56" i="5"/>
  <c r="AI56" i="5"/>
  <c r="AC56" i="5"/>
  <c r="AJ56" i="5"/>
  <c r="R56" i="5"/>
  <c r="N56" i="5"/>
  <c r="O56" i="5"/>
  <c r="AD56" i="5"/>
  <c r="J56" i="5"/>
  <c r="K56" i="5"/>
  <c r="AG56" i="5"/>
  <c r="H56" i="5"/>
  <c r="M56" i="5"/>
  <c r="Q56" i="5"/>
  <c r="AM56" i="5"/>
  <c r="G56" i="5"/>
  <c r="U56" i="5"/>
  <c r="AL56" i="5"/>
  <c r="AN56" i="5"/>
  <c r="AK56" i="5"/>
  <c r="Y56" i="5"/>
  <c r="AF56" i="5"/>
  <c r="L56" i="5"/>
  <c r="AH56" i="5"/>
  <c r="P56" i="5"/>
  <c r="W56" i="5"/>
  <c r="Z56" i="5"/>
  <c r="X56" i="5"/>
  <c r="C56" i="5" l="1"/>
  <c r="T57" i="5"/>
  <c r="AC57" i="5"/>
  <c r="M57" i="5"/>
  <c r="X57" i="5"/>
  <c r="V57" i="5"/>
  <c r="AF57" i="5"/>
  <c r="Y57" i="5"/>
  <c r="W57" i="5"/>
  <c r="K57" i="5"/>
  <c r="N57" i="5"/>
  <c r="P57" i="5"/>
  <c r="R57" i="5"/>
  <c r="AN57" i="5"/>
  <c r="G57" i="5"/>
  <c r="Q57" i="5"/>
  <c r="AM57" i="5"/>
  <c r="AA57" i="5"/>
  <c r="H57" i="5"/>
  <c r="AE57" i="5"/>
  <c r="L57" i="5"/>
  <c r="Z57" i="5"/>
  <c r="S57" i="5"/>
  <c r="AI57" i="5"/>
  <c r="AG57" i="5"/>
  <c r="J57" i="5"/>
  <c r="U57" i="5"/>
  <c r="AK57" i="5"/>
  <c r="B57" i="5"/>
  <c r="O57" i="5"/>
  <c r="I57" i="5"/>
  <c r="A58" i="5"/>
  <c r="AJ57" i="5"/>
  <c r="AD57" i="5"/>
  <c r="AB57" i="5"/>
  <c r="AL57" i="5"/>
  <c r="AH57" i="5"/>
  <c r="C57" i="5" l="1"/>
  <c r="T58" i="5"/>
  <c r="AI58" i="5"/>
  <c r="AA58" i="5"/>
  <c r="N58" i="5"/>
  <c r="B58" i="5"/>
  <c r="AJ58" i="5"/>
  <c r="O58" i="5"/>
  <c r="AE58" i="5"/>
  <c r="K58" i="5"/>
  <c r="AG58" i="5"/>
  <c r="A59" i="5"/>
  <c r="Q58" i="5"/>
  <c r="L58" i="5"/>
  <c r="AL58" i="5"/>
  <c r="AK58" i="5"/>
  <c r="AN58" i="5"/>
  <c r="AB58" i="5"/>
  <c r="V58" i="5"/>
  <c r="AH58" i="5"/>
  <c r="X58" i="5"/>
  <c r="Z58" i="5"/>
  <c r="AF58" i="5"/>
  <c r="AD58" i="5"/>
  <c r="W58" i="5"/>
  <c r="P58" i="5"/>
  <c r="I58" i="5"/>
  <c r="G58" i="5"/>
  <c r="S58" i="5"/>
  <c r="H58" i="5"/>
  <c r="J58" i="5"/>
  <c r="AM58" i="5"/>
  <c r="Y58" i="5"/>
  <c r="R58" i="5"/>
  <c r="M58" i="5"/>
  <c r="AC58" i="5"/>
  <c r="U58" i="5"/>
  <c r="C58" i="5" l="1"/>
  <c r="X59" i="5"/>
  <c r="H59" i="5"/>
  <c r="AI59" i="5"/>
  <c r="Z59" i="5"/>
  <c r="AC59" i="5"/>
  <c r="Q59" i="5"/>
  <c r="T59" i="5"/>
  <c r="W59" i="5"/>
  <c r="S59" i="5"/>
  <c r="K59" i="5"/>
  <c r="B59" i="5"/>
  <c r="AH59" i="5"/>
  <c r="U59" i="5"/>
  <c r="P59" i="5"/>
  <c r="Y59" i="5"/>
  <c r="AN59" i="5"/>
  <c r="AA59" i="5"/>
  <c r="AD59" i="5"/>
  <c r="R59" i="5"/>
  <c r="M59" i="5"/>
  <c r="N59" i="5"/>
  <c r="AL59" i="5"/>
  <c r="L59" i="5"/>
  <c r="AM59" i="5"/>
  <c r="G59" i="5"/>
  <c r="I59" i="5"/>
  <c r="A60" i="5"/>
  <c r="AF59" i="5"/>
  <c r="J59" i="5"/>
  <c r="AE59" i="5"/>
  <c r="AG59" i="5"/>
  <c r="AK59" i="5"/>
  <c r="O59" i="5"/>
  <c r="AJ59" i="5"/>
  <c r="V59" i="5"/>
  <c r="AB59" i="5"/>
  <c r="C59" i="5" l="1"/>
  <c r="AI60" i="5"/>
  <c r="AE60" i="5"/>
  <c r="AD60" i="5"/>
  <c r="L60" i="5"/>
  <c r="AH60" i="5"/>
  <c r="T60" i="5"/>
  <c r="B60" i="5"/>
  <c r="K60" i="5"/>
  <c r="Y60" i="5"/>
  <c r="AL60" i="5"/>
  <c r="G60" i="5"/>
  <c r="AB60" i="5"/>
  <c r="O60" i="5"/>
  <c r="N60" i="5"/>
  <c r="S60" i="5"/>
  <c r="U60" i="5"/>
  <c r="X60" i="5"/>
  <c r="W60" i="5"/>
  <c r="J60" i="5"/>
  <c r="I60" i="5"/>
  <c r="AM60" i="5"/>
  <c r="M60" i="5"/>
  <c r="AG60" i="5"/>
  <c r="Q60" i="5"/>
  <c r="V60" i="5"/>
  <c r="P60" i="5"/>
  <c r="AA60" i="5"/>
  <c r="AN60" i="5"/>
  <c r="A61" i="5"/>
  <c r="AC60" i="5"/>
  <c r="AJ60" i="5"/>
  <c r="H60" i="5"/>
  <c r="Z60" i="5"/>
  <c r="AK60" i="5"/>
  <c r="AF60" i="5"/>
  <c r="R60" i="5"/>
  <c r="C60" i="5" l="1"/>
  <c r="T61" i="5"/>
  <c r="AC61" i="5"/>
  <c r="V61" i="5"/>
  <c r="Q61" i="5"/>
  <c r="O61" i="5"/>
  <c r="AL61" i="5"/>
  <c r="AN61" i="5"/>
  <c r="K61" i="5"/>
  <c r="I61" i="5"/>
  <c r="Y61" i="5"/>
  <c r="S61" i="5"/>
  <c r="AJ61" i="5"/>
  <c r="X61" i="5"/>
  <c r="U61" i="5"/>
  <c r="H61" i="5"/>
  <c r="AK61" i="5"/>
  <c r="B61" i="5"/>
  <c r="AH61" i="5"/>
  <c r="AE61" i="5"/>
  <c r="L61" i="5"/>
  <c r="AM61" i="5"/>
  <c r="N61" i="5"/>
  <c r="R61" i="5"/>
  <c r="AA61" i="5"/>
  <c r="W61" i="5"/>
  <c r="AG61" i="5"/>
  <c r="A62" i="5"/>
  <c r="G61" i="5"/>
  <c r="AI61" i="5"/>
  <c r="AB61" i="5"/>
  <c r="Z61" i="5"/>
  <c r="AF61" i="5"/>
  <c r="J61" i="5"/>
  <c r="P61" i="5"/>
  <c r="M61" i="5"/>
  <c r="AD61" i="5"/>
  <c r="C61" i="5" l="1"/>
  <c r="A63" i="5"/>
  <c r="G62" i="5"/>
  <c r="S62" i="5"/>
  <c r="I62" i="5"/>
  <c r="L62" i="5"/>
  <c r="AK62" i="5"/>
  <c r="V62" i="5"/>
  <c r="AE62" i="5"/>
  <c r="P62" i="5"/>
  <c r="J62" i="5"/>
  <c r="AM62" i="5"/>
  <c r="M62" i="5"/>
  <c r="AL62" i="5"/>
  <c r="AN62" i="5"/>
  <c r="AA62" i="5"/>
  <c r="U62" i="5"/>
  <c r="Q62" i="5"/>
  <c r="N62" i="5"/>
  <c r="Y62" i="5"/>
  <c r="X62" i="5"/>
  <c r="K62" i="5"/>
  <c r="H62" i="5"/>
  <c r="AB62" i="5"/>
  <c r="AH62" i="5"/>
  <c r="AD62" i="5"/>
  <c r="Z62" i="5"/>
  <c r="T62" i="5"/>
  <c r="AG62" i="5"/>
  <c r="B62" i="5"/>
  <c r="R62" i="5"/>
  <c r="AC62" i="5"/>
  <c r="W62" i="5"/>
  <c r="AI62" i="5"/>
  <c r="AJ62" i="5"/>
  <c r="O62" i="5"/>
  <c r="AF62" i="5"/>
  <c r="AN3" i="5" l="1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M4" i="5" s="1"/>
  <c r="L3" i="5"/>
  <c r="L4" i="5" s="1"/>
  <c r="K3" i="5"/>
  <c r="K4" i="5" s="1"/>
  <c r="J3" i="5"/>
  <c r="J4" i="5" s="1"/>
  <c r="I3" i="5"/>
  <c r="I4" i="5" s="1"/>
  <c r="H3" i="5"/>
  <c r="H4" i="5" s="1"/>
  <c r="G3" i="5"/>
  <c r="G4" i="5" s="1"/>
  <c r="C3" i="5"/>
  <c r="C62" i="5"/>
  <c r="R63" i="5"/>
  <c r="G63" i="5"/>
  <c r="U63" i="5"/>
  <c r="M63" i="5"/>
  <c r="X63" i="5"/>
  <c r="AG63" i="5"/>
  <c r="AB63" i="5"/>
  <c r="I63" i="5"/>
  <c r="Y63" i="5"/>
  <c r="AH63" i="5"/>
  <c r="AK63" i="5"/>
  <c r="Z63" i="5"/>
  <c r="AI63" i="5"/>
  <c r="V63" i="5"/>
  <c r="N63" i="5"/>
  <c r="AM63" i="5"/>
  <c r="AD63" i="5"/>
  <c r="AA63" i="5"/>
  <c r="O63" i="5"/>
  <c r="AJ63" i="5"/>
  <c r="AN63" i="5"/>
  <c r="S63" i="5"/>
  <c r="H63" i="5"/>
  <c r="K63" i="5"/>
  <c r="W63" i="5"/>
  <c r="T63" i="5"/>
  <c r="J63" i="5"/>
  <c r="AE63" i="5"/>
  <c r="AL63" i="5"/>
  <c r="AF63" i="5"/>
  <c r="AC63" i="5"/>
  <c r="L63" i="5"/>
  <c r="B63" i="5"/>
  <c r="P63" i="5"/>
  <c r="Q63" i="5"/>
  <c r="C63" i="5" l="1"/>
  <c r="T4" i="5"/>
  <c r="AN4" i="5"/>
  <c r="AM4" i="5"/>
  <c r="AL4" i="5"/>
  <c r="AK4" i="5"/>
  <c r="AI4" i="5"/>
  <c r="AJ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S4" i="5"/>
  <c r="R4" i="5"/>
  <c r="Q4" i="5"/>
  <c r="P4" i="5"/>
  <c r="O4" i="5"/>
  <c r="N4" i="5"/>
  <c r="E63" i="5" l="1"/>
  <c r="D63" i="5"/>
  <c r="E62" i="5"/>
  <c r="E61" i="5"/>
  <c r="E10" i="5"/>
  <c r="E22" i="5"/>
  <c r="E37" i="5"/>
  <c r="D43" i="5"/>
  <c r="D18" i="5"/>
  <c r="E53" i="5"/>
  <c r="E45" i="5"/>
  <c r="E14" i="5"/>
  <c r="D33" i="5"/>
  <c r="E43" i="5"/>
  <c r="D10" i="5"/>
  <c r="E49" i="5"/>
  <c r="D26" i="5"/>
  <c r="E11" i="5"/>
  <c r="D34" i="5"/>
  <c r="E57" i="5"/>
  <c r="E47" i="5"/>
  <c r="E24" i="5"/>
  <c r="D23" i="5"/>
  <c r="D44" i="5"/>
  <c r="D6" i="5"/>
  <c r="D57" i="5"/>
  <c r="E39" i="5"/>
  <c r="E34" i="5"/>
  <c r="D50" i="5"/>
  <c r="E23" i="5"/>
  <c r="D11" i="5"/>
  <c r="D59" i="5"/>
  <c r="E18" i="5"/>
  <c r="D55" i="5"/>
  <c r="D15" i="5"/>
  <c r="E15" i="5"/>
  <c r="D60" i="5"/>
  <c r="D62" i="5"/>
  <c r="D22" i="5"/>
  <c r="E17" i="5"/>
  <c r="D21" i="5"/>
  <c r="E44" i="5"/>
  <c r="E33" i="5"/>
  <c r="E16" i="5"/>
  <c r="E6" i="5"/>
  <c r="D27" i="5"/>
  <c r="E52" i="5"/>
  <c r="E42" i="5"/>
  <c r="E7" i="5"/>
  <c r="E19" i="5"/>
  <c r="D17" i="5"/>
  <c r="E59" i="5"/>
  <c r="E48" i="5"/>
  <c r="D53" i="5"/>
  <c r="E36" i="5"/>
  <c r="D42" i="5"/>
  <c r="D61" i="5"/>
  <c r="D24" i="5"/>
  <c r="D13" i="5"/>
  <c r="E9" i="5"/>
  <c r="D54" i="5"/>
  <c r="D25" i="5"/>
  <c r="E21" i="5"/>
  <c r="D19" i="5"/>
  <c r="D7" i="5"/>
  <c r="E35" i="5"/>
  <c r="D49" i="5"/>
  <c r="E30" i="5"/>
  <c r="D31" i="5"/>
  <c r="D40" i="5"/>
  <c r="E60" i="5"/>
  <c r="D45" i="5"/>
  <c r="E27" i="5"/>
  <c r="D41" i="5"/>
  <c r="D48" i="5"/>
  <c r="E13" i="5"/>
  <c r="E12" i="5"/>
  <c r="E28" i="5"/>
  <c r="E8" i="5"/>
  <c r="E31" i="5"/>
  <c r="E26" i="5"/>
  <c r="D12" i="5"/>
  <c r="D39" i="5"/>
  <c r="D38" i="5"/>
  <c r="E40" i="5"/>
  <c r="D20" i="5"/>
  <c r="D56" i="5"/>
  <c r="E58" i="5"/>
  <c r="E29" i="5"/>
  <c r="D8" i="5"/>
  <c r="D35" i="5"/>
  <c r="D46" i="5"/>
  <c r="D16" i="5"/>
  <c r="D36" i="5"/>
  <c r="E56" i="5"/>
  <c r="AP4" i="5"/>
  <c r="E20" i="5"/>
  <c r="D29" i="5"/>
  <c r="E38" i="5"/>
  <c r="E41" i="5"/>
  <c r="D28" i="5"/>
  <c r="E50" i="5"/>
  <c r="D47" i="5"/>
  <c r="D9" i="5"/>
  <c r="E25" i="5"/>
  <c r="D30" i="5"/>
  <c r="E55" i="5"/>
  <c r="D14" i="5"/>
  <c r="D32" i="5"/>
  <c r="E46" i="5"/>
  <c r="AQ4" i="5"/>
  <c r="D52" i="5"/>
  <c r="E32" i="5"/>
  <c r="E51" i="5"/>
  <c r="D51" i="5"/>
  <c r="E54" i="5"/>
  <c r="D58" i="5"/>
  <c r="D37" i="5"/>
  <c r="C64" i="5"/>
  <c r="C4" i="5" s="1"/>
  <c r="D66" i="5" l="1"/>
  <c r="AS4" i="5"/>
  <c r="AR4" i="5"/>
  <c r="E66" i="5"/>
  <c r="D65" i="5"/>
  <c r="E65" i="5"/>
  <c r="D67" i="5" l="1"/>
  <c r="D68" i="5"/>
  <c r="E67" i="5"/>
  <c r="E68" i="5"/>
  <c r="J193" i="4"/>
</calcChain>
</file>

<file path=xl/sharedStrings.xml><?xml version="1.0" encoding="utf-8"?>
<sst xmlns="http://schemas.openxmlformats.org/spreadsheetml/2006/main" count="1246" uniqueCount="434">
  <si>
    <t>Pièce</t>
  </si>
  <si>
    <t>Type</t>
  </si>
  <si>
    <t>surface</t>
  </si>
  <si>
    <t>597A</t>
  </si>
  <si>
    <t>atelier</t>
  </si>
  <si>
    <t>Le Goas Yann, Di Palma Alexandre</t>
  </si>
  <si>
    <t>795A</t>
  </si>
  <si>
    <t>Rea,  Souramasing</t>
  </si>
  <si>
    <t>504A</t>
  </si>
  <si>
    <t>bureau</t>
  </si>
  <si>
    <t>Hocquet Thierry</t>
  </si>
  <si>
    <t>606A</t>
  </si>
  <si>
    <t>608A</t>
  </si>
  <si>
    <t>Di Meglio Jean-Marc</t>
  </si>
  <si>
    <t>610A</t>
  </si>
  <si>
    <t>612A</t>
  </si>
  <si>
    <t>616A</t>
  </si>
  <si>
    <t>Philippe-Barache Carole</t>
  </si>
  <si>
    <t>618A</t>
  </si>
  <si>
    <t>Limat Laurent</t>
  </si>
  <si>
    <t>620A</t>
  </si>
  <si>
    <t>Hanoomie Marlène</t>
  </si>
  <si>
    <t>622A</t>
  </si>
  <si>
    <t>628A</t>
  </si>
  <si>
    <t>639A</t>
  </si>
  <si>
    <t>Galatola Paolo</t>
  </si>
  <si>
    <t>641A</t>
  </si>
  <si>
    <t>643A</t>
  </si>
  <si>
    <t>647A</t>
  </si>
  <si>
    <t>649A</t>
  </si>
  <si>
    <t>654A</t>
  </si>
  <si>
    <t>656A</t>
  </si>
  <si>
    <t>658A</t>
  </si>
  <si>
    <t>708A</t>
  </si>
  <si>
    <t>710A</t>
  </si>
  <si>
    <t>712A</t>
  </si>
  <si>
    <t>714A</t>
  </si>
  <si>
    <t>718A</t>
  </si>
  <si>
    <t>724A</t>
  </si>
  <si>
    <t>728A</t>
  </si>
  <si>
    <t>736A</t>
  </si>
  <si>
    <t>738A</t>
  </si>
  <si>
    <t>Falcon Eric</t>
  </si>
  <si>
    <t>740A</t>
  </si>
  <si>
    <t>Coste Christophe</t>
  </si>
  <si>
    <t>742A</t>
  </si>
  <si>
    <t>Ponton Alain</t>
  </si>
  <si>
    <t>744A</t>
  </si>
  <si>
    <t>746A</t>
  </si>
  <si>
    <t>Fournier Jean-Baptiste</t>
  </si>
  <si>
    <t>750A</t>
  </si>
  <si>
    <t>756A</t>
  </si>
  <si>
    <t>767A</t>
  </si>
  <si>
    <t>768A</t>
  </si>
  <si>
    <t>769A</t>
  </si>
  <si>
    <t>Callan-Jones  Andrew</t>
  </si>
  <si>
    <t>771A</t>
  </si>
  <si>
    <t>773A</t>
  </si>
  <si>
    <t>Saint-Jean Michel</t>
  </si>
  <si>
    <t>789A</t>
  </si>
  <si>
    <t>796A</t>
  </si>
  <si>
    <t>806A</t>
  </si>
  <si>
    <t>Gallet François</t>
  </si>
  <si>
    <t>808A</t>
  </si>
  <si>
    <t>810A</t>
  </si>
  <si>
    <t>812A</t>
  </si>
  <si>
    <t>Buhler Eric</t>
  </si>
  <si>
    <t>813A</t>
  </si>
  <si>
    <t>814A</t>
  </si>
  <si>
    <t>Berret Jean-François</t>
  </si>
  <si>
    <t>828A</t>
  </si>
  <si>
    <t>839A</t>
  </si>
  <si>
    <t>Sekimoto Ken</t>
  </si>
  <si>
    <t>847A</t>
  </si>
  <si>
    <t>Viennot Laurence</t>
  </si>
  <si>
    <t>848A</t>
  </si>
  <si>
    <t>849A</t>
  </si>
  <si>
    <t>870A</t>
  </si>
  <si>
    <t>911A</t>
  </si>
  <si>
    <t>544A</t>
  </si>
  <si>
    <t>bureau UFR</t>
  </si>
  <si>
    <t>501A</t>
  </si>
  <si>
    <t>511A</t>
  </si>
  <si>
    <t>513A</t>
  </si>
  <si>
    <t>533A</t>
  </si>
  <si>
    <t>Luciani (salle de cultures)</t>
  </si>
  <si>
    <t>537A</t>
  </si>
  <si>
    <t>580A</t>
  </si>
  <si>
    <t>588A</t>
  </si>
  <si>
    <t>601A</t>
  </si>
  <si>
    <t>602A</t>
  </si>
  <si>
    <t>604A</t>
  </si>
  <si>
    <t>611A</t>
  </si>
  <si>
    <t>Thévenet Véronique (salle chimie)</t>
  </si>
  <si>
    <t>Richert</t>
  </si>
  <si>
    <t>637A</t>
  </si>
  <si>
    <t>640A</t>
  </si>
  <si>
    <t>Richert (Salle culture)</t>
  </si>
  <si>
    <t>701A</t>
  </si>
  <si>
    <t>704A</t>
  </si>
  <si>
    <t>711A</t>
  </si>
  <si>
    <t>743A</t>
  </si>
  <si>
    <t>777A</t>
  </si>
  <si>
    <t>787A</t>
  </si>
  <si>
    <t>790A</t>
  </si>
  <si>
    <t>804A</t>
  </si>
  <si>
    <t>836A</t>
  </si>
  <si>
    <t>S51A</t>
  </si>
  <si>
    <t>502A</t>
  </si>
  <si>
    <t>680A</t>
  </si>
  <si>
    <t>713A</t>
  </si>
  <si>
    <t>732A</t>
  </si>
  <si>
    <t>751A</t>
  </si>
  <si>
    <t>775A</t>
  </si>
  <si>
    <t>792A</t>
  </si>
  <si>
    <t>Cardoso Olivier</t>
  </si>
  <si>
    <t>837A</t>
  </si>
  <si>
    <t>840A</t>
  </si>
  <si>
    <t>614A</t>
  </si>
  <si>
    <t>reprographie</t>
  </si>
  <si>
    <t>Philippe-Barache</t>
  </si>
  <si>
    <t>780A</t>
  </si>
  <si>
    <t>serveurs</t>
  </si>
  <si>
    <t>Hubert (serveurs + ordinateurs MSC)</t>
  </si>
  <si>
    <t>603A</t>
  </si>
  <si>
    <t>613A</t>
  </si>
  <si>
    <t>Thevenet</t>
  </si>
  <si>
    <t>832A</t>
  </si>
  <si>
    <t>Moyenne</t>
  </si>
  <si>
    <t>nombre de permanents</t>
  </si>
  <si>
    <t>Tailleur Julien</t>
  </si>
  <si>
    <t>743Abis</t>
  </si>
  <si>
    <t>plateforme phys-ch Boucenna,Ponton</t>
  </si>
  <si>
    <t>701A P2</t>
  </si>
  <si>
    <t>Luciani P2 (culture)</t>
  </si>
  <si>
    <t>811A</t>
  </si>
  <si>
    <t>816A</t>
  </si>
  <si>
    <t>818A</t>
  </si>
  <si>
    <t>bureau : 25m^2; atelier: 34 m^2</t>
  </si>
  <si>
    <t>surface de labo (m^2)</t>
  </si>
  <si>
    <t>Effectif total</t>
  </si>
  <si>
    <t>Permanents</t>
  </si>
  <si>
    <t>Permanents expérimentateurs</t>
  </si>
  <si>
    <t>Non permanents</t>
  </si>
  <si>
    <t>Non permanents expérimentateurs</t>
  </si>
  <si>
    <t>surface de bureau (m^2)</t>
  </si>
  <si>
    <t>Services communs (m^2)</t>
  </si>
  <si>
    <t>Surface de l'antenne Med</t>
  </si>
  <si>
    <t>surface totale</t>
  </si>
  <si>
    <t xml:space="preserve">Salles de manip libérés départ Hersen/Sorre </t>
  </si>
  <si>
    <t>638A</t>
  </si>
  <si>
    <t>places</t>
  </si>
  <si>
    <t>occupation</t>
  </si>
  <si>
    <t>statut</t>
  </si>
  <si>
    <t>perm</t>
  </si>
  <si>
    <t>xp</t>
  </si>
  <si>
    <t>Luciani Nathalie</t>
  </si>
  <si>
    <t>Nom et prénom</t>
  </si>
  <si>
    <t>Brunet Philippe</t>
  </si>
  <si>
    <t>Leroy Valentin</t>
  </si>
  <si>
    <t>Reffay-Beugnon Myriam</t>
  </si>
  <si>
    <t>Gazeau Florence</t>
  </si>
  <si>
    <t>Carn Florent</t>
  </si>
  <si>
    <t>Richert Alain,</t>
  </si>
  <si>
    <t>Asnacios Sophie</t>
  </si>
  <si>
    <t>Dervaux Julien</t>
  </si>
  <si>
    <t>Lerouge Sandra</t>
  </si>
  <si>
    <t>Py Charlotte</t>
  </si>
  <si>
    <t>Montastier Patrick</t>
  </si>
  <si>
    <t>Thévenet Véronique</t>
  </si>
  <si>
    <t>groupe</t>
  </si>
  <si>
    <t>DHSE</t>
  </si>
  <si>
    <t>DOMM</t>
  </si>
  <si>
    <t>Biofluidique</t>
  </si>
  <si>
    <t>DSHE</t>
  </si>
  <si>
    <t>Gestion</t>
  </si>
  <si>
    <t>Vivant</t>
  </si>
  <si>
    <t>Soutien</t>
  </si>
  <si>
    <t>Mourchid Ahmed</t>
  </si>
  <si>
    <t>Hubert Jean</t>
  </si>
  <si>
    <t>th/xp</t>
  </si>
  <si>
    <t>Théorie</t>
  </si>
  <si>
    <t>Hénon Sylvie</t>
  </si>
  <si>
    <t>Asnacios Atef</t>
  </si>
  <si>
    <t>Roché Matthieu</t>
  </si>
  <si>
    <t>Guazzelli Elisabeth</t>
  </si>
  <si>
    <t>Devaud Martin</t>
  </si>
  <si>
    <t>Browaeys Julien</t>
  </si>
  <si>
    <t>Zanchi Drazen</t>
  </si>
  <si>
    <t>Brett William</t>
  </si>
  <si>
    <t>Couturier Etienne</t>
  </si>
  <si>
    <t>Heslot François</t>
  </si>
  <si>
    <t>Chevalier Nicolas</t>
  </si>
  <si>
    <t>Berhanu Michael</t>
  </si>
  <si>
    <t>Cornelissen Annemiek JM</t>
  </si>
  <si>
    <t>Derr Julien</t>
  </si>
  <si>
    <t>Durand Marc</t>
  </si>
  <si>
    <t>Flaud Patrice</t>
  </si>
  <si>
    <t>Courbage Maurice</t>
  </si>
  <si>
    <t>Van Wijland Frédéric</t>
  </si>
  <si>
    <t>Gay Cyprien</t>
  </si>
  <si>
    <t>Boucenna Imane</t>
  </si>
  <si>
    <t>Elias Florence</t>
  </si>
  <si>
    <t>Derec Caroline</t>
  </si>
  <si>
    <t>Moukhtar Julien</t>
  </si>
  <si>
    <t>Lebon Luc</t>
  </si>
  <si>
    <t>Daerr Adrian</t>
  </si>
  <si>
    <t>Souramasing Oune-Saysavanh</t>
  </si>
  <si>
    <t>Rea Laurent</t>
  </si>
  <si>
    <t>Grados Arnaud</t>
  </si>
  <si>
    <t>Douady Stéphane</t>
  </si>
  <si>
    <t>Courrech du Pont Sylvain</t>
  </si>
  <si>
    <t>Metens Stéphane</t>
  </si>
  <si>
    <t>Gerbal Fabien</t>
  </si>
  <si>
    <t>Monceau Pascal</t>
  </si>
  <si>
    <t>Graner François</t>
  </si>
  <si>
    <t>Puff Nicolas</t>
  </si>
  <si>
    <t>Angelova Miglena</t>
  </si>
  <si>
    <t>Fleury Vincent</t>
  </si>
  <si>
    <t>Brun Amanda</t>
  </si>
  <si>
    <t>Receveur Mathieu</t>
  </si>
  <si>
    <t>Abou Bérengère</t>
  </si>
  <si>
    <t>ligne</t>
  </si>
  <si>
    <t>indice1</t>
  </si>
  <si>
    <t>m2/per</t>
  </si>
  <si>
    <t>occupant 2</t>
  </si>
  <si>
    <t>occupant 1</t>
  </si>
  <si>
    <t>indice2</t>
  </si>
  <si>
    <t>indice3</t>
  </si>
  <si>
    <t>indice4</t>
  </si>
  <si>
    <t>occupant 3</t>
  </si>
  <si>
    <t>841A</t>
  </si>
  <si>
    <t>indice5</t>
  </si>
  <si>
    <t>occupant 4</t>
  </si>
  <si>
    <t>occupant 5</t>
  </si>
  <si>
    <t>openspace</t>
  </si>
  <si>
    <t>Rouach Stefan</t>
  </si>
  <si>
    <t>doc</t>
  </si>
  <si>
    <t>Marin Darius</t>
  </si>
  <si>
    <t>postdoc</t>
  </si>
  <si>
    <t>Pereira David</t>
  </si>
  <si>
    <t>Duong N'Goc Mai</t>
  </si>
  <si>
    <t>Noclain Angelina</t>
  </si>
  <si>
    <t>Lei Yu</t>
  </si>
  <si>
    <t>Gorce Jean-Baptiste</t>
  </si>
  <si>
    <t>Vareca Feinjoo Alberto</t>
  </si>
  <si>
    <t>Fillette Jules</t>
  </si>
  <si>
    <t>Ricard Guillaume</t>
  </si>
  <si>
    <t>Arnoulx de Pirey Thibault</t>
  </si>
  <si>
    <t>Spera Gianmaro</t>
  </si>
  <si>
    <t>O'Byrne Jérémy</t>
  </si>
  <si>
    <t>Goutaland Quentin</t>
  </si>
  <si>
    <t>Biron Olivier</t>
  </si>
  <si>
    <t>collaborateur</t>
  </si>
  <si>
    <t>Nagle Irène</t>
  </si>
  <si>
    <t>Van de Walle Aurore</t>
  </si>
  <si>
    <t>Peaucelle Alexis</t>
  </si>
  <si>
    <t>visiteur</t>
  </si>
  <si>
    <t>Ramanmonji Aina</t>
  </si>
  <si>
    <t>Briole Alice</t>
  </si>
  <si>
    <t>Pham Chi-Tuong</t>
  </si>
  <si>
    <t>Maddi Johan</t>
  </si>
  <si>
    <t>Ledoudic Gabriel</t>
  </si>
  <si>
    <t>Oleron Matthieu</t>
  </si>
  <si>
    <t>Pelosse Alice</t>
  </si>
  <si>
    <t>Bacri Jean-Claude</t>
  </si>
  <si>
    <t>Le Scao Camille</t>
  </si>
  <si>
    <t>Zukowski Stanislaw</t>
  </si>
  <si>
    <t>Jeammet Paul</t>
  </si>
  <si>
    <t>Bussonnière Adrien</t>
  </si>
  <si>
    <t>Huerre Axel</t>
  </si>
  <si>
    <t>Altieri Ada</t>
  </si>
  <si>
    <t>SURFACE</t>
  </si>
  <si>
    <t>PLACES</t>
  </si>
  <si>
    <t>m2/PERS</t>
  </si>
  <si>
    <t>PERS.</t>
  </si>
  <si>
    <t>direction</t>
  </si>
  <si>
    <t>RESTE</t>
  </si>
  <si>
    <t>pas plein</t>
  </si>
  <si>
    <t>total</t>
  </si>
  <si>
    <t>PIECES</t>
  </si>
  <si>
    <t>Durand Pauline</t>
  </si>
  <si>
    <t>590A</t>
  </si>
  <si>
    <t>Le Goas Yann</t>
  </si>
  <si>
    <t>soutien</t>
  </si>
  <si>
    <t>Di Palma Alexandre</t>
  </si>
  <si>
    <t>aussi manip</t>
  </si>
  <si>
    <t>aussi atelier</t>
  </si>
  <si>
    <t>636A</t>
  </si>
  <si>
    <t>manip1</t>
  </si>
  <si>
    <t>manip2</t>
  </si>
  <si>
    <t>théorie</t>
  </si>
  <si>
    <t>reste</t>
  </si>
  <si>
    <t>trop plein</t>
  </si>
  <si>
    <t>encadrant 1</t>
  </si>
  <si>
    <t>encadrant 2</t>
  </si>
  <si>
    <t>Charron Gaëlle</t>
  </si>
  <si>
    <t>Voisin Florent</t>
  </si>
  <si>
    <t>existe1?</t>
  </si>
  <si>
    <t>existe2?</t>
  </si>
  <si>
    <t>CODE COULEUR</t>
  </si>
  <si>
    <t>cette personne n'a pas de bureau</t>
  </si>
  <si>
    <t>écriture grisée</t>
  </si>
  <si>
    <t>cuisine interne, ne pas modifier</t>
  </si>
  <si>
    <t>Nombre de personnes</t>
  </si>
  <si>
    <t>permanents</t>
  </si>
  <si>
    <t>doctorants</t>
  </si>
  <si>
    <t>postdoctorants</t>
  </si>
  <si>
    <t>visiteurs</t>
  </si>
  <si>
    <t>autres</t>
  </si>
  <si>
    <t>dont xp</t>
  </si>
  <si>
    <t>encadre</t>
  </si>
  <si>
    <t>TOTAL</t>
  </si>
  <si>
    <t>Salle</t>
  </si>
  <si>
    <t>m2/perm</t>
  </si>
  <si>
    <t>m2/xp</t>
  </si>
  <si>
    <t>m2/perm.</t>
  </si>
  <si>
    <t>vert si &gt;</t>
  </si>
  <si>
    <t>rouge si &lt;</t>
  </si>
  <si>
    <t>std</t>
  </si>
  <si>
    <t>on doit trouver de la place à cette personne</t>
  </si>
  <si>
    <t>Surface de salles de manips</t>
  </si>
  <si>
    <t>Permanent expérimentateur</t>
  </si>
  <si>
    <t>m2 dispo/perm exp</t>
  </si>
  <si>
    <t>(avec place)</t>
  </si>
  <si>
    <t>(trop serrée)</t>
  </si>
  <si>
    <t>on peut demander si cette personne peut faire de la place</t>
  </si>
  <si>
    <t>Std</t>
  </si>
  <si>
    <t>Remarque : 100 m2 dispo c'est juste que la salle est vide (c'est pour éviter la division par 0)</t>
  </si>
  <si>
    <t>laverie</t>
  </si>
  <si>
    <t>instrumentation</t>
  </si>
  <si>
    <t>chimie</t>
  </si>
  <si>
    <t>couloir</t>
  </si>
  <si>
    <t>Salle de culture</t>
  </si>
  <si>
    <t xml:space="preserve">Plateforme </t>
  </si>
  <si>
    <t>Soute</t>
  </si>
  <si>
    <t>642A</t>
  </si>
  <si>
    <t>stockage déchets</t>
  </si>
  <si>
    <t>630A</t>
  </si>
  <si>
    <t>confocal</t>
  </si>
  <si>
    <t>soute</t>
  </si>
  <si>
    <t>Grados</t>
  </si>
  <si>
    <t>Usage</t>
  </si>
  <si>
    <t>surface (m^2)</t>
  </si>
  <si>
    <t>Responsable</t>
  </si>
  <si>
    <t>711bis</t>
  </si>
  <si>
    <t>surface/personne</t>
  </si>
  <si>
    <t>effectif perdu au total</t>
  </si>
  <si>
    <t>?</t>
  </si>
  <si>
    <t>Explication du -21 personnes entre 2019 et 2020</t>
  </si>
  <si>
    <t>nombre de permanents (Hersen)</t>
  </si>
  <si>
    <t>nombre de non-permanents (Hersen)</t>
  </si>
  <si>
    <t>départ Seingeuret</t>
  </si>
  <si>
    <t>départ Couder</t>
  </si>
  <si>
    <t>nombre de non-permanents (Wilhelm)</t>
  </si>
  <si>
    <t>moins de non-permanent</t>
  </si>
  <si>
    <t>remarque : les Med ne sont pas comptés comme xp sur Condorcet</t>
  </si>
  <si>
    <t>Salles de manip libérés départ Wilhelm</t>
  </si>
  <si>
    <t>Date</t>
  </si>
  <si>
    <t>Qui</t>
  </si>
  <si>
    <t>Locaux</t>
  </si>
  <si>
    <t>33 salles à visiter</t>
  </si>
  <si>
    <t>Myriam, Nathalie</t>
  </si>
  <si>
    <t>Nathalie</t>
  </si>
  <si>
    <t>Florent</t>
  </si>
  <si>
    <t>Adrien, Valentin</t>
  </si>
  <si>
    <t>Mathieu, Valentin, Patrick</t>
  </si>
  <si>
    <t>Alain, Valentin, Véronique, Jean</t>
  </si>
  <si>
    <t>Mathieu, Valentin, Véronique, Jean</t>
  </si>
  <si>
    <t>Eric</t>
  </si>
  <si>
    <t>Eric, Thierry, Chi-Tuong</t>
  </si>
  <si>
    <t>Chi-Tuong, Adrian, Philippe, Axel</t>
  </si>
  <si>
    <t>Adrian, Philippe</t>
  </si>
  <si>
    <t>Alain, Imane</t>
  </si>
  <si>
    <t>Michaël, Julien (Dervaux), Philippe</t>
  </si>
  <si>
    <t>Philippe, Alain, Imane</t>
  </si>
  <si>
    <t>Sandra</t>
  </si>
  <si>
    <t>Nperm</t>
  </si>
  <si>
    <t>Miglena, Nicolas, Drazen</t>
  </si>
  <si>
    <t>Adrian, Mathieu, Véronique, Valentin, Jean</t>
  </si>
  <si>
    <t>842A</t>
  </si>
  <si>
    <t>(clim)</t>
  </si>
  <si>
    <t>Peyrieras Nadine</t>
  </si>
  <si>
    <t>Frain Monique</t>
  </si>
  <si>
    <t>Savy Thierry</t>
  </si>
  <si>
    <t>Manneville Jean-Baptiste</t>
  </si>
  <si>
    <t>pem</t>
  </si>
  <si>
    <t>Fauve Stephan</t>
  </si>
  <si>
    <t>Pétrélis François</t>
  </si>
  <si>
    <t>Gissinger Christophe</t>
  </si>
  <si>
    <t>clim</t>
  </si>
  <si>
    <t>Zig Lena</t>
  </si>
  <si>
    <t>Atelier Grados (20m^2) et bureau Grados+Receveur (27 m^2)</t>
  </si>
  <si>
    <t>PDMS + anodisation</t>
  </si>
  <si>
    <t>Réa + ?</t>
  </si>
  <si>
    <t>bureau MED</t>
  </si>
  <si>
    <t>Allee Ludivine</t>
  </si>
  <si>
    <t>Hassan</t>
  </si>
  <si>
    <t>Gourmandie Vincent</t>
  </si>
  <si>
    <t>Cohen Camille</t>
  </si>
  <si>
    <t>Saiseau Raphaël</t>
  </si>
  <si>
    <t>x</t>
  </si>
  <si>
    <t>Potluri Saatvik</t>
  </si>
  <si>
    <t>Alline Thomas</t>
  </si>
  <si>
    <t>Jovanic Svetlana</t>
  </si>
  <si>
    <t>Kamaraj Mageshi</t>
  </si>
  <si>
    <t xml:space="preserve">Sheshka Raman </t>
  </si>
  <si>
    <t>Wang Xiuyu</t>
  </si>
  <si>
    <t>Novkoski Filip</t>
  </si>
  <si>
    <t>Manso Enrique</t>
  </si>
  <si>
    <t>Yang Xiaoxiao</t>
  </si>
  <si>
    <t>Ghimento Federico</t>
  </si>
  <si>
    <t>Dinelli Alberto</t>
  </si>
  <si>
    <t>Lorenzana Guillia</t>
  </si>
  <si>
    <t>Duclut Charlie</t>
  </si>
  <si>
    <t>Amedzrovi Richard</t>
  </si>
  <si>
    <t>Van der Speek Lorijn</t>
  </si>
  <si>
    <t>De Cordovez Pierre</t>
  </si>
  <si>
    <t>ingé</t>
  </si>
  <si>
    <t>Duquet Loraine</t>
  </si>
  <si>
    <t>Chaigne Martin</t>
  </si>
  <si>
    <t>Dilly Emilien</t>
  </si>
  <si>
    <t>???</t>
  </si>
  <si>
    <t>?x</t>
  </si>
  <si>
    <t>encadrant n'existe pas</t>
  </si>
  <si>
    <t>Salles avec extraction (Sorbonnes)</t>
  </si>
  <si>
    <t>Peyrieras</t>
  </si>
  <si>
    <t>Berret</t>
  </si>
  <si>
    <t>Berhanu</t>
  </si>
  <si>
    <t>Carn</t>
  </si>
  <si>
    <t>PDMS</t>
  </si>
  <si>
    <t>Charron</t>
  </si>
  <si>
    <t>Angelova</t>
  </si>
  <si>
    <t>(Sorb)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</si>
</sst>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Calibri (Corps)"/>
    </font>
    <font>
      <b/>
      <sz val="12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 applyProtection="1">
      <alignment horizontal="center"/>
      <protection locked="0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5" fillId="0" borderId="1" xfId="0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center"/>
      <protection locked="0"/>
    </xf>
    <xf numFmtId="1" fontId="5" fillId="0" borderId="2" xfId="0" applyNumberFormat="1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/>
    <xf numFmtId="164" fontId="6" fillId="0" borderId="0" xfId="0" applyNumberFormat="1" applyFont="1"/>
    <xf numFmtId="0" fontId="6" fillId="0" borderId="0" xfId="0" applyFont="1" applyProtection="1">
      <protection locked="0"/>
    </xf>
    <xf numFmtId="0" fontId="5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1" fontId="5" fillId="0" borderId="3" xfId="0" applyNumberFormat="1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164" fontId="6" fillId="0" borderId="0" xfId="0" applyNumberFormat="1" applyFont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left"/>
      <protection locked="0"/>
    </xf>
    <xf numFmtId="0" fontId="5" fillId="6" borderId="4" xfId="0" applyFont="1" applyFill="1" applyBorder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6" xfId="0" applyFont="1" applyBorder="1" applyAlignment="1">
      <alignment horizontal="center"/>
    </xf>
    <xf numFmtId="164" fontId="6" fillId="0" borderId="6" xfId="0" applyNumberFormat="1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left"/>
      <protection locked="0"/>
    </xf>
    <xf numFmtId="0" fontId="6" fillId="0" borderId="7" xfId="0" applyFont="1" applyBorder="1" applyAlignment="1" applyProtection="1">
      <alignment horizontal="left"/>
      <protection locked="0"/>
    </xf>
    <xf numFmtId="0" fontId="5" fillId="0" borderId="9" xfId="0" applyFont="1" applyBorder="1" applyAlignment="1" applyProtection="1">
      <alignment horizontal="center"/>
      <protection locked="0"/>
    </xf>
    <xf numFmtId="0" fontId="5" fillId="0" borderId="9" xfId="0" applyFont="1" applyBorder="1" applyAlignment="1">
      <alignment horizontal="center"/>
    </xf>
    <xf numFmtId="164" fontId="5" fillId="0" borderId="9" xfId="0" applyNumberFormat="1" applyFont="1" applyBorder="1" applyAlignment="1" applyProtection="1">
      <alignment horizontal="center"/>
      <protection locked="0"/>
    </xf>
    <xf numFmtId="0" fontId="5" fillId="0" borderId="11" xfId="0" applyFont="1" applyBorder="1" applyAlignment="1">
      <alignment horizontal="right"/>
    </xf>
    <xf numFmtId="164" fontId="6" fillId="0" borderId="0" xfId="0" applyNumberFormat="1" applyFont="1" applyAlignment="1">
      <alignment horizontal="center"/>
    </xf>
    <xf numFmtId="1" fontId="6" fillId="0" borderId="12" xfId="0" applyNumberFormat="1" applyFont="1" applyBorder="1" applyAlignment="1">
      <alignment horizontal="center"/>
    </xf>
    <xf numFmtId="0" fontId="5" fillId="0" borderId="11" xfId="0" applyFont="1" applyBorder="1" applyAlignment="1" applyProtection="1">
      <alignment horizontal="right"/>
      <protection locked="0"/>
    </xf>
    <xf numFmtId="1" fontId="0" fillId="0" borderId="12" xfId="0" applyNumberFormat="1" applyBorder="1" applyAlignment="1">
      <alignment horizontal="center"/>
    </xf>
    <xf numFmtId="0" fontId="5" fillId="0" borderId="13" xfId="0" applyFont="1" applyBorder="1" applyAlignment="1" applyProtection="1">
      <alignment horizontal="right"/>
      <protection locked="0"/>
    </xf>
    <xf numFmtId="0" fontId="0" fillId="0" borderId="14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0" borderId="16" xfId="0" applyFont="1" applyBorder="1" applyAlignment="1" applyProtection="1">
      <alignment horizontal="center"/>
      <protection locked="0"/>
    </xf>
    <xf numFmtId="0" fontId="6" fillId="0" borderId="17" xfId="0" applyFont="1" applyBorder="1" applyAlignment="1" applyProtection="1">
      <alignment horizontal="center"/>
      <protection locked="0"/>
    </xf>
    <xf numFmtId="164" fontId="6" fillId="0" borderId="17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0" fillId="0" borderId="14" xfId="0" applyBorder="1"/>
    <xf numFmtId="0" fontId="0" fillId="0" borderId="4" xfId="0" applyBorder="1" applyAlignment="1" applyProtection="1">
      <alignment horizontal="center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10" xfId="0" applyNumberFormat="1" applyFont="1" applyBorder="1" applyAlignment="1" applyProtection="1">
      <alignment horizontal="center"/>
      <protection locked="0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6" fillId="0" borderId="6" xfId="0" applyNumberFormat="1" applyFont="1" applyBorder="1" applyAlignment="1" applyProtection="1">
      <alignment horizontal="center"/>
      <protection locked="0"/>
    </xf>
    <xf numFmtId="0" fontId="1" fillId="7" borderId="0" xfId="0" applyFont="1" applyFill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4" borderId="11" xfId="0" applyFill="1" applyBorder="1"/>
    <xf numFmtId="0" fontId="0" fillId="8" borderId="13" xfId="0" applyFill="1" applyBorder="1"/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11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1" fillId="0" borderId="0" xfId="0" applyFont="1" applyAlignment="1">
      <alignment horizontal="right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Protection="1">
      <protection locked="0"/>
    </xf>
    <xf numFmtId="0" fontId="1" fillId="0" borderId="14" xfId="0" applyFont="1" applyBorder="1" applyAlignment="1" applyProtection="1">
      <alignment horizontal="right"/>
      <protection locked="0"/>
    </xf>
    <xf numFmtId="0" fontId="1" fillId="0" borderId="14" xfId="0" applyFont="1" applyBorder="1" applyAlignment="1">
      <alignment horizontal="center"/>
    </xf>
    <xf numFmtId="14" fontId="0" fillId="0" borderId="0" xfId="0" applyNumberFormat="1"/>
    <xf numFmtId="0" fontId="0" fillId="9" borderId="0" xfId="0" applyFill="1" applyAlignment="1" applyProtection="1">
      <alignment horizontal="center"/>
      <protection locked="0"/>
    </xf>
    <xf numFmtId="0" fontId="0" fillId="9" borderId="0" xfId="0" applyFill="1" applyAlignment="1">
      <alignment horizontal="center"/>
    </xf>
    <xf numFmtId="0" fontId="5" fillId="9" borderId="4" xfId="0" applyFont="1" applyFill="1" applyBorder="1" applyAlignment="1" applyProtection="1">
      <alignment horizontal="center"/>
      <protection locked="0"/>
    </xf>
    <xf numFmtId="0" fontId="0" fillId="9" borderId="11" xfId="0" applyFill="1" applyBorder="1" applyAlignment="1" applyProtection="1">
      <alignment horizontal="center"/>
      <protection locked="0"/>
    </xf>
    <xf numFmtId="0" fontId="1" fillId="9" borderId="0" xfId="0" applyFont="1" applyFill="1" applyAlignment="1">
      <alignment horizontal="center"/>
    </xf>
    <xf numFmtId="0" fontId="0" fillId="10" borderId="0" xfId="0" applyFill="1" applyAlignment="1" applyProtection="1">
      <alignment horizontal="center"/>
      <protection locked="0"/>
    </xf>
    <xf numFmtId="0" fontId="4" fillId="0" borderId="0" xfId="0" applyFont="1" applyAlignment="1">
      <alignment horizontal="right"/>
    </xf>
    <xf numFmtId="0" fontId="9" fillId="0" borderId="4" xfId="0" applyFont="1" applyBorder="1" applyAlignment="1" applyProtection="1">
      <alignment horizontal="center"/>
      <protection locked="0"/>
    </xf>
    <xf numFmtId="0" fontId="9" fillId="0" borderId="11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0" xfId="0" applyFont="1" applyAlignment="1">
      <alignment horizontal="center"/>
    </xf>
    <xf numFmtId="0" fontId="5" fillId="10" borderId="4" xfId="0" applyFont="1" applyFill="1" applyBorder="1" applyAlignment="1" applyProtection="1">
      <alignment horizontal="center"/>
      <protection locked="0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3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Normal" xfId="0" builtinId="0"/>
  </cellStyles>
  <dxfs count="37">
    <dxf>
      <font>
        <strike val="0"/>
        <color theme="0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B7DEE8"/>
      <color rgb="FFFFEB9C"/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fr-FR"/>
              <a:t>Histogramme m2/place pour les bureaux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bureaux!$B$78:$B$96</c:f>
              <c:numCache>
                <c:formatCode>General</c:formatCode>
                <c:ptCount val="1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bureaux!$C$78:$C$96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7</c:v>
                </c:pt>
                <c:pt idx="6">
                  <c:v>14</c:v>
                </c:pt>
                <c:pt idx="7">
                  <c:v>4</c:v>
                </c:pt>
                <c:pt idx="8">
                  <c:v>13</c:v>
                </c:pt>
                <c:pt idx="9">
                  <c:v>8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A-6E4B-B042-5CB0DE870AE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446703295"/>
        <c:axId val="1467022367"/>
      </c:barChart>
      <c:catAx>
        <c:axId val="1446703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400" baseline="0"/>
                  <a:t>Metre carré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022367"/>
        <c:crosses val="autoZero"/>
        <c:auto val="1"/>
        <c:lblAlgn val="ctr"/>
        <c:lblOffset val="100"/>
        <c:noMultiLvlLbl val="0"/>
      </c:catAx>
      <c:valAx>
        <c:axId val="14670223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4670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8660</xdr:colOff>
      <xdr:row>76</xdr:row>
      <xdr:rowOff>179820</xdr:rowOff>
    </xdr:from>
    <xdr:to>
      <xdr:col>10</xdr:col>
      <xdr:colOff>1356591</xdr:colOff>
      <xdr:row>97</xdr:row>
      <xdr:rowOff>86591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3E60F96-5BF2-214C-9FEB-2EB974E41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FC29-0730-C945-B1DF-00F727BDED7E}">
  <dimension ref="A1:O193"/>
  <sheetViews>
    <sheetView topLeftCell="A131" workbookViewId="0">
      <selection activeCell="F89" sqref="F89"/>
    </sheetView>
  </sheetViews>
  <sheetFormatPr baseColWidth="10" defaultRowHeight="15.6"/>
  <cols>
    <col min="1" max="1" width="10.796875" style="7"/>
    <col min="2" max="2" width="24.796875" customWidth="1"/>
    <col min="3" max="3" width="7.796875" customWidth="1"/>
    <col min="4" max="4" width="5.69921875" customWidth="1"/>
    <col min="6" max="6" width="8.296875" style="5" customWidth="1"/>
    <col min="7" max="7" width="5.69921875" style="16" customWidth="1"/>
    <col min="8" max="8" width="6.296875" customWidth="1"/>
    <col min="9" max="9" width="7.69921875" customWidth="1"/>
    <col min="10" max="10" width="17.796875" customWidth="1"/>
    <col min="11" max="11" width="18.5" customWidth="1"/>
    <col min="12" max="12" width="7.796875" customWidth="1"/>
    <col min="13" max="13" width="7.296875" customWidth="1"/>
  </cols>
  <sheetData>
    <row r="1" spans="1:15" ht="16.2" thickBot="1"/>
    <row r="2" spans="1:15">
      <c r="B2" s="66" t="s">
        <v>300</v>
      </c>
      <c r="C2" s="114"/>
      <c r="D2" s="114"/>
      <c r="E2" s="114"/>
      <c r="F2" s="115"/>
      <c r="H2" s="107" t="s">
        <v>304</v>
      </c>
      <c r="I2" s="108"/>
      <c r="J2" s="109"/>
      <c r="K2" t="s">
        <v>310</v>
      </c>
      <c r="L2" t="s">
        <v>356</v>
      </c>
    </row>
    <row r="3" spans="1:15">
      <c r="B3" s="78" t="s">
        <v>302</v>
      </c>
      <c r="C3" s="110" t="s">
        <v>303</v>
      </c>
      <c r="D3" s="110"/>
      <c r="E3" s="110"/>
      <c r="F3" s="111"/>
      <c r="H3" s="103" t="s">
        <v>279</v>
      </c>
      <c r="I3" s="104"/>
      <c r="J3" s="79">
        <f>COUNT($G11:$G151)</f>
        <v>141</v>
      </c>
      <c r="K3" s="16">
        <f>COUNTIF($D$11:$D$151,"xp")</f>
        <v>59</v>
      </c>
    </row>
    <row r="4" spans="1:15">
      <c r="B4" s="74"/>
      <c r="C4" s="110" t="s">
        <v>424</v>
      </c>
      <c r="D4" s="110"/>
      <c r="E4" s="110"/>
      <c r="F4" s="111"/>
      <c r="H4" s="103" t="s">
        <v>305</v>
      </c>
      <c r="I4" s="104"/>
      <c r="J4" s="79">
        <f>COUNTIF($C11:$C151,"perm")</f>
        <v>87</v>
      </c>
    </row>
    <row r="5" spans="1:15" ht="16.2" thickBot="1">
      <c r="B5" s="75"/>
      <c r="C5" s="112" t="s">
        <v>301</v>
      </c>
      <c r="D5" s="112"/>
      <c r="E5" s="112"/>
      <c r="F5" s="113"/>
      <c r="H5" s="103" t="s">
        <v>306</v>
      </c>
      <c r="I5" s="104"/>
      <c r="J5" s="79">
        <f>COUNTIF($C$11:$C$151,"doc")</f>
        <v>39</v>
      </c>
    </row>
    <row r="6" spans="1:15">
      <c r="C6" s="16"/>
      <c r="D6" s="16"/>
      <c r="E6" s="16"/>
      <c r="F6" s="16"/>
      <c r="H6" s="103" t="s">
        <v>307</v>
      </c>
      <c r="I6" s="104"/>
      <c r="J6" s="79">
        <f>COUNTIF($C$11:$C$151,"postdoc")</f>
        <v>7</v>
      </c>
    </row>
    <row r="7" spans="1:15">
      <c r="C7" s="16"/>
      <c r="D7" s="16"/>
      <c r="E7" s="16"/>
      <c r="F7" s="16"/>
      <c r="H7" s="103" t="s">
        <v>308</v>
      </c>
      <c r="I7" s="104"/>
      <c r="J7" s="79">
        <f>COUNTIF($C$11:$C$151,"visiteur")</f>
        <v>5</v>
      </c>
    </row>
    <row r="8" spans="1:15" ht="16.2" thickBot="1">
      <c r="H8" s="105" t="s">
        <v>309</v>
      </c>
      <c r="I8" s="106"/>
      <c r="J8" s="80">
        <f>J3-(J4+J5+J6+J7)</f>
        <v>3</v>
      </c>
    </row>
    <row r="9" spans="1:15" ht="16.2" thickBot="1"/>
    <row r="10" spans="1:15">
      <c r="B10" s="66" t="s">
        <v>157</v>
      </c>
      <c r="C10" s="67" t="s">
        <v>153</v>
      </c>
      <c r="D10" s="67" t="s">
        <v>180</v>
      </c>
      <c r="E10" s="67" t="s">
        <v>170</v>
      </c>
      <c r="F10" s="67" t="s">
        <v>9</v>
      </c>
      <c r="G10" s="68" t="s">
        <v>222</v>
      </c>
      <c r="H10" s="67" t="s">
        <v>289</v>
      </c>
      <c r="I10" s="67" t="s">
        <v>290</v>
      </c>
      <c r="J10" s="67" t="s">
        <v>294</v>
      </c>
      <c r="K10" s="69" t="s">
        <v>295</v>
      </c>
      <c r="L10" s="9" t="s">
        <v>298</v>
      </c>
      <c r="M10" s="9" t="s">
        <v>299</v>
      </c>
      <c r="N10" s="9"/>
      <c r="O10" s="9"/>
    </row>
    <row r="11" spans="1:15">
      <c r="B11" s="70" t="s">
        <v>221</v>
      </c>
      <c r="C11" t="s">
        <v>154</v>
      </c>
      <c r="D11" t="s">
        <v>155</v>
      </c>
      <c r="E11" t="s">
        <v>171</v>
      </c>
      <c r="F11" s="5" t="s">
        <v>35</v>
      </c>
      <c r="G11" s="76">
        <f>ROW()</f>
        <v>11</v>
      </c>
      <c r="H11" t="s">
        <v>282</v>
      </c>
      <c r="I11" t="s">
        <v>282</v>
      </c>
      <c r="K11" s="71"/>
      <c r="L11" s="77" t="b">
        <f t="shared" ref="L11:L42" si="0">OR(COUNTIF($B$11:$B$168,$J11),ISBLANK($J11))</f>
        <v>1</v>
      </c>
      <c r="M11" s="77" t="b">
        <f>OR(COUNTIF($B$11:$B$168,$K11),ISBLANK($K11))</f>
        <v>1</v>
      </c>
      <c r="N11" s="77"/>
      <c r="O11" s="77"/>
    </row>
    <row r="12" spans="1:15">
      <c r="B12" s="70" t="s">
        <v>396</v>
      </c>
      <c r="C12" t="s">
        <v>154</v>
      </c>
      <c r="E12" t="s">
        <v>175</v>
      </c>
      <c r="F12" s="5" t="s">
        <v>22</v>
      </c>
      <c r="G12" s="76">
        <f>ROW()</f>
        <v>12</v>
      </c>
      <c r="K12" s="71"/>
      <c r="L12" s="77" t="b">
        <f t="shared" si="0"/>
        <v>1</v>
      </c>
      <c r="M12" s="77" t="b">
        <f>OR(COUNTIF($B$11:$B$168,$J12),ISBLANK($J12))</f>
        <v>1</v>
      </c>
      <c r="N12" s="77"/>
      <c r="O12" s="77"/>
    </row>
    <row r="13" spans="1:15">
      <c r="A13" s="7" t="s">
        <v>401</v>
      </c>
      <c r="B13" s="70" t="s">
        <v>403</v>
      </c>
      <c r="C13" t="s">
        <v>237</v>
      </c>
      <c r="F13" s="5" t="s">
        <v>51</v>
      </c>
      <c r="G13" s="76">
        <f>ROW()</f>
        <v>13</v>
      </c>
      <c r="H13" t="s">
        <v>96</v>
      </c>
      <c r="I13" t="s">
        <v>96</v>
      </c>
      <c r="J13" t="s">
        <v>183</v>
      </c>
      <c r="K13" t="s">
        <v>183</v>
      </c>
      <c r="L13" s="77" t="b">
        <f t="shared" si="0"/>
        <v>1</v>
      </c>
      <c r="M13" s="77" t="b">
        <f>OR(COUNTIF($B$11:$B$168,$J13),ISBLANK($J13))</f>
        <v>1</v>
      </c>
      <c r="N13" s="77"/>
      <c r="O13" s="77"/>
    </row>
    <row r="14" spans="1:15">
      <c r="B14" s="70" t="s">
        <v>271</v>
      </c>
      <c r="C14" t="s">
        <v>154</v>
      </c>
      <c r="E14" t="s">
        <v>291</v>
      </c>
      <c r="F14" s="5" t="s">
        <v>63</v>
      </c>
      <c r="G14" s="76">
        <f>ROW()</f>
        <v>14</v>
      </c>
      <c r="K14" s="71"/>
      <c r="L14" s="77" t="b">
        <f t="shared" si="0"/>
        <v>1</v>
      </c>
      <c r="M14" s="77" t="b">
        <f t="shared" ref="M14:M60" si="1">OR(COUNTIF($B$11:$B$168,$K14),ISBLANK($K14))</f>
        <v>1</v>
      </c>
      <c r="N14" s="77"/>
      <c r="O14" s="77"/>
    </row>
    <row r="15" spans="1:15">
      <c r="A15" s="7" t="s">
        <v>401</v>
      </c>
      <c r="B15" s="70" t="s">
        <v>415</v>
      </c>
      <c r="C15" t="s">
        <v>237</v>
      </c>
      <c r="F15" s="5" t="s">
        <v>70</v>
      </c>
      <c r="G15" s="76">
        <f>ROW()</f>
        <v>15</v>
      </c>
      <c r="J15" t="s">
        <v>192</v>
      </c>
      <c r="K15" s="71" t="s">
        <v>192</v>
      </c>
      <c r="L15" s="77" t="b">
        <f t="shared" si="0"/>
        <v>1</v>
      </c>
      <c r="M15" s="77" t="b">
        <f t="shared" si="1"/>
        <v>1</v>
      </c>
      <c r="N15" s="77"/>
      <c r="O15" s="77"/>
    </row>
    <row r="16" spans="1:15">
      <c r="B16" s="70" t="s">
        <v>217</v>
      </c>
      <c r="C16" t="s">
        <v>154</v>
      </c>
      <c r="D16" t="s">
        <v>155</v>
      </c>
      <c r="E16" t="s">
        <v>176</v>
      </c>
      <c r="F16" s="5" t="s">
        <v>76</v>
      </c>
      <c r="G16" s="76">
        <f>ROW()</f>
        <v>16</v>
      </c>
      <c r="H16" t="s">
        <v>380</v>
      </c>
      <c r="I16" t="s">
        <v>116</v>
      </c>
      <c r="K16" s="71"/>
      <c r="L16" s="77" t="b">
        <f t="shared" si="0"/>
        <v>1</v>
      </c>
      <c r="M16" s="77" t="b">
        <f t="shared" si="1"/>
        <v>1</v>
      </c>
      <c r="N16" s="77"/>
      <c r="O16" s="77"/>
    </row>
    <row r="17" spans="1:15">
      <c r="A17" s="7" t="s">
        <v>401</v>
      </c>
      <c r="B17" s="70" t="s">
        <v>248</v>
      </c>
      <c r="C17" t="s">
        <v>237</v>
      </c>
      <c r="F17" s="5" t="s">
        <v>53</v>
      </c>
      <c r="G17" s="76">
        <f>ROW()</f>
        <v>17</v>
      </c>
      <c r="J17" t="s">
        <v>199</v>
      </c>
      <c r="K17" t="s">
        <v>199</v>
      </c>
      <c r="L17" s="77" t="b">
        <f t="shared" si="0"/>
        <v>1</v>
      </c>
      <c r="M17" s="77" t="b">
        <f t="shared" si="1"/>
        <v>1</v>
      </c>
      <c r="N17" s="77"/>
      <c r="O17" s="77"/>
    </row>
    <row r="18" spans="1:15">
      <c r="B18" s="70" t="s">
        <v>183</v>
      </c>
      <c r="C18" t="s">
        <v>154</v>
      </c>
      <c r="D18" t="s">
        <v>155</v>
      </c>
      <c r="E18" t="s">
        <v>176</v>
      </c>
      <c r="F18" s="5" t="s">
        <v>26</v>
      </c>
      <c r="G18" s="76">
        <f>ROW()</f>
        <v>18</v>
      </c>
      <c r="H18" t="s">
        <v>96</v>
      </c>
      <c r="I18" t="s">
        <v>96</v>
      </c>
      <c r="K18" s="71"/>
      <c r="L18" s="77" t="b">
        <f t="shared" si="0"/>
        <v>1</v>
      </c>
      <c r="M18" s="77" t="b">
        <f t="shared" si="1"/>
        <v>1</v>
      </c>
      <c r="N18" s="77"/>
      <c r="O18" s="77"/>
    </row>
    <row r="19" spans="1:15">
      <c r="B19" s="70" t="s">
        <v>164</v>
      </c>
      <c r="C19" t="s">
        <v>154</v>
      </c>
      <c r="D19" t="s">
        <v>155</v>
      </c>
      <c r="E19" t="s">
        <v>172</v>
      </c>
      <c r="F19" s="5" t="s">
        <v>26</v>
      </c>
      <c r="G19" s="76">
        <f>ROW()</f>
        <v>19</v>
      </c>
      <c r="H19" t="s">
        <v>96</v>
      </c>
      <c r="I19" t="s">
        <v>95</v>
      </c>
      <c r="K19" s="71"/>
      <c r="L19" s="77" t="b">
        <f t="shared" si="0"/>
        <v>1</v>
      </c>
      <c r="M19" s="77" t="b">
        <f t="shared" si="1"/>
        <v>1</v>
      </c>
      <c r="N19" s="77"/>
      <c r="O19" s="77"/>
    </row>
    <row r="20" spans="1:15">
      <c r="B20" s="70" t="s">
        <v>265</v>
      </c>
      <c r="C20" t="s">
        <v>154</v>
      </c>
      <c r="F20" s="5" t="s">
        <v>78</v>
      </c>
      <c r="G20" s="76">
        <f>ROW()</f>
        <v>20</v>
      </c>
      <c r="K20" s="71"/>
      <c r="L20" s="77" t="b">
        <f t="shared" si="0"/>
        <v>1</v>
      </c>
      <c r="M20" s="77" t="b">
        <f t="shared" si="1"/>
        <v>1</v>
      </c>
      <c r="N20" s="77"/>
      <c r="O20" s="77"/>
    </row>
    <row r="21" spans="1:15">
      <c r="B21" s="70" t="s">
        <v>193</v>
      </c>
      <c r="C21" t="s">
        <v>154</v>
      </c>
      <c r="D21" t="s">
        <v>155</v>
      </c>
      <c r="E21" t="s">
        <v>174</v>
      </c>
      <c r="F21" s="5" t="s">
        <v>34</v>
      </c>
      <c r="G21" s="76">
        <f>ROW()</f>
        <v>21</v>
      </c>
      <c r="H21" t="s">
        <v>100</v>
      </c>
      <c r="I21" t="s">
        <v>100</v>
      </c>
      <c r="K21" s="71"/>
      <c r="L21" s="77" t="b">
        <f t="shared" si="0"/>
        <v>1</v>
      </c>
      <c r="M21" s="77" t="b">
        <f t="shared" si="1"/>
        <v>1</v>
      </c>
      <c r="N21" s="77"/>
      <c r="O21" s="77"/>
    </row>
    <row r="22" spans="1:15">
      <c r="B22" s="70" t="s">
        <v>69</v>
      </c>
      <c r="C22" t="s">
        <v>154</v>
      </c>
      <c r="D22" t="s">
        <v>155</v>
      </c>
      <c r="E22" t="s">
        <v>176</v>
      </c>
      <c r="F22" s="5" t="s">
        <v>68</v>
      </c>
      <c r="G22" s="76">
        <f>ROW()</f>
        <v>22</v>
      </c>
      <c r="H22" t="s">
        <v>86</v>
      </c>
      <c r="I22" t="s">
        <v>111</v>
      </c>
      <c r="K22" s="71"/>
      <c r="L22" s="77" t="b">
        <f t="shared" si="0"/>
        <v>1</v>
      </c>
      <c r="M22" s="77" t="b">
        <f t="shared" si="1"/>
        <v>1</v>
      </c>
      <c r="N22" s="77"/>
      <c r="O22" s="77"/>
    </row>
    <row r="23" spans="1:15">
      <c r="A23" s="7" t="s">
        <v>422</v>
      </c>
      <c r="B23" s="70" t="s">
        <v>252</v>
      </c>
      <c r="C23" t="s">
        <v>253</v>
      </c>
      <c r="F23" s="5" t="s">
        <v>53</v>
      </c>
      <c r="G23" s="76">
        <f>ROW()</f>
        <v>23</v>
      </c>
      <c r="J23" t="s">
        <v>199</v>
      </c>
      <c r="K23" t="s">
        <v>199</v>
      </c>
      <c r="L23" s="77" t="b">
        <f t="shared" si="0"/>
        <v>1</v>
      </c>
      <c r="M23" s="77" t="b">
        <f t="shared" si="1"/>
        <v>1</v>
      </c>
      <c r="N23" s="77"/>
      <c r="O23" s="77"/>
    </row>
    <row r="24" spans="1:15">
      <c r="B24" s="70" t="s">
        <v>201</v>
      </c>
      <c r="C24" t="s">
        <v>154</v>
      </c>
      <c r="D24" t="s">
        <v>155</v>
      </c>
      <c r="E24" t="s">
        <v>172</v>
      </c>
      <c r="F24" s="5" t="s">
        <v>15</v>
      </c>
      <c r="G24" s="76">
        <f>ROW()</f>
        <v>24</v>
      </c>
      <c r="H24" t="s">
        <v>101</v>
      </c>
      <c r="I24" t="s">
        <v>101</v>
      </c>
      <c r="K24" s="71"/>
      <c r="L24" s="77" t="b">
        <f t="shared" si="0"/>
        <v>1</v>
      </c>
      <c r="M24" s="77" t="b">
        <f t="shared" si="1"/>
        <v>1</v>
      </c>
      <c r="N24" s="77"/>
      <c r="O24" s="77"/>
    </row>
    <row r="25" spans="1:15">
      <c r="B25" s="70" t="s">
        <v>189</v>
      </c>
      <c r="C25" t="s">
        <v>154</v>
      </c>
      <c r="E25" t="s">
        <v>177</v>
      </c>
      <c r="F25" s="5" t="s">
        <v>33</v>
      </c>
      <c r="G25" s="76">
        <f>ROW()</f>
        <v>25</v>
      </c>
      <c r="K25" s="71"/>
      <c r="L25" s="77" t="b">
        <f t="shared" si="0"/>
        <v>1</v>
      </c>
      <c r="M25" s="77" t="b">
        <f t="shared" si="1"/>
        <v>1</v>
      </c>
      <c r="N25" s="77"/>
      <c r="O25" s="77"/>
    </row>
    <row r="26" spans="1:15">
      <c r="A26" s="7" t="s">
        <v>401</v>
      </c>
      <c r="B26" s="70" t="s">
        <v>259</v>
      </c>
      <c r="C26" t="s">
        <v>237</v>
      </c>
      <c r="F26" s="5" t="s">
        <v>77</v>
      </c>
      <c r="G26" s="76">
        <f>ROW()</f>
        <v>26</v>
      </c>
      <c r="J26" t="s">
        <v>221</v>
      </c>
      <c r="K26" t="s">
        <v>221</v>
      </c>
      <c r="L26" s="77" t="b">
        <f t="shared" si="0"/>
        <v>1</v>
      </c>
      <c r="M26" s="77" t="b">
        <f t="shared" si="1"/>
        <v>1</v>
      </c>
      <c r="N26" s="77"/>
      <c r="O26" s="77"/>
    </row>
    <row r="27" spans="1:15">
      <c r="B27" s="70" t="s">
        <v>187</v>
      </c>
      <c r="C27" t="s">
        <v>154</v>
      </c>
      <c r="E27" t="s">
        <v>172</v>
      </c>
      <c r="F27" s="5" t="s">
        <v>30</v>
      </c>
      <c r="G27" s="76">
        <f>ROW()</f>
        <v>27</v>
      </c>
      <c r="K27" s="71"/>
      <c r="L27" s="77" t="b">
        <f t="shared" si="0"/>
        <v>1</v>
      </c>
      <c r="M27" s="77" t="b">
        <f t="shared" si="1"/>
        <v>1</v>
      </c>
      <c r="N27" s="77"/>
      <c r="O27" s="77"/>
    </row>
    <row r="28" spans="1:15">
      <c r="A28" s="97"/>
      <c r="B28" s="70" t="s">
        <v>219</v>
      </c>
      <c r="C28" t="s">
        <v>154</v>
      </c>
      <c r="E28" t="s">
        <v>173</v>
      </c>
      <c r="F28" s="5" t="s">
        <v>36</v>
      </c>
      <c r="G28" s="76">
        <f>ROW()</f>
        <v>28</v>
      </c>
      <c r="K28" s="71"/>
      <c r="L28" s="77" t="b">
        <f t="shared" si="0"/>
        <v>1</v>
      </c>
      <c r="M28" s="77" t="b">
        <f t="shared" si="1"/>
        <v>1</v>
      </c>
      <c r="N28" s="77"/>
      <c r="O28" s="77"/>
    </row>
    <row r="29" spans="1:15">
      <c r="B29" s="70" t="s">
        <v>158</v>
      </c>
      <c r="C29" t="s">
        <v>154</v>
      </c>
      <c r="D29" t="s">
        <v>155</v>
      </c>
      <c r="E29" t="s">
        <v>171</v>
      </c>
      <c r="F29" s="5" t="s">
        <v>50</v>
      </c>
      <c r="G29" s="76">
        <f>ROW()</f>
        <v>29</v>
      </c>
      <c r="H29" t="s">
        <v>104</v>
      </c>
      <c r="I29" t="s">
        <v>100</v>
      </c>
      <c r="K29" s="71"/>
      <c r="L29" s="77" t="b">
        <f t="shared" si="0"/>
        <v>1</v>
      </c>
      <c r="M29" s="77" t="b">
        <f t="shared" si="1"/>
        <v>1</v>
      </c>
      <c r="N29" s="77"/>
      <c r="O29" s="77"/>
    </row>
    <row r="30" spans="1:15">
      <c r="B30" s="70" t="s">
        <v>66</v>
      </c>
      <c r="C30" t="s">
        <v>154</v>
      </c>
      <c r="D30" t="s">
        <v>155</v>
      </c>
      <c r="F30" s="5" t="s">
        <v>65</v>
      </c>
      <c r="G30" s="76">
        <f>ROW()</f>
        <v>30</v>
      </c>
      <c r="H30" t="s">
        <v>107</v>
      </c>
      <c r="I30" t="s">
        <v>107</v>
      </c>
      <c r="K30" s="71"/>
      <c r="L30" s="77" t="b">
        <f t="shared" si="0"/>
        <v>1</v>
      </c>
      <c r="M30" s="77" t="b">
        <f t="shared" si="1"/>
        <v>1</v>
      </c>
      <c r="N30" s="77"/>
      <c r="O30" s="77"/>
    </row>
    <row r="31" spans="1:15">
      <c r="B31" s="70" t="s">
        <v>269</v>
      </c>
      <c r="C31" t="s">
        <v>154</v>
      </c>
      <c r="D31" t="s">
        <v>155</v>
      </c>
      <c r="F31" s="5" t="s">
        <v>29</v>
      </c>
      <c r="G31" s="76">
        <f>ROW()</f>
        <v>31</v>
      </c>
      <c r="H31" t="s">
        <v>105</v>
      </c>
      <c r="I31" t="s">
        <v>105</v>
      </c>
      <c r="K31" s="71"/>
      <c r="L31" s="77" t="b">
        <f t="shared" si="0"/>
        <v>1</v>
      </c>
      <c r="M31" s="77" t="b">
        <f t="shared" si="1"/>
        <v>1</v>
      </c>
      <c r="N31" s="77"/>
      <c r="O31" s="77"/>
    </row>
    <row r="32" spans="1:15">
      <c r="B32" s="70" t="s">
        <v>55</v>
      </c>
      <c r="C32" t="s">
        <v>154</v>
      </c>
      <c r="E32" t="s">
        <v>181</v>
      </c>
      <c r="F32" s="5" t="s">
        <v>54</v>
      </c>
      <c r="G32" s="76">
        <f>ROW()</f>
        <v>32</v>
      </c>
      <c r="K32" s="71"/>
      <c r="L32" s="77" t="b">
        <f t="shared" si="0"/>
        <v>1</v>
      </c>
      <c r="M32" s="77" t="b">
        <f t="shared" si="1"/>
        <v>1</v>
      </c>
      <c r="N32" s="77"/>
      <c r="O32" s="77"/>
    </row>
    <row r="33" spans="1:15">
      <c r="B33" s="70" t="s">
        <v>115</v>
      </c>
      <c r="C33" t="s">
        <v>154</v>
      </c>
      <c r="D33" t="s">
        <v>155</v>
      </c>
      <c r="E33" t="s">
        <v>172</v>
      </c>
      <c r="F33" s="5" t="s">
        <v>114</v>
      </c>
      <c r="G33" s="76">
        <f>ROW()</f>
        <v>33</v>
      </c>
      <c r="H33" t="s">
        <v>114</v>
      </c>
      <c r="I33" t="s">
        <v>114</v>
      </c>
      <c r="K33" s="71"/>
      <c r="L33" s="77" t="b">
        <f t="shared" si="0"/>
        <v>1</v>
      </c>
      <c r="M33" s="77" t="b">
        <f t="shared" si="1"/>
        <v>1</v>
      </c>
      <c r="N33" s="77"/>
      <c r="O33" s="77"/>
    </row>
    <row r="34" spans="1:15">
      <c r="B34" s="70" t="s">
        <v>162</v>
      </c>
      <c r="C34" t="s">
        <v>154</v>
      </c>
      <c r="D34" t="s">
        <v>155</v>
      </c>
      <c r="E34" t="s">
        <v>173</v>
      </c>
      <c r="F34" s="5" t="s">
        <v>11</v>
      </c>
      <c r="G34" s="76">
        <f>ROW()</f>
        <v>34</v>
      </c>
      <c r="H34" t="s">
        <v>110</v>
      </c>
      <c r="I34" t="s">
        <v>110</v>
      </c>
      <c r="K34" s="71"/>
      <c r="L34" s="77" t="b">
        <f t="shared" si="0"/>
        <v>1</v>
      </c>
      <c r="M34" s="77" t="b">
        <f t="shared" si="1"/>
        <v>1</v>
      </c>
      <c r="N34" s="77"/>
      <c r="O34" s="77"/>
    </row>
    <row r="35" spans="1:15">
      <c r="A35" s="7" t="s">
        <v>401</v>
      </c>
      <c r="B35" s="70" t="s">
        <v>420</v>
      </c>
      <c r="C35" t="s">
        <v>237</v>
      </c>
      <c r="F35" s="5">
        <v>911</v>
      </c>
      <c r="G35" s="76">
        <f>ROW()</f>
        <v>35</v>
      </c>
      <c r="H35" t="s">
        <v>100</v>
      </c>
      <c r="I35" t="s">
        <v>100</v>
      </c>
      <c r="J35" t="s">
        <v>193</v>
      </c>
      <c r="K35" t="s">
        <v>193</v>
      </c>
      <c r="L35" s="77" t="b">
        <f t="shared" si="0"/>
        <v>1</v>
      </c>
      <c r="M35" s="77" t="b">
        <f t="shared" si="1"/>
        <v>1</v>
      </c>
      <c r="N35" s="77"/>
      <c r="O35" s="77"/>
    </row>
    <row r="36" spans="1:15">
      <c r="B36" s="70" t="s">
        <v>296</v>
      </c>
      <c r="C36" t="s">
        <v>154</v>
      </c>
      <c r="D36" t="s">
        <v>155</v>
      </c>
      <c r="E36" t="s">
        <v>176</v>
      </c>
      <c r="F36" s="5" t="s">
        <v>29</v>
      </c>
      <c r="G36" s="76">
        <f>ROW()</f>
        <v>36</v>
      </c>
      <c r="H36" t="s">
        <v>106</v>
      </c>
      <c r="I36" t="s">
        <v>106</v>
      </c>
      <c r="K36" s="71"/>
      <c r="L36" s="77" t="b">
        <f t="shared" si="0"/>
        <v>1</v>
      </c>
      <c r="M36" s="77" t="b">
        <f t="shared" si="1"/>
        <v>1</v>
      </c>
      <c r="N36" s="77"/>
      <c r="O36" s="77"/>
    </row>
    <row r="37" spans="1:15">
      <c r="B37" s="70" t="s">
        <v>192</v>
      </c>
      <c r="C37" t="s">
        <v>154</v>
      </c>
      <c r="D37" t="s">
        <v>155</v>
      </c>
      <c r="E37" t="s">
        <v>173</v>
      </c>
      <c r="F37" s="5" t="s">
        <v>33</v>
      </c>
      <c r="G37" s="76">
        <f>ROW()</f>
        <v>37</v>
      </c>
      <c r="H37" t="s">
        <v>98</v>
      </c>
      <c r="I37" t="s">
        <v>99</v>
      </c>
      <c r="K37" s="71"/>
      <c r="L37" s="77" t="b">
        <f t="shared" si="0"/>
        <v>1</v>
      </c>
      <c r="M37" s="77" t="b">
        <f t="shared" si="1"/>
        <v>1</v>
      </c>
      <c r="N37" s="77"/>
      <c r="O37" s="77"/>
    </row>
    <row r="38" spans="1:15">
      <c r="A38" s="7" t="s">
        <v>401</v>
      </c>
      <c r="B38" s="70" t="s">
        <v>399</v>
      </c>
      <c r="C38" t="s">
        <v>237</v>
      </c>
      <c r="D38" t="s">
        <v>155</v>
      </c>
      <c r="E38" t="s">
        <v>172</v>
      </c>
      <c r="F38" s="5" t="s">
        <v>70</v>
      </c>
      <c r="G38" s="76">
        <f>ROW()</f>
        <v>38</v>
      </c>
      <c r="H38" t="s">
        <v>105</v>
      </c>
      <c r="I38" t="s">
        <v>105</v>
      </c>
      <c r="J38" t="s">
        <v>159</v>
      </c>
      <c r="K38" s="71" t="s">
        <v>159</v>
      </c>
      <c r="L38" s="77" t="b">
        <f t="shared" si="0"/>
        <v>1</v>
      </c>
      <c r="M38" s="77" t="b">
        <f t="shared" si="1"/>
        <v>1</v>
      </c>
      <c r="N38" s="77"/>
      <c r="O38" s="77"/>
    </row>
    <row r="39" spans="1:15">
      <c r="B39" s="70" t="s">
        <v>194</v>
      </c>
      <c r="C39" t="s">
        <v>154</v>
      </c>
      <c r="D39" t="s">
        <v>155</v>
      </c>
      <c r="E39" t="s">
        <v>173</v>
      </c>
      <c r="F39" s="5" t="s">
        <v>33</v>
      </c>
      <c r="G39" s="76">
        <f>ROW()</f>
        <v>39</v>
      </c>
      <c r="H39" t="s">
        <v>98</v>
      </c>
      <c r="I39" t="s">
        <v>99</v>
      </c>
      <c r="K39" s="71"/>
      <c r="L39" s="77" t="b">
        <f t="shared" si="0"/>
        <v>1</v>
      </c>
      <c r="M39" s="77" t="b">
        <f t="shared" si="1"/>
        <v>1</v>
      </c>
      <c r="N39" s="77"/>
      <c r="O39" s="77"/>
    </row>
    <row r="40" spans="1:15">
      <c r="B40" s="70" t="s">
        <v>44</v>
      </c>
      <c r="C40" t="s">
        <v>154</v>
      </c>
      <c r="D40" t="s">
        <v>155</v>
      </c>
      <c r="E40" t="s">
        <v>174</v>
      </c>
      <c r="F40" s="5" t="s">
        <v>43</v>
      </c>
      <c r="G40" s="76">
        <f>ROW()</f>
        <v>40</v>
      </c>
      <c r="H40" t="s">
        <v>113</v>
      </c>
      <c r="I40" t="s">
        <v>113</v>
      </c>
      <c r="K40" s="71"/>
      <c r="L40" s="77" t="b">
        <f t="shared" si="0"/>
        <v>1</v>
      </c>
      <c r="M40" s="77" t="b">
        <f t="shared" si="1"/>
        <v>1</v>
      </c>
      <c r="N40" s="77"/>
      <c r="O40" s="77"/>
    </row>
    <row r="41" spans="1:15">
      <c r="B41" s="70" t="s">
        <v>198</v>
      </c>
      <c r="C41" t="s">
        <v>154</v>
      </c>
      <c r="E41" t="s">
        <v>181</v>
      </c>
      <c r="F41" s="5" t="s">
        <v>37</v>
      </c>
      <c r="G41" s="76">
        <f>ROW()</f>
        <v>41</v>
      </c>
      <c r="K41" s="71"/>
      <c r="L41" s="77" t="b">
        <f t="shared" si="0"/>
        <v>1</v>
      </c>
      <c r="M41" s="77" t="b">
        <f t="shared" si="1"/>
        <v>1</v>
      </c>
      <c r="N41" s="77"/>
      <c r="O41" s="77"/>
    </row>
    <row r="42" spans="1:15">
      <c r="B42" s="70" t="s">
        <v>211</v>
      </c>
      <c r="C42" t="s">
        <v>154</v>
      </c>
      <c r="D42" t="s">
        <v>155</v>
      </c>
      <c r="E42" t="s">
        <v>174</v>
      </c>
      <c r="F42" s="5" t="s">
        <v>64</v>
      </c>
      <c r="G42" s="76">
        <f>ROW()</f>
        <v>42</v>
      </c>
      <c r="H42" t="s">
        <v>135</v>
      </c>
      <c r="I42" t="s">
        <v>135</v>
      </c>
      <c r="K42" s="71"/>
      <c r="L42" s="77" t="b">
        <f t="shared" si="0"/>
        <v>1</v>
      </c>
      <c r="M42" s="77" t="b">
        <f t="shared" si="1"/>
        <v>1</v>
      </c>
      <c r="N42" s="77"/>
      <c r="O42" s="77"/>
    </row>
    <row r="43" spans="1:15">
      <c r="B43" s="70" t="s">
        <v>190</v>
      </c>
      <c r="C43" t="s">
        <v>154</v>
      </c>
      <c r="D43" t="s">
        <v>155</v>
      </c>
      <c r="E43" t="s">
        <v>174</v>
      </c>
      <c r="F43" s="5" t="s">
        <v>32</v>
      </c>
      <c r="G43" s="76">
        <f>ROW()</f>
        <v>43</v>
      </c>
      <c r="H43" t="s">
        <v>135</v>
      </c>
      <c r="K43" s="71"/>
      <c r="L43" s="77" t="b">
        <f t="shared" ref="L43:L74" si="2">OR(COUNTIF($B$11:$B$168,$J43),ISBLANK($J43))</f>
        <v>1</v>
      </c>
      <c r="M43" s="77" t="b">
        <f t="shared" si="1"/>
        <v>1</v>
      </c>
      <c r="N43" s="77"/>
      <c r="O43" s="77"/>
    </row>
    <row r="44" spans="1:15">
      <c r="B44" s="70" t="s">
        <v>206</v>
      </c>
      <c r="C44" t="s">
        <v>154</v>
      </c>
      <c r="D44" t="s">
        <v>155</v>
      </c>
      <c r="E44" t="s">
        <v>174</v>
      </c>
      <c r="F44" s="5" t="s">
        <v>56</v>
      </c>
      <c r="G44" s="76">
        <f>ROW()</f>
        <v>44</v>
      </c>
      <c r="H44" t="s">
        <v>102</v>
      </c>
      <c r="I44" t="s">
        <v>104</v>
      </c>
      <c r="K44" s="71"/>
      <c r="L44" s="77" t="b">
        <f t="shared" si="2"/>
        <v>1</v>
      </c>
      <c r="M44" s="77" t="b">
        <f t="shared" si="1"/>
        <v>1</v>
      </c>
      <c r="N44" s="77"/>
      <c r="O44" s="77"/>
    </row>
    <row r="45" spans="1:15">
      <c r="A45" s="7" t="s">
        <v>401</v>
      </c>
      <c r="B45" s="70" t="s">
        <v>417</v>
      </c>
      <c r="C45" t="s">
        <v>418</v>
      </c>
      <c r="F45" s="5" t="s">
        <v>70</v>
      </c>
      <c r="G45" s="76">
        <f>ROW()</f>
        <v>45</v>
      </c>
      <c r="H45" t="s">
        <v>106</v>
      </c>
      <c r="I45" t="s">
        <v>106</v>
      </c>
      <c r="J45" t="s">
        <v>296</v>
      </c>
      <c r="K45" s="71" t="s">
        <v>296</v>
      </c>
      <c r="L45" s="77" t="b">
        <f t="shared" si="2"/>
        <v>1</v>
      </c>
      <c r="M45" s="77" t="b">
        <f t="shared" si="1"/>
        <v>1</v>
      </c>
      <c r="N45" s="77"/>
      <c r="O45" s="77"/>
    </row>
    <row r="46" spans="1:15">
      <c r="B46" s="70" t="s">
        <v>203</v>
      </c>
      <c r="C46" t="s">
        <v>154</v>
      </c>
      <c r="D46" t="s">
        <v>155</v>
      </c>
      <c r="E46" t="s">
        <v>172</v>
      </c>
      <c r="F46" s="5" t="s">
        <v>47</v>
      </c>
      <c r="G46" s="76">
        <f>ROW()</f>
        <v>46</v>
      </c>
      <c r="H46" t="s">
        <v>105</v>
      </c>
      <c r="I46" t="s">
        <v>105</v>
      </c>
      <c r="K46" s="71"/>
      <c r="L46" s="77" t="b">
        <f t="shared" si="2"/>
        <v>1</v>
      </c>
      <c r="M46" s="77" t="b">
        <f t="shared" si="1"/>
        <v>1</v>
      </c>
      <c r="N46" s="77"/>
      <c r="O46" s="77"/>
    </row>
    <row r="47" spans="1:15">
      <c r="B47" s="70" t="s">
        <v>165</v>
      </c>
      <c r="C47" t="s">
        <v>154</v>
      </c>
      <c r="D47" t="s">
        <v>155</v>
      </c>
      <c r="E47" t="s">
        <v>174</v>
      </c>
      <c r="F47" s="5" t="s">
        <v>40</v>
      </c>
      <c r="G47" s="76">
        <f>ROW()</f>
        <v>47</v>
      </c>
      <c r="H47" t="s">
        <v>100</v>
      </c>
      <c r="I47" t="s">
        <v>100</v>
      </c>
      <c r="K47" s="71"/>
      <c r="L47" s="77" t="b">
        <f t="shared" si="2"/>
        <v>1</v>
      </c>
      <c r="M47" s="77" t="b">
        <f t="shared" si="1"/>
        <v>1</v>
      </c>
      <c r="N47" s="77"/>
      <c r="O47" s="77"/>
    </row>
    <row r="48" spans="1:15">
      <c r="B48" s="70" t="s">
        <v>186</v>
      </c>
      <c r="C48" t="s">
        <v>257</v>
      </c>
      <c r="E48" t="s">
        <v>174</v>
      </c>
      <c r="F48" s="5" t="s">
        <v>30</v>
      </c>
      <c r="G48" s="76">
        <f>ROW()</f>
        <v>48</v>
      </c>
      <c r="K48" s="71"/>
      <c r="L48" s="77" t="b">
        <f t="shared" si="2"/>
        <v>1</v>
      </c>
      <c r="M48" s="77" t="b">
        <f t="shared" si="1"/>
        <v>1</v>
      </c>
      <c r="N48" s="77"/>
      <c r="O48" s="77"/>
    </row>
    <row r="49" spans="1:15">
      <c r="A49" s="7" t="s">
        <v>401</v>
      </c>
      <c r="B49" s="70" t="s">
        <v>421</v>
      </c>
      <c r="C49" t="s">
        <v>237</v>
      </c>
      <c r="F49" s="5" t="s">
        <v>78</v>
      </c>
      <c r="G49" s="76">
        <f>ROW()</f>
        <v>49</v>
      </c>
      <c r="H49" t="s">
        <v>117</v>
      </c>
      <c r="J49" t="s">
        <v>188</v>
      </c>
      <c r="K49" s="71" t="s">
        <v>195</v>
      </c>
      <c r="L49" s="77" t="b">
        <f t="shared" si="2"/>
        <v>1</v>
      </c>
      <c r="M49" s="77" t="b">
        <f t="shared" si="1"/>
        <v>0</v>
      </c>
      <c r="N49" s="77"/>
      <c r="O49" s="77"/>
    </row>
    <row r="50" spans="1:15">
      <c r="B50" s="70" t="s">
        <v>13</v>
      </c>
      <c r="C50" t="s">
        <v>154</v>
      </c>
      <c r="E50" t="s">
        <v>176</v>
      </c>
      <c r="F50" s="5" t="s">
        <v>36</v>
      </c>
      <c r="G50" s="76">
        <f>ROW()</f>
        <v>50</v>
      </c>
      <c r="K50" s="71"/>
      <c r="L50" s="77" t="b">
        <f t="shared" si="2"/>
        <v>1</v>
      </c>
      <c r="M50" s="77" t="b">
        <f t="shared" si="1"/>
        <v>1</v>
      </c>
      <c r="N50" s="77"/>
      <c r="O50" s="77"/>
    </row>
    <row r="51" spans="1:15">
      <c r="A51" s="7" t="s">
        <v>401</v>
      </c>
      <c r="B51" s="70" t="s">
        <v>412</v>
      </c>
      <c r="C51" t="s">
        <v>237</v>
      </c>
      <c r="F51" s="5" t="s">
        <v>53</v>
      </c>
      <c r="G51" s="76">
        <f>ROW()</f>
        <v>51</v>
      </c>
      <c r="J51" t="s">
        <v>130</v>
      </c>
      <c r="K51" s="71" t="s">
        <v>130</v>
      </c>
      <c r="L51" s="77" t="b">
        <f t="shared" si="2"/>
        <v>1</v>
      </c>
      <c r="M51" s="77" t="b">
        <f t="shared" si="1"/>
        <v>1</v>
      </c>
      <c r="N51" s="77"/>
      <c r="O51" s="77"/>
    </row>
    <row r="52" spans="1:15">
      <c r="B52" s="70" t="s">
        <v>285</v>
      </c>
      <c r="C52" t="s">
        <v>154</v>
      </c>
      <c r="E52" t="s">
        <v>284</v>
      </c>
      <c r="F52" s="5" t="s">
        <v>3</v>
      </c>
      <c r="G52" s="76">
        <f>ROW()</f>
        <v>52</v>
      </c>
      <c r="K52" s="71"/>
      <c r="L52" s="77" t="b">
        <f t="shared" si="2"/>
        <v>1</v>
      </c>
      <c r="M52" s="77" t="b">
        <f t="shared" si="1"/>
        <v>1</v>
      </c>
      <c r="N52" s="77"/>
      <c r="O52" s="77"/>
    </row>
    <row r="53" spans="1:15">
      <c r="B53" s="70" t="s">
        <v>210</v>
      </c>
      <c r="C53" t="s">
        <v>154</v>
      </c>
      <c r="D53" t="s">
        <v>155</v>
      </c>
      <c r="E53" t="s">
        <v>174</v>
      </c>
      <c r="F53" s="5" t="s">
        <v>64</v>
      </c>
      <c r="G53" s="76">
        <f>ROW()</f>
        <v>53</v>
      </c>
      <c r="H53" t="s">
        <v>135</v>
      </c>
      <c r="I53" t="s">
        <v>117</v>
      </c>
      <c r="K53" s="71"/>
      <c r="L53" s="77" t="b">
        <f t="shared" si="2"/>
        <v>1</v>
      </c>
      <c r="M53" s="77" t="b">
        <f t="shared" si="1"/>
        <v>1</v>
      </c>
      <c r="N53" s="77"/>
      <c r="O53" s="77"/>
    </row>
    <row r="54" spans="1:15">
      <c r="A54" s="7" t="s">
        <v>401</v>
      </c>
      <c r="B54" s="70" t="s">
        <v>414</v>
      </c>
      <c r="C54" t="s">
        <v>239</v>
      </c>
      <c r="F54" s="5" t="s">
        <v>53</v>
      </c>
      <c r="G54" s="76">
        <f>ROW()</f>
        <v>54</v>
      </c>
      <c r="J54" t="s">
        <v>130</v>
      </c>
      <c r="K54" t="s">
        <v>130</v>
      </c>
      <c r="L54" s="77" t="b">
        <f t="shared" si="2"/>
        <v>1</v>
      </c>
      <c r="M54" s="77" t="b">
        <f t="shared" si="1"/>
        <v>1</v>
      </c>
      <c r="N54" s="77"/>
      <c r="O54" s="77"/>
    </row>
    <row r="55" spans="1:15">
      <c r="A55" s="7" t="s">
        <v>401</v>
      </c>
      <c r="B55" s="70" t="s">
        <v>241</v>
      </c>
      <c r="C55" t="s">
        <v>237</v>
      </c>
      <c r="F55" s="5" t="s">
        <v>51</v>
      </c>
      <c r="G55" s="76">
        <f>ROW()</f>
        <v>55</v>
      </c>
      <c r="J55" t="s">
        <v>296</v>
      </c>
      <c r="K55" t="s">
        <v>296</v>
      </c>
      <c r="L55" s="77" t="b">
        <f t="shared" si="2"/>
        <v>1</v>
      </c>
      <c r="M55" s="77" t="b">
        <f t="shared" si="1"/>
        <v>1</v>
      </c>
      <c r="N55" s="77"/>
      <c r="O55" s="77"/>
    </row>
    <row r="56" spans="1:15">
      <c r="A56" s="7" t="s">
        <v>401</v>
      </c>
      <c r="B56" s="70" t="s">
        <v>419</v>
      </c>
      <c r="C56" t="s">
        <v>239</v>
      </c>
      <c r="F56" s="5" t="s">
        <v>77</v>
      </c>
      <c r="G56" s="76">
        <f>ROW()</f>
        <v>56</v>
      </c>
      <c r="J56" t="s">
        <v>221</v>
      </c>
      <c r="K56" t="s">
        <v>221</v>
      </c>
      <c r="L56" s="77" t="b">
        <f t="shared" si="2"/>
        <v>1</v>
      </c>
      <c r="M56" s="77" t="b">
        <f t="shared" si="1"/>
        <v>1</v>
      </c>
      <c r="N56" s="77"/>
      <c r="O56" s="77"/>
    </row>
    <row r="57" spans="1:15">
      <c r="B57" s="70" t="s">
        <v>196</v>
      </c>
      <c r="C57" t="s">
        <v>154</v>
      </c>
      <c r="D57" t="s">
        <v>155</v>
      </c>
      <c r="E57" t="s">
        <v>173</v>
      </c>
      <c r="F57" s="5" t="s">
        <v>34</v>
      </c>
      <c r="G57" s="76">
        <f>ROW()</f>
        <v>57</v>
      </c>
      <c r="H57" t="s">
        <v>98</v>
      </c>
      <c r="I57" t="s">
        <v>99</v>
      </c>
      <c r="K57" s="71"/>
      <c r="L57" s="77" t="b">
        <f t="shared" si="2"/>
        <v>1</v>
      </c>
      <c r="M57" s="77" t="b">
        <f t="shared" si="1"/>
        <v>1</v>
      </c>
      <c r="N57" s="77"/>
      <c r="O57" s="77"/>
    </row>
    <row r="58" spans="1:15">
      <c r="B58" s="70" t="s">
        <v>281</v>
      </c>
      <c r="C58" t="s">
        <v>154</v>
      </c>
      <c r="D58" t="s">
        <v>155</v>
      </c>
      <c r="E58" t="s">
        <v>176</v>
      </c>
      <c r="F58" s="5" t="s">
        <v>39</v>
      </c>
      <c r="G58" s="76">
        <f>ROW()</f>
        <v>58</v>
      </c>
      <c r="H58" t="s">
        <v>106</v>
      </c>
      <c r="I58" t="s">
        <v>106</v>
      </c>
      <c r="K58" s="71"/>
      <c r="L58" s="77" t="b">
        <f t="shared" si="2"/>
        <v>1</v>
      </c>
      <c r="M58" s="77" t="b">
        <f t="shared" si="1"/>
        <v>1</v>
      </c>
      <c r="N58" s="77"/>
      <c r="O58" s="77"/>
    </row>
    <row r="59" spans="1:15">
      <c r="B59" s="70" t="s">
        <v>202</v>
      </c>
      <c r="C59" t="s">
        <v>154</v>
      </c>
      <c r="D59" t="s">
        <v>155</v>
      </c>
      <c r="E59" t="s">
        <v>172</v>
      </c>
      <c r="F59" s="5" t="s">
        <v>47</v>
      </c>
      <c r="G59" s="76">
        <f>ROW()</f>
        <v>59</v>
      </c>
      <c r="H59" t="s">
        <v>105</v>
      </c>
      <c r="I59" t="s">
        <v>105</v>
      </c>
      <c r="K59" s="71"/>
      <c r="L59" s="77" t="b">
        <f t="shared" si="2"/>
        <v>1</v>
      </c>
      <c r="M59" s="77" t="b">
        <f t="shared" si="1"/>
        <v>1</v>
      </c>
      <c r="N59" s="77"/>
      <c r="O59" s="77"/>
    </row>
    <row r="60" spans="1:15">
      <c r="B60" s="70" t="s">
        <v>42</v>
      </c>
      <c r="C60" t="s">
        <v>154</v>
      </c>
      <c r="D60" t="s">
        <v>155</v>
      </c>
      <c r="E60" t="s">
        <v>174</v>
      </c>
      <c r="F60" s="5" t="s">
        <v>41</v>
      </c>
      <c r="G60" s="76">
        <f>ROW()</f>
        <v>60</v>
      </c>
      <c r="H60" t="s">
        <v>87</v>
      </c>
      <c r="I60" t="s">
        <v>112</v>
      </c>
      <c r="K60" s="71"/>
      <c r="L60" s="77" t="b">
        <f t="shared" si="2"/>
        <v>1</v>
      </c>
      <c r="M60" s="77" t="b">
        <f t="shared" si="1"/>
        <v>1</v>
      </c>
      <c r="N60" s="77"/>
      <c r="O60" s="77"/>
    </row>
    <row r="61" spans="1:15">
      <c r="B61" s="70" t="s">
        <v>387</v>
      </c>
      <c r="C61" t="s">
        <v>386</v>
      </c>
      <c r="D61" t="s">
        <v>155</v>
      </c>
      <c r="F61" s="5" t="s">
        <v>12</v>
      </c>
      <c r="G61" s="76">
        <f>ROW()</f>
        <v>61</v>
      </c>
      <c r="H61" t="s">
        <v>89</v>
      </c>
      <c r="I61" t="s">
        <v>89</v>
      </c>
      <c r="L61" s="77" t="b">
        <f t="shared" si="2"/>
        <v>1</v>
      </c>
      <c r="M61" s="77" t="b">
        <f>OR(COUNTIF($B$11:$B$168,$J61),ISBLANK($J61))</f>
        <v>1</v>
      </c>
      <c r="N61" s="77"/>
      <c r="O61" s="77"/>
    </row>
    <row r="62" spans="1:15">
      <c r="A62" s="7" t="s">
        <v>401</v>
      </c>
      <c r="B62" s="70" t="s">
        <v>246</v>
      </c>
      <c r="C62" t="s">
        <v>237</v>
      </c>
      <c r="F62" s="5" t="s">
        <v>52</v>
      </c>
      <c r="G62" s="76">
        <f>ROW()</f>
        <v>62</v>
      </c>
      <c r="J62" t="s">
        <v>42</v>
      </c>
      <c r="K62" s="71" t="s">
        <v>42</v>
      </c>
      <c r="L62" s="77" t="b">
        <f t="shared" si="2"/>
        <v>1</v>
      </c>
      <c r="M62" s="77" t="b">
        <f>OR(COUNTIF($B$11:$B$168,$K62),ISBLANK($K62))</f>
        <v>1</v>
      </c>
      <c r="N62" s="77"/>
      <c r="O62" s="77"/>
    </row>
    <row r="63" spans="1:15">
      <c r="B63" s="70" t="s">
        <v>197</v>
      </c>
      <c r="C63" t="s">
        <v>257</v>
      </c>
      <c r="D63" t="s">
        <v>155</v>
      </c>
      <c r="E63" t="s">
        <v>173</v>
      </c>
      <c r="F63" s="5" t="s">
        <v>36</v>
      </c>
      <c r="G63" s="76">
        <f>ROW()</f>
        <v>63</v>
      </c>
      <c r="H63" t="s">
        <v>106</v>
      </c>
      <c r="I63" t="s">
        <v>106</v>
      </c>
      <c r="K63" s="71"/>
      <c r="L63" s="77" t="b">
        <f t="shared" si="2"/>
        <v>1</v>
      </c>
      <c r="M63" s="77" t="b">
        <f>OR(COUNTIF($B$11:$B$168,$K63),ISBLANK($K63))</f>
        <v>1</v>
      </c>
      <c r="N63" s="77"/>
      <c r="O63" s="77"/>
    </row>
    <row r="64" spans="1:15">
      <c r="B64" s="70" t="s">
        <v>218</v>
      </c>
      <c r="C64" t="s">
        <v>154</v>
      </c>
      <c r="E64" t="s">
        <v>173</v>
      </c>
      <c r="F64" s="5" t="s">
        <v>36</v>
      </c>
      <c r="G64" s="76">
        <f>ROW()</f>
        <v>64</v>
      </c>
      <c r="L64" s="77" t="b">
        <f t="shared" si="2"/>
        <v>1</v>
      </c>
      <c r="M64" s="77" t="b">
        <f>OR(COUNTIF($B$11:$B$168,$K64),ISBLANK($K64))</f>
        <v>1</v>
      </c>
      <c r="N64" s="77"/>
      <c r="O64" s="77"/>
    </row>
    <row r="65" spans="1:15">
      <c r="B65" s="70" t="s">
        <v>49</v>
      </c>
      <c r="C65" t="s">
        <v>154</v>
      </c>
      <c r="E65" t="s">
        <v>181</v>
      </c>
      <c r="F65" s="5" t="s">
        <v>48</v>
      </c>
      <c r="G65" s="76">
        <f>ROW()</f>
        <v>65</v>
      </c>
      <c r="L65" s="77" t="b">
        <f t="shared" si="2"/>
        <v>1</v>
      </c>
      <c r="M65" s="77" t="b">
        <f>OR(COUNTIF($B$11:$B$168,$K65),ISBLANK($K65))</f>
        <v>1</v>
      </c>
      <c r="N65" s="77"/>
      <c r="O65" s="77"/>
    </row>
    <row r="66" spans="1:15">
      <c r="B66" s="70" t="s">
        <v>383</v>
      </c>
      <c r="C66" t="s">
        <v>154</v>
      </c>
      <c r="D66" t="s">
        <v>155</v>
      </c>
      <c r="E66" t="s">
        <v>173</v>
      </c>
      <c r="F66" s="5" t="s">
        <v>108</v>
      </c>
      <c r="G66" s="76">
        <f>ROW()</f>
        <v>66</v>
      </c>
      <c r="H66" t="s">
        <v>82</v>
      </c>
      <c r="I66" t="s">
        <v>83</v>
      </c>
      <c r="K66" s="71"/>
      <c r="L66" s="77" t="b">
        <f t="shared" si="2"/>
        <v>1</v>
      </c>
      <c r="M66" s="77" t="b">
        <f>OR(COUNTIF($B$11:$B$168,$J66),ISBLANK($J66))</f>
        <v>1</v>
      </c>
      <c r="N66" s="77"/>
      <c r="O66" s="77"/>
    </row>
    <row r="67" spans="1:15">
      <c r="B67" s="70" t="s">
        <v>25</v>
      </c>
      <c r="C67" t="s">
        <v>154</v>
      </c>
      <c r="E67" t="s">
        <v>181</v>
      </c>
      <c r="F67" s="5" t="s">
        <v>24</v>
      </c>
      <c r="G67" s="76">
        <f>ROW()</f>
        <v>67</v>
      </c>
      <c r="K67" s="71"/>
      <c r="L67" s="77" t="b">
        <f t="shared" si="2"/>
        <v>1</v>
      </c>
      <c r="M67" s="77" t="b">
        <f t="shared" ref="M67:M72" si="3">OR(COUNTIF($B$11:$B$168,$K67),ISBLANK($K67))</f>
        <v>1</v>
      </c>
      <c r="N67" s="77"/>
      <c r="O67" s="77"/>
    </row>
    <row r="68" spans="1:15">
      <c r="B68" s="70" t="s">
        <v>62</v>
      </c>
      <c r="C68" t="s">
        <v>257</v>
      </c>
      <c r="D68" t="s">
        <v>155</v>
      </c>
      <c r="E68" t="s">
        <v>176</v>
      </c>
      <c r="F68" s="5" t="s">
        <v>8</v>
      </c>
      <c r="G68" s="76">
        <f>ROW()</f>
        <v>68</v>
      </c>
      <c r="K68" s="71"/>
      <c r="L68" s="77" t="b">
        <f t="shared" si="2"/>
        <v>1</v>
      </c>
      <c r="M68" s="77" t="b">
        <f t="shared" si="3"/>
        <v>1</v>
      </c>
      <c r="N68" s="77"/>
      <c r="O68" s="77"/>
    </row>
    <row r="69" spans="1:15">
      <c r="B69" s="70" t="s">
        <v>200</v>
      </c>
      <c r="C69" t="s">
        <v>154</v>
      </c>
      <c r="E69" t="s">
        <v>172</v>
      </c>
      <c r="F69" s="5" t="s">
        <v>39</v>
      </c>
      <c r="G69" s="76">
        <f>ROW()</f>
        <v>69</v>
      </c>
      <c r="K69" s="71"/>
      <c r="L69" s="77" t="b">
        <f t="shared" si="2"/>
        <v>1</v>
      </c>
      <c r="M69" s="77" t="b">
        <f t="shared" si="3"/>
        <v>1</v>
      </c>
      <c r="N69" s="77"/>
      <c r="O69" s="77"/>
    </row>
    <row r="70" spans="1:15">
      <c r="B70" s="70" t="s">
        <v>161</v>
      </c>
      <c r="C70" t="s">
        <v>154</v>
      </c>
      <c r="E70" t="s">
        <v>173</v>
      </c>
      <c r="F70" s="5" t="s">
        <v>11</v>
      </c>
      <c r="G70" s="76">
        <f>ROW()</f>
        <v>70</v>
      </c>
      <c r="L70" s="77" t="b">
        <f t="shared" si="2"/>
        <v>1</v>
      </c>
      <c r="M70" s="77" t="b">
        <f t="shared" si="3"/>
        <v>1</v>
      </c>
      <c r="N70" s="77"/>
      <c r="O70" s="77"/>
    </row>
    <row r="71" spans="1:15">
      <c r="B71" s="70" t="s">
        <v>213</v>
      </c>
      <c r="C71" t="s">
        <v>154</v>
      </c>
      <c r="D71" t="s">
        <v>155</v>
      </c>
      <c r="E71" t="s">
        <v>176</v>
      </c>
      <c r="F71" s="5" t="s">
        <v>67</v>
      </c>
      <c r="G71" s="76">
        <f>ROW()</f>
        <v>71</v>
      </c>
      <c r="H71" t="s">
        <v>105</v>
      </c>
      <c r="I71" t="s">
        <v>105</v>
      </c>
      <c r="L71" s="77" t="b">
        <f t="shared" si="2"/>
        <v>1</v>
      </c>
      <c r="M71" s="77" t="b">
        <f t="shared" si="3"/>
        <v>1</v>
      </c>
      <c r="N71" s="77"/>
      <c r="O71" s="77"/>
    </row>
    <row r="72" spans="1:15">
      <c r="A72" s="7" t="s">
        <v>401</v>
      </c>
      <c r="B72" s="70" t="s">
        <v>411</v>
      </c>
      <c r="C72" t="s">
        <v>237</v>
      </c>
      <c r="F72" s="5" t="s">
        <v>53</v>
      </c>
      <c r="G72" s="76">
        <f>ROW()</f>
        <v>72</v>
      </c>
      <c r="J72" t="s">
        <v>199</v>
      </c>
      <c r="K72" t="s">
        <v>199</v>
      </c>
      <c r="L72" s="77" t="b">
        <f t="shared" si="2"/>
        <v>1</v>
      </c>
      <c r="M72" s="77" t="b">
        <f t="shared" si="3"/>
        <v>1</v>
      </c>
      <c r="N72" s="77"/>
      <c r="O72" s="77"/>
    </row>
    <row r="73" spans="1:15">
      <c r="B73" s="70" t="s">
        <v>389</v>
      </c>
      <c r="C73" t="s">
        <v>154</v>
      </c>
      <c r="D73" t="s">
        <v>155</v>
      </c>
      <c r="G73" s="76">
        <f>ROW()</f>
        <v>73</v>
      </c>
      <c r="H73" t="s">
        <v>89</v>
      </c>
      <c r="I73" t="s">
        <v>89</v>
      </c>
      <c r="K73" s="71"/>
      <c r="L73" s="77" t="b">
        <f t="shared" si="2"/>
        <v>1</v>
      </c>
      <c r="M73" s="77" t="b">
        <f>OR(COUNTIF($B$11:$B$168,$J73),ISBLANK($J73))</f>
        <v>1</v>
      </c>
      <c r="N73" s="77"/>
      <c r="O73" s="77"/>
    </row>
    <row r="74" spans="1:15">
      <c r="A74" s="7" t="s">
        <v>401</v>
      </c>
      <c r="B74" s="70" t="s">
        <v>244</v>
      </c>
      <c r="C74" t="s">
        <v>239</v>
      </c>
      <c r="F74" s="5" t="s">
        <v>52</v>
      </c>
      <c r="G74" s="76">
        <f>ROW()</f>
        <v>74</v>
      </c>
      <c r="J74" t="s">
        <v>42</v>
      </c>
      <c r="K74" s="71" t="s">
        <v>42</v>
      </c>
      <c r="L74" s="77" t="b">
        <f t="shared" si="2"/>
        <v>1</v>
      </c>
      <c r="M74" s="77" t="b">
        <f t="shared" ref="M74:M87" si="4">OR(COUNTIF($B$11:$B$168,$K74),ISBLANK($K74))</f>
        <v>1</v>
      </c>
      <c r="N74" s="77"/>
      <c r="O74" s="77"/>
    </row>
    <row r="75" spans="1:15">
      <c r="A75" s="7" t="s">
        <v>401</v>
      </c>
      <c r="B75" s="70" t="s">
        <v>398</v>
      </c>
      <c r="C75" t="s">
        <v>237</v>
      </c>
      <c r="D75" t="s">
        <v>155</v>
      </c>
      <c r="E75" t="s">
        <v>172</v>
      </c>
      <c r="F75" s="5" t="s">
        <v>70</v>
      </c>
      <c r="G75" s="76">
        <f>ROW()</f>
        <v>75</v>
      </c>
      <c r="H75" t="s">
        <v>105</v>
      </c>
      <c r="J75" t="s">
        <v>203</v>
      </c>
      <c r="K75" s="71" t="s">
        <v>159</v>
      </c>
      <c r="L75" s="77" t="b">
        <f t="shared" ref="L75:L106" si="5">OR(COUNTIF($B$11:$B$168,$J75),ISBLANK($J75))</f>
        <v>1</v>
      </c>
      <c r="M75" s="77" t="b">
        <f t="shared" si="4"/>
        <v>1</v>
      </c>
      <c r="N75" s="77"/>
      <c r="O75" s="77"/>
    </row>
    <row r="76" spans="1:15">
      <c r="A76" s="7" t="s">
        <v>401</v>
      </c>
      <c r="B76" s="70" t="s">
        <v>251</v>
      </c>
      <c r="C76" t="s">
        <v>237</v>
      </c>
      <c r="F76" s="5" t="s">
        <v>53</v>
      </c>
      <c r="G76" s="76">
        <f>ROW()</f>
        <v>76</v>
      </c>
      <c r="J76" t="s">
        <v>49</v>
      </c>
      <c r="K76" s="71" t="s">
        <v>49</v>
      </c>
      <c r="L76" s="77" t="b">
        <f t="shared" si="5"/>
        <v>1</v>
      </c>
      <c r="M76" s="77" t="b">
        <f t="shared" si="4"/>
        <v>1</v>
      </c>
      <c r="N76" s="77"/>
      <c r="O76" s="77"/>
    </row>
    <row r="77" spans="1:15">
      <c r="B77" s="70" t="s">
        <v>209</v>
      </c>
      <c r="C77" t="s">
        <v>154</v>
      </c>
      <c r="E77" t="s">
        <v>177</v>
      </c>
      <c r="F77" s="5" t="s">
        <v>60</v>
      </c>
      <c r="G77" s="76">
        <f>ROW()</f>
        <v>77</v>
      </c>
      <c r="K77" s="71"/>
      <c r="L77" s="77" t="b">
        <f t="shared" si="5"/>
        <v>1</v>
      </c>
      <c r="M77" s="77" t="b">
        <f t="shared" si="4"/>
        <v>1</v>
      </c>
      <c r="N77" s="77"/>
      <c r="O77" s="77"/>
    </row>
    <row r="78" spans="1:15">
      <c r="B78" s="70" t="s">
        <v>215</v>
      </c>
      <c r="C78" t="s">
        <v>154</v>
      </c>
      <c r="E78" t="s">
        <v>173</v>
      </c>
      <c r="F78" s="5" t="s">
        <v>75</v>
      </c>
      <c r="G78" s="76">
        <f>ROW()</f>
        <v>78</v>
      </c>
      <c r="K78" s="71"/>
      <c r="L78" s="77" t="b">
        <f t="shared" si="5"/>
        <v>1</v>
      </c>
      <c r="M78" s="77" t="b">
        <f t="shared" si="4"/>
        <v>1</v>
      </c>
      <c r="N78" s="77"/>
      <c r="O78" s="77"/>
    </row>
    <row r="79" spans="1:15">
      <c r="B79" s="70" t="s">
        <v>185</v>
      </c>
      <c r="C79" t="s">
        <v>154</v>
      </c>
      <c r="D79" t="s">
        <v>155</v>
      </c>
      <c r="E79" t="s">
        <v>174</v>
      </c>
      <c r="F79" s="5" t="s">
        <v>28</v>
      </c>
      <c r="G79" s="76">
        <f>ROW()</f>
        <v>79</v>
      </c>
      <c r="H79" t="s">
        <v>104</v>
      </c>
      <c r="I79" t="s">
        <v>102</v>
      </c>
      <c r="K79" s="71"/>
      <c r="L79" s="77" t="b">
        <f t="shared" si="5"/>
        <v>1</v>
      </c>
      <c r="M79" s="77" t="b">
        <f t="shared" si="4"/>
        <v>1</v>
      </c>
      <c r="N79" s="77"/>
      <c r="O79" s="77"/>
    </row>
    <row r="80" spans="1:15">
      <c r="B80" s="70" t="s">
        <v>21</v>
      </c>
      <c r="C80" t="s">
        <v>154</v>
      </c>
      <c r="E80" t="s">
        <v>175</v>
      </c>
      <c r="F80" s="5" t="s">
        <v>22</v>
      </c>
      <c r="G80" s="76">
        <f>ROW()</f>
        <v>80</v>
      </c>
      <c r="K80" s="71"/>
      <c r="L80" s="77" t="b">
        <f t="shared" si="5"/>
        <v>1</v>
      </c>
      <c r="M80" s="77" t="b">
        <f t="shared" si="4"/>
        <v>1</v>
      </c>
      <c r="N80" s="77"/>
      <c r="O80" s="77"/>
    </row>
    <row r="81" spans="1:15">
      <c r="B81" s="70" t="s">
        <v>182</v>
      </c>
      <c r="C81" t="s">
        <v>154</v>
      </c>
      <c r="D81" t="s">
        <v>155</v>
      </c>
      <c r="E81" t="s">
        <v>176</v>
      </c>
      <c r="F81" s="5" t="s">
        <v>20</v>
      </c>
      <c r="G81" s="76">
        <f>ROW()</f>
        <v>81</v>
      </c>
      <c r="H81" t="s">
        <v>288</v>
      </c>
      <c r="I81" t="s">
        <v>288</v>
      </c>
      <c r="K81" s="71"/>
      <c r="L81" s="77" t="b">
        <f t="shared" si="5"/>
        <v>1</v>
      </c>
      <c r="M81" s="77" t="b">
        <f t="shared" si="4"/>
        <v>1</v>
      </c>
      <c r="N81" s="77"/>
      <c r="O81" s="77"/>
    </row>
    <row r="82" spans="1:15">
      <c r="B82" s="70" t="s">
        <v>191</v>
      </c>
      <c r="C82" t="s">
        <v>154</v>
      </c>
      <c r="D82" t="s">
        <v>155</v>
      </c>
      <c r="E82" t="s">
        <v>176</v>
      </c>
      <c r="F82" s="5" t="s">
        <v>32</v>
      </c>
      <c r="G82" s="76">
        <f>ROW()</f>
        <v>82</v>
      </c>
      <c r="H82" t="s">
        <v>90</v>
      </c>
      <c r="I82" t="s">
        <v>90</v>
      </c>
      <c r="K82" s="71"/>
      <c r="L82" s="77" t="b">
        <f t="shared" si="5"/>
        <v>1</v>
      </c>
      <c r="M82" s="77" t="b">
        <f t="shared" si="4"/>
        <v>1</v>
      </c>
      <c r="N82" s="77"/>
      <c r="O82" s="77"/>
    </row>
    <row r="83" spans="1:15">
      <c r="B83" s="70" t="s">
        <v>10</v>
      </c>
      <c r="C83" t="s">
        <v>154</v>
      </c>
      <c r="D83" t="s">
        <v>155</v>
      </c>
      <c r="E83" t="s">
        <v>174</v>
      </c>
      <c r="F83" s="5" t="s">
        <v>31</v>
      </c>
      <c r="G83" s="76">
        <f>ROW()</f>
        <v>83</v>
      </c>
      <c r="H83" t="s">
        <v>88</v>
      </c>
      <c r="I83" t="s">
        <v>88</v>
      </c>
      <c r="L83" s="77" t="b">
        <f t="shared" si="5"/>
        <v>1</v>
      </c>
      <c r="M83" s="77" t="b">
        <f t="shared" si="4"/>
        <v>1</v>
      </c>
      <c r="N83" s="77"/>
      <c r="O83" s="77"/>
    </row>
    <row r="84" spans="1:15">
      <c r="B84" s="70" t="s">
        <v>179</v>
      </c>
      <c r="C84" t="s">
        <v>154</v>
      </c>
      <c r="E84" t="s">
        <v>177</v>
      </c>
      <c r="F84" s="5" t="s">
        <v>112</v>
      </c>
      <c r="G84" s="76">
        <f>ROW()</f>
        <v>84</v>
      </c>
      <c r="L84" s="77" t="b">
        <f t="shared" si="5"/>
        <v>1</v>
      </c>
      <c r="M84" s="77" t="b">
        <f t="shared" si="4"/>
        <v>1</v>
      </c>
      <c r="N84" s="77"/>
      <c r="O84" s="77"/>
    </row>
    <row r="85" spans="1:15">
      <c r="B85" s="70" t="s">
        <v>270</v>
      </c>
      <c r="C85" t="s">
        <v>154</v>
      </c>
      <c r="D85" t="s">
        <v>155</v>
      </c>
      <c r="E85" t="s">
        <v>174</v>
      </c>
      <c r="F85" s="5" t="s">
        <v>29</v>
      </c>
      <c r="G85" s="76">
        <f>ROW()</f>
        <v>85</v>
      </c>
      <c r="H85" t="s">
        <v>102</v>
      </c>
      <c r="K85" s="71"/>
      <c r="L85" s="77" t="b">
        <f t="shared" si="5"/>
        <v>1</v>
      </c>
      <c r="M85" s="77" t="b">
        <f t="shared" si="4"/>
        <v>1</v>
      </c>
      <c r="N85" s="77"/>
      <c r="O85" s="77"/>
    </row>
    <row r="86" spans="1:15">
      <c r="A86" s="7" t="s">
        <v>401</v>
      </c>
      <c r="B86" s="70" t="s">
        <v>268</v>
      </c>
      <c r="C86" t="s">
        <v>237</v>
      </c>
      <c r="F86" s="5" t="s">
        <v>78</v>
      </c>
      <c r="G86" s="76">
        <f>ROW()</f>
        <v>86</v>
      </c>
      <c r="J86" t="s">
        <v>210</v>
      </c>
      <c r="K86" s="71" t="s">
        <v>210</v>
      </c>
      <c r="L86" s="77" t="b">
        <f t="shared" si="5"/>
        <v>1</v>
      </c>
      <c r="M86" s="77" t="b">
        <f t="shared" si="4"/>
        <v>1</v>
      </c>
      <c r="N86" s="77"/>
      <c r="O86" s="77"/>
    </row>
    <row r="87" spans="1:15">
      <c r="A87" s="7" t="s">
        <v>401</v>
      </c>
      <c r="B87" s="70" t="s">
        <v>404</v>
      </c>
      <c r="C87" t="s">
        <v>237</v>
      </c>
      <c r="F87" s="5" t="s">
        <v>51</v>
      </c>
      <c r="G87" s="76">
        <f>ROW()</f>
        <v>87</v>
      </c>
      <c r="J87" t="s">
        <v>382</v>
      </c>
      <c r="K87" t="s">
        <v>382</v>
      </c>
      <c r="L87" s="77" t="b">
        <f t="shared" si="5"/>
        <v>1</v>
      </c>
      <c r="M87" s="77" t="b">
        <f t="shared" si="4"/>
        <v>1</v>
      </c>
      <c r="N87" s="77"/>
      <c r="O87" s="77"/>
    </row>
    <row r="88" spans="1:15">
      <c r="A88" s="7" t="s">
        <v>401</v>
      </c>
      <c r="B88" s="70" t="s">
        <v>405</v>
      </c>
      <c r="C88" t="s">
        <v>237</v>
      </c>
      <c r="F88" s="5" t="s">
        <v>51</v>
      </c>
      <c r="G88" s="76">
        <f>ROW()</f>
        <v>88</v>
      </c>
      <c r="J88" t="s">
        <v>382</v>
      </c>
      <c r="K88" t="s">
        <v>382</v>
      </c>
      <c r="L88" s="77" t="b">
        <f t="shared" si="5"/>
        <v>1</v>
      </c>
      <c r="M88" s="77" t="b">
        <v>1</v>
      </c>
      <c r="N88" s="77"/>
      <c r="O88" s="77"/>
    </row>
    <row r="89" spans="1:15">
      <c r="B89" s="70" t="s">
        <v>283</v>
      </c>
      <c r="C89" t="s">
        <v>154</v>
      </c>
      <c r="E89" t="s">
        <v>284</v>
      </c>
      <c r="F89" s="5" t="s">
        <v>3</v>
      </c>
      <c r="G89" s="76">
        <f>ROW()</f>
        <v>89</v>
      </c>
      <c r="L89" s="77" t="b">
        <f t="shared" si="5"/>
        <v>1</v>
      </c>
      <c r="M89" s="77" t="b">
        <f t="shared" ref="M89:M99" si="6">OR(COUNTIF($B$11:$B$168,$K89),ISBLANK($K89))</f>
        <v>1</v>
      </c>
      <c r="N89" s="77"/>
      <c r="O89" s="77"/>
    </row>
    <row r="90" spans="1:15">
      <c r="A90" s="7" t="s">
        <v>401</v>
      </c>
      <c r="B90" s="70" t="s">
        <v>266</v>
      </c>
      <c r="C90" t="s">
        <v>237</v>
      </c>
      <c r="F90" s="5" t="s">
        <v>78</v>
      </c>
      <c r="G90" s="76">
        <f>ROW()</f>
        <v>90</v>
      </c>
      <c r="J90" t="s">
        <v>210</v>
      </c>
      <c r="K90" s="71" t="s">
        <v>195</v>
      </c>
      <c r="L90" s="77" t="b">
        <f t="shared" si="5"/>
        <v>1</v>
      </c>
      <c r="M90" s="77" t="b">
        <f t="shared" si="6"/>
        <v>0</v>
      </c>
      <c r="N90" s="77"/>
      <c r="O90" s="77"/>
    </row>
    <row r="91" spans="1:15">
      <c r="B91" s="70" t="s">
        <v>205</v>
      </c>
      <c r="C91" t="s">
        <v>154</v>
      </c>
      <c r="D91" t="s">
        <v>155</v>
      </c>
      <c r="E91" t="s">
        <v>174</v>
      </c>
      <c r="F91" s="5" t="s">
        <v>56</v>
      </c>
      <c r="G91" s="76">
        <f>ROW()</f>
        <v>91</v>
      </c>
      <c r="H91" t="s">
        <v>102</v>
      </c>
      <c r="I91" t="s">
        <v>104</v>
      </c>
      <c r="K91" s="71"/>
      <c r="L91" s="77" t="b">
        <f t="shared" si="5"/>
        <v>1</v>
      </c>
      <c r="M91" s="77" t="b">
        <f t="shared" si="6"/>
        <v>1</v>
      </c>
      <c r="N91" s="77"/>
      <c r="O91" s="77"/>
    </row>
    <row r="92" spans="1:15">
      <c r="A92" s="7" t="s">
        <v>401</v>
      </c>
      <c r="B92" s="70" t="s">
        <v>262</v>
      </c>
      <c r="C92" t="s">
        <v>237</v>
      </c>
      <c r="F92" s="5" t="s">
        <v>77</v>
      </c>
      <c r="G92" s="76">
        <f>ROW()</f>
        <v>92</v>
      </c>
      <c r="J92" t="s">
        <v>19</v>
      </c>
      <c r="K92" s="71" t="s">
        <v>184</v>
      </c>
      <c r="L92" s="77" t="b">
        <f t="shared" si="5"/>
        <v>1</v>
      </c>
      <c r="M92" s="77" t="b">
        <f t="shared" si="6"/>
        <v>1</v>
      </c>
      <c r="N92" s="77"/>
      <c r="O92" s="77"/>
    </row>
    <row r="93" spans="1:15">
      <c r="A93" s="7" t="s">
        <v>401</v>
      </c>
      <c r="B93" s="70" t="s">
        <v>243</v>
      </c>
      <c r="C93" t="s">
        <v>237</v>
      </c>
      <c r="F93" s="5" t="s">
        <v>52</v>
      </c>
      <c r="G93" s="76">
        <f>ROW()</f>
        <v>93</v>
      </c>
      <c r="J93" t="s">
        <v>46</v>
      </c>
      <c r="K93" s="71" t="s">
        <v>46</v>
      </c>
      <c r="L93" s="77" t="b">
        <f t="shared" si="5"/>
        <v>1</v>
      </c>
      <c r="M93" s="77" t="b">
        <f t="shared" si="6"/>
        <v>1</v>
      </c>
      <c r="N93" s="77"/>
      <c r="O93" s="77"/>
    </row>
    <row r="94" spans="1:15">
      <c r="B94" s="70" t="s">
        <v>166</v>
      </c>
      <c r="C94" t="s">
        <v>154</v>
      </c>
      <c r="D94" t="s">
        <v>155</v>
      </c>
      <c r="E94" t="s">
        <v>172</v>
      </c>
      <c r="F94" s="5" t="s">
        <v>14</v>
      </c>
      <c r="G94" s="76">
        <f>ROW()</f>
        <v>94</v>
      </c>
      <c r="H94" t="s">
        <v>95</v>
      </c>
      <c r="I94" t="s">
        <v>95</v>
      </c>
      <c r="K94" s="71"/>
      <c r="L94" s="77" t="b">
        <f t="shared" si="5"/>
        <v>1</v>
      </c>
      <c r="M94" s="77" t="b">
        <f t="shared" si="6"/>
        <v>1</v>
      </c>
      <c r="N94" s="77"/>
      <c r="O94" s="77"/>
    </row>
    <row r="95" spans="1:15">
      <c r="B95" s="70" t="s">
        <v>159</v>
      </c>
      <c r="C95" t="s">
        <v>154</v>
      </c>
      <c r="D95" t="s">
        <v>155</v>
      </c>
      <c r="E95" t="s">
        <v>172</v>
      </c>
      <c r="F95" s="5" t="s">
        <v>35</v>
      </c>
      <c r="G95" s="76">
        <f>ROW()</f>
        <v>95</v>
      </c>
      <c r="H95" t="s">
        <v>105</v>
      </c>
      <c r="I95" t="s">
        <v>105</v>
      </c>
      <c r="L95" s="77" t="b">
        <f t="shared" si="5"/>
        <v>1</v>
      </c>
      <c r="M95" s="77" t="b">
        <f t="shared" si="6"/>
        <v>1</v>
      </c>
      <c r="N95" s="77"/>
      <c r="O95" s="77"/>
    </row>
    <row r="96" spans="1:15">
      <c r="B96" s="70" t="s">
        <v>19</v>
      </c>
      <c r="C96" t="s">
        <v>154</v>
      </c>
      <c r="D96" t="s">
        <v>155</v>
      </c>
      <c r="E96" t="s">
        <v>174</v>
      </c>
      <c r="F96" s="5" t="s">
        <v>18</v>
      </c>
      <c r="G96" s="76">
        <f>ROW()</f>
        <v>96</v>
      </c>
      <c r="H96" t="s">
        <v>102</v>
      </c>
      <c r="I96" t="s">
        <v>104</v>
      </c>
      <c r="L96" s="77" t="b">
        <f t="shared" si="5"/>
        <v>1</v>
      </c>
      <c r="M96" s="77" t="b">
        <f t="shared" si="6"/>
        <v>1</v>
      </c>
      <c r="N96" s="77"/>
      <c r="O96" s="77"/>
    </row>
    <row r="97" spans="1:15">
      <c r="A97" s="7" t="s">
        <v>401</v>
      </c>
      <c r="B97" s="70" t="s">
        <v>413</v>
      </c>
      <c r="C97" t="s">
        <v>237</v>
      </c>
      <c r="F97" s="5" t="s">
        <v>53</v>
      </c>
      <c r="G97" s="76">
        <f>ROW()</f>
        <v>97</v>
      </c>
      <c r="J97" t="s">
        <v>271</v>
      </c>
      <c r="K97" t="s">
        <v>271</v>
      </c>
      <c r="L97" s="77" t="b">
        <f t="shared" si="5"/>
        <v>1</v>
      </c>
      <c r="M97" s="77" t="b">
        <f t="shared" si="6"/>
        <v>1</v>
      </c>
      <c r="N97" s="77"/>
      <c r="O97" s="77"/>
    </row>
    <row r="98" spans="1:15">
      <c r="B98" s="70" t="s">
        <v>156</v>
      </c>
      <c r="C98" t="s">
        <v>154</v>
      </c>
      <c r="D98" t="s">
        <v>155</v>
      </c>
      <c r="E98" t="s">
        <v>173</v>
      </c>
      <c r="F98" s="5" t="s">
        <v>11</v>
      </c>
      <c r="G98" s="76">
        <f>ROW()</f>
        <v>98</v>
      </c>
      <c r="H98" t="s">
        <v>81</v>
      </c>
      <c r="I98" t="s">
        <v>82</v>
      </c>
      <c r="L98" s="77" t="b">
        <f t="shared" si="5"/>
        <v>1</v>
      </c>
      <c r="M98" s="77" t="b">
        <f t="shared" si="6"/>
        <v>1</v>
      </c>
      <c r="N98" s="77"/>
      <c r="O98" s="77"/>
    </row>
    <row r="99" spans="1:15">
      <c r="A99" s="7" t="s">
        <v>401</v>
      </c>
      <c r="B99" s="70" t="s">
        <v>261</v>
      </c>
      <c r="C99" t="s">
        <v>237</v>
      </c>
      <c r="F99" s="5" t="s">
        <v>77</v>
      </c>
      <c r="G99" s="76">
        <f>ROW()</f>
        <v>99</v>
      </c>
      <c r="J99" t="s">
        <v>58</v>
      </c>
      <c r="K99" s="71" t="s">
        <v>58</v>
      </c>
      <c r="L99" s="77" t="b">
        <f t="shared" si="5"/>
        <v>1</v>
      </c>
      <c r="M99" s="77" t="b">
        <f t="shared" si="6"/>
        <v>1</v>
      </c>
      <c r="N99" s="77"/>
      <c r="O99" s="77"/>
    </row>
    <row r="100" spans="1:15">
      <c r="B100" s="70" t="s">
        <v>385</v>
      </c>
      <c r="C100" t="s">
        <v>154</v>
      </c>
      <c r="D100" t="s">
        <v>155</v>
      </c>
      <c r="E100" t="s">
        <v>176</v>
      </c>
      <c r="F100" s="5" t="s">
        <v>61</v>
      </c>
      <c r="G100" s="76">
        <f>ROW()</f>
        <v>100</v>
      </c>
      <c r="H100" t="s">
        <v>150</v>
      </c>
      <c r="I100" t="s">
        <v>150</v>
      </c>
      <c r="L100" s="77" t="b">
        <f t="shared" si="5"/>
        <v>1</v>
      </c>
      <c r="M100" s="77" t="b">
        <f>OR(COUNTIF($B$11:$B$168,$J100),ISBLANK($J100))</f>
        <v>1</v>
      </c>
      <c r="N100" s="77"/>
      <c r="O100" s="77"/>
    </row>
    <row r="101" spans="1:15">
      <c r="A101" s="7" t="s">
        <v>401</v>
      </c>
      <c r="B101" s="70" t="s">
        <v>409</v>
      </c>
      <c r="C101" t="s">
        <v>237</v>
      </c>
      <c r="F101" s="5" t="s">
        <v>52</v>
      </c>
      <c r="G101" s="76">
        <f>ROW()</f>
        <v>101</v>
      </c>
      <c r="H101" t="s">
        <v>101</v>
      </c>
      <c r="I101" t="s">
        <v>101</v>
      </c>
      <c r="J101" t="s">
        <v>46</v>
      </c>
      <c r="K101" t="s">
        <v>46</v>
      </c>
      <c r="L101" s="77" t="b">
        <f t="shared" si="5"/>
        <v>1</v>
      </c>
      <c r="M101" s="77" t="b">
        <f>OR(COUNTIF($B$11:$B$168,$J101),ISBLANK($J101))</f>
        <v>1</v>
      </c>
      <c r="N101" s="77"/>
      <c r="O101" s="77"/>
    </row>
    <row r="102" spans="1:15">
      <c r="A102" s="7" t="s">
        <v>401</v>
      </c>
      <c r="B102" s="70" t="s">
        <v>238</v>
      </c>
      <c r="C102" t="s">
        <v>237</v>
      </c>
      <c r="F102" s="5" t="s">
        <v>79</v>
      </c>
      <c r="G102" s="76">
        <f>ROW()</f>
        <v>102</v>
      </c>
      <c r="J102" t="s">
        <v>166</v>
      </c>
      <c r="K102" s="71" t="s">
        <v>166</v>
      </c>
      <c r="L102" s="77" t="b">
        <f t="shared" si="5"/>
        <v>1</v>
      </c>
      <c r="M102" s="77" t="b">
        <f t="shared" ref="M102:M115" si="7">OR(COUNTIF($B$11:$B$168,$K102),ISBLANK($K102))</f>
        <v>1</v>
      </c>
      <c r="N102" s="77"/>
      <c r="O102" s="77"/>
    </row>
    <row r="103" spans="1:15">
      <c r="B103" s="70" t="s">
        <v>212</v>
      </c>
      <c r="C103" t="s">
        <v>154</v>
      </c>
      <c r="E103" t="s">
        <v>181</v>
      </c>
      <c r="F103" s="5" t="s">
        <v>67</v>
      </c>
      <c r="G103" s="76">
        <f>ROW()</f>
        <v>103</v>
      </c>
      <c r="K103" s="71"/>
      <c r="L103" s="77" t="b">
        <f t="shared" si="5"/>
        <v>1</v>
      </c>
      <c r="M103" s="77" t="b">
        <f t="shared" si="7"/>
        <v>1</v>
      </c>
      <c r="N103" s="77"/>
      <c r="O103" s="77"/>
    </row>
    <row r="104" spans="1:15">
      <c r="B104" s="70" t="s">
        <v>214</v>
      </c>
      <c r="C104" t="s">
        <v>154</v>
      </c>
      <c r="E104" t="s">
        <v>181</v>
      </c>
      <c r="F104" s="5" t="s">
        <v>67</v>
      </c>
      <c r="G104" s="76">
        <f>ROW()</f>
        <v>104</v>
      </c>
      <c r="L104" s="77" t="b">
        <f t="shared" si="5"/>
        <v>1</v>
      </c>
      <c r="M104" s="77" t="b">
        <f t="shared" si="7"/>
        <v>1</v>
      </c>
      <c r="N104" s="77"/>
      <c r="O104" s="77"/>
    </row>
    <row r="105" spans="1:15">
      <c r="B105" s="70" t="s">
        <v>168</v>
      </c>
      <c r="C105" t="s">
        <v>154</v>
      </c>
      <c r="E105" t="s">
        <v>177</v>
      </c>
      <c r="F105" s="5" t="s">
        <v>112</v>
      </c>
      <c r="G105" s="76">
        <f>ROW()</f>
        <v>105</v>
      </c>
      <c r="L105" s="77" t="b">
        <f t="shared" si="5"/>
        <v>1</v>
      </c>
      <c r="M105" s="77" t="b">
        <f t="shared" si="7"/>
        <v>1</v>
      </c>
      <c r="N105" s="77"/>
      <c r="O105" s="77"/>
    </row>
    <row r="106" spans="1:15">
      <c r="B106" s="70" t="s">
        <v>204</v>
      </c>
      <c r="C106" t="s">
        <v>154</v>
      </c>
      <c r="D106" t="s">
        <v>155</v>
      </c>
      <c r="E106" t="s">
        <v>174</v>
      </c>
      <c r="F106" s="5" t="s">
        <v>50</v>
      </c>
      <c r="G106" s="76">
        <f>ROW()</f>
        <v>106</v>
      </c>
      <c r="H106" t="s">
        <v>87</v>
      </c>
      <c r="L106" s="77" t="b">
        <f t="shared" si="5"/>
        <v>1</v>
      </c>
      <c r="M106" s="77" t="b">
        <f t="shared" si="7"/>
        <v>1</v>
      </c>
      <c r="N106" s="77"/>
      <c r="O106" s="77"/>
    </row>
    <row r="107" spans="1:15">
      <c r="B107" s="70" t="s">
        <v>178</v>
      </c>
      <c r="C107" t="s">
        <v>154</v>
      </c>
      <c r="D107" t="s">
        <v>155</v>
      </c>
      <c r="E107" t="s">
        <v>172</v>
      </c>
      <c r="F107" s="5" t="s">
        <v>23</v>
      </c>
      <c r="G107" s="76">
        <f>ROW()</f>
        <v>107</v>
      </c>
      <c r="H107" t="s">
        <v>110</v>
      </c>
      <c r="I107" t="s">
        <v>110</v>
      </c>
      <c r="K107" s="71"/>
      <c r="L107" s="77" t="b">
        <f t="shared" ref="L107:L138" si="8">OR(COUNTIF($B$11:$B$168,$J107),ISBLANK($J107))</f>
        <v>1</v>
      </c>
      <c r="M107" s="77" t="b">
        <f t="shared" si="7"/>
        <v>1</v>
      </c>
      <c r="N107" s="77"/>
      <c r="O107" s="77"/>
    </row>
    <row r="108" spans="1:15">
      <c r="A108" s="7" t="s">
        <v>401</v>
      </c>
      <c r="B108" s="70" t="s">
        <v>254</v>
      </c>
      <c r="C108" t="s">
        <v>237</v>
      </c>
      <c r="F108" s="5" t="s">
        <v>70</v>
      </c>
      <c r="G108" s="76">
        <f>ROW()</f>
        <v>108</v>
      </c>
      <c r="J108" t="s">
        <v>160</v>
      </c>
      <c r="K108" s="71" t="s">
        <v>160</v>
      </c>
      <c r="L108" s="77" t="b">
        <f t="shared" si="8"/>
        <v>1</v>
      </c>
      <c r="M108" s="77" t="b">
        <f t="shared" si="7"/>
        <v>1</v>
      </c>
      <c r="N108" s="77"/>
      <c r="O108" s="77"/>
    </row>
    <row r="109" spans="1:15">
      <c r="A109" s="7" t="s">
        <v>401</v>
      </c>
      <c r="B109" s="70" t="s">
        <v>242</v>
      </c>
      <c r="C109" t="s">
        <v>237</v>
      </c>
      <c r="F109" s="5" t="s">
        <v>70</v>
      </c>
      <c r="G109" s="76">
        <f>ROW()</f>
        <v>109</v>
      </c>
      <c r="J109" t="s">
        <v>296</v>
      </c>
      <c r="K109" s="71" t="s">
        <v>13</v>
      </c>
      <c r="L109" s="77" t="b">
        <f t="shared" si="8"/>
        <v>1</v>
      </c>
      <c r="M109" s="77" t="b">
        <f t="shared" si="7"/>
        <v>1</v>
      </c>
      <c r="N109" s="77"/>
      <c r="O109" s="77"/>
    </row>
    <row r="110" spans="1:15">
      <c r="A110" s="7" t="s">
        <v>401</v>
      </c>
      <c r="B110" s="70" t="s">
        <v>408</v>
      </c>
      <c r="C110" t="s">
        <v>237</v>
      </c>
      <c r="F110" s="5" t="s">
        <v>52</v>
      </c>
      <c r="G110" s="76">
        <f>ROW()</f>
        <v>110</v>
      </c>
      <c r="J110" t="s">
        <v>42</v>
      </c>
      <c r="K110" t="s">
        <v>42</v>
      </c>
      <c r="L110" s="77" t="b">
        <f t="shared" si="8"/>
        <v>1</v>
      </c>
      <c r="M110" s="77" t="b">
        <f t="shared" si="7"/>
        <v>1</v>
      </c>
      <c r="N110" s="77"/>
      <c r="O110" s="77"/>
    </row>
    <row r="111" spans="1:15">
      <c r="A111" s="7" t="s">
        <v>401</v>
      </c>
      <c r="B111" s="70" t="s">
        <v>250</v>
      </c>
      <c r="C111" t="s">
        <v>237</v>
      </c>
      <c r="F111" s="5" t="s">
        <v>53</v>
      </c>
      <c r="G111" s="76">
        <f>ROW()</f>
        <v>111</v>
      </c>
      <c r="J111" t="s">
        <v>130</v>
      </c>
      <c r="K111" t="s">
        <v>130</v>
      </c>
      <c r="L111" s="77" t="b">
        <f t="shared" si="8"/>
        <v>1</v>
      </c>
      <c r="M111" s="77" t="b">
        <f t="shared" si="7"/>
        <v>1</v>
      </c>
      <c r="N111" s="77"/>
      <c r="O111" s="77"/>
    </row>
    <row r="112" spans="1:15">
      <c r="A112" s="7" t="s">
        <v>401</v>
      </c>
      <c r="B112" s="70" t="s">
        <v>263</v>
      </c>
      <c r="C112" t="s">
        <v>237</v>
      </c>
      <c r="F112" s="5" t="s">
        <v>77</v>
      </c>
      <c r="G112" s="76">
        <f>ROW()</f>
        <v>112</v>
      </c>
      <c r="J112" t="s">
        <v>19</v>
      </c>
      <c r="K112" t="s">
        <v>184</v>
      </c>
      <c r="L112" s="77" t="b">
        <f t="shared" si="8"/>
        <v>1</v>
      </c>
      <c r="M112" s="77" t="b">
        <f t="shared" si="7"/>
        <v>1</v>
      </c>
      <c r="N112" s="77"/>
      <c r="O112" s="77"/>
    </row>
    <row r="113" spans="1:15">
      <c r="B113" s="70" t="s">
        <v>256</v>
      </c>
      <c r="C113" t="s">
        <v>257</v>
      </c>
      <c r="F113" s="5" t="s">
        <v>77</v>
      </c>
      <c r="G113" s="76">
        <f>ROW()</f>
        <v>113</v>
      </c>
      <c r="K113" s="71"/>
      <c r="L113" s="77" t="b">
        <f t="shared" si="8"/>
        <v>1</v>
      </c>
      <c r="M113" s="77" t="b">
        <f t="shared" si="7"/>
        <v>1</v>
      </c>
      <c r="N113" s="77"/>
      <c r="O113" s="77"/>
    </row>
    <row r="114" spans="1:15">
      <c r="A114" s="7" t="s">
        <v>401</v>
      </c>
      <c r="B114" s="70" t="s">
        <v>264</v>
      </c>
      <c r="C114" t="s">
        <v>237</v>
      </c>
      <c r="F114" s="5" t="s">
        <v>77</v>
      </c>
      <c r="G114" s="76">
        <f>ROW()</f>
        <v>114</v>
      </c>
      <c r="J114" t="s">
        <v>184</v>
      </c>
      <c r="K114" s="71" t="s">
        <v>185</v>
      </c>
      <c r="L114" s="77" t="b">
        <f t="shared" si="8"/>
        <v>1</v>
      </c>
      <c r="M114" s="77" t="b">
        <f t="shared" si="7"/>
        <v>1</v>
      </c>
      <c r="N114" s="77"/>
      <c r="O114" s="77"/>
    </row>
    <row r="115" spans="1:15">
      <c r="A115" s="7" t="s">
        <v>401</v>
      </c>
      <c r="B115" s="70" t="s">
        <v>240</v>
      </c>
      <c r="C115" t="s">
        <v>239</v>
      </c>
      <c r="F115" s="5" t="s">
        <v>51</v>
      </c>
      <c r="G115" s="76">
        <f>ROW()</f>
        <v>115</v>
      </c>
      <c r="J115" t="s">
        <v>183</v>
      </c>
      <c r="K115" s="71" t="s">
        <v>183</v>
      </c>
      <c r="L115" s="77" t="b">
        <f t="shared" si="8"/>
        <v>1</v>
      </c>
      <c r="M115" s="77" t="b">
        <f t="shared" si="7"/>
        <v>1</v>
      </c>
      <c r="N115" s="77"/>
      <c r="O115" s="77"/>
    </row>
    <row r="116" spans="1:15">
      <c r="B116" s="70" t="s">
        <v>388</v>
      </c>
      <c r="C116" t="s">
        <v>154</v>
      </c>
      <c r="D116" t="s">
        <v>155</v>
      </c>
      <c r="G116" s="76">
        <f>ROW()</f>
        <v>116</v>
      </c>
      <c r="H116" t="s">
        <v>89</v>
      </c>
      <c r="I116" t="s">
        <v>89</v>
      </c>
      <c r="K116" s="71"/>
      <c r="L116" s="77" t="b">
        <f t="shared" si="8"/>
        <v>1</v>
      </c>
      <c r="M116" s="77" t="b">
        <f>OR(COUNTIF($B$11:$B$168,$J116),ISBLANK($J116))</f>
        <v>1</v>
      </c>
      <c r="N116" s="77"/>
      <c r="O116" s="77"/>
    </row>
    <row r="117" spans="1:15">
      <c r="B117" s="70" t="s">
        <v>382</v>
      </c>
      <c r="C117" t="s">
        <v>154</v>
      </c>
      <c r="D117" t="s">
        <v>155</v>
      </c>
      <c r="F117" s="5" t="s">
        <v>108</v>
      </c>
      <c r="G117" s="76">
        <f>ROW()</f>
        <v>117</v>
      </c>
      <c r="H117" t="s">
        <v>82</v>
      </c>
      <c r="I117" t="s">
        <v>83</v>
      </c>
      <c r="K117" s="71"/>
      <c r="L117" s="77" t="b">
        <f t="shared" si="8"/>
        <v>1</v>
      </c>
      <c r="M117" s="77" t="b">
        <f>OR(COUNTIF($B$11:$B$168,$J117),ISBLANK($J117))</f>
        <v>1</v>
      </c>
      <c r="N117" s="77"/>
      <c r="O117" s="77"/>
    </row>
    <row r="118" spans="1:15">
      <c r="B118" s="70" t="s">
        <v>260</v>
      </c>
      <c r="C118" t="s">
        <v>257</v>
      </c>
      <c r="D118" t="s">
        <v>155</v>
      </c>
      <c r="F118" s="5" t="s">
        <v>77</v>
      </c>
      <c r="G118" s="76">
        <f>ROW()</f>
        <v>118</v>
      </c>
      <c r="H118" t="s">
        <v>88</v>
      </c>
      <c r="I118" t="s">
        <v>88</v>
      </c>
      <c r="K118" s="71"/>
      <c r="L118" s="77" t="b">
        <f t="shared" si="8"/>
        <v>1</v>
      </c>
      <c r="M118" s="77" t="b">
        <f t="shared" ref="M118:M132" si="9">OR(COUNTIF($B$11:$B$168,$K118),ISBLANK($K118))</f>
        <v>1</v>
      </c>
      <c r="N118" s="77"/>
      <c r="O118" s="77"/>
    </row>
    <row r="119" spans="1:15">
      <c r="B119" s="70" t="s">
        <v>17</v>
      </c>
      <c r="C119" t="s">
        <v>154</v>
      </c>
      <c r="E119" t="s">
        <v>175</v>
      </c>
      <c r="F119" s="5" t="s">
        <v>16</v>
      </c>
      <c r="G119" s="76">
        <f>ROW()</f>
        <v>119</v>
      </c>
      <c r="K119" s="71"/>
      <c r="L119" s="77" t="b">
        <f t="shared" si="8"/>
        <v>1</v>
      </c>
      <c r="M119" s="77" t="b">
        <f t="shared" si="9"/>
        <v>1</v>
      </c>
      <c r="N119" s="77"/>
      <c r="O119" s="77"/>
    </row>
    <row r="120" spans="1:15">
      <c r="B120" s="70" t="s">
        <v>46</v>
      </c>
      <c r="C120" t="s">
        <v>154</v>
      </c>
      <c r="D120" t="s">
        <v>155</v>
      </c>
      <c r="E120" t="s">
        <v>172</v>
      </c>
      <c r="F120" s="5" t="s">
        <v>45</v>
      </c>
      <c r="G120" s="76">
        <f>ROW()</f>
        <v>120</v>
      </c>
      <c r="H120" t="s">
        <v>101</v>
      </c>
      <c r="I120" t="s">
        <v>101</v>
      </c>
      <c r="L120" s="77" t="b">
        <f t="shared" si="8"/>
        <v>1</v>
      </c>
      <c r="M120" s="77" t="b">
        <f t="shared" si="9"/>
        <v>1</v>
      </c>
      <c r="N120" s="77"/>
      <c r="O120" s="77"/>
    </row>
    <row r="121" spans="1:15">
      <c r="A121" s="7" t="s">
        <v>401</v>
      </c>
      <c r="B121" s="70" t="s">
        <v>402</v>
      </c>
      <c r="C121" t="s">
        <v>237</v>
      </c>
      <c r="F121" s="5" t="s">
        <v>51</v>
      </c>
      <c r="G121" s="76">
        <f>ROW()</f>
        <v>121</v>
      </c>
      <c r="H121" t="s">
        <v>82</v>
      </c>
      <c r="I121" t="s">
        <v>83</v>
      </c>
      <c r="J121" t="s">
        <v>382</v>
      </c>
      <c r="K121" t="s">
        <v>382</v>
      </c>
      <c r="L121" s="77" t="b">
        <f t="shared" si="8"/>
        <v>1</v>
      </c>
      <c r="M121" s="77" t="b">
        <f t="shared" si="9"/>
        <v>1</v>
      </c>
      <c r="N121" s="77"/>
      <c r="O121" s="77"/>
    </row>
    <row r="122" spans="1:15">
      <c r="B122" s="70" t="s">
        <v>216</v>
      </c>
      <c r="C122" t="s">
        <v>154</v>
      </c>
      <c r="D122" t="s">
        <v>155</v>
      </c>
      <c r="E122" t="s">
        <v>176</v>
      </c>
      <c r="F122" s="5" t="s">
        <v>76</v>
      </c>
      <c r="G122" s="76">
        <f>ROW()</f>
        <v>122</v>
      </c>
      <c r="H122" t="s">
        <v>116</v>
      </c>
      <c r="I122" t="s">
        <v>380</v>
      </c>
      <c r="L122" s="77" t="b">
        <f t="shared" si="8"/>
        <v>1</v>
      </c>
      <c r="M122" s="77" t="b">
        <f t="shared" si="9"/>
        <v>1</v>
      </c>
      <c r="N122" s="77"/>
      <c r="O122" s="77"/>
    </row>
    <row r="123" spans="1:15">
      <c r="B123" s="70" t="s">
        <v>167</v>
      </c>
      <c r="C123" t="s">
        <v>154</v>
      </c>
      <c r="D123" t="s">
        <v>155</v>
      </c>
      <c r="E123" t="s">
        <v>172</v>
      </c>
      <c r="F123" s="5" t="s">
        <v>23</v>
      </c>
      <c r="G123" s="76">
        <f>ROW()</f>
        <v>123</v>
      </c>
      <c r="H123" t="s">
        <v>95</v>
      </c>
      <c r="I123" t="s">
        <v>95</v>
      </c>
      <c r="K123" s="71"/>
      <c r="L123" s="77" t="b">
        <f t="shared" si="8"/>
        <v>1</v>
      </c>
      <c r="M123" s="77" t="b">
        <f t="shared" si="9"/>
        <v>1</v>
      </c>
      <c r="N123" s="77"/>
      <c r="O123" s="77"/>
    </row>
    <row r="124" spans="1:15">
      <c r="A124" s="7" t="s">
        <v>401</v>
      </c>
      <c r="B124" s="70" t="s">
        <v>258</v>
      </c>
      <c r="C124" t="s">
        <v>237</v>
      </c>
      <c r="F124" s="5" t="s">
        <v>77</v>
      </c>
      <c r="G124" s="76">
        <f>ROW()</f>
        <v>124</v>
      </c>
      <c r="J124" t="s">
        <v>158</v>
      </c>
      <c r="K124" s="71" t="s">
        <v>165</v>
      </c>
      <c r="L124" s="77" t="b">
        <f t="shared" si="8"/>
        <v>1</v>
      </c>
      <c r="M124" s="77" t="b">
        <f t="shared" si="9"/>
        <v>1</v>
      </c>
      <c r="N124" s="77"/>
      <c r="O124" s="77"/>
    </row>
    <row r="125" spans="1:15">
      <c r="B125" s="70" t="s">
        <v>208</v>
      </c>
      <c r="C125" t="s">
        <v>154</v>
      </c>
      <c r="E125" t="s">
        <v>177</v>
      </c>
      <c r="F125" s="5" t="s">
        <v>59</v>
      </c>
      <c r="G125" s="76">
        <f>ROW()</f>
        <v>125</v>
      </c>
      <c r="L125" s="77" t="b">
        <f t="shared" si="8"/>
        <v>1</v>
      </c>
      <c r="M125" s="77" t="b">
        <f t="shared" si="9"/>
        <v>1</v>
      </c>
      <c r="N125" s="77"/>
      <c r="O125" s="77"/>
    </row>
    <row r="126" spans="1:15">
      <c r="B126" s="70" t="s">
        <v>220</v>
      </c>
      <c r="C126" t="s">
        <v>154</v>
      </c>
      <c r="E126" t="s">
        <v>177</v>
      </c>
      <c r="F126" s="5" t="s">
        <v>60</v>
      </c>
      <c r="G126" s="76">
        <f>ROW()</f>
        <v>126</v>
      </c>
      <c r="K126" s="71"/>
      <c r="L126" s="77" t="b">
        <f t="shared" si="8"/>
        <v>1</v>
      </c>
      <c r="M126" s="77" t="b">
        <f t="shared" si="9"/>
        <v>1</v>
      </c>
      <c r="N126" s="77"/>
      <c r="O126" s="77"/>
    </row>
    <row r="127" spans="1:15">
      <c r="B127" s="70" t="s">
        <v>160</v>
      </c>
      <c r="C127" t="s">
        <v>154</v>
      </c>
      <c r="D127" t="s">
        <v>155</v>
      </c>
      <c r="E127" t="s">
        <v>173</v>
      </c>
      <c r="F127" s="5" t="s">
        <v>8</v>
      </c>
      <c r="G127" s="76">
        <f>ROW()</f>
        <v>127</v>
      </c>
      <c r="H127" t="s">
        <v>81</v>
      </c>
      <c r="I127" t="s">
        <v>82</v>
      </c>
      <c r="K127" s="71"/>
      <c r="L127" s="77" t="b">
        <f t="shared" si="8"/>
        <v>1</v>
      </c>
      <c r="M127" s="77" t="b">
        <f t="shared" si="9"/>
        <v>1</v>
      </c>
      <c r="N127" s="77"/>
      <c r="O127" s="77"/>
    </row>
    <row r="128" spans="1:15">
      <c r="A128" s="7" t="s">
        <v>401</v>
      </c>
      <c r="B128" s="70" t="s">
        <v>247</v>
      </c>
      <c r="C128" t="s">
        <v>237</v>
      </c>
      <c r="F128" s="5" t="s">
        <v>52</v>
      </c>
      <c r="G128" s="76">
        <f>ROW()</f>
        <v>128</v>
      </c>
      <c r="J128" t="s">
        <v>42</v>
      </c>
      <c r="K128" t="s">
        <v>42</v>
      </c>
      <c r="L128" s="77" t="b">
        <f t="shared" si="8"/>
        <v>1</v>
      </c>
      <c r="M128" s="77" t="b">
        <f t="shared" si="9"/>
        <v>1</v>
      </c>
      <c r="N128" s="77"/>
      <c r="O128" s="77"/>
    </row>
    <row r="129" spans="1:15">
      <c r="B129" s="70" t="s">
        <v>163</v>
      </c>
      <c r="C129" t="s">
        <v>154</v>
      </c>
      <c r="E129" t="s">
        <v>176</v>
      </c>
      <c r="F129" s="5" t="s">
        <v>40</v>
      </c>
      <c r="G129" s="76">
        <f>ROW()</f>
        <v>129</v>
      </c>
      <c r="K129" s="71"/>
      <c r="L129" s="77" t="b">
        <f t="shared" si="8"/>
        <v>1</v>
      </c>
      <c r="M129" s="77" t="b">
        <f t="shared" si="9"/>
        <v>1</v>
      </c>
      <c r="N129" s="77"/>
      <c r="O129" s="77"/>
    </row>
    <row r="130" spans="1:15">
      <c r="B130" s="70" t="s">
        <v>184</v>
      </c>
      <c r="C130" t="s">
        <v>154</v>
      </c>
      <c r="D130" t="s">
        <v>155</v>
      </c>
      <c r="E130" t="s">
        <v>174</v>
      </c>
      <c r="F130" s="5" t="s">
        <v>28</v>
      </c>
      <c r="G130" s="76">
        <f>ROW()</f>
        <v>130</v>
      </c>
      <c r="H130" t="s">
        <v>102</v>
      </c>
      <c r="I130" t="s">
        <v>104</v>
      </c>
      <c r="L130" s="77" t="b">
        <f t="shared" si="8"/>
        <v>1</v>
      </c>
      <c r="M130" s="77" t="b">
        <f t="shared" si="9"/>
        <v>1</v>
      </c>
      <c r="N130" s="77"/>
      <c r="O130" s="77"/>
    </row>
    <row r="131" spans="1:15">
      <c r="A131" s="7" t="s">
        <v>401</v>
      </c>
      <c r="B131" s="70" t="s">
        <v>236</v>
      </c>
      <c r="C131" t="s">
        <v>237</v>
      </c>
      <c r="F131" s="5" t="s">
        <v>79</v>
      </c>
      <c r="G131" s="76">
        <f>ROW()</f>
        <v>131</v>
      </c>
      <c r="J131" t="s">
        <v>69</v>
      </c>
      <c r="K131" s="71" t="s">
        <v>69</v>
      </c>
      <c r="L131" s="77" t="b">
        <f t="shared" si="8"/>
        <v>1</v>
      </c>
      <c r="M131" s="77" t="b">
        <f t="shared" si="9"/>
        <v>1</v>
      </c>
      <c r="N131" s="77"/>
      <c r="O131" s="77"/>
    </row>
    <row r="132" spans="1:15">
      <c r="B132" s="70" t="s">
        <v>58</v>
      </c>
      <c r="C132" t="s">
        <v>154</v>
      </c>
      <c r="D132" t="s">
        <v>155</v>
      </c>
      <c r="E132" t="s">
        <v>174</v>
      </c>
      <c r="F132" s="5" t="s">
        <v>57</v>
      </c>
      <c r="G132" s="76">
        <f>ROW()</f>
        <v>132</v>
      </c>
      <c r="H132" t="s">
        <v>113</v>
      </c>
      <c r="I132" t="s">
        <v>113</v>
      </c>
      <c r="K132" s="71"/>
      <c r="L132" s="77" t="b">
        <f t="shared" si="8"/>
        <v>1</v>
      </c>
      <c r="M132" s="77" t="b">
        <f t="shared" si="9"/>
        <v>1</v>
      </c>
      <c r="N132" s="77"/>
      <c r="O132" s="77"/>
    </row>
    <row r="133" spans="1:15">
      <c r="B133" s="70" t="s">
        <v>384</v>
      </c>
      <c r="C133" t="s">
        <v>154</v>
      </c>
      <c r="D133" t="s">
        <v>155</v>
      </c>
      <c r="F133" s="5" t="s">
        <v>108</v>
      </c>
      <c r="G133" s="76">
        <f>ROW()</f>
        <v>133</v>
      </c>
      <c r="H133" t="s">
        <v>82</v>
      </c>
      <c r="I133" t="s">
        <v>83</v>
      </c>
      <c r="L133" s="77" t="b">
        <f t="shared" si="8"/>
        <v>1</v>
      </c>
      <c r="M133" s="77" t="b">
        <f>OR(COUNTIF($B$11:$B$168,$J133),ISBLANK($J133))</f>
        <v>1</v>
      </c>
      <c r="N133" s="77"/>
      <c r="O133" s="77"/>
    </row>
    <row r="134" spans="1:15">
      <c r="B134" s="70" t="s">
        <v>72</v>
      </c>
      <c r="C134" t="s">
        <v>154</v>
      </c>
      <c r="E134" t="s">
        <v>181</v>
      </c>
      <c r="F134" s="5" t="s">
        <v>71</v>
      </c>
      <c r="G134" s="76">
        <f>ROW()</f>
        <v>134</v>
      </c>
      <c r="K134" s="71"/>
      <c r="L134" s="77" t="b">
        <f t="shared" si="8"/>
        <v>1</v>
      </c>
      <c r="M134" s="77" t="b">
        <f t="shared" ref="M134:M151" si="10">OR(COUNTIF($B$11:$B$168,$K134),ISBLANK($K134))</f>
        <v>1</v>
      </c>
      <c r="N134" s="77"/>
      <c r="O134" s="77"/>
    </row>
    <row r="135" spans="1:15">
      <c r="A135" s="7" t="s">
        <v>401</v>
      </c>
      <c r="B135" s="70" t="s">
        <v>400</v>
      </c>
      <c r="C135" t="s">
        <v>239</v>
      </c>
      <c r="F135" s="5" t="s">
        <v>51</v>
      </c>
      <c r="G135" s="76">
        <f>ROW()</f>
        <v>135</v>
      </c>
      <c r="H135" t="s">
        <v>99</v>
      </c>
      <c r="I135" t="s">
        <v>99</v>
      </c>
      <c r="J135" t="s">
        <v>196</v>
      </c>
      <c r="K135" t="s">
        <v>196</v>
      </c>
      <c r="L135" s="77" t="b">
        <f t="shared" si="8"/>
        <v>1</v>
      </c>
      <c r="M135" s="77" t="b">
        <f t="shared" si="10"/>
        <v>1</v>
      </c>
      <c r="N135" s="77"/>
      <c r="O135" s="77"/>
    </row>
    <row r="136" spans="1:15">
      <c r="A136" s="7" t="s">
        <v>401</v>
      </c>
      <c r="B136" s="70" t="s">
        <v>406</v>
      </c>
      <c r="C136" t="s">
        <v>239</v>
      </c>
      <c r="F136" s="5" t="s">
        <v>51</v>
      </c>
      <c r="G136" s="76">
        <f>ROW()</f>
        <v>136</v>
      </c>
      <c r="J136" t="s">
        <v>215</v>
      </c>
      <c r="K136" t="s">
        <v>215</v>
      </c>
      <c r="L136" s="77" t="b">
        <f t="shared" si="8"/>
        <v>1</v>
      </c>
      <c r="M136" s="77" t="b">
        <f t="shared" si="10"/>
        <v>1</v>
      </c>
      <c r="N136" s="77"/>
      <c r="O136" s="77"/>
    </row>
    <row r="137" spans="1:15">
      <c r="B137" s="70" t="s">
        <v>207</v>
      </c>
      <c r="C137" t="s">
        <v>154</v>
      </c>
      <c r="E137" t="s">
        <v>177</v>
      </c>
      <c r="F137" s="5" t="s">
        <v>59</v>
      </c>
      <c r="G137" s="76">
        <f>ROW()</f>
        <v>137</v>
      </c>
      <c r="L137" s="77" t="b">
        <f t="shared" si="8"/>
        <v>1</v>
      </c>
      <c r="M137" s="77" t="b">
        <f t="shared" si="10"/>
        <v>1</v>
      </c>
      <c r="N137" s="77"/>
      <c r="O137" s="77"/>
    </row>
    <row r="138" spans="1:15">
      <c r="A138" s="7" t="s">
        <v>401</v>
      </c>
      <c r="B138" s="70" t="s">
        <v>249</v>
      </c>
      <c r="C138" t="s">
        <v>237</v>
      </c>
      <c r="F138" s="5" t="s">
        <v>53</v>
      </c>
      <c r="G138" s="76">
        <f>ROW()</f>
        <v>138</v>
      </c>
      <c r="J138" t="s">
        <v>196</v>
      </c>
      <c r="K138" s="71" t="s">
        <v>196</v>
      </c>
      <c r="L138" s="77" t="b">
        <f t="shared" si="8"/>
        <v>1</v>
      </c>
      <c r="M138" s="77" t="b">
        <f t="shared" si="10"/>
        <v>1</v>
      </c>
      <c r="N138" s="77"/>
      <c r="O138" s="77"/>
    </row>
    <row r="139" spans="1:15">
      <c r="B139" s="70" t="s">
        <v>130</v>
      </c>
      <c r="C139" t="s">
        <v>154</v>
      </c>
      <c r="E139" t="s">
        <v>181</v>
      </c>
      <c r="F139" s="5" t="s">
        <v>27</v>
      </c>
      <c r="G139" s="76">
        <f>ROW()</f>
        <v>139</v>
      </c>
      <c r="L139" s="77" t="b">
        <f t="shared" ref="L139:L152" si="11">OR(COUNTIF($B$11:$B$168,$J139),ISBLANK($J139))</f>
        <v>1</v>
      </c>
      <c r="M139" s="77" t="b">
        <f t="shared" si="10"/>
        <v>1</v>
      </c>
      <c r="N139" s="77"/>
      <c r="O139" s="77"/>
    </row>
    <row r="140" spans="1:15">
      <c r="B140" s="70" t="s">
        <v>169</v>
      </c>
      <c r="C140" t="s">
        <v>154</v>
      </c>
      <c r="E140" t="s">
        <v>177</v>
      </c>
      <c r="F140" s="5" t="s">
        <v>112</v>
      </c>
      <c r="G140" s="76">
        <f>ROW()</f>
        <v>140</v>
      </c>
      <c r="L140" s="77" t="b">
        <f t="shared" si="11"/>
        <v>1</v>
      </c>
      <c r="M140" s="77" t="b">
        <f t="shared" si="10"/>
        <v>1</v>
      </c>
      <c r="N140" s="77"/>
      <c r="O140" s="77"/>
    </row>
    <row r="141" spans="1:15">
      <c r="A141" s="7" t="s">
        <v>401</v>
      </c>
      <c r="B141" s="70" t="s">
        <v>416</v>
      </c>
      <c r="C141" t="s">
        <v>237</v>
      </c>
      <c r="F141" s="5" t="s">
        <v>70</v>
      </c>
      <c r="G141" s="76">
        <f>ROW()</f>
        <v>141</v>
      </c>
      <c r="J141" t="s">
        <v>160</v>
      </c>
      <c r="K141" t="s">
        <v>156</v>
      </c>
      <c r="L141" s="77" t="b">
        <f t="shared" si="11"/>
        <v>1</v>
      </c>
      <c r="M141" s="77" t="b">
        <f t="shared" si="10"/>
        <v>1</v>
      </c>
      <c r="N141" s="77"/>
      <c r="O141" s="77"/>
    </row>
    <row r="142" spans="1:15">
      <c r="A142" s="7" t="s">
        <v>348</v>
      </c>
      <c r="B142" s="70" t="s">
        <v>255</v>
      </c>
      <c r="C142" t="s">
        <v>154</v>
      </c>
      <c r="D142" t="s">
        <v>155</v>
      </c>
      <c r="G142" s="76">
        <f>ROW()</f>
        <v>142</v>
      </c>
      <c r="L142" s="77" t="b">
        <f t="shared" si="11"/>
        <v>1</v>
      </c>
      <c r="M142" s="77" t="b">
        <f t="shared" si="10"/>
        <v>1</v>
      </c>
      <c r="N142" s="77"/>
      <c r="O142" s="77"/>
    </row>
    <row r="143" spans="1:15">
      <c r="B143" s="70" t="s">
        <v>199</v>
      </c>
      <c r="C143" t="s">
        <v>154</v>
      </c>
      <c r="E143" t="s">
        <v>181</v>
      </c>
      <c r="F143" s="5" t="s">
        <v>38</v>
      </c>
      <c r="G143" s="76">
        <f>ROW()</f>
        <v>143</v>
      </c>
      <c r="L143" s="77" t="b">
        <f t="shared" si="11"/>
        <v>1</v>
      </c>
      <c r="M143" s="77" t="b">
        <f t="shared" si="10"/>
        <v>1</v>
      </c>
      <c r="N143" s="77"/>
      <c r="O143" s="77"/>
    </row>
    <row r="144" spans="1:15">
      <c r="A144" s="7" t="s">
        <v>401</v>
      </c>
      <c r="B144" s="70" t="s">
        <v>245</v>
      </c>
      <c r="C144" t="s">
        <v>237</v>
      </c>
      <c r="F144" s="5" t="s">
        <v>52</v>
      </c>
      <c r="G144" s="76">
        <f>ROW()</f>
        <v>144</v>
      </c>
      <c r="J144" t="s">
        <v>46</v>
      </c>
      <c r="K144" t="s">
        <v>46</v>
      </c>
      <c r="L144" s="77" t="b">
        <f t="shared" si="11"/>
        <v>1</v>
      </c>
      <c r="M144" s="77" t="b">
        <f t="shared" si="10"/>
        <v>1</v>
      </c>
      <c r="N144" s="77"/>
      <c r="O144" s="77"/>
    </row>
    <row r="145" spans="1:15">
      <c r="B145" s="70" t="s">
        <v>74</v>
      </c>
      <c r="C145" t="s">
        <v>154</v>
      </c>
      <c r="E145" t="s">
        <v>172</v>
      </c>
      <c r="F145" s="5" t="s">
        <v>73</v>
      </c>
      <c r="G145" s="76">
        <f>ROW()</f>
        <v>145</v>
      </c>
      <c r="L145" s="77" t="b">
        <f t="shared" si="11"/>
        <v>1</v>
      </c>
      <c r="M145" s="77" t="b">
        <f t="shared" si="10"/>
        <v>1</v>
      </c>
      <c r="N145" s="77"/>
      <c r="O145" s="77"/>
    </row>
    <row r="146" spans="1:15">
      <c r="A146" s="7" t="s">
        <v>401</v>
      </c>
      <c r="B146" s="70" t="s">
        <v>297</v>
      </c>
      <c r="C146" t="s">
        <v>237</v>
      </c>
      <c r="F146" s="5" t="s">
        <v>70</v>
      </c>
      <c r="G146" s="76">
        <f>ROW()</f>
        <v>146</v>
      </c>
      <c r="J146" t="s">
        <v>162</v>
      </c>
      <c r="K146" t="s">
        <v>162</v>
      </c>
      <c r="L146" s="77" t="b">
        <f t="shared" si="11"/>
        <v>1</v>
      </c>
      <c r="M146" s="77" t="b">
        <f t="shared" si="10"/>
        <v>1</v>
      </c>
      <c r="N146" s="77"/>
      <c r="O146" s="77"/>
    </row>
    <row r="147" spans="1:15">
      <c r="A147" s="7" t="s">
        <v>401</v>
      </c>
      <c r="B147" s="70" t="s">
        <v>407</v>
      </c>
      <c r="C147" t="s">
        <v>239</v>
      </c>
      <c r="F147" s="5" t="s">
        <v>51</v>
      </c>
      <c r="G147" s="76">
        <f>ROW()</f>
        <v>147</v>
      </c>
      <c r="H147" t="s">
        <v>150</v>
      </c>
      <c r="I147" t="s">
        <v>150</v>
      </c>
      <c r="J147" t="s">
        <v>385</v>
      </c>
      <c r="K147" t="s">
        <v>385</v>
      </c>
      <c r="L147" s="77" t="b">
        <f t="shared" si="11"/>
        <v>1</v>
      </c>
      <c r="M147" s="77" t="b">
        <f t="shared" si="10"/>
        <v>1</v>
      </c>
      <c r="N147" s="77"/>
      <c r="O147" s="77"/>
    </row>
    <row r="148" spans="1:15">
      <c r="A148" s="7" t="s">
        <v>401</v>
      </c>
      <c r="B148" s="70" t="s">
        <v>410</v>
      </c>
      <c r="C148" t="s">
        <v>237</v>
      </c>
      <c r="F148" s="5" t="s">
        <v>52</v>
      </c>
      <c r="G148" s="76">
        <f>ROW()</f>
        <v>148</v>
      </c>
      <c r="H148" t="s">
        <v>95</v>
      </c>
      <c r="I148" t="s">
        <v>95</v>
      </c>
      <c r="J148" t="s">
        <v>166</v>
      </c>
      <c r="K148" t="s">
        <v>166</v>
      </c>
      <c r="L148" s="77" t="b">
        <f t="shared" si="11"/>
        <v>1</v>
      </c>
      <c r="M148" s="77" t="b">
        <f t="shared" si="10"/>
        <v>1</v>
      </c>
      <c r="N148" s="77"/>
      <c r="O148" s="77"/>
    </row>
    <row r="149" spans="1:15">
      <c r="B149" s="70" t="s">
        <v>188</v>
      </c>
      <c r="C149" t="s">
        <v>154</v>
      </c>
      <c r="D149" t="s">
        <v>155</v>
      </c>
      <c r="E149" t="s">
        <v>172</v>
      </c>
      <c r="F149" s="5" t="s">
        <v>75</v>
      </c>
      <c r="G149" s="76">
        <f>ROW()</f>
        <v>149</v>
      </c>
      <c r="H149" t="s">
        <v>380</v>
      </c>
      <c r="I149" t="s">
        <v>380</v>
      </c>
      <c r="K149" s="71"/>
      <c r="L149" s="77" t="b">
        <f t="shared" si="11"/>
        <v>1</v>
      </c>
      <c r="M149" s="77" t="b">
        <f t="shared" si="10"/>
        <v>1</v>
      </c>
      <c r="N149" s="77"/>
      <c r="O149" s="77"/>
    </row>
    <row r="150" spans="1:15">
      <c r="B150" s="70" t="s">
        <v>391</v>
      </c>
      <c r="C150" t="s">
        <v>154</v>
      </c>
      <c r="E150" t="s">
        <v>177</v>
      </c>
      <c r="F150" s="5" t="s">
        <v>59</v>
      </c>
      <c r="G150" s="76">
        <f>ROW()</f>
        <v>150</v>
      </c>
      <c r="K150" s="71"/>
      <c r="L150" s="77" t="b">
        <f t="shared" si="11"/>
        <v>1</v>
      </c>
      <c r="M150" s="77" t="b">
        <f t="shared" si="10"/>
        <v>1</v>
      </c>
      <c r="N150" s="77"/>
      <c r="O150" s="77"/>
    </row>
    <row r="151" spans="1:15" ht="16.2" thickBot="1">
      <c r="A151" s="7" t="s">
        <v>423</v>
      </c>
      <c r="B151" s="72" t="s">
        <v>267</v>
      </c>
      <c r="C151" s="58" t="s">
        <v>237</v>
      </c>
      <c r="D151" s="58"/>
      <c r="E151" s="58"/>
      <c r="F151" s="48" t="s">
        <v>78</v>
      </c>
      <c r="G151" s="76">
        <f>ROW()</f>
        <v>151</v>
      </c>
      <c r="H151" s="58"/>
      <c r="I151" s="58"/>
      <c r="J151" s="58" t="s">
        <v>194</v>
      </c>
      <c r="K151" s="73"/>
      <c r="L151" s="77" t="b">
        <f t="shared" si="11"/>
        <v>1</v>
      </c>
      <c r="M151" s="77" t="b">
        <f t="shared" si="10"/>
        <v>1</v>
      </c>
      <c r="N151" s="77"/>
      <c r="O151" s="77"/>
    </row>
    <row r="152" spans="1:15">
      <c r="G152" s="76"/>
      <c r="L152" s="77" t="b">
        <f t="shared" si="11"/>
        <v>1</v>
      </c>
    </row>
    <row r="153" spans="1:15">
      <c r="G153" s="76"/>
    </row>
    <row r="154" spans="1:15">
      <c r="G154" s="76"/>
    </row>
    <row r="155" spans="1:15">
      <c r="G155" s="76"/>
    </row>
    <row r="156" spans="1:15">
      <c r="G156" s="76"/>
    </row>
    <row r="157" spans="1:15">
      <c r="G157" s="76"/>
    </row>
    <row r="158" spans="1:15">
      <c r="G158" s="76"/>
    </row>
    <row r="159" spans="1:15">
      <c r="G159" s="76"/>
    </row>
    <row r="193" spans="10:10">
      <c r="J193">
        <f ca="1">J21+J193</f>
        <v>0</v>
      </c>
    </row>
  </sheetData>
  <sortState xmlns:xlrd2="http://schemas.microsoft.com/office/spreadsheetml/2017/richdata2" ref="B11:M151">
    <sortCondition ref="B11:B151"/>
  </sortState>
  <mergeCells count="11">
    <mergeCell ref="H6:I6"/>
    <mergeCell ref="H7:I7"/>
    <mergeCell ref="H8:I8"/>
    <mergeCell ref="H2:J2"/>
    <mergeCell ref="C4:F4"/>
    <mergeCell ref="C5:F5"/>
    <mergeCell ref="C2:F2"/>
    <mergeCell ref="C3:F3"/>
    <mergeCell ref="H3:I3"/>
    <mergeCell ref="H4:I4"/>
    <mergeCell ref="H5:I5"/>
  </mergeCells>
  <conditionalFormatting sqref="B11:B141 J11:J141 L11:L141">
    <cfRule type="expression" dxfId="36" priority="73">
      <formula>$L11=FALSE</formula>
    </cfRule>
  </conditionalFormatting>
  <conditionalFormatting sqref="B11:B156">
    <cfRule type="expression" dxfId="35" priority="46">
      <formula>AND(ISBLANK($F11)=TRUE,ISBLANK($B11)=FALSE)</formula>
    </cfRule>
  </conditionalFormatting>
  <conditionalFormatting sqref="K15">
    <cfRule type="expression" dxfId="34" priority="45">
      <formula>$L15=FALSE</formula>
    </cfRule>
  </conditionalFormatting>
  <conditionalFormatting sqref="K21:K22">
    <cfRule type="expression" dxfId="33" priority="43">
      <formula>$L21=FALSE</formula>
    </cfRule>
  </conditionalFormatting>
  <conditionalFormatting sqref="K25">
    <cfRule type="expression" dxfId="32" priority="42">
      <formula>$L25=FALSE</formula>
    </cfRule>
  </conditionalFormatting>
  <conditionalFormatting sqref="K30">
    <cfRule type="expression" dxfId="31" priority="41">
      <formula>$L30=FALSE</formula>
    </cfRule>
  </conditionalFormatting>
  <conditionalFormatting sqref="K35">
    <cfRule type="expression" dxfId="30" priority="40">
      <formula>$L35=FALSE</formula>
    </cfRule>
  </conditionalFormatting>
  <conditionalFormatting sqref="K50">
    <cfRule type="expression" dxfId="29" priority="38">
      <formula>$L50=FALSE</formula>
    </cfRule>
  </conditionalFormatting>
  <conditionalFormatting sqref="K56">
    <cfRule type="expression" dxfId="28" priority="37">
      <formula>$L56=FALSE</formula>
    </cfRule>
  </conditionalFormatting>
  <conditionalFormatting sqref="K59">
    <cfRule type="expression" dxfId="27" priority="36">
      <formula>$L59=FALSE</formula>
    </cfRule>
  </conditionalFormatting>
  <conditionalFormatting sqref="K61">
    <cfRule type="expression" dxfId="26" priority="35">
      <formula>$L61=FALSE</formula>
    </cfRule>
  </conditionalFormatting>
  <conditionalFormatting sqref="K66:K67">
    <cfRule type="expression" dxfId="25" priority="33">
      <formula>$L66=FALSE</formula>
    </cfRule>
  </conditionalFormatting>
  <conditionalFormatting sqref="K77:K78">
    <cfRule type="expression" dxfId="24" priority="31">
      <formula>$L77=FALSE</formula>
    </cfRule>
  </conditionalFormatting>
  <conditionalFormatting sqref="K81:K82">
    <cfRule type="expression" dxfId="23" priority="29">
      <formula>$L81=FALSE</formula>
    </cfRule>
  </conditionalFormatting>
  <conditionalFormatting sqref="K85">
    <cfRule type="expression" dxfId="22" priority="28">
      <formula>$L85=FALSE</formula>
    </cfRule>
  </conditionalFormatting>
  <conditionalFormatting sqref="K90:K92">
    <cfRule type="expression" dxfId="21" priority="25">
      <formula>$L90=FALSE</formula>
    </cfRule>
  </conditionalFormatting>
  <conditionalFormatting sqref="K94">
    <cfRule type="expression" dxfId="20" priority="24">
      <formula>$L94=FALSE</formula>
    </cfRule>
  </conditionalFormatting>
  <conditionalFormatting sqref="K99:K101">
    <cfRule type="expression" dxfId="19" priority="21">
      <formula>$L99=FALSE</formula>
    </cfRule>
  </conditionalFormatting>
  <conditionalFormatting sqref="K105:K106">
    <cfRule type="expression" dxfId="18" priority="19">
      <formula>$L105=FALSE</formula>
    </cfRule>
  </conditionalFormatting>
  <conditionalFormatting sqref="K114:K115">
    <cfRule type="expression" dxfId="17" priority="17">
      <formula>$L114=FALSE</formula>
    </cfRule>
  </conditionalFormatting>
  <conditionalFormatting sqref="K118">
    <cfRule type="expression" dxfId="16" priority="16">
      <formula>$L118=FALSE</formula>
    </cfRule>
  </conditionalFormatting>
  <conditionalFormatting sqref="K122">
    <cfRule type="expression" dxfId="15" priority="15">
      <formula>$L122=FALSE</formula>
    </cfRule>
  </conditionalFormatting>
  <conditionalFormatting sqref="K124">
    <cfRule type="expression" dxfId="14" priority="14">
      <formula>$L124=FALSE</formula>
    </cfRule>
  </conditionalFormatting>
  <conditionalFormatting sqref="K127">
    <cfRule type="expression" dxfId="13" priority="13">
      <formula>$L127=FALSE</formula>
    </cfRule>
  </conditionalFormatting>
  <conditionalFormatting sqref="K130">
    <cfRule type="expression" dxfId="12" priority="12">
      <formula>$L130=FALSE</formula>
    </cfRule>
  </conditionalFormatting>
  <conditionalFormatting sqref="K132:K139">
    <cfRule type="expression" dxfId="11" priority="10">
      <formula>$L132=FALSE</formula>
    </cfRule>
  </conditionalFormatting>
  <conditionalFormatting sqref="M12">
    <cfRule type="expression" dxfId="10" priority="1">
      <formula>$L12=FALSE</formula>
    </cfRule>
  </conditionalFormatting>
  <conditionalFormatting sqref="M133:M138">
    <cfRule type="expression" dxfId="9" priority="2">
      <formula>$L133=FALSE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topLeftCell="A71" zoomScale="88" workbookViewId="0">
      <selection activeCell="J7" sqref="J7"/>
    </sheetView>
  </sheetViews>
  <sheetFormatPr baseColWidth="10" defaultRowHeight="15.6"/>
  <cols>
    <col min="1" max="1" width="13.19921875" customWidth="1"/>
    <col min="2" max="2" width="11.19921875" style="9" customWidth="1"/>
    <col min="3" max="3" width="13.69921875" customWidth="1"/>
    <col min="4" max="4" width="10.5" customWidth="1"/>
    <col min="5" max="5" width="10.296875" customWidth="1"/>
    <col min="6" max="6" width="9.5" style="2" customWidth="1"/>
    <col min="7" max="7" width="10.69921875" customWidth="1"/>
    <col min="8" max="8" width="8.19921875" style="62" customWidth="1"/>
    <col min="9" max="9" width="26.296875" style="16" customWidth="1"/>
    <col min="10" max="10" width="23.796875" style="16" customWidth="1"/>
    <col min="11" max="13" width="23.19921875" customWidth="1"/>
    <col min="14" max="15" width="8" customWidth="1"/>
  </cols>
  <sheetData>
    <row r="1" spans="1:18" s="9" customFormat="1" ht="18">
      <c r="B1" s="17" t="s">
        <v>0</v>
      </c>
      <c r="C1" s="17" t="s">
        <v>1</v>
      </c>
      <c r="D1" s="17" t="s">
        <v>2</v>
      </c>
      <c r="E1" s="17" t="s">
        <v>151</v>
      </c>
      <c r="F1" s="18" t="s">
        <v>224</v>
      </c>
      <c r="G1" s="17" t="s">
        <v>152</v>
      </c>
      <c r="H1" s="17" t="s">
        <v>292</v>
      </c>
      <c r="I1" s="17" t="s">
        <v>226</v>
      </c>
      <c r="J1" s="17" t="s">
        <v>225</v>
      </c>
      <c r="K1" s="17" t="s">
        <v>230</v>
      </c>
      <c r="L1" s="17" t="s">
        <v>233</v>
      </c>
      <c r="M1" s="17" t="s">
        <v>234</v>
      </c>
      <c r="N1" s="26" t="s">
        <v>223</v>
      </c>
      <c r="O1" s="19" t="s">
        <v>227</v>
      </c>
      <c r="P1" s="19" t="s">
        <v>228</v>
      </c>
      <c r="Q1" s="19" t="s">
        <v>229</v>
      </c>
      <c r="R1" s="19" t="s">
        <v>232</v>
      </c>
    </row>
    <row r="2" spans="1:18" ht="18">
      <c r="B2" s="27" t="s">
        <v>8</v>
      </c>
      <c r="C2" s="28" t="s">
        <v>9</v>
      </c>
      <c r="D2" s="28">
        <v>16.3</v>
      </c>
      <c r="E2" s="28">
        <v>2</v>
      </c>
      <c r="F2" s="29">
        <f>D2/E2</f>
        <v>8.15</v>
      </c>
      <c r="G2" s="28">
        <f>COUNTIF(personnel!F$11:F$170,$B2)</f>
        <v>2</v>
      </c>
      <c r="H2" s="60">
        <f>E2-G2</f>
        <v>0</v>
      </c>
      <c r="I2" s="20" t="str">
        <f ca="1">INDIRECT(_xlfn.CONCAT("personnel!",ADDRESS(N2,2)))</f>
        <v>Gallet François</v>
      </c>
      <c r="J2" s="20" t="str">
        <f ca="1">INDIRECT(_xlfn.CONCAT("personnel!",ADDRESS(O2,2)))</f>
        <v>Reffay-Beugnon Myriam</v>
      </c>
      <c r="K2" s="20" t="e">
        <f ca="1">INDIRECT(_xlfn.CONCAT("personnel!",ADDRESS(P2,2)))</f>
        <v>#N/A</v>
      </c>
      <c r="L2" s="20" t="e">
        <f ca="1">INDIRECT(_xlfn.CONCAT("personnel!",ADDRESS(Q2,2)))</f>
        <v>#N/A</v>
      </c>
      <c r="M2" s="30" t="e">
        <f ca="1">INDIRECT(_xlfn.CONCAT("personnel!",ADDRESS(R2,2)))</f>
        <v>#N/A</v>
      </c>
      <c r="N2" s="21">
        <f>VLOOKUP(B2,personnel!F$11:G$220,2,FALSE)</f>
        <v>68</v>
      </c>
      <c r="O2" s="22">
        <f ca="1">VLOOKUP(B2,INDIRECT(CONCATENATE("personnel!F",N2+1,":G150")),2,FALSE)</f>
        <v>127</v>
      </c>
      <c r="P2" s="22" t="e">
        <f ca="1">VLOOKUP(B2,INDIRECT(CONCATENATE("personnel!F",O2+1,":G150")),2,FALSE)</f>
        <v>#N/A</v>
      </c>
      <c r="Q2" s="23" t="e">
        <f ca="1">VLOOKUP(B2,INDIRECT(CONCATENATE("personnel!F",P2+1,":G150")),2,FALSE)</f>
        <v>#N/A</v>
      </c>
      <c r="R2" s="23" t="e">
        <f ca="1">VLOOKUP(B2,INDIRECT(CONCATENATE("personnel!F",Q2+1,":G150")),2,FALSE)</f>
        <v>#N/A</v>
      </c>
    </row>
    <row r="3" spans="1:18" ht="18">
      <c r="B3" s="27" t="s">
        <v>108</v>
      </c>
      <c r="C3" s="28" t="s">
        <v>9</v>
      </c>
      <c r="D3" s="28">
        <v>19.600000000000001</v>
      </c>
      <c r="E3" s="28">
        <v>3</v>
      </c>
      <c r="F3" s="29">
        <f t="shared" ref="F3:F60" si="0">D3/E3</f>
        <v>6.5333333333333341</v>
      </c>
      <c r="G3" s="28">
        <f>COUNTIF(personnel!F$11:F$170,$B3)</f>
        <v>3</v>
      </c>
      <c r="H3" s="60">
        <f t="shared" ref="H3:H60" si="1">E3-G3</f>
        <v>0</v>
      </c>
      <c r="I3" s="20" t="str">
        <f t="shared" ref="I3:I60" ca="1" si="2">INDIRECT(_xlfn.CONCAT("personnel!",ADDRESS(N3,2)))</f>
        <v>Frain Monique</v>
      </c>
      <c r="J3" s="20" t="str">
        <f t="shared" ref="J3:J60" ca="1" si="3">INDIRECT(_xlfn.CONCAT("personnel!",ADDRESS(O3,2)))</f>
        <v>Peyrieras Nadine</v>
      </c>
      <c r="K3" s="20" t="str">
        <f t="shared" ref="K3:K60" ca="1" si="4">INDIRECT(_xlfn.CONCAT("personnel!",ADDRESS(P3,2)))</f>
        <v>Savy Thierry</v>
      </c>
      <c r="L3" s="20" t="e">
        <f t="shared" ref="L3:L60" ca="1" si="5">INDIRECT(_xlfn.CONCAT("personnel!",ADDRESS(Q3,2)))</f>
        <v>#N/A</v>
      </c>
      <c r="M3" s="30" t="e">
        <f t="shared" ref="M3:M60" ca="1" si="6">INDIRECT(_xlfn.CONCAT("personnel!",ADDRESS(R3,2)))</f>
        <v>#N/A</v>
      </c>
      <c r="N3" s="21">
        <f>VLOOKUP(B3,personnel!F$11:G$220,2,FALSE)</f>
        <v>66</v>
      </c>
      <c r="O3" s="22">
        <f t="shared" ref="O3:O60" ca="1" si="7">VLOOKUP(B3,INDIRECT(CONCATENATE("personnel!F",N3+1,":G150")),2,FALSE)</f>
        <v>117</v>
      </c>
      <c r="P3" s="22">
        <f t="shared" ref="P3:P60" ca="1" si="8">VLOOKUP(B3,INDIRECT(CONCATENATE("personnel!F",O3+1,":G150")),2,FALSE)</f>
        <v>133</v>
      </c>
      <c r="Q3" s="23" t="e">
        <f t="shared" ref="Q3:Q60" ca="1" si="9">VLOOKUP(B3,INDIRECT(CONCATENATE("personnel!F",P3+1,":G150")),2,FALSE)</f>
        <v>#N/A</v>
      </c>
      <c r="R3" s="23" t="e">
        <f t="shared" ref="R3:R60" ca="1" si="10">VLOOKUP(B3,INDIRECT(CONCATENATE("personnel!F",Q3+1,":G150")),2,FALSE)</f>
        <v>#N/A</v>
      </c>
    </row>
    <row r="4" spans="1:18" ht="18">
      <c r="A4" s="7" t="s">
        <v>80</v>
      </c>
      <c r="B4" s="31" t="s">
        <v>79</v>
      </c>
      <c r="C4" s="28" t="s">
        <v>235</v>
      </c>
      <c r="D4" s="28">
        <v>30</v>
      </c>
      <c r="E4" s="28">
        <v>5</v>
      </c>
      <c r="F4" s="29">
        <f t="shared" si="0"/>
        <v>6</v>
      </c>
      <c r="G4" s="28">
        <f>COUNTIF(personnel!F$11:F$170,$B4)</f>
        <v>2</v>
      </c>
      <c r="H4" s="60">
        <f t="shared" si="1"/>
        <v>3</v>
      </c>
      <c r="I4" s="20" t="str">
        <f t="shared" ca="1" si="2"/>
        <v>Marin Darius</v>
      </c>
      <c r="J4" s="20" t="str">
        <f t="shared" ca="1" si="3"/>
        <v>Rouach Stefan</v>
      </c>
      <c r="K4" s="20" t="e">
        <f t="shared" ca="1" si="4"/>
        <v>#N/A</v>
      </c>
      <c r="L4" s="20" t="e">
        <f t="shared" ca="1" si="5"/>
        <v>#N/A</v>
      </c>
      <c r="M4" s="30" t="e">
        <f t="shared" ca="1" si="6"/>
        <v>#N/A</v>
      </c>
      <c r="N4" s="21">
        <f>VLOOKUP(B4,personnel!F$11:G$220,2,FALSE)</f>
        <v>102</v>
      </c>
      <c r="O4" s="22">
        <f t="shared" ca="1" si="7"/>
        <v>131</v>
      </c>
      <c r="P4" s="22" t="e">
        <f t="shared" ca="1" si="8"/>
        <v>#N/A</v>
      </c>
      <c r="Q4" s="23" t="e">
        <f t="shared" ca="1" si="9"/>
        <v>#N/A</v>
      </c>
      <c r="R4" s="23" t="e">
        <f t="shared" ca="1" si="10"/>
        <v>#N/A</v>
      </c>
    </row>
    <row r="5" spans="1:18" ht="18">
      <c r="A5" s="7" t="s">
        <v>287</v>
      </c>
      <c r="B5" s="27" t="s">
        <v>3</v>
      </c>
      <c r="C5" s="28" t="s">
        <v>9</v>
      </c>
      <c r="D5" s="28">
        <v>25</v>
      </c>
      <c r="E5" s="28">
        <v>2</v>
      </c>
      <c r="F5" s="29">
        <f t="shared" si="0"/>
        <v>12.5</v>
      </c>
      <c r="G5" s="34">
        <f>COUNTIF(personnel!F$11:F$170,$B5)</f>
        <v>2</v>
      </c>
      <c r="H5" s="64">
        <f t="shared" si="1"/>
        <v>0</v>
      </c>
      <c r="I5" s="37" t="str">
        <f t="shared" ca="1" si="2"/>
        <v>Di Palma Alexandre</v>
      </c>
      <c r="J5" s="37" t="str">
        <f t="shared" ca="1" si="3"/>
        <v>Le Goas Yann</v>
      </c>
      <c r="K5" s="37" t="e">
        <f t="shared" ca="1" si="4"/>
        <v>#N/A</v>
      </c>
      <c r="L5" s="37" t="e">
        <f t="shared" ca="1" si="5"/>
        <v>#N/A</v>
      </c>
      <c r="M5" s="38" t="e">
        <f t="shared" ca="1" si="6"/>
        <v>#N/A</v>
      </c>
      <c r="N5" s="21">
        <f>VLOOKUP(B5,personnel!F$11:G$220,2,FALSE)</f>
        <v>52</v>
      </c>
      <c r="O5" s="22">
        <f t="shared" ca="1" si="7"/>
        <v>89</v>
      </c>
      <c r="P5" s="22" t="e">
        <f t="shared" ca="1" si="8"/>
        <v>#N/A</v>
      </c>
      <c r="Q5" s="23" t="e">
        <f t="shared" ca="1" si="9"/>
        <v>#N/A</v>
      </c>
      <c r="R5" s="23" t="e">
        <f t="shared" ca="1" si="10"/>
        <v>#N/A</v>
      </c>
    </row>
    <row r="6" spans="1:18" ht="18">
      <c r="A6" s="7" t="s">
        <v>395</v>
      </c>
      <c r="B6" s="53" t="s">
        <v>11</v>
      </c>
      <c r="C6" s="54" t="s">
        <v>9</v>
      </c>
      <c r="D6" s="54">
        <v>15.8</v>
      </c>
      <c r="E6" s="54">
        <v>2</v>
      </c>
      <c r="F6" s="55">
        <f t="shared" si="0"/>
        <v>7.9</v>
      </c>
      <c r="G6" s="54">
        <f>COUNTIF(personnel!F$11:F$170,$B6)</f>
        <v>3</v>
      </c>
      <c r="H6" s="60">
        <f t="shared" si="1"/>
        <v>-1</v>
      </c>
      <c r="I6" s="20" t="str">
        <f t="shared" ca="1" si="2"/>
        <v>Carn Florent</v>
      </c>
      <c r="J6" s="20" t="str">
        <f t="shared" ca="1" si="3"/>
        <v>Gazeau Florence</v>
      </c>
      <c r="K6" s="20" t="str">
        <f t="shared" ca="1" si="4"/>
        <v>Luciani Nathalie</v>
      </c>
      <c r="L6" s="20" t="e">
        <f t="shared" ca="1" si="5"/>
        <v>#N/A</v>
      </c>
      <c r="M6" s="30" t="e">
        <f t="shared" ca="1" si="6"/>
        <v>#N/A</v>
      </c>
      <c r="N6" s="21">
        <f>VLOOKUP(B6,personnel!F$11:G$220,2,)</f>
        <v>34</v>
      </c>
      <c r="O6" s="22">
        <f t="shared" ca="1" si="7"/>
        <v>70</v>
      </c>
      <c r="P6" s="22">
        <f t="shared" ca="1" si="8"/>
        <v>98</v>
      </c>
      <c r="Q6" s="23" t="e">
        <f t="shared" ca="1" si="9"/>
        <v>#N/A</v>
      </c>
      <c r="R6" s="23" t="e">
        <f t="shared" ca="1" si="10"/>
        <v>#N/A</v>
      </c>
    </row>
    <row r="7" spans="1:18" ht="18">
      <c r="B7" s="27" t="s">
        <v>12</v>
      </c>
      <c r="C7" s="28" t="s">
        <v>9</v>
      </c>
      <c r="D7" s="28">
        <v>10.7</v>
      </c>
      <c r="E7" s="32">
        <v>1</v>
      </c>
      <c r="F7" s="29">
        <f t="shared" si="0"/>
        <v>10.7</v>
      </c>
      <c r="G7" s="28">
        <f>COUNTIF(personnel!F$11:F$170,$B7)</f>
        <v>1</v>
      </c>
      <c r="H7" s="60">
        <f t="shared" si="1"/>
        <v>0</v>
      </c>
      <c r="I7" s="20" t="str">
        <f t="shared" ca="1" si="2"/>
        <v>Fauve Stephan</v>
      </c>
      <c r="J7" s="20" t="e">
        <f t="shared" ca="1" si="3"/>
        <v>#N/A</v>
      </c>
      <c r="K7" s="20" t="e">
        <f t="shared" ca="1" si="4"/>
        <v>#N/A</v>
      </c>
      <c r="L7" s="20" t="e">
        <f t="shared" ca="1" si="5"/>
        <v>#N/A</v>
      </c>
      <c r="M7" s="30" t="e">
        <f t="shared" ca="1" si="6"/>
        <v>#N/A</v>
      </c>
      <c r="N7" s="21">
        <f>VLOOKUP(B7,personnel!F$11:G$220,2,)</f>
        <v>61</v>
      </c>
      <c r="O7" s="22" t="e">
        <f t="shared" ca="1" si="7"/>
        <v>#N/A</v>
      </c>
      <c r="P7" s="22" t="e">
        <f t="shared" ca="1" si="8"/>
        <v>#N/A</v>
      </c>
      <c r="Q7" s="23" t="e">
        <f t="shared" ca="1" si="9"/>
        <v>#N/A</v>
      </c>
      <c r="R7" s="23" t="e">
        <f t="shared" ca="1" si="10"/>
        <v>#N/A</v>
      </c>
    </row>
    <row r="8" spans="1:18" ht="18">
      <c r="B8" s="27" t="s">
        <v>14</v>
      </c>
      <c r="C8" s="28" t="s">
        <v>9</v>
      </c>
      <c r="D8" s="28">
        <v>11.2</v>
      </c>
      <c r="E8" s="28">
        <v>1</v>
      </c>
      <c r="F8" s="29">
        <f t="shared" si="0"/>
        <v>11.2</v>
      </c>
      <c r="G8" s="28">
        <f>COUNTIF(personnel!F$11:F$170,$B8)</f>
        <v>1</v>
      </c>
      <c r="H8" s="60">
        <f t="shared" si="1"/>
        <v>0</v>
      </c>
      <c r="I8" s="20" t="str">
        <f t="shared" ca="1" si="2"/>
        <v>Lerouge Sandra</v>
      </c>
      <c r="J8" s="20" t="e">
        <f t="shared" ca="1" si="3"/>
        <v>#N/A</v>
      </c>
      <c r="K8" s="20" t="e">
        <f t="shared" ca="1" si="4"/>
        <v>#N/A</v>
      </c>
      <c r="L8" s="20" t="e">
        <f t="shared" ca="1" si="5"/>
        <v>#N/A</v>
      </c>
      <c r="M8" s="30" t="e">
        <f t="shared" ca="1" si="6"/>
        <v>#N/A</v>
      </c>
      <c r="N8" s="21">
        <f>VLOOKUP(B8,personnel!F$11:G$220,2,FALSE)</f>
        <v>94</v>
      </c>
      <c r="O8" s="22" t="e">
        <f t="shared" ca="1" si="7"/>
        <v>#N/A</v>
      </c>
      <c r="P8" s="22" t="e">
        <f t="shared" ca="1" si="8"/>
        <v>#N/A</v>
      </c>
      <c r="Q8" s="23" t="e">
        <f t="shared" ca="1" si="9"/>
        <v>#N/A</v>
      </c>
      <c r="R8" s="23" t="e">
        <f t="shared" ca="1" si="10"/>
        <v>#N/A</v>
      </c>
    </row>
    <row r="9" spans="1:18" ht="18">
      <c r="B9" s="27" t="s">
        <v>15</v>
      </c>
      <c r="C9" s="28" t="s">
        <v>9</v>
      </c>
      <c r="D9" s="28">
        <v>10.7</v>
      </c>
      <c r="E9" s="28">
        <v>1</v>
      </c>
      <c r="F9" s="29">
        <f t="shared" si="0"/>
        <v>10.7</v>
      </c>
      <c r="G9" s="28">
        <f>COUNTIF(personnel!F$11:F$170,$B9)</f>
        <v>1</v>
      </c>
      <c r="H9" s="60">
        <f t="shared" si="1"/>
        <v>0</v>
      </c>
      <c r="I9" s="20" t="str">
        <f t="shared" ca="1" si="2"/>
        <v>Boucenna Imane</v>
      </c>
      <c r="J9" s="20" t="e">
        <f t="shared" ca="1" si="3"/>
        <v>#N/A</v>
      </c>
      <c r="K9" s="20" t="e">
        <f t="shared" ca="1" si="4"/>
        <v>#N/A</v>
      </c>
      <c r="L9" s="20" t="e">
        <f t="shared" ca="1" si="5"/>
        <v>#N/A</v>
      </c>
      <c r="M9" s="30" t="e">
        <f t="shared" ca="1" si="6"/>
        <v>#N/A</v>
      </c>
      <c r="N9" s="21">
        <f>VLOOKUP(B9,personnel!F$11:G$220,2,)</f>
        <v>24</v>
      </c>
      <c r="O9" s="22" t="e">
        <f t="shared" ca="1" si="7"/>
        <v>#N/A</v>
      </c>
      <c r="P9" s="22" t="e">
        <f t="shared" ca="1" si="8"/>
        <v>#N/A</v>
      </c>
      <c r="Q9" s="23" t="e">
        <f t="shared" ca="1" si="9"/>
        <v>#N/A</v>
      </c>
      <c r="R9" s="23" t="e">
        <f t="shared" ca="1" si="10"/>
        <v>#N/A</v>
      </c>
    </row>
    <row r="10" spans="1:18" ht="18">
      <c r="B10" s="27" t="s">
        <v>16</v>
      </c>
      <c r="C10" s="28" t="s">
        <v>9</v>
      </c>
      <c r="D10" s="28">
        <v>11.2</v>
      </c>
      <c r="E10" s="28">
        <v>1</v>
      </c>
      <c r="F10" s="29">
        <f t="shared" si="0"/>
        <v>11.2</v>
      </c>
      <c r="G10" s="28">
        <f>COUNTIF(personnel!F$11:F$170,$B10)</f>
        <v>1</v>
      </c>
      <c r="H10" s="60">
        <f t="shared" si="1"/>
        <v>0</v>
      </c>
      <c r="I10" s="20" t="str">
        <f t="shared" ca="1" si="2"/>
        <v>Philippe-Barache Carole</v>
      </c>
      <c r="J10" s="20" t="e">
        <f t="shared" ca="1" si="3"/>
        <v>#N/A</v>
      </c>
      <c r="K10" s="20" t="e">
        <f t="shared" ca="1" si="4"/>
        <v>#N/A</v>
      </c>
      <c r="L10" s="20" t="e">
        <f t="shared" ca="1" si="5"/>
        <v>#N/A</v>
      </c>
      <c r="M10" s="30" t="e">
        <f t="shared" ca="1" si="6"/>
        <v>#N/A</v>
      </c>
      <c r="N10" s="21">
        <f>VLOOKUP(B10,personnel!F$11:G$220,2,)</f>
        <v>119</v>
      </c>
      <c r="O10" s="22" t="e">
        <f t="shared" ca="1" si="7"/>
        <v>#N/A</v>
      </c>
      <c r="P10" s="22" t="e">
        <f t="shared" ca="1" si="8"/>
        <v>#N/A</v>
      </c>
      <c r="Q10" s="23" t="e">
        <f t="shared" ca="1" si="9"/>
        <v>#N/A</v>
      </c>
      <c r="R10" s="23" t="e">
        <f t="shared" ca="1" si="10"/>
        <v>#N/A</v>
      </c>
    </row>
    <row r="11" spans="1:18" ht="18">
      <c r="A11" s="7" t="s">
        <v>276</v>
      </c>
      <c r="B11" s="27" t="s">
        <v>18</v>
      </c>
      <c r="C11" s="28" t="s">
        <v>9</v>
      </c>
      <c r="D11" s="28">
        <v>16.3</v>
      </c>
      <c r="E11" s="28">
        <v>1</v>
      </c>
      <c r="F11" s="29">
        <f t="shared" si="0"/>
        <v>16.3</v>
      </c>
      <c r="G11" s="28">
        <f>COUNTIF(personnel!F$11:F$170,$B11)</f>
        <v>1</v>
      </c>
      <c r="H11" s="60">
        <f t="shared" si="1"/>
        <v>0</v>
      </c>
      <c r="I11" s="20" t="str">
        <f t="shared" ca="1" si="2"/>
        <v>Limat Laurent</v>
      </c>
      <c r="J11" s="20" t="e">
        <f t="shared" ca="1" si="3"/>
        <v>#N/A</v>
      </c>
      <c r="K11" s="20" t="e">
        <f t="shared" ca="1" si="4"/>
        <v>#N/A</v>
      </c>
      <c r="L11" s="20" t="e">
        <f t="shared" ca="1" si="5"/>
        <v>#N/A</v>
      </c>
      <c r="M11" s="30" t="e">
        <f t="shared" ca="1" si="6"/>
        <v>#N/A</v>
      </c>
      <c r="N11" s="21">
        <f>VLOOKUP(B11,personnel!F$11:G$220,2,)</f>
        <v>96</v>
      </c>
      <c r="O11" s="22" t="e">
        <f t="shared" ca="1" si="7"/>
        <v>#N/A</v>
      </c>
      <c r="P11" s="22" t="e">
        <f t="shared" ca="1" si="8"/>
        <v>#N/A</v>
      </c>
      <c r="Q11" s="23" t="e">
        <f t="shared" ca="1" si="9"/>
        <v>#N/A</v>
      </c>
      <c r="R11" s="23" t="e">
        <f t="shared" ca="1" si="10"/>
        <v>#N/A</v>
      </c>
    </row>
    <row r="12" spans="1:18" ht="18">
      <c r="B12" s="27" t="s">
        <v>20</v>
      </c>
      <c r="C12" s="28" t="s">
        <v>9</v>
      </c>
      <c r="D12" s="28">
        <v>10.9</v>
      </c>
      <c r="E12" s="28">
        <v>1</v>
      </c>
      <c r="F12" s="29">
        <f t="shared" si="0"/>
        <v>10.9</v>
      </c>
      <c r="G12" s="28">
        <f>COUNTIF(personnel!F$11:F$170,$B12)</f>
        <v>1</v>
      </c>
      <c r="H12" s="60">
        <f t="shared" si="1"/>
        <v>0</v>
      </c>
      <c r="I12" s="20" t="str">
        <f t="shared" ca="1" si="2"/>
        <v>Hénon Sylvie</v>
      </c>
      <c r="J12" s="20" t="e">
        <f t="shared" ca="1" si="3"/>
        <v>#N/A</v>
      </c>
      <c r="K12" s="20" t="e">
        <f t="shared" ca="1" si="4"/>
        <v>#N/A</v>
      </c>
      <c r="L12" s="20" t="e">
        <f t="shared" ca="1" si="5"/>
        <v>#N/A</v>
      </c>
      <c r="M12" s="30" t="e">
        <f t="shared" ca="1" si="6"/>
        <v>#N/A</v>
      </c>
      <c r="N12" s="21">
        <f>VLOOKUP(B12,personnel!F$11:G$220,2,)</f>
        <v>81</v>
      </c>
      <c r="O12" s="22" t="e">
        <f t="shared" ca="1" si="7"/>
        <v>#N/A</v>
      </c>
      <c r="P12" s="22" t="e">
        <f t="shared" ca="1" si="8"/>
        <v>#N/A</v>
      </c>
      <c r="Q12" s="23" t="e">
        <f t="shared" ca="1" si="9"/>
        <v>#N/A</v>
      </c>
      <c r="R12" s="23" t="e">
        <f t="shared" ca="1" si="10"/>
        <v>#N/A</v>
      </c>
    </row>
    <row r="13" spans="1:18" ht="18">
      <c r="B13" s="27" t="s">
        <v>22</v>
      </c>
      <c r="C13" s="28" t="s">
        <v>9</v>
      </c>
      <c r="D13" s="28">
        <v>35.799999999999997</v>
      </c>
      <c r="E13" s="28">
        <v>4</v>
      </c>
      <c r="F13" s="29">
        <f t="shared" si="0"/>
        <v>8.9499999999999993</v>
      </c>
      <c r="G13" s="28">
        <f>COUNTIF(personnel!F$11:F$170,$B13)</f>
        <v>2</v>
      </c>
      <c r="H13" s="60">
        <f t="shared" si="1"/>
        <v>2</v>
      </c>
      <c r="I13" s="20" t="str">
        <f t="shared" ca="1" si="2"/>
        <v>Allee Ludivine</v>
      </c>
      <c r="J13" s="20" t="str">
        <f t="shared" ca="1" si="3"/>
        <v>Hanoomie Marlène</v>
      </c>
      <c r="K13" s="20" t="e">
        <f t="shared" ca="1" si="4"/>
        <v>#N/A</v>
      </c>
      <c r="L13" s="20" t="e">
        <f t="shared" ca="1" si="5"/>
        <v>#N/A</v>
      </c>
      <c r="M13" s="30" t="e">
        <f t="shared" ca="1" si="6"/>
        <v>#N/A</v>
      </c>
      <c r="N13" s="21">
        <f>VLOOKUP(B13,personnel!F$11:G$220,2,)</f>
        <v>12</v>
      </c>
      <c r="O13" s="22">
        <f t="shared" ca="1" si="7"/>
        <v>80</v>
      </c>
      <c r="P13" s="22" t="e">
        <f t="shared" ca="1" si="8"/>
        <v>#N/A</v>
      </c>
      <c r="Q13" s="23" t="e">
        <f t="shared" ca="1" si="9"/>
        <v>#N/A</v>
      </c>
      <c r="R13" s="23" t="e">
        <f t="shared" ca="1" si="10"/>
        <v>#N/A</v>
      </c>
    </row>
    <row r="14" spans="1:18" ht="18">
      <c r="B14" s="27" t="s">
        <v>23</v>
      </c>
      <c r="C14" s="28" t="s">
        <v>9</v>
      </c>
      <c r="D14" s="28">
        <v>17.899999999999999</v>
      </c>
      <c r="E14" s="28">
        <v>2</v>
      </c>
      <c r="F14" s="29">
        <f t="shared" si="0"/>
        <v>8.9499999999999993</v>
      </c>
      <c r="G14" s="28">
        <f>COUNTIF(personnel!F$11:F$170,$B14)</f>
        <v>2</v>
      </c>
      <c r="H14" s="60">
        <f t="shared" si="1"/>
        <v>0</v>
      </c>
      <c r="I14" s="20" t="str">
        <f t="shared" ca="1" si="2"/>
        <v>Mourchid Ahmed</v>
      </c>
      <c r="J14" s="20" t="str">
        <f t="shared" ca="1" si="3"/>
        <v>Py Charlotte</v>
      </c>
      <c r="K14" s="20" t="e">
        <f t="shared" ca="1" si="4"/>
        <v>#N/A</v>
      </c>
      <c r="L14" s="20" t="e">
        <f t="shared" ca="1" si="5"/>
        <v>#N/A</v>
      </c>
      <c r="M14" s="30" t="e">
        <f t="shared" ca="1" si="6"/>
        <v>#N/A</v>
      </c>
      <c r="N14" s="21">
        <f>VLOOKUP(B14,personnel!F$11:G$220,2,)</f>
        <v>107</v>
      </c>
      <c r="O14" s="22">
        <f t="shared" ca="1" si="7"/>
        <v>123</v>
      </c>
      <c r="P14" s="22" t="e">
        <f t="shared" ca="1" si="8"/>
        <v>#N/A</v>
      </c>
      <c r="Q14" s="23" t="e">
        <f t="shared" ca="1" si="9"/>
        <v>#N/A</v>
      </c>
      <c r="R14" s="23" t="e">
        <f t="shared" ca="1" si="10"/>
        <v>#N/A</v>
      </c>
    </row>
    <row r="15" spans="1:18" ht="18">
      <c r="B15" s="27" t="s">
        <v>24</v>
      </c>
      <c r="C15" s="28" t="s">
        <v>9</v>
      </c>
      <c r="D15" s="28">
        <v>9.8000000000000007</v>
      </c>
      <c r="E15" s="28">
        <v>1</v>
      </c>
      <c r="F15" s="29">
        <f t="shared" si="0"/>
        <v>9.8000000000000007</v>
      </c>
      <c r="G15" s="28">
        <f>COUNTIF(personnel!F$11:F$170,$B15)</f>
        <v>1</v>
      </c>
      <c r="H15" s="60">
        <f t="shared" si="1"/>
        <v>0</v>
      </c>
      <c r="I15" s="20" t="str">
        <f t="shared" ca="1" si="2"/>
        <v>Galatola Paolo</v>
      </c>
      <c r="J15" s="20" t="e">
        <f t="shared" ca="1" si="3"/>
        <v>#N/A</v>
      </c>
      <c r="K15" s="20" t="e">
        <f t="shared" ca="1" si="4"/>
        <v>#N/A</v>
      </c>
      <c r="L15" s="20" t="e">
        <f t="shared" ca="1" si="5"/>
        <v>#N/A</v>
      </c>
      <c r="M15" s="30" t="e">
        <f t="shared" ca="1" si="6"/>
        <v>#N/A</v>
      </c>
      <c r="N15" s="21">
        <f>VLOOKUP(B15,personnel!F$11:G$220,2,)</f>
        <v>67</v>
      </c>
      <c r="O15" s="22" t="e">
        <f t="shared" ca="1" si="7"/>
        <v>#N/A</v>
      </c>
      <c r="P15" s="22" t="e">
        <f t="shared" ca="1" si="8"/>
        <v>#N/A</v>
      </c>
      <c r="Q15" s="23" t="e">
        <f t="shared" ca="1" si="9"/>
        <v>#N/A</v>
      </c>
      <c r="R15" s="23" t="e">
        <f t="shared" ca="1" si="10"/>
        <v>#N/A</v>
      </c>
    </row>
    <row r="16" spans="1:18" ht="18">
      <c r="B16" s="27" t="s">
        <v>26</v>
      </c>
      <c r="C16" s="28" t="s">
        <v>9</v>
      </c>
      <c r="D16" s="28">
        <v>16.100000000000001</v>
      </c>
      <c r="E16" s="28">
        <v>2</v>
      </c>
      <c r="F16" s="29">
        <f t="shared" si="0"/>
        <v>8.0500000000000007</v>
      </c>
      <c r="G16" s="28">
        <f>COUNTIF(personnel!F$11:F$170,$B16)</f>
        <v>2</v>
      </c>
      <c r="H16" s="60">
        <f t="shared" si="1"/>
        <v>0</v>
      </c>
      <c r="I16" s="20" t="str">
        <f t="shared" ca="1" si="2"/>
        <v>Asnacios Atef</v>
      </c>
      <c r="J16" s="20" t="str">
        <f t="shared" ca="1" si="3"/>
        <v>Asnacios Sophie</v>
      </c>
      <c r="K16" s="20" t="e">
        <f t="shared" ca="1" si="4"/>
        <v>#N/A</v>
      </c>
      <c r="L16" s="20" t="e">
        <f t="shared" ca="1" si="5"/>
        <v>#N/A</v>
      </c>
      <c r="M16" s="30" t="e">
        <f t="shared" ca="1" si="6"/>
        <v>#N/A</v>
      </c>
      <c r="N16" s="21">
        <f>VLOOKUP(B16,personnel!F$11:G$220,2,)</f>
        <v>18</v>
      </c>
      <c r="O16" s="22">
        <f t="shared" ca="1" si="7"/>
        <v>19</v>
      </c>
      <c r="P16" s="22" t="e">
        <f t="shared" ca="1" si="8"/>
        <v>#N/A</v>
      </c>
      <c r="Q16" s="23" t="e">
        <f t="shared" ca="1" si="9"/>
        <v>#N/A</v>
      </c>
      <c r="R16" s="23" t="e">
        <f t="shared" ca="1" si="10"/>
        <v>#N/A</v>
      </c>
    </row>
    <row r="17" spans="1:18" ht="18">
      <c r="B17" s="27" t="s">
        <v>27</v>
      </c>
      <c r="C17" s="28" t="s">
        <v>9</v>
      </c>
      <c r="D17" s="28">
        <v>10.6</v>
      </c>
      <c r="E17" s="28">
        <v>1</v>
      </c>
      <c r="F17" s="29">
        <f t="shared" si="0"/>
        <v>10.6</v>
      </c>
      <c r="G17" s="28">
        <f>COUNTIF(personnel!F$11:F$170,$B17)</f>
        <v>1</v>
      </c>
      <c r="H17" s="60">
        <f t="shared" si="1"/>
        <v>0</v>
      </c>
      <c r="I17" s="20" t="str">
        <f t="shared" ca="1" si="2"/>
        <v>Tailleur Julien</v>
      </c>
      <c r="J17" s="20" t="e">
        <f t="shared" ca="1" si="3"/>
        <v>#N/A</v>
      </c>
      <c r="K17" s="20" t="e">
        <f t="shared" ca="1" si="4"/>
        <v>#N/A</v>
      </c>
      <c r="L17" s="20" t="e">
        <f t="shared" ca="1" si="5"/>
        <v>#N/A</v>
      </c>
      <c r="M17" s="30" t="e">
        <f t="shared" ca="1" si="6"/>
        <v>#N/A</v>
      </c>
      <c r="N17" s="21">
        <f>VLOOKUP(B17,personnel!F$11:G$220,2,)</f>
        <v>139</v>
      </c>
      <c r="O17" s="22" t="e">
        <f t="shared" ca="1" si="7"/>
        <v>#N/A</v>
      </c>
      <c r="P17" s="22" t="e">
        <f t="shared" ca="1" si="8"/>
        <v>#N/A</v>
      </c>
      <c r="Q17" s="23" t="e">
        <f t="shared" ca="1" si="9"/>
        <v>#N/A</v>
      </c>
      <c r="R17" s="23" t="e">
        <f t="shared" ca="1" si="10"/>
        <v>#N/A</v>
      </c>
    </row>
    <row r="18" spans="1:18" ht="18">
      <c r="B18" s="27" t="s">
        <v>28</v>
      </c>
      <c r="C18" s="28" t="s">
        <v>9</v>
      </c>
      <c r="D18" s="28">
        <v>16.100000000000001</v>
      </c>
      <c r="E18" s="28">
        <v>2</v>
      </c>
      <c r="F18" s="29">
        <f t="shared" si="0"/>
        <v>8.0500000000000007</v>
      </c>
      <c r="G18" s="28">
        <f>COUNTIF(personnel!F$11:F$170,$B18)</f>
        <v>2</v>
      </c>
      <c r="H18" s="60">
        <f t="shared" si="1"/>
        <v>0</v>
      </c>
      <c r="I18" s="20" t="str">
        <f t="shared" ca="1" si="2"/>
        <v>Guazzelli Elisabeth</v>
      </c>
      <c r="J18" s="20" t="str">
        <f t="shared" ca="1" si="3"/>
        <v>Roché Matthieu</v>
      </c>
      <c r="K18" s="20" t="e">
        <f t="shared" ca="1" si="4"/>
        <v>#N/A</v>
      </c>
      <c r="L18" s="20" t="e">
        <f t="shared" ca="1" si="5"/>
        <v>#N/A</v>
      </c>
      <c r="M18" s="30" t="e">
        <f t="shared" ca="1" si="6"/>
        <v>#N/A</v>
      </c>
      <c r="N18" s="21">
        <f>VLOOKUP(B18,personnel!F$11:G$220,2,)</f>
        <v>79</v>
      </c>
      <c r="O18" s="22">
        <f t="shared" ca="1" si="7"/>
        <v>130</v>
      </c>
      <c r="P18" s="22" t="e">
        <f t="shared" ca="1" si="8"/>
        <v>#N/A</v>
      </c>
      <c r="Q18" s="23" t="e">
        <f t="shared" ca="1" si="9"/>
        <v>#N/A</v>
      </c>
      <c r="R18" s="23" t="e">
        <f t="shared" ca="1" si="10"/>
        <v>#N/A</v>
      </c>
    </row>
    <row r="19" spans="1:18" ht="18">
      <c r="B19" s="27" t="s">
        <v>29</v>
      </c>
      <c r="C19" s="28" t="s">
        <v>9</v>
      </c>
      <c r="D19" s="28">
        <v>21.8</v>
      </c>
      <c r="E19" s="28">
        <v>3</v>
      </c>
      <c r="F19" s="29">
        <f t="shared" si="0"/>
        <v>7.2666666666666666</v>
      </c>
      <c r="G19" s="28">
        <f>COUNTIF(personnel!F$11:F$170,$B19)</f>
        <v>3</v>
      </c>
      <c r="H19" s="60">
        <f t="shared" si="1"/>
        <v>0</v>
      </c>
      <c r="I19" s="20" t="str">
        <f t="shared" ca="1" si="2"/>
        <v>Bussonnière Adrien</v>
      </c>
      <c r="J19" s="20" t="str">
        <f t="shared" ca="1" si="3"/>
        <v>Charron Gaëlle</v>
      </c>
      <c r="K19" s="20" t="str">
        <f t="shared" ca="1" si="4"/>
        <v>Huerre Axel</v>
      </c>
      <c r="L19" s="20" t="e">
        <f t="shared" ca="1" si="5"/>
        <v>#N/A</v>
      </c>
      <c r="M19" s="30" t="e">
        <f t="shared" ca="1" si="6"/>
        <v>#N/A</v>
      </c>
      <c r="N19" s="21">
        <f>VLOOKUP(B19,personnel!F$11:G$220,2,)</f>
        <v>31</v>
      </c>
      <c r="O19" s="22">
        <f t="shared" ca="1" si="7"/>
        <v>36</v>
      </c>
      <c r="P19" s="22">
        <f t="shared" ca="1" si="8"/>
        <v>85</v>
      </c>
      <c r="Q19" s="23" t="e">
        <f t="shared" ca="1" si="9"/>
        <v>#N/A</v>
      </c>
      <c r="R19" s="23" t="e">
        <f t="shared" ca="1" si="10"/>
        <v>#N/A</v>
      </c>
    </row>
    <row r="20" spans="1:18" ht="18">
      <c r="B20" s="27" t="s">
        <v>30</v>
      </c>
      <c r="C20" s="28" t="s">
        <v>9</v>
      </c>
      <c r="D20" s="28">
        <v>16.600000000000001</v>
      </c>
      <c r="E20" s="28">
        <v>2</v>
      </c>
      <c r="F20" s="29">
        <f t="shared" si="0"/>
        <v>8.3000000000000007</v>
      </c>
      <c r="G20" s="28">
        <f>COUNTIF(personnel!F$11:F$170,$B20)</f>
        <v>2</v>
      </c>
      <c r="H20" s="60">
        <f t="shared" si="1"/>
        <v>0</v>
      </c>
      <c r="I20" s="20" t="str">
        <f t="shared" ca="1" si="2"/>
        <v>Browaeys Julien</v>
      </c>
      <c r="J20" s="20" t="str">
        <f t="shared" ca="1" si="3"/>
        <v>Devaud Martin</v>
      </c>
      <c r="K20" s="20" t="e">
        <f t="shared" ca="1" si="4"/>
        <v>#N/A</v>
      </c>
      <c r="L20" s="20" t="e">
        <f t="shared" ca="1" si="5"/>
        <v>#N/A</v>
      </c>
      <c r="M20" s="30" t="e">
        <f t="shared" ca="1" si="6"/>
        <v>#N/A</v>
      </c>
      <c r="N20" s="21">
        <f>VLOOKUP(B20,personnel!F$11:G$220,2,)</f>
        <v>27</v>
      </c>
      <c r="O20" s="22">
        <f t="shared" ca="1" si="7"/>
        <v>48</v>
      </c>
      <c r="P20" s="22" t="e">
        <f t="shared" ca="1" si="8"/>
        <v>#N/A</v>
      </c>
      <c r="Q20" s="23" t="e">
        <f t="shared" ca="1" si="9"/>
        <v>#N/A</v>
      </c>
      <c r="R20" s="23" t="e">
        <f t="shared" ca="1" si="10"/>
        <v>#N/A</v>
      </c>
    </row>
    <row r="21" spans="1:18" ht="18">
      <c r="B21" s="33" t="s">
        <v>31</v>
      </c>
      <c r="C21" s="32" t="s">
        <v>9</v>
      </c>
      <c r="D21" s="32">
        <v>11.4</v>
      </c>
      <c r="E21" s="32">
        <v>1</v>
      </c>
      <c r="F21" s="29">
        <f t="shared" si="0"/>
        <v>11.4</v>
      </c>
      <c r="G21" s="28">
        <f>COUNTIF(personnel!F$11:F$170,$B21)</f>
        <v>1</v>
      </c>
      <c r="H21" s="60">
        <f t="shared" si="1"/>
        <v>0</v>
      </c>
      <c r="I21" s="20" t="str">
        <f t="shared" ca="1" si="2"/>
        <v>Hocquet Thierry</v>
      </c>
      <c r="J21" s="20" t="e">
        <f t="shared" ca="1" si="3"/>
        <v>#N/A</v>
      </c>
      <c r="K21" s="20" t="e">
        <f t="shared" ca="1" si="4"/>
        <v>#N/A</v>
      </c>
      <c r="L21" s="20" t="e">
        <f t="shared" ca="1" si="5"/>
        <v>#N/A</v>
      </c>
      <c r="M21" s="30" t="e">
        <f t="shared" ca="1" si="6"/>
        <v>#N/A</v>
      </c>
      <c r="N21" s="21">
        <f>VLOOKUP(B21,personnel!F$11:G$220,2,)</f>
        <v>83</v>
      </c>
      <c r="O21" s="22" t="e">
        <f t="shared" ca="1" si="7"/>
        <v>#N/A</v>
      </c>
      <c r="P21" s="22" t="e">
        <f t="shared" ca="1" si="8"/>
        <v>#N/A</v>
      </c>
      <c r="Q21" s="23" t="e">
        <f t="shared" ca="1" si="9"/>
        <v>#N/A</v>
      </c>
      <c r="R21" s="23" t="e">
        <f t="shared" ca="1" si="10"/>
        <v>#N/A</v>
      </c>
    </row>
    <row r="22" spans="1:18" ht="18">
      <c r="B22" s="56" t="s">
        <v>32</v>
      </c>
      <c r="C22" s="34" t="s">
        <v>9</v>
      </c>
      <c r="D22" s="34">
        <v>18.8</v>
      </c>
      <c r="E22" s="34">
        <v>2</v>
      </c>
      <c r="F22" s="36">
        <f t="shared" si="0"/>
        <v>9.4</v>
      </c>
      <c r="G22" s="34">
        <f>COUNTIF(personnel!F$11:F$170,$B22)</f>
        <v>2</v>
      </c>
      <c r="H22" s="64">
        <f t="shared" si="1"/>
        <v>0</v>
      </c>
      <c r="I22" s="37" t="str">
        <f t="shared" ca="1" si="2"/>
        <v>Couturier Etienne</v>
      </c>
      <c r="J22" s="37" t="str">
        <f t="shared" ca="1" si="3"/>
        <v>Heslot François</v>
      </c>
      <c r="K22" s="37" t="e">
        <f t="shared" ca="1" si="4"/>
        <v>#N/A</v>
      </c>
      <c r="L22" s="37" t="e">
        <f t="shared" ca="1" si="5"/>
        <v>#N/A</v>
      </c>
      <c r="M22" s="38" t="e">
        <f t="shared" ca="1" si="6"/>
        <v>#N/A</v>
      </c>
      <c r="N22" s="21">
        <f>VLOOKUP(B22,personnel!F$11:G$220,2,)</f>
        <v>43</v>
      </c>
      <c r="O22" s="22">
        <f t="shared" ca="1" si="7"/>
        <v>82</v>
      </c>
      <c r="P22" s="22" t="e">
        <f t="shared" ca="1" si="8"/>
        <v>#N/A</v>
      </c>
      <c r="Q22" s="23" t="e">
        <f t="shared" ca="1" si="9"/>
        <v>#N/A</v>
      </c>
      <c r="R22" s="23" t="e">
        <f t="shared" ca="1" si="10"/>
        <v>#N/A</v>
      </c>
    </row>
    <row r="23" spans="1:18" ht="18">
      <c r="B23" s="53" t="s">
        <v>33</v>
      </c>
      <c r="C23" s="54" t="s">
        <v>9</v>
      </c>
      <c r="D23" s="54">
        <v>22.3</v>
      </c>
      <c r="E23" s="54">
        <v>3</v>
      </c>
      <c r="F23" s="55">
        <f t="shared" si="0"/>
        <v>7.4333333333333336</v>
      </c>
      <c r="G23" s="54">
        <f>COUNTIF(personnel!F$11:F$170,$B23)</f>
        <v>3</v>
      </c>
      <c r="H23" s="60">
        <f t="shared" si="1"/>
        <v>0</v>
      </c>
      <c r="I23" s="20" t="str">
        <f t="shared" ca="1" si="2"/>
        <v>Brett William</v>
      </c>
      <c r="J23" s="20" t="str">
        <f t="shared" ca="1" si="3"/>
        <v>Chevalier Nicolas</v>
      </c>
      <c r="K23" s="20" t="str">
        <f t="shared" ca="1" si="4"/>
        <v>Cornelissen Annemiek JM</v>
      </c>
      <c r="L23" s="20" t="e">
        <f t="shared" ca="1" si="5"/>
        <v>#N/A</v>
      </c>
      <c r="M23" s="30" t="e">
        <f t="shared" ca="1" si="6"/>
        <v>#N/A</v>
      </c>
      <c r="N23" s="21">
        <f>VLOOKUP(B23,personnel!F$11:G$220,2,)</f>
        <v>25</v>
      </c>
      <c r="O23" s="22">
        <f t="shared" ca="1" si="7"/>
        <v>37</v>
      </c>
      <c r="P23" s="22">
        <f t="shared" ca="1" si="8"/>
        <v>39</v>
      </c>
      <c r="Q23" s="23" t="e">
        <f t="shared" ca="1" si="9"/>
        <v>#N/A</v>
      </c>
      <c r="R23" s="23" t="e">
        <f t="shared" ca="1" si="10"/>
        <v>#N/A</v>
      </c>
    </row>
    <row r="24" spans="1:18" ht="18">
      <c r="B24" s="27" t="s">
        <v>34</v>
      </c>
      <c r="C24" s="28" t="s">
        <v>9</v>
      </c>
      <c r="D24" s="28">
        <v>16.899999999999999</v>
      </c>
      <c r="E24" s="28">
        <v>2</v>
      </c>
      <c r="F24" s="29">
        <f t="shared" si="0"/>
        <v>8.4499999999999993</v>
      </c>
      <c r="G24" s="28">
        <f>COUNTIF(personnel!F$11:F$170,$B24)</f>
        <v>2</v>
      </c>
      <c r="H24" s="60">
        <f t="shared" si="1"/>
        <v>0</v>
      </c>
      <c r="I24" s="20" t="str">
        <f t="shared" ca="1" si="2"/>
        <v>Berhanu Michael</v>
      </c>
      <c r="J24" s="20" t="str">
        <f t="shared" ca="1" si="3"/>
        <v>Durand Marc</v>
      </c>
      <c r="K24" s="20" t="e">
        <f t="shared" ca="1" si="4"/>
        <v>#N/A</v>
      </c>
      <c r="L24" s="20" t="e">
        <f t="shared" ca="1" si="5"/>
        <v>#N/A</v>
      </c>
      <c r="M24" s="30" t="e">
        <f t="shared" ca="1" si="6"/>
        <v>#N/A</v>
      </c>
      <c r="N24" s="21">
        <f>VLOOKUP(B24,personnel!F$11:G$220,2,)</f>
        <v>21</v>
      </c>
      <c r="O24" s="22">
        <f t="shared" ca="1" si="7"/>
        <v>57</v>
      </c>
      <c r="P24" s="22" t="e">
        <f t="shared" ca="1" si="8"/>
        <v>#N/A</v>
      </c>
      <c r="Q24" s="23" t="e">
        <f t="shared" ca="1" si="9"/>
        <v>#N/A</v>
      </c>
      <c r="R24" s="23" t="e">
        <f t="shared" ca="1" si="10"/>
        <v>#N/A</v>
      </c>
    </row>
    <row r="25" spans="1:18" ht="18">
      <c r="B25" s="27" t="s">
        <v>35</v>
      </c>
      <c r="C25" s="28" t="s">
        <v>9</v>
      </c>
      <c r="D25" s="28">
        <v>16.399999999999999</v>
      </c>
      <c r="E25" s="28">
        <v>2</v>
      </c>
      <c r="F25" s="29">
        <f t="shared" si="0"/>
        <v>8.1999999999999993</v>
      </c>
      <c r="G25" s="28">
        <f>COUNTIF(personnel!F$11:F$170,$B25)</f>
        <v>2</v>
      </c>
      <c r="H25" s="60">
        <f t="shared" si="1"/>
        <v>0</v>
      </c>
      <c r="I25" s="20" t="str">
        <f t="shared" ca="1" si="2"/>
        <v>Abou Bérengère</v>
      </c>
      <c r="J25" s="20" t="str">
        <f t="shared" ca="1" si="3"/>
        <v>Leroy Valentin</v>
      </c>
      <c r="K25" s="20" t="e">
        <f t="shared" ca="1" si="4"/>
        <v>#N/A</v>
      </c>
      <c r="L25" s="20" t="e">
        <f t="shared" ca="1" si="5"/>
        <v>#N/A</v>
      </c>
      <c r="M25" s="30" t="e">
        <f t="shared" ca="1" si="6"/>
        <v>#N/A</v>
      </c>
      <c r="N25" s="21">
        <f>VLOOKUP(B25,personnel!F$11:G$220,2,)</f>
        <v>11</v>
      </c>
      <c r="O25" s="22">
        <f t="shared" ca="1" si="7"/>
        <v>95</v>
      </c>
      <c r="P25" s="22" t="e">
        <f t="shared" ca="1" si="8"/>
        <v>#N/A</v>
      </c>
      <c r="Q25" s="23" t="e">
        <f t="shared" ca="1" si="9"/>
        <v>#N/A</v>
      </c>
      <c r="R25" s="23" t="e">
        <f t="shared" ca="1" si="10"/>
        <v>#N/A</v>
      </c>
    </row>
    <row r="26" spans="1:18" ht="18">
      <c r="A26" t="s">
        <v>395</v>
      </c>
      <c r="B26" s="27" t="s">
        <v>36</v>
      </c>
      <c r="C26" s="28" t="s">
        <v>9</v>
      </c>
      <c r="D26" s="28">
        <v>16.600000000000001</v>
      </c>
      <c r="E26" s="28">
        <v>2</v>
      </c>
      <c r="F26" s="29">
        <f t="shared" si="0"/>
        <v>8.3000000000000007</v>
      </c>
      <c r="G26" s="28">
        <f>COUNTIF(personnel!F$11:F$170,$B26)</f>
        <v>4</v>
      </c>
      <c r="H26" s="60">
        <f t="shared" si="1"/>
        <v>-2</v>
      </c>
      <c r="I26" s="20" t="str">
        <f t="shared" ca="1" si="2"/>
        <v>Brun Amanda</v>
      </c>
      <c r="J26" s="20" t="str">
        <f t="shared" ca="1" si="3"/>
        <v>Di Meglio Jean-Marc</v>
      </c>
      <c r="K26" s="20" t="str">
        <f t="shared" ca="1" si="4"/>
        <v>Flaud Patrice</v>
      </c>
      <c r="L26" s="20" t="str">
        <f t="shared" ca="1" si="5"/>
        <v>Fleury Vincent</v>
      </c>
      <c r="M26" s="30" t="e">
        <f t="shared" ca="1" si="6"/>
        <v>#N/A</v>
      </c>
      <c r="N26" s="21">
        <f>VLOOKUP(B26,personnel!F$11:G$220,2,)</f>
        <v>28</v>
      </c>
      <c r="O26" s="22">
        <f t="shared" ca="1" si="7"/>
        <v>50</v>
      </c>
      <c r="P26" s="22">
        <f t="shared" ca="1" si="8"/>
        <v>63</v>
      </c>
      <c r="Q26" s="23">
        <f t="shared" ca="1" si="9"/>
        <v>64</v>
      </c>
      <c r="R26" s="23" t="e">
        <f t="shared" ca="1" si="10"/>
        <v>#N/A</v>
      </c>
    </row>
    <row r="27" spans="1:18" ht="18">
      <c r="B27" s="27" t="s">
        <v>37</v>
      </c>
      <c r="C27" s="28" t="s">
        <v>9</v>
      </c>
      <c r="D27" s="28">
        <v>10.4</v>
      </c>
      <c r="E27" s="28">
        <v>1</v>
      </c>
      <c r="F27" s="29">
        <f t="shared" si="0"/>
        <v>10.4</v>
      </c>
      <c r="G27" s="28">
        <f>COUNTIF(personnel!F$11:F$170,$B27)</f>
        <v>1</v>
      </c>
      <c r="H27" s="60">
        <f t="shared" si="1"/>
        <v>0</v>
      </c>
      <c r="I27" s="20" t="str">
        <f t="shared" ca="1" si="2"/>
        <v>Courbage Maurice</v>
      </c>
      <c r="J27" s="20" t="e">
        <f t="shared" ca="1" si="3"/>
        <v>#N/A</v>
      </c>
      <c r="K27" s="20" t="e">
        <f t="shared" ca="1" si="4"/>
        <v>#N/A</v>
      </c>
      <c r="L27" s="20" t="e">
        <f t="shared" ca="1" si="5"/>
        <v>#N/A</v>
      </c>
      <c r="M27" s="30" t="e">
        <f t="shared" ca="1" si="6"/>
        <v>#N/A</v>
      </c>
      <c r="N27" s="21">
        <f>VLOOKUP(B27,personnel!F$11:G$220,2,)</f>
        <v>41</v>
      </c>
      <c r="O27" s="22" t="e">
        <f t="shared" ca="1" si="7"/>
        <v>#N/A</v>
      </c>
      <c r="P27" s="22" t="e">
        <f t="shared" ca="1" si="8"/>
        <v>#N/A</v>
      </c>
      <c r="Q27" s="23" t="e">
        <f t="shared" ca="1" si="9"/>
        <v>#N/A</v>
      </c>
      <c r="R27" s="23" t="e">
        <f t="shared" ca="1" si="10"/>
        <v>#N/A</v>
      </c>
    </row>
    <row r="28" spans="1:18" ht="18">
      <c r="B28" s="27" t="s">
        <v>38</v>
      </c>
      <c r="C28" s="28" t="s">
        <v>9</v>
      </c>
      <c r="D28" s="28">
        <v>12</v>
      </c>
      <c r="E28" s="28">
        <v>1</v>
      </c>
      <c r="F28" s="29">
        <f t="shared" si="0"/>
        <v>12</v>
      </c>
      <c r="G28" s="28">
        <f>COUNTIF(personnel!F$11:F$170,$B28)</f>
        <v>1</v>
      </c>
      <c r="H28" s="60">
        <f t="shared" si="1"/>
        <v>0</v>
      </c>
      <c r="I28" s="20" t="str">
        <f t="shared" ca="1" si="2"/>
        <v>Van Wijland Frédéric</v>
      </c>
      <c r="J28" s="20" t="e">
        <f t="shared" ca="1" si="3"/>
        <v>#N/A</v>
      </c>
      <c r="K28" s="20" t="e">
        <f t="shared" ca="1" si="4"/>
        <v>#N/A</v>
      </c>
      <c r="L28" s="20" t="e">
        <f t="shared" ca="1" si="5"/>
        <v>#N/A</v>
      </c>
      <c r="M28" s="30" t="e">
        <f t="shared" ca="1" si="6"/>
        <v>#N/A</v>
      </c>
      <c r="N28" s="21">
        <f>VLOOKUP(B28,personnel!F$11:G$220,2,)</f>
        <v>143</v>
      </c>
      <c r="O28" s="22" t="e">
        <f t="shared" ca="1" si="7"/>
        <v>#N/A</v>
      </c>
      <c r="P28" s="22" t="e">
        <f t="shared" ca="1" si="8"/>
        <v>#N/A</v>
      </c>
      <c r="Q28" s="23" t="e">
        <f t="shared" ca="1" si="9"/>
        <v>#N/A</v>
      </c>
      <c r="R28" s="23" t="e">
        <f t="shared" ca="1" si="10"/>
        <v>#N/A</v>
      </c>
    </row>
    <row r="29" spans="1:18" ht="18">
      <c r="B29" s="33" t="s">
        <v>39</v>
      </c>
      <c r="C29" s="32" t="s">
        <v>9</v>
      </c>
      <c r="D29" s="32">
        <v>19.600000000000001</v>
      </c>
      <c r="E29" s="32">
        <v>2</v>
      </c>
      <c r="F29" s="29">
        <f t="shared" si="0"/>
        <v>9.8000000000000007</v>
      </c>
      <c r="G29" s="28">
        <f>COUNTIF(personnel!F$11:F$170,$B29)</f>
        <v>2</v>
      </c>
      <c r="H29" s="60">
        <f t="shared" si="1"/>
        <v>0</v>
      </c>
      <c r="I29" s="20" t="str">
        <f t="shared" ca="1" si="2"/>
        <v>Durand Pauline</v>
      </c>
      <c r="J29" s="20" t="str">
        <f t="shared" ca="1" si="3"/>
        <v>Gay Cyprien</v>
      </c>
      <c r="K29" s="20" t="e">
        <f t="shared" ca="1" si="4"/>
        <v>#N/A</v>
      </c>
      <c r="L29" s="20" t="e">
        <f t="shared" ca="1" si="5"/>
        <v>#N/A</v>
      </c>
      <c r="M29" s="30" t="e">
        <f t="shared" ca="1" si="6"/>
        <v>#N/A</v>
      </c>
      <c r="N29" s="21">
        <f>VLOOKUP(B29,personnel!F$11:G$220,2,)</f>
        <v>58</v>
      </c>
      <c r="O29" s="22">
        <f t="shared" ca="1" si="7"/>
        <v>69</v>
      </c>
      <c r="P29" s="22" t="e">
        <f t="shared" ca="1" si="8"/>
        <v>#N/A</v>
      </c>
      <c r="Q29" s="23" t="e">
        <f t="shared" ca="1" si="9"/>
        <v>#N/A</v>
      </c>
      <c r="R29" s="23" t="e">
        <f t="shared" ca="1" si="10"/>
        <v>#N/A</v>
      </c>
    </row>
    <row r="30" spans="1:18" ht="18">
      <c r="A30" s="7"/>
      <c r="B30" s="33" t="s">
        <v>40</v>
      </c>
      <c r="C30" s="32" t="s">
        <v>9</v>
      </c>
      <c r="D30" s="32">
        <v>16.3</v>
      </c>
      <c r="E30" s="32">
        <v>2</v>
      </c>
      <c r="F30" s="29">
        <f t="shared" si="0"/>
        <v>8.15</v>
      </c>
      <c r="G30" s="28">
        <f>COUNTIF(personnel!F$11:F$170,$B30)</f>
        <v>2</v>
      </c>
      <c r="H30" s="60">
        <f t="shared" si="1"/>
        <v>0</v>
      </c>
      <c r="I30" s="20" t="str">
        <f t="shared" ca="1" si="2"/>
        <v>Dervaux Julien</v>
      </c>
      <c r="J30" s="20" t="str">
        <f t="shared" ca="1" si="3"/>
        <v>Richert Alain,</v>
      </c>
      <c r="K30" s="20" t="e">
        <f t="shared" ca="1" si="4"/>
        <v>#N/A</v>
      </c>
      <c r="L30" s="20" t="e">
        <f t="shared" ca="1" si="5"/>
        <v>#N/A</v>
      </c>
      <c r="M30" s="30" t="e">
        <f t="shared" ca="1" si="6"/>
        <v>#N/A</v>
      </c>
      <c r="N30" s="21">
        <f>VLOOKUP(B30,personnel!F$11:G$220,2,)</f>
        <v>47</v>
      </c>
      <c r="O30" s="22">
        <f t="shared" ca="1" si="7"/>
        <v>129</v>
      </c>
      <c r="P30" s="22" t="e">
        <f t="shared" ca="1" si="8"/>
        <v>#N/A</v>
      </c>
      <c r="Q30" s="23" t="e">
        <f t="shared" ca="1" si="9"/>
        <v>#N/A</v>
      </c>
      <c r="R30" s="23" t="e">
        <f t="shared" ca="1" si="10"/>
        <v>#N/A</v>
      </c>
    </row>
    <row r="31" spans="1:18" ht="18">
      <c r="B31" s="27" t="s">
        <v>41</v>
      </c>
      <c r="C31" s="28" t="s">
        <v>9</v>
      </c>
      <c r="D31" s="28">
        <v>11.1</v>
      </c>
      <c r="E31" s="28">
        <v>1</v>
      </c>
      <c r="F31" s="29">
        <f t="shared" si="0"/>
        <v>11.1</v>
      </c>
      <c r="G31" s="28">
        <f>COUNTIF(personnel!F$11:F$170,$B31)</f>
        <v>1</v>
      </c>
      <c r="H31" s="60">
        <f t="shared" si="1"/>
        <v>0</v>
      </c>
      <c r="I31" s="20" t="str">
        <f t="shared" ca="1" si="2"/>
        <v>Falcon Eric</v>
      </c>
      <c r="J31" s="20" t="e">
        <f t="shared" ca="1" si="3"/>
        <v>#N/A</v>
      </c>
      <c r="K31" s="20" t="e">
        <f t="shared" ca="1" si="4"/>
        <v>#N/A</v>
      </c>
      <c r="L31" s="20" t="e">
        <f t="shared" ca="1" si="5"/>
        <v>#N/A</v>
      </c>
      <c r="M31" s="30" t="e">
        <f t="shared" ca="1" si="6"/>
        <v>#N/A</v>
      </c>
      <c r="N31" s="21">
        <f>VLOOKUP(B31,personnel!F$11:G$220,2,)</f>
        <v>60</v>
      </c>
      <c r="O31" s="22" t="e">
        <f t="shared" ca="1" si="7"/>
        <v>#N/A</v>
      </c>
      <c r="P31" s="22" t="e">
        <f t="shared" ca="1" si="8"/>
        <v>#N/A</v>
      </c>
      <c r="Q31" s="23" t="e">
        <f t="shared" ca="1" si="9"/>
        <v>#N/A</v>
      </c>
      <c r="R31" s="23" t="e">
        <f t="shared" ca="1" si="10"/>
        <v>#N/A</v>
      </c>
    </row>
    <row r="32" spans="1:18" ht="18">
      <c r="B32" s="27" t="s">
        <v>43</v>
      </c>
      <c r="C32" s="28" t="s">
        <v>9</v>
      </c>
      <c r="D32" s="28">
        <v>10.6</v>
      </c>
      <c r="E32" s="28">
        <v>1</v>
      </c>
      <c r="F32" s="29">
        <f t="shared" si="0"/>
        <v>10.6</v>
      </c>
      <c r="G32" s="28">
        <f>COUNTIF(personnel!F$11:F$170,$B32)</f>
        <v>1</v>
      </c>
      <c r="H32" s="60">
        <f t="shared" si="1"/>
        <v>0</v>
      </c>
      <c r="I32" s="20" t="str">
        <f t="shared" ca="1" si="2"/>
        <v>Coste Christophe</v>
      </c>
      <c r="J32" s="20" t="e">
        <f t="shared" ca="1" si="3"/>
        <v>#N/A</v>
      </c>
      <c r="K32" s="20" t="e">
        <f t="shared" ca="1" si="4"/>
        <v>#N/A</v>
      </c>
      <c r="L32" s="20" t="e">
        <f t="shared" ca="1" si="5"/>
        <v>#N/A</v>
      </c>
      <c r="M32" s="30" t="e">
        <f t="shared" ca="1" si="6"/>
        <v>#N/A</v>
      </c>
      <c r="N32" s="21">
        <f>VLOOKUP(B32,personnel!F$11:G$220,2,)</f>
        <v>40</v>
      </c>
      <c r="O32" s="22" t="e">
        <f t="shared" ca="1" si="7"/>
        <v>#N/A</v>
      </c>
      <c r="P32" s="22" t="e">
        <f t="shared" ca="1" si="8"/>
        <v>#N/A</v>
      </c>
      <c r="Q32" s="23" t="e">
        <f t="shared" ca="1" si="9"/>
        <v>#N/A</v>
      </c>
      <c r="R32" s="23" t="e">
        <f t="shared" ca="1" si="10"/>
        <v>#N/A</v>
      </c>
    </row>
    <row r="33" spans="1:18" ht="18">
      <c r="B33" s="27" t="s">
        <v>45</v>
      </c>
      <c r="C33" s="28" t="s">
        <v>9</v>
      </c>
      <c r="D33" s="28">
        <v>10.4</v>
      </c>
      <c r="E33" s="28">
        <v>1</v>
      </c>
      <c r="F33" s="29">
        <f t="shared" si="0"/>
        <v>10.4</v>
      </c>
      <c r="G33" s="28">
        <f>COUNTIF(personnel!F$11:F$170,$B33)</f>
        <v>1</v>
      </c>
      <c r="H33" s="60">
        <f t="shared" si="1"/>
        <v>0</v>
      </c>
      <c r="I33" s="20" t="str">
        <f t="shared" ca="1" si="2"/>
        <v>Ponton Alain</v>
      </c>
      <c r="J33" s="20" t="e">
        <f t="shared" ca="1" si="3"/>
        <v>#N/A</v>
      </c>
      <c r="K33" s="20" t="e">
        <f t="shared" ca="1" si="4"/>
        <v>#N/A</v>
      </c>
      <c r="L33" s="20" t="e">
        <f t="shared" ca="1" si="5"/>
        <v>#N/A</v>
      </c>
      <c r="M33" s="30" t="e">
        <f t="shared" ca="1" si="6"/>
        <v>#N/A</v>
      </c>
      <c r="N33" s="21">
        <f>VLOOKUP(B33,personnel!F$11:G$220,2,)</f>
        <v>120</v>
      </c>
      <c r="O33" s="22" t="e">
        <f t="shared" ca="1" si="7"/>
        <v>#N/A</v>
      </c>
      <c r="P33" s="22" t="e">
        <f t="shared" ca="1" si="8"/>
        <v>#N/A</v>
      </c>
      <c r="Q33" s="23" t="e">
        <f t="shared" ca="1" si="9"/>
        <v>#N/A</v>
      </c>
      <c r="R33" s="23" t="e">
        <f t="shared" ca="1" si="10"/>
        <v>#N/A</v>
      </c>
    </row>
    <row r="34" spans="1:18" ht="18">
      <c r="B34" s="27" t="s">
        <v>47</v>
      </c>
      <c r="C34" s="28" t="s">
        <v>9</v>
      </c>
      <c r="D34" s="28">
        <v>15.9</v>
      </c>
      <c r="E34" s="28">
        <v>2</v>
      </c>
      <c r="F34" s="29">
        <f t="shared" si="0"/>
        <v>7.95</v>
      </c>
      <c r="G34" s="28">
        <f>COUNTIF(personnel!F$11:F$170,$B34)</f>
        <v>2</v>
      </c>
      <c r="H34" s="60">
        <f t="shared" si="1"/>
        <v>0</v>
      </c>
      <c r="I34" s="20" t="str">
        <f t="shared" ca="1" si="2"/>
        <v>Derec Caroline</v>
      </c>
      <c r="J34" s="20" t="str">
        <f t="shared" ca="1" si="3"/>
        <v>Elias Florence</v>
      </c>
      <c r="K34" s="20" t="e">
        <f t="shared" ca="1" si="4"/>
        <v>#N/A</v>
      </c>
      <c r="L34" s="20" t="e">
        <f t="shared" ca="1" si="5"/>
        <v>#N/A</v>
      </c>
      <c r="M34" s="30" t="e">
        <f t="shared" ca="1" si="6"/>
        <v>#N/A</v>
      </c>
      <c r="N34" s="21">
        <f>VLOOKUP(B34,personnel!F$11:G$220,2,)</f>
        <v>46</v>
      </c>
      <c r="O34" s="22">
        <f t="shared" ca="1" si="7"/>
        <v>59</v>
      </c>
      <c r="P34" s="22" t="e">
        <f t="shared" ca="1" si="8"/>
        <v>#N/A</v>
      </c>
      <c r="Q34" s="23" t="e">
        <f t="shared" ca="1" si="9"/>
        <v>#N/A</v>
      </c>
      <c r="R34" s="23" t="e">
        <f t="shared" ca="1" si="10"/>
        <v>#N/A</v>
      </c>
    </row>
    <row r="35" spans="1:18" ht="18">
      <c r="B35" s="27" t="s">
        <v>48</v>
      </c>
      <c r="C35" s="28" t="s">
        <v>9</v>
      </c>
      <c r="D35" s="28">
        <v>11.1</v>
      </c>
      <c r="E35" s="28">
        <v>1</v>
      </c>
      <c r="F35" s="29">
        <f t="shared" si="0"/>
        <v>11.1</v>
      </c>
      <c r="G35" s="28">
        <f>COUNTIF(personnel!F$11:F$170,$B35)</f>
        <v>1</v>
      </c>
      <c r="H35" s="60">
        <f t="shared" si="1"/>
        <v>0</v>
      </c>
      <c r="I35" s="20" t="str">
        <f t="shared" ca="1" si="2"/>
        <v>Fournier Jean-Baptiste</v>
      </c>
      <c r="J35" s="20" t="e">
        <f t="shared" ca="1" si="3"/>
        <v>#N/A</v>
      </c>
      <c r="K35" s="20" t="e">
        <f t="shared" ca="1" si="4"/>
        <v>#N/A</v>
      </c>
      <c r="L35" s="20" t="e">
        <f t="shared" ca="1" si="5"/>
        <v>#N/A</v>
      </c>
      <c r="M35" s="30" t="e">
        <f t="shared" ca="1" si="6"/>
        <v>#N/A</v>
      </c>
      <c r="N35" s="21">
        <f>VLOOKUP(B35,personnel!F$11:G$220,2,)</f>
        <v>65</v>
      </c>
      <c r="O35" s="22" t="e">
        <f t="shared" ca="1" si="7"/>
        <v>#N/A</v>
      </c>
      <c r="P35" s="22" t="e">
        <f t="shared" ca="1" si="8"/>
        <v>#N/A</v>
      </c>
      <c r="Q35" s="23" t="e">
        <f t="shared" ca="1" si="9"/>
        <v>#N/A</v>
      </c>
      <c r="R35" s="23" t="e">
        <f t="shared" ca="1" si="10"/>
        <v>#N/A</v>
      </c>
    </row>
    <row r="36" spans="1:18" ht="18">
      <c r="B36" s="27" t="s">
        <v>50</v>
      </c>
      <c r="C36" s="28" t="s">
        <v>9</v>
      </c>
      <c r="D36" s="28">
        <v>16.7</v>
      </c>
      <c r="E36" s="28">
        <v>2</v>
      </c>
      <c r="F36" s="29">
        <f t="shared" si="0"/>
        <v>8.35</v>
      </c>
      <c r="G36" s="28">
        <f>COUNTIF(personnel!F$11:F$170,$B36)</f>
        <v>2</v>
      </c>
      <c r="H36" s="60">
        <f t="shared" si="1"/>
        <v>0</v>
      </c>
      <c r="I36" s="20" t="str">
        <f t="shared" ca="1" si="2"/>
        <v>Brunet Philippe</v>
      </c>
      <c r="J36" s="20" t="str">
        <f t="shared" ca="1" si="3"/>
        <v>Moukhtar Julien</v>
      </c>
      <c r="K36" s="20" t="e">
        <f t="shared" ca="1" si="4"/>
        <v>#N/A</v>
      </c>
      <c r="L36" s="20" t="e">
        <f t="shared" ca="1" si="5"/>
        <v>#N/A</v>
      </c>
      <c r="M36" s="30" t="e">
        <f t="shared" ca="1" si="6"/>
        <v>#N/A</v>
      </c>
      <c r="N36" s="21">
        <f>VLOOKUP(B36,personnel!F$11:G$220,2,)</f>
        <v>29</v>
      </c>
      <c r="O36" s="22">
        <f t="shared" ca="1" si="7"/>
        <v>106</v>
      </c>
      <c r="P36" s="22" t="e">
        <f t="shared" ca="1" si="8"/>
        <v>#N/A</v>
      </c>
      <c r="Q36" s="23" t="e">
        <f t="shared" ca="1" si="9"/>
        <v>#N/A</v>
      </c>
      <c r="R36" s="23" t="e">
        <f t="shared" ca="1" si="10"/>
        <v>#N/A</v>
      </c>
    </row>
    <row r="37" spans="1:18" ht="18">
      <c r="B37" s="27" t="s">
        <v>112</v>
      </c>
      <c r="C37" s="28" t="s">
        <v>9</v>
      </c>
      <c r="D37" s="28">
        <v>41</v>
      </c>
      <c r="E37" s="28">
        <v>3</v>
      </c>
      <c r="F37" s="29">
        <f t="shared" si="0"/>
        <v>13.666666666666666</v>
      </c>
      <c r="G37" s="28">
        <f>COUNTIF(personnel!F$11:F$170,$B37)</f>
        <v>3</v>
      </c>
      <c r="H37" s="60">
        <f t="shared" si="1"/>
        <v>0</v>
      </c>
      <c r="I37" s="20" t="str">
        <f t="shared" ref="I37" ca="1" si="11">INDIRECT(_xlfn.CONCAT("personnel!",ADDRESS(N37,2)))</f>
        <v>Hubert Jean</v>
      </c>
      <c r="J37" s="20" t="str">
        <f ca="1">INDIRECT(_xlfn.CONCAT("personnel!",ADDRESS(O37,2)))</f>
        <v>Montastier Patrick</v>
      </c>
      <c r="K37" s="20" t="str">
        <f t="shared" ref="K37" ca="1" si="12">INDIRECT(_xlfn.CONCAT("personnel!",ADDRESS(P37,2)))</f>
        <v>Thévenet Véronique</v>
      </c>
      <c r="L37" s="20" t="e">
        <f t="shared" ref="L37" ca="1" si="13">INDIRECT(_xlfn.CONCAT("personnel!",ADDRESS(Q37,2)))</f>
        <v>#N/A</v>
      </c>
      <c r="M37" s="30" t="e">
        <f t="shared" ref="M37" ca="1" si="14">INDIRECT(_xlfn.CONCAT("personnel!",ADDRESS(R37,2)))</f>
        <v>#N/A</v>
      </c>
      <c r="N37" s="21">
        <f>VLOOKUP(B37,personnel!F$11:G$220,2,)</f>
        <v>84</v>
      </c>
      <c r="O37" s="22">
        <f t="shared" ca="1" si="7"/>
        <v>105</v>
      </c>
      <c r="P37" s="22">
        <f t="shared" ca="1" si="8"/>
        <v>140</v>
      </c>
      <c r="Q37" s="23" t="e">
        <f t="shared" ca="1" si="9"/>
        <v>#N/A</v>
      </c>
      <c r="R37" s="23" t="e">
        <f t="shared" ca="1" si="10"/>
        <v>#N/A</v>
      </c>
    </row>
    <row r="38" spans="1:18" ht="18">
      <c r="B38" s="31" t="s">
        <v>51</v>
      </c>
      <c r="C38" s="28" t="s">
        <v>235</v>
      </c>
      <c r="D38" s="28">
        <v>43.6</v>
      </c>
      <c r="E38" s="28">
        <v>10</v>
      </c>
      <c r="F38" s="29">
        <f t="shared" si="0"/>
        <v>4.3600000000000003</v>
      </c>
      <c r="G38" s="28">
        <f>COUNTIF(personnel!F$11:F$170,$B38)</f>
        <v>9</v>
      </c>
      <c r="H38" s="60">
        <f t="shared" si="1"/>
        <v>1</v>
      </c>
      <c r="I38" s="20" t="str">
        <f t="shared" ca="1" si="2"/>
        <v>Alline Thomas</v>
      </c>
      <c r="J38" s="20" t="str">
        <f t="shared" ca="1" si="3"/>
        <v>Duong N'Goc Mai</v>
      </c>
      <c r="K38" s="20" t="str">
        <f t="shared" ca="1" si="4"/>
        <v>Jovanic Svetlana</v>
      </c>
      <c r="L38" s="20" t="str">
        <f t="shared" ca="1" si="5"/>
        <v>Kamaraj Mageshi</v>
      </c>
      <c r="M38" s="30" t="str">
        <f t="shared" ca="1" si="6"/>
        <v>Pereira David</v>
      </c>
      <c r="N38" s="21">
        <f>VLOOKUP(B38,personnel!F$11:G$170,2,)</f>
        <v>13</v>
      </c>
      <c r="O38" s="22">
        <f t="shared" ca="1" si="7"/>
        <v>55</v>
      </c>
      <c r="P38" s="22">
        <f t="shared" ca="1" si="8"/>
        <v>87</v>
      </c>
      <c r="Q38" s="23">
        <f t="shared" ca="1" si="9"/>
        <v>88</v>
      </c>
      <c r="R38" s="23">
        <f t="shared" ca="1" si="10"/>
        <v>115</v>
      </c>
    </row>
    <row r="39" spans="1:18" ht="18">
      <c r="B39" s="31" t="s">
        <v>52</v>
      </c>
      <c r="C39" s="28" t="s">
        <v>235</v>
      </c>
      <c r="D39" s="28">
        <v>41.1</v>
      </c>
      <c r="E39" s="28">
        <v>9</v>
      </c>
      <c r="F39" s="29">
        <f t="shared" si="0"/>
        <v>4.5666666666666664</v>
      </c>
      <c r="G39" s="28">
        <f>COUNTIF(personnel!F$11:F$170,$B39)</f>
        <v>8</v>
      </c>
      <c r="H39" s="60">
        <f t="shared" si="1"/>
        <v>1</v>
      </c>
      <c r="I39" s="20" t="str">
        <f t="shared" ca="1" si="2"/>
        <v>Fillette Jules</v>
      </c>
      <c r="J39" s="20" t="str">
        <f t="shared" ca="1" si="3"/>
        <v>Gorce Jean-Baptiste</v>
      </c>
      <c r="K39" s="20" t="str">
        <f t="shared" ca="1" si="4"/>
        <v>Lei Yu</v>
      </c>
      <c r="L39" s="20" t="str">
        <f t="shared" ca="1" si="5"/>
        <v>Manso Enrique</v>
      </c>
      <c r="M39" s="30" t="str">
        <f t="shared" ca="1" si="6"/>
        <v>Novkoski Filip</v>
      </c>
      <c r="N39" s="21">
        <f>VLOOKUP(B39,personnel!F$11:G$220,2,)</f>
        <v>62</v>
      </c>
      <c r="O39" s="22">
        <f t="shared" ca="1" si="7"/>
        <v>74</v>
      </c>
      <c r="P39" s="22">
        <f t="shared" ca="1" si="8"/>
        <v>93</v>
      </c>
      <c r="Q39" s="23">
        <f t="shared" ca="1" si="9"/>
        <v>101</v>
      </c>
      <c r="R39" s="23">
        <f t="shared" ca="1" si="10"/>
        <v>110</v>
      </c>
    </row>
    <row r="40" spans="1:18" ht="18">
      <c r="B40" s="31" t="s">
        <v>53</v>
      </c>
      <c r="C40" s="28" t="s">
        <v>235</v>
      </c>
      <c r="D40" s="28">
        <v>43.8</v>
      </c>
      <c r="E40" s="28">
        <v>9</v>
      </c>
      <c r="F40" s="29">
        <f t="shared" si="0"/>
        <v>4.8666666666666663</v>
      </c>
      <c r="G40" s="28">
        <f>COUNTIF(personnel!F$11:F$170,$B40)</f>
        <v>9</v>
      </c>
      <c r="H40" s="60">
        <f t="shared" si="1"/>
        <v>0</v>
      </c>
      <c r="I40" s="20" t="str">
        <f t="shared" ca="1" si="2"/>
        <v>Arnoulx de Pirey Thibault</v>
      </c>
      <c r="J40" s="20" t="str">
        <f t="shared" ca="1" si="3"/>
        <v>Biron Olivier</v>
      </c>
      <c r="K40" s="20" t="str">
        <f t="shared" ca="1" si="4"/>
        <v>Dinelli Alberto</v>
      </c>
      <c r="L40" s="20" t="str">
        <f t="shared" ca="1" si="5"/>
        <v>Duclut Charlie</v>
      </c>
      <c r="M40" s="30" t="str">
        <f t="shared" ca="1" si="6"/>
        <v>Ghimento Federico</v>
      </c>
      <c r="N40" s="21">
        <f>VLOOKUP(B40,personnel!F$11:G$220,2,)</f>
        <v>17</v>
      </c>
      <c r="O40" s="22">
        <f t="shared" ca="1" si="7"/>
        <v>23</v>
      </c>
      <c r="P40" s="22">
        <f t="shared" ca="1" si="8"/>
        <v>51</v>
      </c>
      <c r="Q40" s="23">
        <f t="shared" ca="1" si="9"/>
        <v>54</v>
      </c>
      <c r="R40" s="23">
        <f t="shared" ca="1" si="10"/>
        <v>72</v>
      </c>
    </row>
    <row r="41" spans="1:18" ht="18">
      <c r="B41" s="27" t="s">
        <v>54</v>
      </c>
      <c r="C41" s="28" t="s">
        <v>9</v>
      </c>
      <c r="D41" s="28">
        <v>10.9</v>
      </c>
      <c r="E41" s="28">
        <v>1</v>
      </c>
      <c r="F41" s="29">
        <f t="shared" si="0"/>
        <v>10.9</v>
      </c>
      <c r="G41" s="28">
        <f>COUNTIF(personnel!F$11:F$170,$B41)</f>
        <v>1</v>
      </c>
      <c r="H41" s="60">
        <f t="shared" si="1"/>
        <v>0</v>
      </c>
      <c r="I41" s="20" t="str">
        <f t="shared" ca="1" si="2"/>
        <v>Callan-Jones  Andrew</v>
      </c>
      <c r="J41" s="20" t="e">
        <f t="shared" ca="1" si="3"/>
        <v>#N/A</v>
      </c>
      <c r="K41" s="20" t="e">
        <f t="shared" ca="1" si="4"/>
        <v>#N/A</v>
      </c>
      <c r="L41" s="20" t="e">
        <f t="shared" ca="1" si="5"/>
        <v>#N/A</v>
      </c>
      <c r="M41" s="30" t="e">
        <f t="shared" ca="1" si="6"/>
        <v>#N/A</v>
      </c>
      <c r="N41" s="21">
        <f>VLOOKUP(B41,personnel!F$11:G$220,2,)</f>
        <v>32</v>
      </c>
      <c r="O41" s="22" t="e">
        <f t="shared" ca="1" si="7"/>
        <v>#N/A</v>
      </c>
      <c r="P41" s="22" t="e">
        <f t="shared" ca="1" si="8"/>
        <v>#N/A</v>
      </c>
      <c r="Q41" s="23" t="e">
        <f t="shared" ca="1" si="9"/>
        <v>#N/A</v>
      </c>
      <c r="R41" s="23" t="e">
        <f t="shared" ca="1" si="10"/>
        <v>#N/A</v>
      </c>
    </row>
    <row r="42" spans="1:18" ht="18">
      <c r="B42" s="27" t="s">
        <v>56</v>
      </c>
      <c r="C42" s="28" t="s">
        <v>9</v>
      </c>
      <c r="D42" s="28">
        <v>16.600000000000001</v>
      </c>
      <c r="E42" s="28">
        <v>2</v>
      </c>
      <c r="F42" s="29">
        <f t="shared" si="0"/>
        <v>8.3000000000000007</v>
      </c>
      <c r="G42" s="28">
        <f>COUNTIF(personnel!F$11:F$170,$B42)</f>
        <v>2</v>
      </c>
      <c r="H42" s="60">
        <f t="shared" si="1"/>
        <v>0</v>
      </c>
      <c r="I42" s="20" t="str">
        <f t="shared" ca="1" si="2"/>
        <v>Daerr Adrian</v>
      </c>
      <c r="J42" s="20" t="str">
        <f t="shared" ca="1" si="3"/>
        <v>Lebon Luc</v>
      </c>
      <c r="K42" s="20" t="e">
        <f t="shared" ca="1" si="4"/>
        <v>#N/A</v>
      </c>
      <c r="L42" s="20" t="e">
        <f t="shared" ca="1" si="5"/>
        <v>#N/A</v>
      </c>
      <c r="M42" s="30" t="e">
        <f t="shared" ca="1" si="6"/>
        <v>#N/A</v>
      </c>
      <c r="N42" s="21">
        <f>VLOOKUP(B42,personnel!F$11:G$220,2,)</f>
        <v>44</v>
      </c>
      <c r="O42" s="22">
        <f t="shared" ca="1" si="7"/>
        <v>91</v>
      </c>
      <c r="P42" s="22" t="e">
        <f t="shared" ca="1" si="8"/>
        <v>#N/A</v>
      </c>
      <c r="Q42" s="23" t="e">
        <f t="shared" ca="1" si="9"/>
        <v>#N/A</v>
      </c>
      <c r="R42" s="23" t="e">
        <f t="shared" ca="1" si="10"/>
        <v>#N/A</v>
      </c>
    </row>
    <row r="43" spans="1:18" ht="18">
      <c r="B43" s="27" t="s">
        <v>57</v>
      </c>
      <c r="C43" s="28" t="s">
        <v>9</v>
      </c>
      <c r="D43" s="28">
        <v>11.4</v>
      </c>
      <c r="E43" s="28">
        <v>1</v>
      </c>
      <c r="F43" s="29">
        <f t="shared" si="0"/>
        <v>11.4</v>
      </c>
      <c r="G43" s="28">
        <f>COUNTIF(personnel!F$11:F$170,$B43)</f>
        <v>1</v>
      </c>
      <c r="H43" s="60">
        <f t="shared" si="1"/>
        <v>0</v>
      </c>
      <c r="I43" s="20" t="str">
        <f t="shared" ca="1" si="2"/>
        <v>Saint-Jean Michel</v>
      </c>
      <c r="J43" s="20" t="e">
        <f t="shared" ca="1" si="3"/>
        <v>#N/A</v>
      </c>
      <c r="K43" s="20" t="e">
        <f t="shared" ca="1" si="4"/>
        <v>#N/A</v>
      </c>
      <c r="L43" s="20" t="e">
        <f t="shared" ca="1" si="5"/>
        <v>#N/A</v>
      </c>
      <c r="M43" s="30" t="e">
        <f t="shared" ca="1" si="6"/>
        <v>#N/A</v>
      </c>
      <c r="N43" s="21">
        <f>VLOOKUP(B43,personnel!F$11:G$220,2,)</f>
        <v>132</v>
      </c>
      <c r="O43" s="22" t="e">
        <f t="shared" ca="1" si="7"/>
        <v>#N/A</v>
      </c>
      <c r="P43" s="22" t="e">
        <f t="shared" ca="1" si="8"/>
        <v>#N/A</v>
      </c>
      <c r="Q43" s="23" t="e">
        <f t="shared" ca="1" si="9"/>
        <v>#N/A</v>
      </c>
      <c r="R43" s="23" t="e">
        <f t="shared" ca="1" si="10"/>
        <v>#N/A</v>
      </c>
    </row>
    <row r="44" spans="1:18" ht="18">
      <c r="B44" s="27" t="s">
        <v>59</v>
      </c>
      <c r="C44" s="28" t="s">
        <v>9</v>
      </c>
      <c r="D44" s="28">
        <v>26.8</v>
      </c>
      <c r="E44" s="32">
        <v>4</v>
      </c>
      <c r="F44" s="29">
        <f t="shared" si="0"/>
        <v>6.7</v>
      </c>
      <c r="G44" s="28">
        <f>COUNTIF(personnel!F$11:F$170,$B44)</f>
        <v>3</v>
      </c>
      <c r="H44" s="60">
        <f t="shared" si="1"/>
        <v>1</v>
      </c>
      <c r="I44" s="20" t="str">
        <f t="shared" ca="1" si="2"/>
        <v>Rea Laurent</v>
      </c>
      <c r="J44" s="20" t="str">
        <f t="shared" ca="1" si="3"/>
        <v>Souramasing Oune-Saysavanh</v>
      </c>
      <c r="K44" s="20" t="str">
        <f t="shared" ca="1" si="4"/>
        <v>Zig Lena</v>
      </c>
      <c r="L44" s="20" t="str">
        <f t="shared" ca="1" si="5"/>
        <v>Zig Lena</v>
      </c>
      <c r="M44" s="30" t="str">
        <f t="shared" ca="1" si="6"/>
        <v>Zig Lena</v>
      </c>
      <c r="N44" s="21">
        <f>VLOOKUP(B44,personnel!F$11:G$220,2,)</f>
        <v>125</v>
      </c>
      <c r="O44" s="22">
        <f t="shared" ca="1" si="7"/>
        <v>137</v>
      </c>
      <c r="P44" s="22">
        <f t="shared" ca="1" si="8"/>
        <v>150</v>
      </c>
      <c r="Q44" s="23">
        <f t="shared" ca="1" si="9"/>
        <v>150</v>
      </c>
      <c r="R44" s="23">
        <f t="shared" ca="1" si="10"/>
        <v>150</v>
      </c>
    </row>
    <row r="45" spans="1:18" ht="18">
      <c r="A45" s="7" t="s">
        <v>286</v>
      </c>
      <c r="B45" s="27" t="s">
        <v>114</v>
      </c>
      <c r="C45" s="28" t="s">
        <v>9</v>
      </c>
      <c r="D45" s="28">
        <v>10.4</v>
      </c>
      <c r="E45" s="32">
        <v>1</v>
      </c>
      <c r="F45" s="29">
        <f t="shared" si="0"/>
        <v>10.4</v>
      </c>
      <c r="G45" s="28">
        <f>COUNTIF(personnel!F$11:F$170,$B45)</f>
        <v>1</v>
      </c>
      <c r="H45" s="60">
        <f t="shared" si="1"/>
        <v>0</v>
      </c>
      <c r="I45" s="20" t="str">
        <f t="shared" ca="1" si="2"/>
        <v>Cardoso Olivier</v>
      </c>
      <c r="J45" s="20" t="e">
        <f t="shared" ca="1" si="3"/>
        <v>#N/A</v>
      </c>
      <c r="K45" s="20" t="e">
        <f t="shared" ca="1" si="4"/>
        <v>#N/A</v>
      </c>
      <c r="L45" s="20" t="e">
        <f t="shared" ca="1" si="5"/>
        <v>#N/A</v>
      </c>
      <c r="M45" s="30" t="e">
        <f t="shared" ca="1" si="6"/>
        <v>#N/A</v>
      </c>
      <c r="N45" s="21">
        <f>VLOOKUP(B45,personnel!F$11:G$220,2,)</f>
        <v>33</v>
      </c>
      <c r="O45" s="22" t="e">
        <f t="shared" ca="1" si="7"/>
        <v>#N/A</v>
      </c>
      <c r="P45" s="22" t="e">
        <f t="shared" ca="1" si="8"/>
        <v>#N/A</v>
      </c>
      <c r="Q45" s="23" t="e">
        <f t="shared" ca="1" si="9"/>
        <v>#N/A</v>
      </c>
      <c r="R45" s="23" t="e">
        <f t="shared" ca="1" si="10"/>
        <v>#N/A</v>
      </c>
    </row>
    <row r="46" spans="1:18" ht="18">
      <c r="A46" s="7" t="s">
        <v>287</v>
      </c>
      <c r="B46" s="56" t="s">
        <v>60</v>
      </c>
      <c r="C46" s="34" t="s">
        <v>9</v>
      </c>
      <c r="D46" s="34">
        <v>27</v>
      </c>
      <c r="E46" s="35">
        <v>2</v>
      </c>
      <c r="F46" s="36">
        <f t="shared" si="0"/>
        <v>13.5</v>
      </c>
      <c r="G46" s="34">
        <f>COUNTIF(personnel!F$11:F$170,$B46)</f>
        <v>2</v>
      </c>
      <c r="H46" s="64">
        <f t="shared" si="1"/>
        <v>0</v>
      </c>
      <c r="I46" s="37" t="str">
        <f t="shared" ca="1" si="2"/>
        <v>Grados Arnaud</v>
      </c>
      <c r="J46" s="37" t="str">
        <f t="shared" ca="1" si="3"/>
        <v>Receveur Mathieu</v>
      </c>
      <c r="K46" s="37" t="e">
        <f t="shared" ca="1" si="4"/>
        <v>#N/A</v>
      </c>
      <c r="L46" s="37" t="e">
        <f t="shared" ca="1" si="5"/>
        <v>#N/A</v>
      </c>
      <c r="M46" s="38" t="e">
        <f t="shared" ca="1" si="6"/>
        <v>#N/A</v>
      </c>
      <c r="N46" s="21">
        <f>VLOOKUP(B46,personnel!F$11:G$220,2,)</f>
        <v>77</v>
      </c>
      <c r="O46" s="22">
        <f t="shared" ca="1" si="7"/>
        <v>126</v>
      </c>
      <c r="P46" s="22" t="e">
        <f t="shared" ca="1" si="8"/>
        <v>#N/A</v>
      </c>
      <c r="Q46" s="23" t="e">
        <f t="shared" ca="1" si="9"/>
        <v>#N/A</v>
      </c>
      <c r="R46" s="23" t="e">
        <f t="shared" ca="1" si="10"/>
        <v>#N/A</v>
      </c>
    </row>
    <row r="47" spans="1:18" ht="18">
      <c r="B47" s="27" t="s">
        <v>61</v>
      </c>
      <c r="C47" s="28" t="s">
        <v>9</v>
      </c>
      <c r="D47" s="28">
        <v>10.9</v>
      </c>
      <c r="E47" s="32">
        <v>1</v>
      </c>
      <c r="F47" s="29">
        <f t="shared" si="0"/>
        <v>10.9</v>
      </c>
      <c r="G47" s="28">
        <f>COUNTIF(personnel!F$11:F$170,$B47)</f>
        <v>1</v>
      </c>
      <c r="H47" s="60">
        <f t="shared" si="1"/>
        <v>0</v>
      </c>
      <c r="I47" s="20" t="str">
        <f t="shared" ca="1" si="2"/>
        <v>Manneville Jean-Baptiste</v>
      </c>
      <c r="J47" s="20" t="e">
        <f t="shared" ca="1" si="3"/>
        <v>#N/A</v>
      </c>
      <c r="K47" s="20" t="e">
        <f t="shared" ca="1" si="4"/>
        <v>#N/A</v>
      </c>
      <c r="L47" s="20" t="e">
        <f t="shared" ca="1" si="5"/>
        <v>#N/A</v>
      </c>
      <c r="M47" s="30" t="e">
        <f t="shared" ca="1" si="6"/>
        <v>#N/A</v>
      </c>
      <c r="N47" s="21">
        <f>VLOOKUP(B47,personnel!F$11:G$220,2,)</f>
        <v>100</v>
      </c>
      <c r="O47" s="22" t="e">
        <f t="shared" ca="1" si="7"/>
        <v>#N/A</v>
      </c>
      <c r="P47" s="22" t="e">
        <f t="shared" ca="1" si="8"/>
        <v>#N/A</v>
      </c>
      <c r="Q47" s="23" t="e">
        <f t="shared" ca="1" si="9"/>
        <v>#N/A</v>
      </c>
      <c r="R47" s="23" t="e">
        <f t="shared" ca="1" si="10"/>
        <v>#N/A</v>
      </c>
    </row>
    <row r="48" spans="1:18" ht="18">
      <c r="B48" s="27" t="s">
        <v>63</v>
      </c>
      <c r="C48" s="28" t="s">
        <v>9</v>
      </c>
      <c r="D48" s="28">
        <v>11.1</v>
      </c>
      <c r="E48" s="32">
        <v>1</v>
      </c>
      <c r="F48" s="29">
        <f t="shared" si="0"/>
        <v>11.1</v>
      </c>
      <c r="G48" s="28">
        <f>COUNTIF(personnel!F$11:F$170,$B48)</f>
        <v>1</v>
      </c>
      <c r="H48" s="60">
        <f t="shared" si="1"/>
        <v>0</v>
      </c>
      <c r="I48" s="20" t="str">
        <f t="shared" ca="1" si="2"/>
        <v>Altieri Ada</v>
      </c>
      <c r="J48" s="20" t="e">
        <f t="shared" ca="1" si="3"/>
        <v>#N/A</v>
      </c>
      <c r="K48" s="20" t="e">
        <f t="shared" ca="1" si="4"/>
        <v>#N/A</v>
      </c>
      <c r="L48" s="20" t="e">
        <f t="shared" ca="1" si="5"/>
        <v>#N/A</v>
      </c>
      <c r="M48" s="30" t="e">
        <f t="shared" ca="1" si="6"/>
        <v>#N/A</v>
      </c>
      <c r="N48" s="21">
        <f>VLOOKUP(B48,personnel!F$11:G$220,2,)</f>
        <v>14</v>
      </c>
      <c r="O48" s="22" t="e">
        <f t="shared" ca="1" si="7"/>
        <v>#N/A</v>
      </c>
      <c r="P48" s="22" t="e">
        <f t="shared" ca="1" si="8"/>
        <v>#N/A</v>
      </c>
      <c r="Q48" s="23" t="e">
        <f t="shared" ca="1" si="9"/>
        <v>#N/A</v>
      </c>
      <c r="R48" s="23" t="e">
        <f t="shared" ca="1" si="10"/>
        <v>#N/A</v>
      </c>
    </row>
    <row r="49" spans="1:18" ht="18">
      <c r="B49" s="27" t="s">
        <v>64</v>
      </c>
      <c r="C49" s="28" t="s">
        <v>9</v>
      </c>
      <c r="D49" s="28">
        <v>16.600000000000001</v>
      </c>
      <c r="E49" s="32">
        <v>2</v>
      </c>
      <c r="F49" s="29">
        <f t="shared" si="0"/>
        <v>8.3000000000000007</v>
      </c>
      <c r="G49" s="28">
        <f>COUNTIF(personnel!F$11:F$170,$B49)</f>
        <v>2</v>
      </c>
      <c r="H49" s="60">
        <f t="shared" si="1"/>
        <v>0</v>
      </c>
      <c r="I49" s="20" t="str">
        <f t="shared" ca="1" si="2"/>
        <v>Courrech du Pont Sylvain</v>
      </c>
      <c r="J49" s="20" t="str">
        <f t="shared" ca="1" si="3"/>
        <v>Douady Stéphane</v>
      </c>
      <c r="K49" s="20" t="e">
        <f t="shared" ca="1" si="4"/>
        <v>#N/A</v>
      </c>
      <c r="L49" s="20" t="e">
        <f t="shared" ca="1" si="5"/>
        <v>#N/A</v>
      </c>
      <c r="M49" s="30" t="e">
        <f t="shared" ca="1" si="6"/>
        <v>#N/A</v>
      </c>
      <c r="N49" s="21">
        <f>VLOOKUP(B49,personnel!F$11:G$220,2,)</f>
        <v>42</v>
      </c>
      <c r="O49" s="22">
        <f t="shared" ca="1" si="7"/>
        <v>53</v>
      </c>
      <c r="P49" s="22" t="e">
        <f t="shared" ca="1" si="8"/>
        <v>#N/A</v>
      </c>
      <c r="Q49" s="23" t="e">
        <f t="shared" ca="1" si="9"/>
        <v>#N/A</v>
      </c>
      <c r="R49" s="23" t="e">
        <f t="shared" ca="1" si="10"/>
        <v>#N/A</v>
      </c>
    </row>
    <row r="50" spans="1:18" ht="18">
      <c r="B50" s="27" t="s">
        <v>65</v>
      </c>
      <c r="C50" s="28" t="s">
        <v>9</v>
      </c>
      <c r="D50" s="28">
        <v>10.9</v>
      </c>
      <c r="E50" s="32">
        <v>1</v>
      </c>
      <c r="F50" s="29">
        <f t="shared" si="0"/>
        <v>10.9</v>
      </c>
      <c r="G50" s="28">
        <f>COUNTIF(personnel!F$11:F$170,$B50)</f>
        <v>1</v>
      </c>
      <c r="H50" s="60">
        <f t="shared" si="1"/>
        <v>0</v>
      </c>
      <c r="I50" s="20" t="str">
        <f t="shared" ca="1" si="2"/>
        <v>Buhler Eric</v>
      </c>
      <c r="J50" s="20" t="e">
        <f t="shared" ca="1" si="3"/>
        <v>#N/A</v>
      </c>
      <c r="K50" s="20" t="e">
        <f t="shared" ca="1" si="4"/>
        <v>#N/A</v>
      </c>
      <c r="L50" s="20" t="e">
        <f t="shared" ca="1" si="5"/>
        <v>#N/A</v>
      </c>
      <c r="M50" s="30" t="e">
        <f t="shared" ca="1" si="6"/>
        <v>#N/A</v>
      </c>
      <c r="N50" s="21">
        <f>VLOOKUP(B50,personnel!F$11:G$220,2,)</f>
        <v>30</v>
      </c>
      <c r="O50" s="22" t="e">
        <f t="shared" ca="1" si="7"/>
        <v>#N/A</v>
      </c>
      <c r="P50" s="22" t="e">
        <f t="shared" ca="1" si="8"/>
        <v>#N/A</v>
      </c>
      <c r="Q50" s="23" t="e">
        <f t="shared" ca="1" si="9"/>
        <v>#N/A</v>
      </c>
      <c r="R50" s="23" t="e">
        <f t="shared" ca="1" si="10"/>
        <v>#N/A</v>
      </c>
    </row>
    <row r="51" spans="1:18" ht="18">
      <c r="B51" s="27" t="s">
        <v>67</v>
      </c>
      <c r="C51" s="28" t="s">
        <v>9</v>
      </c>
      <c r="D51" s="28">
        <v>21.7</v>
      </c>
      <c r="E51" s="32">
        <v>3</v>
      </c>
      <c r="F51" s="29">
        <f t="shared" si="0"/>
        <v>7.2333333333333334</v>
      </c>
      <c r="G51" s="28">
        <f>COUNTIF(personnel!F$11:F$170,$B51)</f>
        <v>3</v>
      </c>
      <c r="H51" s="60">
        <f t="shared" si="1"/>
        <v>0</v>
      </c>
      <c r="I51" s="20" t="str">
        <f t="shared" ca="1" si="2"/>
        <v>Gerbal Fabien</v>
      </c>
      <c r="J51" s="20" t="str">
        <f t="shared" ca="1" si="3"/>
        <v>Metens Stéphane</v>
      </c>
      <c r="K51" s="20" t="str">
        <f t="shared" ca="1" si="4"/>
        <v>Monceau Pascal</v>
      </c>
      <c r="L51" s="20" t="e">
        <f t="shared" ca="1" si="5"/>
        <v>#N/A</v>
      </c>
      <c r="M51" s="30" t="e">
        <f t="shared" ca="1" si="6"/>
        <v>#N/A</v>
      </c>
      <c r="N51" s="21">
        <f>VLOOKUP(B51,personnel!F$11:G$220,2,)</f>
        <v>71</v>
      </c>
      <c r="O51" s="22">
        <f t="shared" ca="1" si="7"/>
        <v>103</v>
      </c>
      <c r="P51" s="22">
        <f t="shared" ca="1" si="8"/>
        <v>104</v>
      </c>
      <c r="Q51" s="23" t="e">
        <f t="shared" ca="1" si="9"/>
        <v>#N/A</v>
      </c>
      <c r="R51" s="23" t="e">
        <f t="shared" ca="1" si="10"/>
        <v>#N/A</v>
      </c>
    </row>
    <row r="52" spans="1:18" ht="18">
      <c r="B52" s="27" t="s">
        <v>68</v>
      </c>
      <c r="C52" s="28" t="s">
        <v>9</v>
      </c>
      <c r="D52" s="28">
        <v>10.9</v>
      </c>
      <c r="E52" s="32">
        <v>1</v>
      </c>
      <c r="F52" s="29">
        <f t="shared" si="0"/>
        <v>10.9</v>
      </c>
      <c r="G52" s="28">
        <f>COUNTIF(personnel!F$11:F$170,$B52)</f>
        <v>1</v>
      </c>
      <c r="H52" s="60">
        <f t="shared" si="1"/>
        <v>0</v>
      </c>
      <c r="I52" s="20" t="str">
        <f t="shared" ca="1" si="2"/>
        <v>Berret Jean-François</v>
      </c>
      <c r="J52" s="20" t="e">
        <f t="shared" ca="1" si="3"/>
        <v>#N/A</v>
      </c>
      <c r="K52" s="20" t="e">
        <f t="shared" ca="1" si="4"/>
        <v>#N/A</v>
      </c>
      <c r="L52" s="20" t="e">
        <f t="shared" ca="1" si="5"/>
        <v>#N/A</v>
      </c>
      <c r="M52" s="30" t="e">
        <f t="shared" ca="1" si="6"/>
        <v>#N/A</v>
      </c>
      <c r="N52" s="21">
        <f>VLOOKUP(B52,personnel!F$11:G$220,2,)</f>
        <v>22</v>
      </c>
      <c r="O52" s="22" t="e">
        <f t="shared" ca="1" si="7"/>
        <v>#N/A</v>
      </c>
      <c r="P52" s="22" t="e">
        <f t="shared" ca="1" si="8"/>
        <v>#N/A</v>
      </c>
      <c r="Q52" s="23" t="e">
        <f t="shared" ca="1" si="9"/>
        <v>#N/A</v>
      </c>
      <c r="R52" s="23" t="e">
        <f t="shared" ca="1" si="10"/>
        <v>#N/A</v>
      </c>
    </row>
    <row r="53" spans="1:18" ht="18">
      <c r="B53" s="31" t="s">
        <v>70</v>
      </c>
      <c r="C53" s="28" t="s">
        <v>235</v>
      </c>
      <c r="D53" s="28">
        <v>47.8</v>
      </c>
      <c r="E53" s="32">
        <v>10</v>
      </c>
      <c r="F53" s="29">
        <f t="shared" si="0"/>
        <v>4.7799999999999994</v>
      </c>
      <c r="G53" s="28">
        <f>COUNTIF(personnel!F$11:F$170,$B53)</f>
        <v>8</v>
      </c>
      <c r="H53" s="60">
        <f t="shared" si="1"/>
        <v>2</v>
      </c>
      <c r="I53" s="20" t="str">
        <f t="shared" ca="1" si="2"/>
        <v>Amedzrovi Richard</v>
      </c>
      <c r="J53" s="20" t="str">
        <f t="shared" ca="1" si="3"/>
        <v>Cohen Camille</v>
      </c>
      <c r="K53" s="20" t="str">
        <f t="shared" ca="1" si="4"/>
        <v>De Cordovez Pierre</v>
      </c>
      <c r="L53" s="20" t="str">
        <f t="shared" ca="1" si="5"/>
        <v>Gourmandie Vincent</v>
      </c>
      <c r="M53" s="30" t="str">
        <f t="shared" ca="1" si="6"/>
        <v>Nagle Irène</v>
      </c>
      <c r="N53" s="21">
        <f>VLOOKUP(B53,personnel!F$11:G$220,2,)</f>
        <v>15</v>
      </c>
      <c r="O53" s="22">
        <f t="shared" ca="1" si="7"/>
        <v>38</v>
      </c>
      <c r="P53" s="22">
        <f t="shared" ca="1" si="8"/>
        <v>45</v>
      </c>
      <c r="Q53" s="23">
        <f t="shared" ca="1" si="9"/>
        <v>75</v>
      </c>
      <c r="R53" s="23">
        <f t="shared" ca="1" si="10"/>
        <v>108</v>
      </c>
    </row>
    <row r="54" spans="1:18" ht="18">
      <c r="B54" s="27" t="s">
        <v>71</v>
      </c>
      <c r="C54" s="28" t="s">
        <v>9</v>
      </c>
      <c r="D54" s="28">
        <v>9.8000000000000007</v>
      </c>
      <c r="E54" s="32">
        <v>1</v>
      </c>
      <c r="F54" s="29">
        <f t="shared" si="0"/>
        <v>9.8000000000000007</v>
      </c>
      <c r="G54" s="28">
        <f>COUNTIF(personnel!F$11:F$170,$B54)</f>
        <v>1</v>
      </c>
      <c r="H54" s="60">
        <f t="shared" si="1"/>
        <v>0</v>
      </c>
      <c r="I54" s="20" t="str">
        <f t="shared" ca="1" si="2"/>
        <v>Sekimoto Ken</v>
      </c>
      <c r="J54" s="20" t="e">
        <f t="shared" ca="1" si="3"/>
        <v>#N/A</v>
      </c>
      <c r="K54" s="20" t="e">
        <f t="shared" ca="1" si="4"/>
        <v>#N/A</v>
      </c>
      <c r="L54" s="20" t="e">
        <f t="shared" ca="1" si="5"/>
        <v>#N/A</v>
      </c>
      <c r="M54" s="30" t="e">
        <f t="shared" ca="1" si="6"/>
        <v>#N/A</v>
      </c>
      <c r="N54" s="21">
        <f>VLOOKUP(B54,personnel!F$11:G$220,2,)</f>
        <v>134</v>
      </c>
      <c r="O54" s="22" t="e">
        <f t="shared" ca="1" si="7"/>
        <v>#N/A</v>
      </c>
      <c r="P54" s="22" t="e">
        <f t="shared" ca="1" si="8"/>
        <v>#N/A</v>
      </c>
      <c r="Q54" s="23" t="e">
        <f t="shared" ca="1" si="9"/>
        <v>#N/A</v>
      </c>
      <c r="R54" s="23" t="e">
        <f t="shared" ca="1" si="10"/>
        <v>#N/A</v>
      </c>
    </row>
    <row r="55" spans="1:18" ht="18">
      <c r="A55" s="7" t="s">
        <v>397</v>
      </c>
      <c r="B55" s="27" t="s">
        <v>231</v>
      </c>
      <c r="C55" s="28" t="s">
        <v>9</v>
      </c>
      <c r="D55" s="28">
        <v>16.100000000000001</v>
      </c>
      <c r="E55" s="32">
        <v>2</v>
      </c>
      <c r="F55" s="29">
        <f t="shared" si="0"/>
        <v>8.0500000000000007</v>
      </c>
      <c r="G55" s="28">
        <f>COUNTIF(personnel!F$11:F$170,$B55)</f>
        <v>0</v>
      </c>
      <c r="H55" s="60">
        <f t="shared" si="1"/>
        <v>2</v>
      </c>
      <c r="I55" s="20" t="e">
        <f t="shared" ca="1" si="2"/>
        <v>#N/A</v>
      </c>
      <c r="J55" s="20" t="e">
        <f t="shared" ca="1" si="3"/>
        <v>#N/A</v>
      </c>
      <c r="K55" s="20" t="e">
        <f t="shared" ca="1" si="4"/>
        <v>#N/A</v>
      </c>
      <c r="L55" s="20" t="e">
        <f t="shared" ca="1" si="5"/>
        <v>#N/A</v>
      </c>
      <c r="M55" s="30" t="e">
        <f t="shared" ca="1" si="6"/>
        <v>#N/A</v>
      </c>
      <c r="N55" s="21" t="e">
        <f>VLOOKUP(B55,personnel!F$11:G$220,2,)</f>
        <v>#N/A</v>
      </c>
      <c r="O55" s="22" t="e">
        <f t="shared" ca="1" si="7"/>
        <v>#N/A</v>
      </c>
      <c r="P55" s="22" t="e">
        <f t="shared" ca="1" si="8"/>
        <v>#N/A</v>
      </c>
      <c r="Q55" s="23" t="e">
        <f t="shared" ca="1" si="9"/>
        <v>#N/A</v>
      </c>
      <c r="R55" s="23" t="e">
        <f t="shared" ca="1" si="10"/>
        <v>#N/A</v>
      </c>
    </row>
    <row r="56" spans="1:18" ht="18">
      <c r="B56" s="27" t="s">
        <v>73</v>
      </c>
      <c r="C56" s="28" t="s">
        <v>9</v>
      </c>
      <c r="D56" s="28">
        <v>10.6</v>
      </c>
      <c r="E56" s="32">
        <v>1</v>
      </c>
      <c r="F56" s="29">
        <f t="shared" si="0"/>
        <v>10.6</v>
      </c>
      <c r="G56" s="28">
        <f>COUNTIF(personnel!F$11:F$170,$B56)</f>
        <v>1</v>
      </c>
      <c r="H56" s="60">
        <f t="shared" si="1"/>
        <v>0</v>
      </c>
      <c r="I56" s="20" t="str">
        <f t="shared" ca="1" si="2"/>
        <v>Viennot Laurence</v>
      </c>
      <c r="J56" s="20" t="e">
        <f t="shared" ca="1" si="3"/>
        <v>#N/A</v>
      </c>
      <c r="K56" s="20" t="e">
        <f t="shared" ca="1" si="4"/>
        <v>#N/A</v>
      </c>
      <c r="L56" s="20" t="e">
        <f t="shared" ca="1" si="5"/>
        <v>#N/A</v>
      </c>
      <c r="M56" s="30" t="e">
        <f t="shared" ca="1" si="6"/>
        <v>#N/A</v>
      </c>
      <c r="N56" s="21">
        <f>VLOOKUP(B56,personnel!F$11:G$220,2,)</f>
        <v>145</v>
      </c>
      <c r="O56" s="22" t="e">
        <f t="shared" ca="1" si="7"/>
        <v>#N/A</v>
      </c>
      <c r="P56" s="22" t="e">
        <f t="shared" ca="1" si="8"/>
        <v>#N/A</v>
      </c>
      <c r="Q56" s="23" t="e">
        <f t="shared" ca="1" si="9"/>
        <v>#N/A</v>
      </c>
      <c r="R56" s="23" t="e">
        <f t="shared" ca="1" si="10"/>
        <v>#N/A</v>
      </c>
    </row>
    <row r="57" spans="1:18" ht="18">
      <c r="B57" s="93" t="s">
        <v>75</v>
      </c>
      <c r="C57" s="28" t="s">
        <v>9</v>
      </c>
      <c r="D57" s="28">
        <v>15.2</v>
      </c>
      <c r="E57" s="32">
        <v>2</v>
      </c>
      <c r="F57" s="29">
        <f t="shared" si="0"/>
        <v>7.6</v>
      </c>
      <c r="G57" s="28">
        <f>COUNTIF(personnel!F$11:F$170,$B57)</f>
        <v>2</v>
      </c>
      <c r="H57" s="60">
        <f t="shared" si="1"/>
        <v>0</v>
      </c>
      <c r="I57" s="20" t="str">
        <f t="shared" ca="1" si="2"/>
        <v>Graner François</v>
      </c>
      <c r="J57" s="20" t="str">
        <f t="shared" ca="1" si="3"/>
        <v>Zanchi Drazen</v>
      </c>
      <c r="K57" s="20" t="e">
        <f t="shared" ca="1" si="4"/>
        <v>#N/A</v>
      </c>
      <c r="L57" s="20" t="e">
        <f t="shared" ca="1" si="5"/>
        <v>#N/A</v>
      </c>
      <c r="M57" s="30" t="e">
        <f t="shared" ca="1" si="6"/>
        <v>#N/A</v>
      </c>
      <c r="N57" s="21">
        <f>VLOOKUP(B57,personnel!F$11:G$220,2,)</f>
        <v>78</v>
      </c>
      <c r="O57" s="22">
        <f t="shared" ca="1" si="7"/>
        <v>149</v>
      </c>
      <c r="P57" s="22" t="e">
        <f t="shared" ca="1" si="8"/>
        <v>#N/A</v>
      </c>
      <c r="Q57" s="23" t="e">
        <f t="shared" ca="1" si="9"/>
        <v>#N/A</v>
      </c>
      <c r="R57" s="23" t="e">
        <f t="shared" ca="1" si="10"/>
        <v>#N/A</v>
      </c>
    </row>
    <row r="58" spans="1:18" ht="18">
      <c r="B58" s="102" t="s">
        <v>76</v>
      </c>
      <c r="C58" s="28" t="s">
        <v>9</v>
      </c>
      <c r="D58" s="28">
        <v>21.8</v>
      </c>
      <c r="E58" s="32">
        <v>3</v>
      </c>
      <c r="F58" s="29">
        <f t="shared" si="0"/>
        <v>7.2666666666666666</v>
      </c>
      <c r="G58" s="28">
        <f>COUNTIF(personnel!F$11:F$170,$B58)</f>
        <v>2</v>
      </c>
      <c r="H58" s="60">
        <f t="shared" si="1"/>
        <v>1</v>
      </c>
      <c r="I58" s="20" t="str">
        <f t="shared" ca="1" si="2"/>
        <v>Angelova Miglena</v>
      </c>
      <c r="J58" s="20" t="str">
        <f t="shared" ca="1" si="3"/>
        <v>Puff Nicolas</v>
      </c>
      <c r="K58" s="20" t="e">
        <f t="shared" ca="1" si="4"/>
        <v>#N/A</v>
      </c>
      <c r="L58" s="20" t="e">
        <f t="shared" ca="1" si="5"/>
        <v>#N/A</v>
      </c>
      <c r="M58" s="30" t="e">
        <f t="shared" ca="1" si="6"/>
        <v>#N/A</v>
      </c>
      <c r="N58" s="21">
        <f>VLOOKUP(B58,personnel!F$11:G$220,2,)</f>
        <v>16</v>
      </c>
      <c r="O58" s="22">
        <f t="shared" ca="1" si="7"/>
        <v>122</v>
      </c>
      <c r="P58" s="22" t="e">
        <f t="shared" ca="1" si="8"/>
        <v>#N/A</v>
      </c>
      <c r="Q58" s="23" t="e">
        <f t="shared" ca="1" si="9"/>
        <v>#N/A</v>
      </c>
      <c r="R58" s="23" t="e">
        <f t="shared" ca="1" si="10"/>
        <v>#N/A</v>
      </c>
    </row>
    <row r="59" spans="1:18" ht="18">
      <c r="B59" s="31" t="s">
        <v>77</v>
      </c>
      <c r="C59" s="28" t="s">
        <v>235</v>
      </c>
      <c r="D59" s="28">
        <v>61.4</v>
      </c>
      <c r="E59" s="32">
        <v>11</v>
      </c>
      <c r="F59" s="29">
        <f t="shared" si="0"/>
        <v>5.581818181818182</v>
      </c>
      <c r="G59" s="28">
        <f>COUNTIF(personnel!F$11:F$170,$B59)</f>
        <v>9</v>
      </c>
      <c r="H59" s="60">
        <f t="shared" si="1"/>
        <v>2</v>
      </c>
      <c r="I59" s="20" t="str">
        <f t="shared" ca="1" si="2"/>
        <v>Briole Alice</v>
      </c>
      <c r="J59" s="20" t="str">
        <f t="shared" ca="1" si="3"/>
        <v>Duquet Loraine</v>
      </c>
      <c r="K59" s="20" t="str">
        <f t="shared" ca="1" si="4"/>
        <v>Ledoudic Gabriel</v>
      </c>
      <c r="L59" s="20" t="str">
        <f t="shared" ca="1" si="5"/>
        <v>Maddi Johan</v>
      </c>
      <c r="M59" s="30" t="str">
        <f t="shared" ca="1" si="6"/>
        <v>Oleron Matthieu</v>
      </c>
      <c r="N59" s="21">
        <f>VLOOKUP(B59,personnel!F$11:G$220,2,)</f>
        <v>26</v>
      </c>
      <c r="O59" s="22">
        <f t="shared" ca="1" si="7"/>
        <v>56</v>
      </c>
      <c r="P59" s="22">
        <f t="shared" ca="1" si="8"/>
        <v>92</v>
      </c>
      <c r="Q59" s="23">
        <f t="shared" ca="1" si="9"/>
        <v>99</v>
      </c>
      <c r="R59" s="23">
        <f t="shared" ca="1" si="10"/>
        <v>112</v>
      </c>
    </row>
    <row r="60" spans="1:18" ht="18.600000000000001" thickBot="1">
      <c r="B60" s="31" t="s">
        <v>78</v>
      </c>
      <c r="C60" s="28" t="s">
        <v>235</v>
      </c>
      <c r="D60" s="28">
        <v>58</v>
      </c>
      <c r="E60" s="32">
        <v>9</v>
      </c>
      <c r="F60" s="29">
        <f t="shared" si="0"/>
        <v>6.4444444444444446</v>
      </c>
      <c r="G60" s="28">
        <f>COUNTIF(personnel!F$11:F$170,$B60)</f>
        <v>5</v>
      </c>
      <c r="H60" s="60">
        <f t="shared" si="1"/>
        <v>4</v>
      </c>
      <c r="I60" s="37" t="str">
        <f t="shared" ca="1" si="2"/>
        <v>Bacri Jean-Claude</v>
      </c>
      <c r="J60" s="37" t="str">
        <f t="shared" ca="1" si="3"/>
        <v>Dilly Emilien</v>
      </c>
      <c r="K60" s="37" t="str">
        <f t="shared" ca="1" si="4"/>
        <v>Jeammet Paul</v>
      </c>
      <c r="L60" s="37" t="str">
        <f t="shared" ca="1" si="5"/>
        <v>Le Scao Camille</v>
      </c>
      <c r="M60" s="38" t="e">
        <f t="shared" ca="1" si="6"/>
        <v>#N/A</v>
      </c>
      <c r="N60" s="21">
        <f>VLOOKUP(B60,personnel!F$11:G$220,2,)</f>
        <v>20</v>
      </c>
      <c r="O60" s="22">
        <f t="shared" ca="1" si="7"/>
        <v>49</v>
      </c>
      <c r="P60" s="22">
        <f t="shared" ca="1" si="8"/>
        <v>86</v>
      </c>
      <c r="Q60" s="23">
        <f t="shared" ca="1" si="9"/>
        <v>90</v>
      </c>
      <c r="R60" s="23" t="e">
        <f t="shared" ca="1" si="10"/>
        <v>#N/A</v>
      </c>
    </row>
    <row r="61" spans="1:18" ht="18">
      <c r="B61" s="57"/>
      <c r="C61" s="39" t="s">
        <v>280</v>
      </c>
      <c r="D61" s="39" t="s">
        <v>272</v>
      </c>
      <c r="E61" s="40" t="s">
        <v>273</v>
      </c>
      <c r="F61" s="41" t="s">
        <v>274</v>
      </c>
      <c r="G61" s="39" t="s">
        <v>275</v>
      </c>
      <c r="H61" s="61" t="s">
        <v>277</v>
      </c>
      <c r="I61" s="20"/>
      <c r="J61" s="20"/>
      <c r="K61" s="20"/>
      <c r="L61" s="20"/>
      <c r="M61" s="20"/>
      <c r="N61" s="21"/>
      <c r="O61" s="22"/>
      <c r="P61" s="22"/>
      <c r="Q61" s="23"/>
      <c r="R61" s="23"/>
    </row>
    <row r="62" spans="1:18" ht="18">
      <c r="B62" s="42" t="s">
        <v>279</v>
      </c>
      <c r="C62" s="5">
        <f>C63+C64</f>
        <v>59</v>
      </c>
      <c r="D62" s="32">
        <f>SUM(D2:D60)</f>
        <v>1154.3000000000002</v>
      </c>
      <c r="E62" s="32">
        <f>SUM(E2:E60)</f>
        <v>153</v>
      </c>
      <c r="F62" s="43">
        <f>AVERAGE(F2:F60)</f>
        <v>9.2067728128745099</v>
      </c>
      <c r="G62" s="32">
        <f>SUM(G2:G60)</f>
        <v>137</v>
      </c>
      <c r="H62" s="44">
        <f>E62-G62</f>
        <v>16</v>
      </c>
      <c r="I62" s="24"/>
      <c r="J62" s="20"/>
      <c r="K62" s="21"/>
      <c r="L62" s="21"/>
      <c r="M62" s="21"/>
      <c r="N62" s="21"/>
      <c r="O62" s="21"/>
      <c r="P62" s="21"/>
      <c r="Q62" s="21"/>
      <c r="R62" s="21"/>
    </row>
    <row r="63" spans="1:18" ht="18">
      <c r="B63" s="45" t="s">
        <v>9</v>
      </c>
      <c r="C63" s="5">
        <f>COUNTIF(C2:C60,"bureau")</f>
        <v>52</v>
      </c>
      <c r="D63" s="5">
        <f>SUMIF(C2:C60,"bureau",D2:D60)</f>
        <v>828.6</v>
      </c>
      <c r="E63" s="5">
        <f>SUMIF(C2:C60,"bureau",E2:E60)</f>
        <v>90</v>
      </c>
      <c r="F63" s="8">
        <f>AVERAGEIF(C2:C60,"bureau",F2:F60)</f>
        <v>9.7423076923076941</v>
      </c>
      <c r="G63" s="5">
        <f>SUMIF(C2:C60,"bureau",G2:G60)</f>
        <v>87</v>
      </c>
      <c r="H63" s="46">
        <f>E63-G63</f>
        <v>3</v>
      </c>
    </row>
    <row r="64" spans="1:18" ht="18.600000000000001" thickBot="1">
      <c r="B64" s="47" t="s">
        <v>235</v>
      </c>
      <c r="C64" s="48">
        <f>COUNTIF(C2:C60,"openspace")</f>
        <v>7</v>
      </c>
      <c r="D64" s="48">
        <f>D62-D63</f>
        <v>325.70000000000016</v>
      </c>
      <c r="E64" s="48">
        <f>E62-E63</f>
        <v>63</v>
      </c>
      <c r="F64" s="49">
        <f>AVERAGEIF(C2:C60,"openspace",F2:F60)</f>
        <v>5.2285137085137086</v>
      </c>
      <c r="G64" s="48">
        <f>G62-G63</f>
        <v>50</v>
      </c>
      <c r="H64" s="50">
        <f>E64-G64</f>
        <v>13</v>
      </c>
      <c r="K64" s="4"/>
      <c r="L64" s="4"/>
      <c r="M64" s="4"/>
    </row>
    <row r="65" spans="2:14">
      <c r="D65" s="12"/>
      <c r="K65" s="10"/>
      <c r="L65" s="10"/>
      <c r="M65" s="10"/>
      <c r="N65" s="11"/>
    </row>
    <row r="66" spans="2:14">
      <c r="B66" s="51"/>
      <c r="C66" t="s">
        <v>235</v>
      </c>
      <c r="D66" s="12"/>
      <c r="K66" s="10"/>
      <c r="L66" s="10"/>
      <c r="M66" s="10"/>
      <c r="N66" s="13"/>
    </row>
    <row r="67" spans="2:14">
      <c r="B67" s="52"/>
      <c r="C67" t="s">
        <v>278</v>
      </c>
      <c r="J67" s="15"/>
    </row>
    <row r="68" spans="2:14">
      <c r="B68" s="65"/>
      <c r="C68" t="s">
        <v>293</v>
      </c>
    </row>
    <row r="69" spans="2:14">
      <c r="B69" s="95"/>
      <c r="C69" t="s">
        <v>390</v>
      </c>
    </row>
    <row r="73" spans="2:14">
      <c r="C73" s="9"/>
      <c r="D73" s="9"/>
      <c r="E73" s="9"/>
      <c r="F73" s="9"/>
      <c r="G73" s="9"/>
      <c r="H73" s="63"/>
      <c r="I73" s="9"/>
      <c r="J73" s="9"/>
    </row>
    <row r="78" spans="2:14">
      <c r="B78" s="9">
        <v>3</v>
      </c>
      <c r="C78">
        <f t="array" ref="C78:C96">FREQUENCY(F2:F60,B78:B95)</f>
        <v>0</v>
      </c>
    </row>
    <row r="79" spans="2:14">
      <c r="B79" s="9">
        <v>4</v>
      </c>
      <c r="C79">
        <v>0</v>
      </c>
    </row>
    <row r="80" spans="2:14">
      <c r="B80" s="9">
        <v>5</v>
      </c>
      <c r="C80">
        <v>4</v>
      </c>
    </row>
    <row r="81" spans="2:3">
      <c r="B81" s="9">
        <f>B80+1</f>
        <v>6</v>
      </c>
      <c r="C81">
        <v>2</v>
      </c>
    </row>
    <row r="82" spans="2:3">
      <c r="B82" s="9">
        <f t="shared" ref="B82:B95" si="15">B81+1</f>
        <v>7</v>
      </c>
      <c r="C82">
        <v>3</v>
      </c>
    </row>
    <row r="83" spans="2:3">
      <c r="B83" s="9">
        <f t="shared" si="15"/>
        <v>8</v>
      </c>
      <c r="C83">
        <v>7</v>
      </c>
    </row>
    <row r="84" spans="2:3">
      <c r="B84" s="9">
        <f t="shared" si="15"/>
        <v>9</v>
      </c>
      <c r="C84">
        <v>14</v>
      </c>
    </row>
    <row r="85" spans="2:3">
      <c r="B85" s="9">
        <f t="shared" si="15"/>
        <v>10</v>
      </c>
      <c r="C85">
        <v>4</v>
      </c>
    </row>
    <row r="86" spans="2:3">
      <c r="B86" s="9">
        <f t="shared" si="15"/>
        <v>11</v>
      </c>
      <c r="C86">
        <v>13</v>
      </c>
    </row>
    <row r="87" spans="2:3">
      <c r="B87" s="9">
        <f t="shared" si="15"/>
        <v>12</v>
      </c>
      <c r="C87">
        <v>8</v>
      </c>
    </row>
    <row r="88" spans="2:3">
      <c r="B88" s="9">
        <f t="shared" si="15"/>
        <v>13</v>
      </c>
      <c r="C88">
        <v>1</v>
      </c>
    </row>
    <row r="89" spans="2:3">
      <c r="B89" s="9">
        <f t="shared" si="15"/>
        <v>14</v>
      </c>
      <c r="C89">
        <v>2</v>
      </c>
    </row>
    <row r="90" spans="2:3">
      <c r="B90" s="9">
        <f t="shared" si="15"/>
        <v>15</v>
      </c>
      <c r="C90">
        <v>0</v>
      </c>
    </row>
    <row r="91" spans="2:3">
      <c r="B91" s="9">
        <f t="shared" si="15"/>
        <v>16</v>
      </c>
      <c r="C91">
        <v>0</v>
      </c>
    </row>
    <row r="92" spans="2:3">
      <c r="B92" s="9">
        <f t="shared" si="15"/>
        <v>17</v>
      </c>
      <c r="C92">
        <v>1</v>
      </c>
    </row>
    <row r="93" spans="2:3">
      <c r="B93" s="9">
        <f t="shared" si="15"/>
        <v>18</v>
      </c>
      <c r="C93">
        <v>0</v>
      </c>
    </row>
    <row r="94" spans="2:3">
      <c r="B94" s="9">
        <f t="shared" si="15"/>
        <v>19</v>
      </c>
      <c r="C94">
        <v>0</v>
      </c>
    </row>
    <row r="95" spans="2:3">
      <c r="B95" s="9">
        <f t="shared" si="15"/>
        <v>20</v>
      </c>
      <c r="C95">
        <v>0</v>
      </c>
    </row>
    <row r="96" spans="2:3">
      <c r="C96">
        <v>0</v>
      </c>
    </row>
  </sheetData>
  <conditionalFormatting sqref="C2:H60">
    <cfRule type="expression" dxfId="8" priority="1">
      <formula>$H2&lt;0</formula>
    </cfRule>
    <cfRule type="expression" dxfId="7" priority="2">
      <formula>$H2&gt;0</formula>
    </cfRule>
  </conditionalFormatting>
  <printOptions gridLines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4071-E681-3940-B1C4-D0F077373405}">
  <dimension ref="A1:AS68"/>
  <sheetViews>
    <sheetView zoomScale="109" zoomScaleNormal="10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" sqref="E1:E2"/>
    </sheetView>
  </sheetViews>
  <sheetFormatPr baseColWidth="10" defaultRowHeight="15.6"/>
  <cols>
    <col min="2" max="2" width="26.5" customWidth="1"/>
    <col min="3" max="5" width="8.796875" style="5" customWidth="1"/>
    <col min="7" max="7" width="5.796875" style="5" customWidth="1"/>
    <col min="8" max="40" width="5.796875" customWidth="1"/>
    <col min="42" max="42" width="13.5" customWidth="1"/>
    <col min="44" max="44" width="14.296875" customWidth="1"/>
    <col min="45" max="45" width="12.5" customWidth="1"/>
  </cols>
  <sheetData>
    <row r="1" spans="1:45">
      <c r="E1" s="92" t="s">
        <v>381</v>
      </c>
      <c r="F1" s="81" t="s">
        <v>313</v>
      </c>
      <c r="G1" s="1" t="s">
        <v>107</v>
      </c>
      <c r="H1" s="91" t="s">
        <v>81</v>
      </c>
      <c r="I1" s="91" t="s">
        <v>82</v>
      </c>
      <c r="J1" s="98" t="s">
        <v>83</v>
      </c>
      <c r="K1" s="98" t="s">
        <v>86</v>
      </c>
      <c r="L1" s="59" t="s">
        <v>87</v>
      </c>
      <c r="M1" s="59" t="s">
        <v>88</v>
      </c>
      <c r="N1" s="59" t="s">
        <v>282</v>
      </c>
      <c r="O1" s="1" t="s">
        <v>89</v>
      </c>
      <c r="P1" s="1" t="s">
        <v>90</v>
      </c>
      <c r="Q1" s="1" t="s">
        <v>124</v>
      </c>
      <c r="R1" s="91" t="s">
        <v>288</v>
      </c>
      <c r="S1" s="1" t="s">
        <v>95</v>
      </c>
      <c r="T1" s="96" t="s">
        <v>150</v>
      </c>
      <c r="U1" s="91" t="s">
        <v>96</v>
      </c>
      <c r="V1" s="91" t="s">
        <v>109</v>
      </c>
      <c r="W1" s="1" t="s">
        <v>98</v>
      </c>
      <c r="X1" s="91" t="s">
        <v>99</v>
      </c>
      <c r="Y1" s="100" t="s">
        <v>100</v>
      </c>
      <c r="Z1" s="1" t="s">
        <v>345</v>
      </c>
      <c r="AA1" s="100" t="s">
        <v>110</v>
      </c>
      <c r="AB1" s="1" t="s">
        <v>111</v>
      </c>
      <c r="AC1" s="1" t="s">
        <v>101</v>
      </c>
      <c r="AD1" s="1" t="s">
        <v>112</v>
      </c>
      <c r="AE1" s="1" t="s">
        <v>113</v>
      </c>
      <c r="AF1" s="1" t="s">
        <v>102</v>
      </c>
      <c r="AG1" s="91" t="s">
        <v>104</v>
      </c>
      <c r="AH1" s="1" t="s">
        <v>114</v>
      </c>
      <c r="AI1" s="1" t="s">
        <v>105</v>
      </c>
      <c r="AJ1" s="1" t="s">
        <v>135</v>
      </c>
      <c r="AK1" s="100" t="s">
        <v>106</v>
      </c>
      <c r="AL1" s="91" t="s">
        <v>116</v>
      </c>
      <c r="AM1" s="1" t="s">
        <v>117</v>
      </c>
      <c r="AN1" s="100" t="s">
        <v>380</v>
      </c>
      <c r="AP1" s="85" t="s">
        <v>328</v>
      </c>
      <c r="AQ1" s="16"/>
    </row>
    <row r="2" spans="1:45">
      <c r="B2" s="7" t="s">
        <v>321</v>
      </c>
      <c r="C2" s="25">
        <f>SUM(G2:AN2)</f>
        <v>1323.8000000000002</v>
      </c>
      <c r="E2" s="101" t="s">
        <v>433</v>
      </c>
      <c r="F2" s="81" t="s">
        <v>2</v>
      </c>
      <c r="G2" s="5">
        <v>20</v>
      </c>
      <c r="H2" s="1">
        <v>15.6</v>
      </c>
      <c r="I2" s="1">
        <v>44.7</v>
      </c>
      <c r="J2" s="1">
        <v>44.7</v>
      </c>
      <c r="K2" s="1">
        <v>32</v>
      </c>
      <c r="L2" s="1">
        <v>50</v>
      </c>
      <c r="M2" s="1">
        <v>40</v>
      </c>
      <c r="N2" s="1">
        <v>44</v>
      </c>
      <c r="O2" s="1">
        <v>57</v>
      </c>
      <c r="P2" s="1">
        <v>19</v>
      </c>
      <c r="Q2" s="1">
        <v>33</v>
      </c>
      <c r="R2">
        <v>42</v>
      </c>
      <c r="S2" s="1">
        <v>36.5</v>
      </c>
      <c r="T2" s="1">
        <v>26.2</v>
      </c>
      <c r="U2" s="1">
        <v>36</v>
      </c>
      <c r="V2" s="1">
        <v>17</v>
      </c>
      <c r="W2" s="1">
        <v>25</v>
      </c>
      <c r="X2" s="1">
        <v>57</v>
      </c>
      <c r="Y2" s="1">
        <v>49</v>
      </c>
      <c r="Z2" s="1">
        <v>10</v>
      </c>
      <c r="AA2" s="1">
        <v>54</v>
      </c>
      <c r="AB2" s="1">
        <v>11</v>
      </c>
      <c r="AC2" s="1">
        <v>47</v>
      </c>
      <c r="AD2" s="1">
        <v>16</v>
      </c>
      <c r="AE2" s="1">
        <v>34</v>
      </c>
      <c r="AF2" s="1">
        <v>94</v>
      </c>
      <c r="AG2" s="1">
        <v>60</v>
      </c>
      <c r="AH2" s="1">
        <v>10.4</v>
      </c>
      <c r="AI2" s="1">
        <v>68</v>
      </c>
      <c r="AJ2" s="1">
        <v>84</v>
      </c>
      <c r="AK2" s="1">
        <v>61.5</v>
      </c>
      <c r="AL2" s="1">
        <v>24</v>
      </c>
      <c r="AM2" s="1">
        <v>10.5</v>
      </c>
      <c r="AN2" s="1">
        <v>50.7</v>
      </c>
    </row>
    <row r="3" spans="1:45">
      <c r="B3" s="7" t="s">
        <v>129</v>
      </c>
      <c r="C3" s="25">
        <f ca="1">COUNT(A6:A65)</f>
        <v>58</v>
      </c>
      <c r="F3" s="81" t="s">
        <v>305</v>
      </c>
      <c r="G3" s="5">
        <f t="shared" ref="G3:AN3" ca="1" si="0">SUM(G$6:G$62)</f>
        <v>1</v>
      </c>
      <c r="H3" s="5">
        <f t="shared" ca="1" si="0"/>
        <v>1</v>
      </c>
      <c r="I3" s="5">
        <f t="shared" ca="1" si="0"/>
        <v>2.5</v>
      </c>
      <c r="J3" s="5">
        <f t="shared" ca="1" si="0"/>
        <v>1.5</v>
      </c>
      <c r="K3" s="5">
        <f t="shared" ca="1" si="0"/>
        <v>0.5</v>
      </c>
      <c r="L3" s="5">
        <f t="shared" ca="1" si="0"/>
        <v>1</v>
      </c>
      <c r="M3" s="5">
        <f t="shared" ca="1" si="0"/>
        <v>2</v>
      </c>
      <c r="N3" s="5">
        <f t="shared" ca="1" si="0"/>
        <v>1</v>
      </c>
      <c r="O3" s="5">
        <f t="shared" ca="1" si="0"/>
        <v>3</v>
      </c>
      <c r="P3" s="5">
        <f t="shared" ca="1" si="0"/>
        <v>1</v>
      </c>
      <c r="Q3" s="5">
        <f t="shared" ca="1" si="0"/>
        <v>0</v>
      </c>
      <c r="R3" s="5">
        <f t="shared" ca="1" si="0"/>
        <v>1</v>
      </c>
      <c r="S3" s="5">
        <f t="shared" ca="1" si="0"/>
        <v>2.5</v>
      </c>
      <c r="T3" s="5">
        <f t="shared" ca="1" si="0"/>
        <v>1</v>
      </c>
      <c r="U3" s="5">
        <f t="shared" ca="1" si="0"/>
        <v>1.5</v>
      </c>
      <c r="V3" s="5">
        <f t="shared" ca="1" si="0"/>
        <v>0</v>
      </c>
      <c r="W3" s="5">
        <f t="shared" ca="1" si="0"/>
        <v>1.5</v>
      </c>
      <c r="X3" s="5">
        <f t="shared" ca="1" si="0"/>
        <v>1.5</v>
      </c>
      <c r="Y3" s="5">
        <f t="shared" ca="1" si="0"/>
        <v>2.5</v>
      </c>
      <c r="Z3" s="5">
        <f t="shared" ca="1" si="0"/>
        <v>0</v>
      </c>
      <c r="AA3" s="5">
        <f t="shared" ca="1" si="0"/>
        <v>2</v>
      </c>
      <c r="AB3" s="5">
        <f t="shared" ca="1" si="0"/>
        <v>0.5</v>
      </c>
      <c r="AC3" s="5">
        <f t="shared" ca="1" si="0"/>
        <v>2</v>
      </c>
      <c r="AD3" s="5">
        <f t="shared" ca="1" si="0"/>
        <v>0.5</v>
      </c>
      <c r="AE3" s="5">
        <f t="shared" ca="1" si="0"/>
        <v>2</v>
      </c>
      <c r="AF3" s="5">
        <f t="shared" ca="1" si="0"/>
        <v>3</v>
      </c>
      <c r="AG3" s="5">
        <f t="shared" ca="1" si="0"/>
        <v>3</v>
      </c>
      <c r="AH3" s="5">
        <f t="shared" ca="1" si="0"/>
        <v>1</v>
      </c>
      <c r="AI3" s="5">
        <f t="shared" ca="1" si="0"/>
        <v>6.5</v>
      </c>
      <c r="AJ3" s="5">
        <f t="shared" ca="1" si="0"/>
        <v>2</v>
      </c>
      <c r="AK3" s="5">
        <f t="shared" ca="1" si="0"/>
        <v>3</v>
      </c>
      <c r="AL3" s="5">
        <f t="shared" ca="1" si="0"/>
        <v>1</v>
      </c>
      <c r="AM3" s="5">
        <f t="shared" ca="1" si="0"/>
        <v>0.5</v>
      </c>
      <c r="AN3" s="5">
        <f t="shared" ca="1" si="0"/>
        <v>1</v>
      </c>
      <c r="AP3" s="5" t="s">
        <v>128</v>
      </c>
      <c r="AQ3" s="5" t="s">
        <v>327</v>
      </c>
      <c r="AR3" s="84" t="s">
        <v>317</v>
      </c>
      <c r="AS3" s="83" t="s">
        <v>318</v>
      </c>
    </row>
    <row r="4" spans="1:45">
      <c r="B4" s="7" t="s">
        <v>323</v>
      </c>
      <c r="C4" s="8">
        <f ca="1">C2/$C$64</f>
        <v>36.26849315068494</v>
      </c>
      <c r="F4" s="81" t="s">
        <v>316</v>
      </c>
      <c r="G4" s="8">
        <f t="shared" ref="G4:P4" ca="1" si="1">MIN(G2/(G3+0.001),100)</f>
        <v>19.980019980019982</v>
      </c>
      <c r="H4" s="8">
        <f t="shared" ca="1" si="1"/>
        <v>15.584415584415586</v>
      </c>
      <c r="I4" s="8">
        <f t="shared" ca="1" si="1"/>
        <v>17.87285085965614</v>
      </c>
      <c r="J4" s="8">
        <f t="shared" ca="1" si="1"/>
        <v>29.780146568954034</v>
      </c>
      <c r="K4" s="8">
        <f t="shared" ca="1" si="1"/>
        <v>63.872255489021953</v>
      </c>
      <c r="L4" s="8">
        <f t="shared" ca="1" si="1"/>
        <v>49.950049950049959</v>
      </c>
      <c r="M4" s="8">
        <f t="shared" ca="1" si="1"/>
        <v>19.990004997501252</v>
      </c>
      <c r="N4" s="8">
        <f t="shared" ca="1" si="1"/>
        <v>43.956043956043963</v>
      </c>
      <c r="O4" s="8">
        <f t="shared" ca="1" si="1"/>
        <v>18.993668777074308</v>
      </c>
      <c r="P4" s="8">
        <f t="shared" ca="1" si="1"/>
        <v>18.981018981018984</v>
      </c>
      <c r="Q4" s="8">
        <f t="shared" ref="Q4:AL4" ca="1" si="2">MIN(Q2/(Q3+0.001),100)</f>
        <v>100</v>
      </c>
      <c r="R4" s="8">
        <f t="shared" ca="1" si="2"/>
        <v>41.95804195804196</v>
      </c>
      <c r="S4" s="8">
        <f t="shared" ca="1" si="2"/>
        <v>14.594162335065974</v>
      </c>
      <c r="T4" s="8">
        <f t="shared" ca="1" si="2"/>
        <v>26.173826173826175</v>
      </c>
      <c r="U4" s="8">
        <f t="shared" ca="1" si="2"/>
        <v>23.984010659560294</v>
      </c>
      <c r="V4" s="8">
        <f t="shared" ca="1" si="2"/>
        <v>100</v>
      </c>
      <c r="W4" s="8">
        <f t="shared" ca="1" si="2"/>
        <v>16.655562958027982</v>
      </c>
      <c r="X4" s="8">
        <f t="shared" ca="1" si="2"/>
        <v>37.974683544303801</v>
      </c>
      <c r="Y4" s="8">
        <f t="shared" ca="1" si="2"/>
        <v>19.592163134746102</v>
      </c>
      <c r="Z4" s="8">
        <f t="shared" ca="1" si="2"/>
        <v>100</v>
      </c>
      <c r="AA4" s="8">
        <f t="shared" ca="1" si="2"/>
        <v>26.986506746626688</v>
      </c>
      <c r="AB4" s="8">
        <f t="shared" ca="1" si="2"/>
        <v>21.956087824351297</v>
      </c>
      <c r="AC4" s="8">
        <f t="shared" ca="1" si="2"/>
        <v>23.48825587206397</v>
      </c>
      <c r="AD4" s="8">
        <f t="shared" ca="1" si="2"/>
        <v>31.936127744510976</v>
      </c>
      <c r="AE4" s="8">
        <f ca="1">MIN(AE2/(AE3+0.001),100)</f>
        <v>16.991504247876062</v>
      </c>
      <c r="AF4" s="8">
        <f t="shared" ca="1" si="2"/>
        <v>31.322892369210265</v>
      </c>
      <c r="AG4" s="8">
        <f t="shared" ca="1" si="2"/>
        <v>19.993335554815062</v>
      </c>
      <c r="AH4" s="8">
        <f ca="1">MIN(AH2/(AH3+0.001),100)</f>
        <v>10.389610389610391</v>
      </c>
      <c r="AI4" s="8">
        <f t="shared" ca="1" si="2"/>
        <v>10.459929241655129</v>
      </c>
      <c r="AJ4" s="8">
        <f t="shared" ca="1" si="2"/>
        <v>41.979010494752629</v>
      </c>
      <c r="AK4" s="8">
        <f t="shared" ca="1" si="2"/>
        <v>20.49316894368544</v>
      </c>
      <c r="AL4" s="8">
        <f t="shared" ca="1" si="2"/>
        <v>23.976023976023978</v>
      </c>
      <c r="AM4" s="8">
        <f ca="1">MIN(AM2/(AM3+0.001),100)</f>
        <v>20.95808383233533</v>
      </c>
      <c r="AN4" s="8">
        <f ca="1">MIN(AN2/(AN3+0.001),100)</f>
        <v>50.649350649350659</v>
      </c>
      <c r="AP4" s="8">
        <f ca="1">AVERAGE(G4:AN4)</f>
        <v>33.278612170417546</v>
      </c>
      <c r="AQ4" s="2">
        <f ca="1">STDEVA(G4:AN4)</f>
        <v>24.36441178196975</v>
      </c>
      <c r="AR4" s="8">
        <f ca="1">AP4+AQ4</f>
        <v>57.643023952387296</v>
      </c>
      <c r="AS4" s="8">
        <f ca="1">AP4-AQ4</f>
        <v>8.9142003884477958</v>
      </c>
    </row>
    <row r="5" spans="1:45">
      <c r="A5" s="5" t="s">
        <v>222</v>
      </c>
      <c r="B5" s="9" t="s">
        <v>322</v>
      </c>
      <c r="C5" s="9" t="s">
        <v>311</v>
      </c>
      <c r="D5" s="9" t="s">
        <v>314</v>
      </c>
      <c r="E5" s="9" t="s">
        <v>315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R5" s="5" t="s">
        <v>324</v>
      </c>
      <c r="AS5" s="5" t="s">
        <v>325</v>
      </c>
    </row>
    <row r="6" spans="1:45">
      <c r="A6">
        <f>VLOOKUP("xp",personnel!$D$11:$G$151,4,)</f>
        <v>11</v>
      </c>
      <c r="B6" t="str">
        <f ca="1">INDIRECT(_xlfn.CONCAT("personnel!",ADDRESS(A6,2)))</f>
        <v>Abou Bérengère</v>
      </c>
      <c r="C6" s="5">
        <f ca="1">COUNTIF(personnel!J$11:K$151,manips!B6)/2</f>
        <v>2</v>
      </c>
      <c r="D6" s="8">
        <f t="shared" ref="D6:D63" ca="1" si="3">(SUMPRODUCT(($G6:$AN6),($G$4:$AN$4)))</f>
        <v>43.956043956043963</v>
      </c>
      <c r="E6" s="8">
        <f t="shared" ref="E6:E7" ca="1" si="4">(SUMPRODUCT(($G6:$AN6),($G$4:$AN$4)))/(1+C6)</f>
        <v>14.652014652014655</v>
      </c>
      <c r="G6" s="5">
        <f ca="1">(IF(INDIRECT(_xlfn.CONCAT("personnel!",ADDRESS($A6,8)))=G$1,1,0)+IF(INDIRECT(_xlfn.CONCAT("personnel!",ADDRESS($A6,9)))=G$1,1,0))/2</f>
        <v>0</v>
      </c>
      <c r="H6" s="5">
        <f t="shared" ref="H6:Z20" ca="1" si="5">(IF(INDIRECT(_xlfn.CONCAT("personnel!",ADDRESS($A6,8)))=H$1,1,0)+IF(INDIRECT(_xlfn.CONCAT("personnel!",ADDRESS($A6,9)))=H$1,1,0))/2</f>
        <v>0</v>
      </c>
      <c r="I6" s="5">
        <f t="shared" ca="1" si="5"/>
        <v>0</v>
      </c>
      <c r="J6" s="5">
        <f t="shared" ca="1" si="5"/>
        <v>0</v>
      </c>
      <c r="K6" s="5">
        <f t="shared" ca="1" si="5"/>
        <v>0</v>
      </c>
      <c r="L6" s="5">
        <f t="shared" ca="1" si="5"/>
        <v>0</v>
      </c>
      <c r="M6" s="5">
        <f t="shared" ca="1" si="5"/>
        <v>0</v>
      </c>
      <c r="N6" s="5">
        <f t="shared" ca="1" si="5"/>
        <v>1</v>
      </c>
      <c r="O6" s="5">
        <f t="shared" ca="1" si="5"/>
        <v>0</v>
      </c>
      <c r="P6" s="5">
        <f t="shared" ref="P6:P63" ca="1" si="6">(IF(INDIRECT(_xlfn.CONCAT("personnel!",ADDRESS($A6,8)))=P$1,1,0)+IF(INDIRECT(_xlfn.CONCAT("personnel!",ADDRESS($A6,9)))=P$1,1,0))/2</f>
        <v>0</v>
      </c>
      <c r="Q6" s="5">
        <f t="shared" ca="1" si="5"/>
        <v>0</v>
      </c>
      <c r="R6" s="5">
        <f t="shared" ca="1" si="5"/>
        <v>0</v>
      </c>
      <c r="S6" s="5">
        <f t="shared" ca="1" si="5"/>
        <v>0</v>
      </c>
      <c r="T6" s="5">
        <f t="shared" ca="1" si="5"/>
        <v>0</v>
      </c>
      <c r="U6" s="5">
        <f t="shared" ca="1" si="5"/>
        <v>0</v>
      </c>
      <c r="V6" s="5">
        <f t="shared" ca="1" si="5"/>
        <v>0</v>
      </c>
      <c r="W6" s="5">
        <f t="shared" ca="1" si="5"/>
        <v>0</v>
      </c>
      <c r="X6" s="5">
        <f t="shared" ca="1" si="5"/>
        <v>0</v>
      </c>
      <c r="Y6" s="5">
        <f t="shared" ca="1" si="5"/>
        <v>0</v>
      </c>
      <c r="Z6" s="5">
        <f t="shared" ca="1" si="5"/>
        <v>0</v>
      </c>
      <c r="AA6" s="5">
        <f t="shared" ref="Y6:AL13" ca="1" si="7">(IF(INDIRECT(_xlfn.CONCAT("personnel!",ADDRESS($A6,8)))=AA$1,1,0)+IF(INDIRECT(_xlfn.CONCAT("personnel!",ADDRESS($A6,9)))=AA$1,1,0))/2</f>
        <v>0</v>
      </c>
      <c r="AB6" s="5">
        <f t="shared" ca="1" si="7"/>
        <v>0</v>
      </c>
      <c r="AC6" s="5">
        <f t="shared" ca="1" si="7"/>
        <v>0</v>
      </c>
      <c r="AD6" s="5">
        <f t="shared" ca="1" si="7"/>
        <v>0</v>
      </c>
      <c r="AE6" s="5">
        <f t="shared" ref="AE6:AL63" ca="1" si="8">(IF(INDIRECT(_xlfn.CONCAT("personnel!",ADDRESS($A6,8)))=AE$1,1,0)+IF(INDIRECT(_xlfn.CONCAT("personnel!",ADDRESS($A6,9)))=AE$1,1,0))/2</f>
        <v>0</v>
      </c>
      <c r="AF6" s="5">
        <f t="shared" ca="1" si="7"/>
        <v>0</v>
      </c>
      <c r="AG6" s="5">
        <f t="shared" ca="1" si="7"/>
        <v>0</v>
      </c>
      <c r="AH6" s="5">
        <f t="shared" ref="AH6:AH63" ca="1" si="9">(IF(INDIRECT(_xlfn.CONCAT("personnel!",ADDRESS($A6,8)))=AH$1,1,0)+IF(INDIRECT(_xlfn.CONCAT("personnel!",ADDRESS($A6,9)))=AH$1,1,0))/2</f>
        <v>0</v>
      </c>
      <c r="AI6" s="5">
        <f t="shared" ca="1" si="7"/>
        <v>0</v>
      </c>
      <c r="AJ6" s="5">
        <f t="shared" ca="1" si="7"/>
        <v>0</v>
      </c>
      <c r="AK6" s="5">
        <f t="shared" ca="1" si="7"/>
        <v>0</v>
      </c>
      <c r="AL6" s="5">
        <f t="shared" ca="1" si="7"/>
        <v>0</v>
      </c>
      <c r="AM6" s="5">
        <f t="shared" ref="AM6:AN63" ca="1" si="10">(IF(INDIRECT(_xlfn.CONCAT("personnel!",ADDRESS($A6,8)))=AM$1,1,0)+IF(INDIRECT(_xlfn.CONCAT("personnel!",ADDRESS($A6,9)))=AM$1,1,0))/2</f>
        <v>0</v>
      </c>
      <c r="AN6" s="5">
        <f t="shared" ca="1" si="10"/>
        <v>0</v>
      </c>
    </row>
    <row r="7" spans="1:45">
      <c r="A7">
        <f t="shared" ref="A7:A38" ca="1" si="11">VLOOKUP("xp",INDIRECT(CONCATENATE("personnel!D",$A6+1,":G150")),4,FALSE)</f>
        <v>16</v>
      </c>
      <c r="B7" t="str">
        <f t="shared" ref="B7" ca="1" si="12">INDIRECT(_xlfn.CONCAT("personnel!",ADDRESS(A7,2)))</f>
        <v>Angelova Miglena</v>
      </c>
      <c r="C7" s="5">
        <f ca="1">COUNTIF(personnel!J$11:K$151,manips!B7)/2</f>
        <v>0</v>
      </c>
      <c r="D7" s="8">
        <f t="shared" ca="1" si="3"/>
        <v>37.312687312687316</v>
      </c>
      <c r="E7" s="8">
        <f t="shared" ca="1" si="4"/>
        <v>37.312687312687316</v>
      </c>
      <c r="G7" s="5">
        <f t="shared" ref="G7:W24" ca="1" si="13">(IF(INDIRECT(_xlfn.CONCAT("personnel!",ADDRESS($A7,8)))=G$1,1,0)+IF(INDIRECT(_xlfn.CONCAT("personnel!",ADDRESS($A7,9)))=G$1,1,0))/2</f>
        <v>0</v>
      </c>
      <c r="H7" s="5">
        <f t="shared" ca="1" si="13"/>
        <v>0</v>
      </c>
      <c r="I7" s="5">
        <f t="shared" ca="1" si="13"/>
        <v>0</v>
      </c>
      <c r="J7" s="5">
        <f t="shared" ca="1" si="13"/>
        <v>0</v>
      </c>
      <c r="K7" s="5">
        <f t="shared" ca="1" si="13"/>
        <v>0</v>
      </c>
      <c r="L7" s="5">
        <f t="shared" ca="1" si="13"/>
        <v>0</v>
      </c>
      <c r="M7" s="5">
        <f t="shared" ca="1" si="13"/>
        <v>0</v>
      </c>
      <c r="N7" s="5">
        <f t="shared" ca="1" si="13"/>
        <v>0</v>
      </c>
      <c r="O7" s="5">
        <f t="shared" ca="1" si="13"/>
        <v>0</v>
      </c>
      <c r="P7" s="5">
        <f t="shared" ca="1" si="6"/>
        <v>0</v>
      </c>
      <c r="Q7" s="5">
        <f t="shared" ca="1" si="13"/>
        <v>0</v>
      </c>
      <c r="R7" s="5">
        <f t="shared" ca="1" si="13"/>
        <v>0</v>
      </c>
      <c r="S7" s="5">
        <f t="shared" ca="1" si="13"/>
        <v>0</v>
      </c>
      <c r="T7" s="5">
        <f t="shared" ca="1" si="13"/>
        <v>0</v>
      </c>
      <c r="U7" s="5">
        <f t="shared" ca="1" si="13"/>
        <v>0</v>
      </c>
      <c r="V7" s="5">
        <f t="shared" ca="1" si="13"/>
        <v>0</v>
      </c>
      <c r="W7" s="5">
        <f t="shared" ca="1" si="5"/>
        <v>0</v>
      </c>
      <c r="X7" s="5">
        <f t="shared" ca="1" si="5"/>
        <v>0</v>
      </c>
      <c r="Y7" s="5">
        <f t="shared" ca="1" si="7"/>
        <v>0</v>
      </c>
      <c r="Z7" s="5">
        <f t="shared" ca="1" si="7"/>
        <v>0</v>
      </c>
      <c r="AA7" s="5">
        <f t="shared" ca="1" si="7"/>
        <v>0</v>
      </c>
      <c r="AB7" s="5">
        <f t="shared" ca="1" si="7"/>
        <v>0</v>
      </c>
      <c r="AC7" s="5">
        <f t="shared" ca="1" si="7"/>
        <v>0</v>
      </c>
      <c r="AD7" s="5">
        <f t="shared" ca="1" si="7"/>
        <v>0</v>
      </c>
      <c r="AE7" s="5">
        <f t="shared" ca="1" si="8"/>
        <v>0</v>
      </c>
      <c r="AF7" s="5">
        <f t="shared" ca="1" si="7"/>
        <v>0</v>
      </c>
      <c r="AG7" s="5">
        <f t="shared" ca="1" si="7"/>
        <v>0</v>
      </c>
      <c r="AH7" s="5">
        <f t="shared" ca="1" si="9"/>
        <v>0</v>
      </c>
      <c r="AI7" s="5">
        <f t="shared" ca="1" si="7"/>
        <v>0</v>
      </c>
      <c r="AJ7" s="5">
        <f t="shared" ca="1" si="7"/>
        <v>0</v>
      </c>
      <c r="AK7" s="5">
        <f t="shared" ca="1" si="7"/>
        <v>0</v>
      </c>
      <c r="AL7" s="5">
        <f t="shared" ca="1" si="7"/>
        <v>0.5</v>
      </c>
      <c r="AM7" s="5">
        <f t="shared" ca="1" si="10"/>
        <v>0</v>
      </c>
      <c r="AN7" s="5">
        <f t="shared" ca="1" si="10"/>
        <v>0.5</v>
      </c>
    </row>
    <row r="8" spans="1:45">
      <c r="A8">
        <f t="shared" ca="1" si="11"/>
        <v>18</v>
      </c>
      <c r="B8" t="str">
        <f t="shared" ref="B8:B36" ca="1" si="14">INDIRECT(_xlfn.CONCAT("personnel!",ADDRESS(A8,2)))</f>
        <v>Asnacios Atef</v>
      </c>
      <c r="C8" s="5">
        <f ca="1">COUNTIF(personnel!J$11:K$151,manips!B8)/2</f>
        <v>2</v>
      </c>
      <c r="D8" s="8">
        <f t="shared" ca="1" si="3"/>
        <v>23.984010659560294</v>
      </c>
      <c r="E8" s="8">
        <f t="shared" ref="E8:E36" ca="1" si="15">(SUMPRODUCT(($G8:$AN8),($G$4:$AN$4)))/(1+C8)</f>
        <v>7.9946702198534316</v>
      </c>
      <c r="G8" s="5">
        <f t="shared" ca="1" si="13"/>
        <v>0</v>
      </c>
      <c r="H8" s="5">
        <f t="shared" ca="1" si="13"/>
        <v>0</v>
      </c>
      <c r="I8" s="5">
        <f t="shared" ca="1" si="13"/>
        <v>0</v>
      </c>
      <c r="J8" s="5">
        <f t="shared" ca="1" si="13"/>
        <v>0</v>
      </c>
      <c r="K8" s="5">
        <f t="shared" ca="1" si="13"/>
        <v>0</v>
      </c>
      <c r="L8" s="5">
        <f t="shared" ca="1" si="13"/>
        <v>0</v>
      </c>
      <c r="M8" s="5">
        <f t="shared" ca="1" si="13"/>
        <v>0</v>
      </c>
      <c r="N8" s="5">
        <f t="shared" ca="1" si="13"/>
        <v>0</v>
      </c>
      <c r="O8" s="5">
        <f t="shared" ca="1" si="13"/>
        <v>0</v>
      </c>
      <c r="P8" s="5">
        <f t="shared" ca="1" si="6"/>
        <v>0</v>
      </c>
      <c r="Q8" s="5">
        <f t="shared" ca="1" si="13"/>
        <v>0</v>
      </c>
      <c r="R8" s="5">
        <f t="shared" ca="1" si="13"/>
        <v>0</v>
      </c>
      <c r="S8" s="5">
        <f t="shared" ca="1" si="13"/>
        <v>0</v>
      </c>
      <c r="T8" s="5">
        <f t="shared" ca="1" si="13"/>
        <v>0</v>
      </c>
      <c r="U8" s="5">
        <f t="shared" ca="1" si="13"/>
        <v>1</v>
      </c>
      <c r="V8" s="5">
        <f t="shared" ca="1" si="13"/>
        <v>0</v>
      </c>
      <c r="W8" s="5">
        <f t="shared" ca="1" si="5"/>
        <v>0</v>
      </c>
      <c r="X8" s="5">
        <f t="shared" ca="1" si="5"/>
        <v>0</v>
      </c>
      <c r="Y8" s="5">
        <f t="shared" ca="1" si="7"/>
        <v>0</v>
      </c>
      <c r="Z8" s="5">
        <f t="shared" ca="1" si="7"/>
        <v>0</v>
      </c>
      <c r="AA8" s="5">
        <f t="shared" ca="1" si="7"/>
        <v>0</v>
      </c>
      <c r="AB8" s="5">
        <f t="shared" ca="1" si="7"/>
        <v>0</v>
      </c>
      <c r="AC8" s="5">
        <f t="shared" ca="1" si="7"/>
        <v>0</v>
      </c>
      <c r="AD8" s="5">
        <f t="shared" ca="1" si="7"/>
        <v>0</v>
      </c>
      <c r="AE8" s="5">
        <f t="shared" ca="1" si="8"/>
        <v>0</v>
      </c>
      <c r="AF8" s="5">
        <f t="shared" ca="1" si="7"/>
        <v>0</v>
      </c>
      <c r="AG8" s="5">
        <f t="shared" ca="1" si="7"/>
        <v>0</v>
      </c>
      <c r="AH8" s="5">
        <f t="shared" ca="1" si="9"/>
        <v>0</v>
      </c>
      <c r="AI8" s="5">
        <f t="shared" ca="1" si="7"/>
        <v>0</v>
      </c>
      <c r="AJ8" s="5">
        <f t="shared" ca="1" si="7"/>
        <v>0</v>
      </c>
      <c r="AK8" s="5">
        <f t="shared" ca="1" si="7"/>
        <v>0</v>
      </c>
      <c r="AL8" s="5">
        <f t="shared" ca="1" si="7"/>
        <v>0</v>
      </c>
      <c r="AM8" s="5">
        <f t="shared" ca="1" si="10"/>
        <v>0</v>
      </c>
      <c r="AN8" s="5">
        <f t="shared" ca="1" si="10"/>
        <v>0</v>
      </c>
    </row>
    <row r="9" spans="1:45">
      <c r="A9">
        <f t="shared" ca="1" si="11"/>
        <v>19</v>
      </c>
      <c r="B9" t="str">
        <f t="shared" ca="1" si="14"/>
        <v>Asnacios Sophie</v>
      </c>
      <c r="C9" s="5">
        <f ca="1">COUNTIF(personnel!J$11:K$151,manips!B9)/2</f>
        <v>0</v>
      </c>
      <c r="D9" s="8">
        <f t="shared" ca="1" si="3"/>
        <v>19.289086497313136</v>
      </c>
      <c r="E9" s="8">
        <f t="shared" ca="1" si="15"/>
        <v>19.289086497313136</v>
      </c>
      <c r="G9" s="5">
        <f t="shared" ca="1" si="13"/>
        <v>0</v>
      </c>
      <c r="H9" s="5">
        <f t="shared" ca="1" si="13"/>
        <v>0</v>
      </c>
      <c r="I9" s="5">
        <f t="shared" ca="1" si="13"/>
        <v>0</v>
      </c>
      <c r="J9" s="5">
        <f t="shared" ca="1" si="13"/>
        <v>0</v>
      </c>
      <c r="K9" s="5">
        <f t="shared" ca="1" si="13"/>
        <v>0</v>
      </c>
      <c r="L9" s="5">
        <f t="shared" ca="1" si="13"/>
        <v>0</v>
      </c>
      <c r="M9" s="5">
        <f t="shared" ca="1" si="13"/>
        <v>0</v>
      </c>
      <c r="N9" s="5">
        <f t="shared" ca="1" si="13"/>
        <v>0</v>
      </c>
      <c r="O9" s="5">
        <f t="shared" ca="1" si="13"/>
        <v>0</v>
      </c>
      <c r="P9" s="5">
        <f t="shared" ca="1" si="6"/>
        <v>0</v>
      </c>
      <c r="Q9" s="5">
        <f t="shared" ca="1" si="13"/>
        <v>0</v>
      </c>
      <c r="R9" s="5">
        <f t="shared" ca="1" si="13"/>
        <v>0</v>
      </c>
      <c r="S9" s="5">
        <f t="shared" ca="1" si="13"/>
        <v>0.5</v>
      </c>
      <c r="T9" s="5">
        <f t="shared" ca="1" si="13"/>
        <v>0</v>
      </c>
      <c r="U9" s="5">
        <f t="shared" ca="1" si="13"/>
        <v>0.5</v>
      </c>
      <c r="V9" s="5">
        <f t="shared" ca="1" si="13"/>
        <v>0</v>
      </c>
      <c r="W9" s="5">
        <f t="shared" ca="1" si="5"/>
        <v>0</v>
      </c>
      <c r="X9" s="5">
        <f t="shared" ca="1" si="5"/>
        <v>0</v>
      </c>
      <c r="Y9" s="5">
        <f t="shared" ca="1" si="7"/>
        <v>0</v>
      </c>
      <c r="Z9" s="5">
        <f t="shared" ca="1" si="7"/>
        <v>0</v>
      </c>
      <c r="AA9" s="5">
        <f t="shared" ca="1" si="7"/>
        <v>0</v>
      </c>
      <c r="AB9" s="5">
        <f t="shared" ca="1" si="7"/>
        <v>0</v>
      </c>
      <c r="AC9" s="5">
        <f t="shared" ca="1" si="7"/>
        <v>0</v>
      </c>
      <c r="AD9" s="5">
        <f t="shared" ca="1" si="7"/>
        <v>0</v>
      </c>
      <c r="AE9" s="5">
        <f t="shared" ca="1" si="8"/>
        <v>0</v>
      </c>
      <c r="AF9" s="5">
        <f t="shared" ca="1" si="7"/>
        <v>0</v>
      </c>
      <c r="AG9" s="5">
        <f t="shared" ca="1" si="7"/>
        <v>0</v>
      </c>
      <c r="AH9" s="5">
        <f t="shared" ca="1" si="9"/>
        <v>0</v>
      </c>
      <c r="AI9" s="5">
        <f t="shared" ca="1" si="7"/>
        <v>0</v>
      </c>
      <c r="AJ9" s="5">
        <f t="shared" ca="1" si="7"/>
        <v>0</v>
      </c>
      <c r="AK9" s="5">
        <f t="shared" ca="1" si="7"/>
        <v>0</v>
      </c>
      <c r="AL9" s="5">
        <f t="shared" ca="1" si="7"/>
        <v>0</v>
      </c>
      <c r="AM9" s="5">
        <f t="shared" ca="1" si="10"/>
        <v>0</v>
      </c>
      <c r="AN9" s="5">
        <f t="shared" ca="1" si="10"/>
        <v>0</v>
      </c>
    </row>
    <row r="10" spans="1:45">
      <c r="A10">
        <f t="shared" ca="1" si="11"/>
        <v>21</v>
      </c>
      <c r="B10" t="str">
        <f t="shared" ca="1" si="14"/>
        <v>Berhanu Michael</v>
      </c>
      <c r="C10" s="5">
        <f ca="1">COUNTIF(personnel!J$11:K$151,manips!B10)/2</f>
        <v>1</v>
      </c>
      <c r="D10" s="8">
        <f t="shared" ca="1" si="3"/>
        <v>19.592163134746102</v>
      </c>
      <c r="E10" s="8">
        <f t="shared" ca="1" si="15"/>
        <v>9.7960815673730508</v>
      </c>
      <c r="G10" s="5">
        <f t="shared" ca="1" si="13"/>
        <v>0</v>
      </c>
      <c r="H10" s="5">
        <f t="shared" ca="1" si="13"/>
        <v>0</v>
      </c>
      <c r="I10" s="5">
        <f t="shared" ca="1" si="13"/>
        <v>0</v>
      </c>
      <c r="J10" s="5">
        <f t="shared" ca="1" si="13"/>
        <v>0</v>
      </c>
      <c r="K10" s="5">
        <f t="shared" ca="1" si="13"/>
        <v>0</v>
      </c>
      <c r="L10" s="5">
        <f t="shared" ca="1" si="13"/>
        <v>0</v>
      </c>
      <c r="M10" s="5">
        <f t="shared" ca="1" si="13"/>
        <v>0</v>
      </c>
      <c r="N10" s="5">
        <f t="shared" ca="1" si="13"/>
        <v>0</v>
      </c>
      <c r="O10" s="5">
        <f t="shared" ca="1" si="13"/>
        <v>0</v>
      </c>
      <c r="P10" s="5">
        <f t="shared" ca="1" si="6"/>
        <v>0</v>
      </c>
      <c r="Q10" s="5">
        <f t="shared" ca="1" si="13"/>
        <v>0</v>
      </c>
      <c r="R10" s="5">
        <f t="shared" ca="1" si="13"/>
        <v>0</v>
      </c>
      <c r="S10" s="5">
        <f t="shared" ca="1" si="13"/>
        <v>0</v>
      </c>
      <c r="T10" s="5">
        <f t="shared" ca="1" si="13"/>
        <v>0</v>
      </c>
      <c r="U10" s="5">
        <f t="shared" ca="1" si="13"/>
        <v>0</v>
      </c>
      <c r="V10" s="5">
        <f t="shared" ca="1" si="13"/>
        <v>0</v>
      </c>
      <c r="W10" s="5">
        <f t="shared" ca="1" si="5"/>
        <v>0</v>
      </c>
      <c r="X10" s="5">
        <f t="shared" ca="1" si="5"/>
        <v>0</v>
      </c>
      <c r="Y10" s="5">
        <f t="shared" ca="1" si="7"/>
        <v>1</v>
      </c>
      <c r="Z10" s="5">
        <f t="shared" ca="1" si="7"/>
        <v>0</v>
      </c>
      <c r="AA10" s="5">
        <f t="shared" ca="1" si="7"/>
        <v>0</v>
      </c>
      <c r="AB10" s="5">
        <f t="shared" ca="1" si="7"/>
        <v>0</v>
      </c>
      <c r="AC10" s="5">
        <f t="shared" ca="1" si="7"/>
        <v>0</v>
      </c>
      <c r="AD10" s="5">
        <f t="shared" ca="1" si="7"/>
        <v>0</v>
      </c>
      <c r="AE10" s="5">
        <f t="shared" ca="1" si="8"/>
        <v>0</v>
      </c>
      <c r="AF10" s="5">
        <f t="shared" ca="1" si="7"/>
        <v>0</v>
      </c>
      <c r="AG10" s="5">
        <f t="shared" ca="1" si="7"/>
        <v>0</v>
      </c>
      <c r="AH10" s="5">
        <f t="shared" ca="1" si="9"/>
        <v>0</v>
      </c>
      <c r="AI10" s="5">
        <f t="shared" ca="1" si="7"/>
        <v>0</v>
      </c>
      <c r="AJ10" s="5">
        <f t="shared" ca="1" si="7"/>
        <v>0</v>
      </c>
      <c r="AK10" s="5">
        <f t="shared" ca="1" si="7"/>
        <v>0</v>
      </c>
      <c r="AL10" s="5">
        <f t="shared" ca="1" si="7"/>
        <v>0</v>
      </c>
      <c r="AM10" s="5">
        <f t="shared" ca="1" si="10"/>
        <v>0</v>
      </c>
      <c r="AN10" s="5">
        <f t="shared" ca="1" si="10"/>
        <v>0</v>
      </c>
    </row>
    <row r="11" spans="1:45">
      <c r="A11">
        <f t="shared" ca="1" si="11"/>
        <v>22</v>
      </c>
      <c r="B11" t="str">
        <f t="shared" ca="1" si="14"/>
        <v>Berret Jean-François</v>
      </c>
      <c r="C11" s="5">
        <f ca="1">COUNTIF(personnel!J$11:K$151,manips!B11)/2</f>
        <v>1</v>
      </c>
      <c r="D11" s="8">
        <f t="shared" ca="1" si="3"/>
        <v>42.914171656686626</v>
      </c>
      <c r="E11" s="8">
        <f t="shared" ca="1" si="15"/>
        <v>21.457085828343313</v>
      </c>
      <c r="G11" s="5">
        <f t="shared" ca="1" si="13"/>
        <v>0</v>
      </c>
      <c r="H11" s="5">
        <f t="shared" ca="1" si="13"/>
        <v>0</v>
      </c>
      <c r="I11" s="5">
        <f t="shared" ca="1" si="13"/>
        <v>0</v>
      </c>
      <c r="J11" s="5">
        <f t="shared" ca="1" si="13"/>
        <v>0</v>
      </c>
      <c r="K11" s="5">
        <f t="shared" ca="1" si="13"/>
        <v>0.5</v>
      </c>
      <c r="L11" s="5">
        <f t="shared" ca="1" si="13"/>
        <v>0</v>
      </c>
      <c r="M11" s="5">
        <f t="shared" ca="1" si="13"/>
        <v>0</v>
      </c>
      <c r="N11" s="5">
        <f t="shared" ca="1" si="13"/>
        <v>0</v>
      </c>
      <c r="O11" s="5">
        <f t="shared" ca="1" si="13"/>
        <v>0</v>
      </c>
      <c r="P11" s="5">
        <f t="shared" ca="1" si="6"/>
        <v>0</v>
      </c>
      <c r="Q11" s="5">
        <f t="shared" ca="1" si="13"/>
        <v>0</v>
      </c>
      <c r="R11" s="5">
        <f t="shared" ca="1" si="13"/>
        <v>0</v>
      </c>
      <c r="S11" s="5">
        <f t="shared" ca="1" si="13"/>
        <v>0</v>
      </c>
      <c r="T11" s="5">
        <f t="shared" ca="1" si="13"/>
        <v>0</v>
      </c>
      <c r="U11" s="5">
        <f t="shared" ca="1" si="13"/>
        <v>0</v>
      </c>
      <c r="V11" s="5">
        <f t="shared" ca="1" si="13"/>
        <v>0</v>
      </c>
      <c r="W11" s="5">
        <f t="shared" ca="1" si="5"/>
        <v>0</v>
      </c>
      <c r="X11" s="5">
        <f t="shared" ca="1" si="5"/>
        <v>0</v>
      </c>
      <c r="Y11" s="5">
        <f t="shared" ca="1" si="7"/>
        <v>0</v>
      </c>
      <c r="Z11" s="5">
        <f t="shared" ca="1" si="7"/>
        <v>0</v>
      </c>
      <c r="AA11" s="5">
        <f t="shared" ca="1" si="7"/>
        <v>0</v>
      </c>
      <c r="AB11" s="5">
        <f t="shared" ca="1" si="7"/>
        <v>0.5</v>
      </c>
      <c r="AC11" s="5">
        <f t="shared" ca="1" si="7"/>
        <v>0</v>
      </c>
      <c r="AD11" s="5">
        <f t="shared" ca="1" si="7"/>
        <v>0</v>
      </c>
      <c r="AE11" s="5">
        <f t="shared" ca="1" si="8"/>
        <v>0</v>
      </c>
      <c r="AF11" s="5">
        <f t="shared" ca="1" si="7"/>
        <v>0</v>
      </c>
      <c r="AG11" s="5">
        <f t="shared" ca="1" si="7"/>
        <v>0</v>
      </c>
      <c r="AH11" s="5">
        <f t="shared" ca="1" si="9"/>
        <v>0</v>
      </c>
      <c r="AI11" s="5">
        <f t="shared" ca="1" si="7"/>
        <v>0</v>
      </c>
      <c r="AJ11" s="5">
        <f t="shared" ca="1" si="7"/>
        <v>0</v>
      </c>
      <c r="AK11" s="5">
        <f t="shared" ca="1" si="7"/>
        <v>0</v>
      </c>
      <c r="AL11" s="5">
        <f t="shared" ca="1" si="7"/>
        <v>0</v>
      </c>
      <c r="AM11" s="5">
        <f t="shared" ca="1" si="10"/>
        <v>0</v>
      </c>
      <c r="AN11" s="5">
        <f t="shared" ca="1" si="10"/>
        <v>0</v>
      </c>
    </row>
    <row r="12" spans="1:45">
      <c r="A12">
        <f t="shared" ca="1" si="11"/>
        <v>24</v>
      </c>
      <c r="B12" t="str">
        <f t="shared" ca="1" si="14"/>
        <v>Boucenna Imane</v>
      </c>
      <c r="C12" s="5">
        <f ca="1">COUNTIF(personnel!J$11:K$151,manips!B12)/2</f>
        <v>0</v>
      </c>
      <c r="D12" s="8">
        <f t="shared" ca="1" si="3"/>
        <v>23.48825587206397</v>
      </c>
      <c r="E12" s="8">
        <f t="shared" ca="1" si="15"/>
        <v>23.48825587206397</v>
      </c>
      <c r="G12" s="5">
        <f t="shared" ca="1" si="13"/>
        <v>0</v>
      </c>
      <c r="H12" s="5">
        <f t="shared" ca="1" si="13"/>
        <v>0</v>
      </c>
      <c r="I12" s="5">
        <f t="shared" ca="1" si="13"/>
        <v>0</v>
      </c>
      <c r="J12" s="5">
        <f t="shared" ca="1" si="13"/>
        <v>0</v>
      </c>
      <c r="K12" s="5">
        <f t="shared" ca="1" si="13"/>
        <v>0</v>
      </c>
      <c r="L12" s="5">
        <f t="shared" ca="1" si="13"/>
        <v>0</v>
      </c>
      <c r="M12" s="5">
        <f t="shared" ca="1" si="13"/>
        <v>0</v>
      </c>
      <c r="N12" s="5">
        <f t="shared" ca="1" si="13"/>
        <v>0</v>
      </c>
      <c r="O12" s="5">
        <f t="shared" ca="1" si="13"/>
        <v>0</v>
      </c>
      <c r="P12" s="5">
        <f t="shared" ca="1" si="6"/>
        <v>0</v>
      </c>
      <c r="Q12" s="5">
        <f t="shared" ca="1" si="13"/>
        <v>0</v>
      </c>
      <c r="R12" s="5">
        <f t="shared" ca="1" si="13"/>
        <v>0</v>
      </c>
      <c r="S12" s="5">
        <f t="shared" ca="1" si="13"/>
        <v>0</v>
      </c>
      <c r="T12" s="5">
        <f t="shared" ca="1" si="13"/>
        <v>0</v>
      </c>
      <c r="U12" s="5">
        <f t="shared" ca="1" si="13"/>
        <v>0</v>
      </c>
      <c r="V12" s="5">
        <f t="shared" ca="1" si="13"/>
        <v>0</v>
      </c>
      <c r="W12" s="5">
        <f t="shared" ca="1" si="5"/>
        <v>0</v>
      </c>
      <c r="X12" s="5">
        <f t="shared" ca="1" si="5"/>
        <v>0</v>
      </c>
      <c r="Y12" s="5">
        <f t="shared" ca="1" si="7"/>
        <v>0</v>
      </c>
      <c r="Z12" s="5">
        <f t="shared" ca="1" si="7"/>
        <v>0</v>
      </c>
      <c r="AA12" s="5">
        <f t="shared" ca="1" si="7"/>
        <v>0</v>
      </c>
      <c r="AB12" s="5">
        <f t="shared" ca="1" si="7"/>
        <v>0</v>
      </c>
      <c r="AC12" s="5">
        <f t="shared" ca="1" si="7"/>
        <v>1</v>
      </c>
      <c r="AD12" s="5">
        <f t="shared" ca="1" si="7"/>
        <v>0</v>
      </c>
      <c r="AE12" s="5">
        <f t="shared" ca="1" si="8"/>
        <v>0</v>
      </c>
      <c r="AF12" s="5">
        <f t="shared" ca="1" si="7"/>
        <v>0</v>
      </c>
      <c r="AG12" s="5">
        <f t="shared" ca="1" si="7"/>
        <v>0</v>
      </c>
      <c r="AH12" s="5">
        <f t="shared" ca="1" si="9"/>
        <v>0</v>
      </c>
      <c r="AI12" s="5">
        <f t="shared" ca="1" si="7"/>
        <v>0</v>
      </c>
      <c r="AJ12" s="5">
        <f t="shared" ca="1" si="7"/>
        <v>0</v>
      </c>
      <c r="AK12" s="5">
        <f t="shared" ca="1" si="7"/>
        <v>0</v>
      </c>
      <c r="AL12" s="5">
        <f t="shared" ca="1" si="7"/>
        <v>0</v>
      </c>
      <c r="AM12" s="5">
        <f t="shared" ca="1" si="10"/>
        <v>0</v>
      </c>
      <c r="AN12" s="5">
        <f t="shared" ca="1" si="10"/>
        <v>0</v>
      </c>
    </row>
    <row r="13" spans="1:45">
      <c r="A13">
        <f t="shared" ca="1" si="11"/>
        <v>29</v>
      </c>
      <c r="B13" t="str">
        <f t="shared" ca="1" si="14"/>
        <v>Brunet Philippe</v>
      </c>
      <c r="C13" s="5">
        <f ca="1">COUNTIF(personnel!J$11:K$151,manips!B13)/2</f>
        <v>0.5</v>
      </c>
      <c r="D13" s="8">
        <f t="shared" ca="1" si="3"/>
        <v>19.792749344780582</v>
      </c>
      <c r="E13" s="8">
        <f t="shared" ca="1" si="15"/>
        <v>13.19516622985372</v>
      </c>
      <c r="G13" s="5">
        <f t="shared" ca="1" si="13"/>
        <v>0</v>
      </c>
      <c r="H13" s="5">
        <f t="shared" ca="1" si="13"/>
        <v>0</v>
      </c>
      <c r="I13" s="5">
        <f t="shared" ca="1" si="13"/>
        <v>0</v>
      </c>
      <c r="J13" s="5">
        <f t="shared" ca="1" si="13"/>
        <v>0</v>
      </c>
      <c r="K13" s="5">
        <f t="shared" ca="1" si="13"/>
        <v>0</v>
      </c>
      <c r="L13" s="5">
        <f t="shared" ca="1" si="13"/>
        <v>0</v>
      </c>
      <c r="M13" s="5">
        <f t="shared" ca="1" si="13"/>
        <v>0</v>
      </c>
      <c r="N13" s="5">
        <f t="shared" ca="1" si="13"/>
        <v>0</v>
      </c>
      <c r="O13" s="5">
        <f t="shared" ca="1" si="13"/>
        <v>0</v>
      </c>
      <c r="P13" s="5">
        <f t="shared" ca="1" si="6"/>
        <v>0</v>
      </c>
      <c r="Q13" s="5">
        <f t="shared" ca="1" si="13"/>
        <v>0</v>
      </c>
      <c r="R13" s="5">
        <f t="shared" ca="1" si="13"/>
        <v>0</v>
      </c>
      <c r="S13" s="5">
        <f t="shared" ca="1" si="13"/>
        <v>0</v>
      </c>
      <c r="T13" s="5">
        <f t="shared" ca="1" si="13"/>
        <v>0</v>
      </c>
      <c r="U13" s="5">
        <f t="shared" ca="1" si="13"/>
        <v>0</v>
      </c>
      <c r="V13" s="5">
        <f t="shared" ca="1" si="13"/>
        <v>0</v>
      </c>
      <c r="W13" s="5">
        <f t="shared" ca="1" si="5"/>
        <v>0</v>
      </c>
      <c r="X13" s="5">
        <f t="shared" ca="1" si="5"/>
        <v>0</v>
      </c>
      <c r="Y13" s="5">
        <f t="shared" ca="1" si="7"/>
        <v>0.5</v>
      </c>
      <c r="Z13" s="5">
        <f t="shared" ca="1" si="7"/>
        <v>0</v>
      </c>
      <c r="AA13" s="5">
        <f t="shared" ca="1" si="7"/>
        <v>0</v>
      </c>
      <c r="AB13" s="5">
        <f t="shared" ca="1" si="7"/>
        <v>0</v>
      </c>
      <c r="AC13" s="5">
        <f t="shared" ca="1" si="7"/>
        <v>0</v>
      </c>
      <c r="AD13" s="5">
        <f t="shared" ref="AD13:AL13" ca="1" si="16">(IF(INDIRECT(_xlfn.CONCAT("personnel!",ADDRESS($A13,8)))=AD$1,1,0)+IF(INDIRECT(_xlfn.CONCAT("personnel!",ADDRESS($A13,9)))=AD$1,1,0))/2</f>
        <v>0</v>
      </c>
      <c r="AE13" s="5">
        <f t="shared" ca="1" si="8"/>
        <v>0</v>
      </c>
      <c r="AF13" s="5">
        <f t="shared" ca="1" si="16"/>
        <v>0</v>
      </c>
      <c r="AG13" s="5">
        <f t="shared" ca="1" si="16"/>
        <v>0.5</v>
      </c>
      <c r="AH13" s="5">
        <f t="shared" ca="1" si="9"/>
        <v>0</v>
      </c>
      <c r="AI13" s="5">
        <f t="shared" ca="1" si="16"/>
        <v>0</v>
      </c>
      <c r="AJ13" s="5">
        <f t="shared" ca="1" si="16"/>
        <v>0</v>
      </c>
      <c r="AK13" s="5">
        <f t="shared" ca="1" si="16"/>
        <v>0</v>
      </c>
      <c r="AL13" s="5">
        <f t="shared" ca="1" si="16"/>
        <v>0</v>
      </c>
      <c r="AM13" s="5">
        <f t="shared" ca="1" si="10"/>
        <v>0</v>
      </c>
      <c r="AN13" s="5">
        <f t="shared" ca="1" si="10"/>
        <v>0</v>
      </c>
    </row>
    <row r="14" spans="1:45">
      <c r="A14">
        <f t="shared" ca="1" si="11"/>
        <v>30</v>
      </c>
      <c r="B14" t="str">
        <f t="shared" ca="1" si="14"/>
        <v>Buhler Eric</v>
      </c>
      <c r="C14" s="5">
        <f ca="1">COUNTIF(personnel!J$11:K$151,manips!B14)/2</f>
        <v>0</v>
      </c>
      <c r="D14" s="8">
        <f t="shared" ca="1" si="3"/>
        <v>19.980019980019982</v>
      </c>
      <c r="E14" s="8">
        <f t="shared" ca="1" si="15"/>
        <v>19.980019980019982</v>
      </c>
      <c r="G14" s="5">
        <f t="shared" ca="1" si="13"/>
        <v>1</v>
      </c>
      <c r="H14" s="5">
        <f t="shared" ca="1" si="13"/>
        <v>0</v>
      </c>
      <c r="I14" s="5">
        <f t="shared" ca="1" si="13"/>
        <v>0</v>
      </c>
      <c r="J14" s="5">
        <f t="shared" ca="1" si="13"/>
        <v>0</v>
      </c>
      <c r="K14" s="5">
        <f t="shared" ca="1" si="13"/>
        <v>0</v>
      </c>
      <c r="L14" s="5">
        <f t="shared" ca="1" si="13"/>
        <v>0</v>
      </c>
      <c r="M14" s="5">
        <f t="shared" ca="1" si="13"/>
        <v>0</v>
      </c>
      <c r="N14" s="5">
        <f t="shared" ca="1" si="13"/>
        <v>0</v>
      </c>
      <c r="O14" s="5">
        <f t="shared" ca="1" si="13"/>
        <v>0</v>
      </c>
      <c r="P14" s="5">
        <f t="shared" ca="1" si="6"/>
        <v>0</v>
      </c>
      <c r="Q14" s="5">
        <f t="shared" ca="1" si="13"/>
        <v>0</v>
      </c>
      <c r="R14" s="5">
        <f t="shared" ca="1" si="13"/>
        <v>0</v>
      </c>
      <c r="S14" s="5">
        <f t="shared" ca="1" si="13"/>
        <v>0</v>
      </c>
      <c r="T14" s="5">
        <f t="shared" ref="T14:T23" ca="1" si="17">(IF(INDIRECT(_xlfn.CONCAT("personnel!",ADDRESS($A14,8)))=T$1,1,0)+IF(INDIRECT(_xlfn.CONCAT("personnel!",ADDRESS($A14,9)))=T$1,1,0))/2</f>
        <v>0</v>
      </c>
      <c r="U14" s="5">
        <f t="shared" ca="1" si="13"/>
        <v>0</v>
      </c>
      <c r="V14" s="5">
        <f t="shared" ca="1" si="13"/>
        <v>0</v>
      </c>
      <c r="W14" s="5">
        <f t="shared" ca="1" si="5"/>
        <v>0</v>
      </c>
      <c r="X14" s="5">
        <f t="shared" ca="1" si="5"/>
        <v>0</v>
      </c>
      <c r="Y14" s="5">
        <f t="shared" ca="1" si="5"/>
        <v>0</v>
      </c>
      <c r="Z14" s="5">
        <f t="shared" ca="1" si="5"/>
        <v>0</v>
      </c>
      <c r="AA14" s="5">
        <f t="shared" ref="AA14:AL19" ca="1" si="18">(IF(INDIRECT(_xlfn.CONCAT("personnel!",ADDRESS($A14,8)))=AA$1,1,0)+IF(INDIRECT(_xlfn.CONCAT("personnel!",ADDRESS($A14,9)))=AA$1,1,0))/2</f>
        <v>0</v>
      </c>
      <c r="AB14" s="5">
        <f t="shared" ca="1" si="18"/>
        <v>0</v>
      </c>
      <c r="AC14" s="5">
        <f t="shared" ca="1" si="18"/>
        <v>0</v>
      </c>
      <c r="AD14" s="5">
        <f t="shared" ca="1" si="18"/>
        <v>0</v>
      </c>
      <c r="AE14" s="5">
        <f t="shared" ca="1" si="8"/>
        <v>0</v>
      </c>
      <c r="AF14" s="5">
        <f t="shared" ca="1" si="18"/>
        <v>0</v>
      </c>
      <c r="AG14" s="5">
        <f t="shared" ca="1" si="18"/>
        <v>0</v>
      </c>
      <c r="AH14" s="5">
        <f t="shared" ca="1" si="9"/>
        <v>0</v>
      </c>
      <c r="AI14" s="5">
        <f t="shared" ca="1" si="18"/>
        <v>0</v>
      </c>
      <c r="AJ14" s="5">
        <f t="shared" ca="1" si="18"/>
        <v>0</v>
      </c>
      <c r="AK14" s="5">
        <f t="shared" ca="1" si="18"/>
        <v>0</v>
      </c>
      <c r="AL14" s="5">
        <f t="shared" ca="1" si="18"/>
        <v>0</v>
      </c>
      <c r="AM14" s="5">
        <f t="shared" ca="1" si="10"/>
        <v>0</v>
      </c>
      <c r="AN14" s="5">
        <f t="shared" ca="1" si="10"/>
        <v>0</v>
      </c>
    </row>
    <row r="15" spans="1:45">
      <c r="A15">
        <f t="shared" ca="1" si="11"/>
        <v>31</v>
      </c>
      <c r="B15" t="str">
        <f t="shared" ca="1" si="14"/>
        <v>Bussonnière Adrien</v>
      </c>
      <c r="C15" s="5">
        <f ca="1">COUNTIF(personnel!J$11:K$151,manips!B15)/2</f>
        <v>0</v>
      </c>
      <c r="D15" s="8">
        <f t="shared" ca="1" si="3"/>
        <v>10.459929241655129</v>
      </c>
      <c r="E15" s="8">
        <f t="shared" ca="1" si="15"/>
        <v>10.459929241655129</v>
      </c>
      <c r="G15" s="5">
        <f t="shared" ca="1" si="13"/>
        <v>0</v>
      </c>
      <c r="H15" s="5">
        <f t="shared" ca="1" si="13"/>
        <v>0</v>
      </c>
      <c r="I15" s="5">
        <f t="shared" ca="1" si="13"/>
        <v>0</v>
      </c>
      <c r="J15" s="5">
        <f t="shared" ca="1" si="13"/>
        <v>0</v>
      </c>
      <c r="K15" s="5">
        <f t="shared" ca="1" si="13"/>
        <v>0</v>
      </c>
      <c r="L15" s="5">
        <f t="shared" ca="1" si="13"/>
        <v>0</v>
      </c>
      <c r="M15" s="5">
        <f t="shared" ca="1" si="13"/>
        <v>0</v>
      </c>
      <c r="N15" s="5">
        <f t="shared" ca="1" si="13"/>
        <v>0</v>
      </c>
      <c r="O15" s="5">
        <f t="shared" ca="1" si="13"/>
        <v>0</v>
      </c>
      <c r="P15" s="5">
        <f t="shared" ca="1" si="6"/>
        <v>0</v>
      </c>
      <c r="Q15" s="5">
        <f t="shared" ca="1" si="13"/>
        <v>0</v>
      </c>
      <c r="R15" s="5">
        <f t="shared" ca="1" si="13"/>
        <v>0</v>
      </c>
      <c r="S15" s="5">
        <f t="shared" ca="1" si="13"/>
        <v>0</v>
      </c>
      <c r="T15" s="5">
        <f t="shared" ca="1" si="17"/>
        <v>0</v>
      </c>
      <c r="U15" s="5">
        <f t="shared" ca="1" si="13"/>
        <v>0</v>
      </c>
      <c r="V15" s="5">
        <f t="shared" ca="1" si="13"/>
        <v>0</v>
      </c>
      <c r="W15" s="5">
        <f t="shared" ca="1" si="5"/>
        <v>0</v>
      </c>
      <c r="X15" s="5">
        <f t="shared" ca="1" si="5"/>
        <v>0</v>
      </c>
      <c r="Y15" s="5">
        <f t="shared" ca="1" si="5"/>
        <v>0</v>
      </c>
      <c r="Z15" s="5">
        <f t="shared" ca="1" si="5"/>
        <v>0</v>
      </c>
      <c r="AA15" s="5">
        <f t="shared" ca="1" si="18"/>
        <v>0</v>
      </c>
      <c r="AB15" s="5">
        <f t="shared" ca="1" si="18"/>
        <v>0</v>
      </c>
      <c r="AC15" s="5">
        <f t="shared" ca="1" si="18"/>
        <v>0</v>
      </c>
      <c r="AD15" s="5">
        <f t="shared" ca="1" si="18"/>
        <v>0</v>
      </c>
      <c r="AE15" s="5">
        <f t="shared" ca="1" si="8"/>
        <v>0</v>
      </c>
      <c r="AF15" s="5">
        <f t="shared" ca="1" si="18"/>
        <v>0</v>
      </c>
      <c r="AG15" s="5">
        <f t="shared" ca="1" si="18"/>
        <v>0</v>
      </c>
      <c r="AH15" s="5">
        <f t="shared" ca="1" si="9"/>
        <v>0</v>
      </c>
      <c r="AI15" s="5">
        <f t="shared" ca="1" si="18"/>
        <v>1</v>
      </c>
      <c r="AJ15" s="5">
        <f t="shared" ca="1" si="18"/>
        <v>0</v>
      </c>
      <c r="AK15" s="5">
        <f t="shared" ca="1" si="18"/>
        <v>0</v>
      </c>
      <c r="AL15" s="5">
        <f t="shared" ca="1" si="18"/>
        <v>0</v>
      </c>
      <c r="AM15" s="5">
        <f t="shared" ca="1" si="10"/>
        <v>0</v>
      </c>
      <c r="AN15" s="5">
        <f t="shared" ca="1" si="10"/>
        <v>0</v>
      </c>
    </row>
    <row r="16" spans="1:45">
      <c r="A16">
        <f t="shared" ca="1" si="11"/>
        <v>33</v>
      </c>
      <c r="B16" t="str">
        <f t="shared" ca="1" si="14"/>
        <v>Cardoso Olivier</v>
      </c>
      <c r="C16" s="5">
        <f ca="1">COUNTIF(personnel!J$11:K$151,manips!B16)/2</f>
        <v>0</v>
      </c>
      <c r="D16" s="8">
        <f t="shared" ca="1" si="3"/>
        <v>10.389610389610391</v>
      </c>
      <c r="E16" s="8">
        <f t="shared" ca="1" si="15"/>
        <v>10.389610389610391</v>
      </c>
      <c r="G16" s="5">
        <f t="shared" ca="1" si="13"/>
        <v>0</v>
      </c>
      <c r="H16" s="5">
        <f t="shared" ca="1" si="13"/>
        <v>0</v>
      </c>
      <c r="I16" s="5">
        <f t="shared" ca="1" si="13"/>
        <v>0</v>
      </c>
      <c r="J16" s="5">
        <f t="shared" ca="1" si="13"/>
        <v>0</v>
      </c>
      <c r="K16" s="5">
        <f t="shared" ca="1" si="13"/>
        <v>0</v>
      </c>
      <c r="L16" s="5">
        <f t="shared" ca="1" si="13"/>
        <v>0</v>
      </c>
      <c r="M16" s="5">
        <f t="shared" ca="1" si="13"/>
        <v>0</v>
      </c>
      <c r="N16" s="5">
        <f t="shared" ca="1" si="13"/>
        <v>0</v>
      </c>
      <c r="O16" s="5">
        <f t="shared" ca="1" si="13"/>
        <v>0</v>
      </c>
      <c r="P16" s="5">
        <f t="shared" ca="1" si="6"/>
        <v>0</v>
      </c>
      <c r="Q16" s="5">
        <f t="shared" ca="1" si="13"/>
        <v>0</v>
      </c>
      <c r="R16" s="5">
        <f t="shared" ca="1" si="13"/>
        <v>0</v>
      </c>
      <c r="S16" s="5">
        <f t="shared" ca="1" si="13"/>
        <v>0</v>
      </c>
      <c r="T16" s="5">
        <f t="shared" ca="1" si="17"/>
        <v>0</v>
      </c>
      <c r="U16" s="5">
        <f t="shared" ca="1" si="13"/>
        <v>0</v>
      </c>
      <c r="V16" s="5">
        <f t="shared" ca="1" si="13"/>
        <v>0</v>
      </c>
      <c r="W16" s="5">
        <f t="shared" ca="1" si="5"/>
        <v>0</v>
      </c>
      <c r="X16" s="5">
        <f t="shared" ca="1" si="5"/>
        <v>0</v>
      </c>
      <c r="Y16" s="5">
        <f t="shared" ca="1" si="5"/>
        <v>0</v>
      </c>
      <c r="Z16" s="5">
        <f t="shared" ca="1" si="5"/>
        <v>0</v>
      </c>
      <c r="AA16" s="5">
        <f t="shared" ca="1" si="18"/>
        <v>0</v>
      </c>
      <c r="AB16" s="5">
        <f t="shared" ca="1" si="18"/>
        <v>0</v>
      </c>
      <c r="AC16" s="5">
        <f t="shared" ca="1" si="18"/>
        <v>0</v>
      </c>
      <c r="AD16" s="5">
        <f t="shared" ca="1" si="18"/>
        <v>0</v>
      </c>
      <c r="AE16" s="5">
        <f t="shared" ca="1" si="8"/>
        <v>0</v>
      </c>
      <c r="AF16" s="5">
        <f t="shared" ca="1" si="18"/>
        <v>0</v>
      </c>
      <c r="AG16" s="5">
        <f t="shared" ca="1" si="18"/>
        <v>0</v>
      </c>
      <c r="AH16" s="5">
        <f t="shared" ca="1" si="9"/>
        <v>1</v>
      </c>
      <c r="AI16" s="5">
        <f t="shared" ca="1" si="18"/>
        <v>0</v>
      </c>
      <c r="AJ16" s="5">
        <f t="shared" ca="1" si="18"/>
        <v>0</v>
      </c>
      <c r="AK16" s="5">
        <f t="shared" ca="1" si="18"/>
        <v>0</v>
      </c>
      <c r="AL16" s="5">
        <f t="shared" ca="1" si="18"/>
        <v>0</v>
      </c>
      <c r="AM16" s="5">
        <f t="shared" ca="1" si="10"/>
        <v>0</v>
      </c>
      <c r="AN16" s="5">
        <f t="shared" ca="1" si="10"/>
        <v>0</v>
      </c>
    </row>
    <row r="17" spans="1:40">
      <c r="A17">
        <f t="shared" ca="1" si="11"/>
        <v>34</v>
      </c>
      <c r="B17" t="str">
        <f t="shared" ca="1" si="14"/>
        <v>Carn Florent</v>
      </c>
      <c r="C17" s="5">
        <f ca="1">COUNTIF(personnel!J$11:K$151,manips!B17)/2</f>
        <v>1</v>
      </c>
      <c r="D17" s="8">
        <f t="shared" ca="1" si="3"/>
        <v>26.986506746626688</v>
      </c>
      <c r="E17" s="8">
        <f t="shared" ca="1" si="15"/>
        <v>13.493253373313344</v>
      </c>
      <c r="G17" s="5">
        <f t="shared" ca="1" si="13"/>
        <v>0</v>
      </c>
      <c r="H17" s="5">
        <f t="shared" ca="1" si="13"/>
        <v>0</v>
      </c>
      <c r="I17" s="5">
        <f t="shared" ca="1" si="13"/>
        <v>0</v>
      </c>
      <c r="J17" s="5">
        <f t="shared" ca="1" si="13"/>
        <v>0</v>
      </c>
      <c r="K17" s="5">
        <f t="shared" ca="1" si="13"/>
        <v>0</v>
      </c>
      <c r="L17" s="5">
        <f t="shared" ca="1" si="13"/>
        <v>0</v>
      </c>
      <c r="M17" s="5">
        <f t="shared" ca="1" si="13"/>
        <v>0</v>
      </c>
      <c r="N17" s="5">
        <f t="shared" ca="1" si="13"/>
        <v>0</v>
      </c>
      <c r="O17" s="5">
        <f t="shared" ca="1" si="13"/>
        <v>0</v>
      </c>
      <c r="P17" s="5">
        <f t="shared" ca="1" si="6"/>
        <v>0</v>
      </c>
      <c r="Q17" s="5">
        <f t="shared" ca="1" si="13"/>
        <v>0</v>
      </c>
      <c r="R17" s="5">
        <f t="shared" ca="1" si="13"/>
        <v>0</v>
      </c>
      <c r="S17" s="5">
        <f t="shared" ca="1" si="13"/>
        <v>0</v>
      </c>
      <c r="T17" s="5">
        <f t="shared" ca="1" si="17"/>
        <v>0</v>
      </c>
      <c r="U17" s="5">
        <f t="shared" ca="1" si="13"/>
        <v>0</v>
      </c>
      <c r="V17" s="5">
        <f t="shared" ca="1" si="13"/>
        <v>0</v>
      </c>
      <c r="W17" s="5">
        <f t="shared" ca="1" si="5"/>
        <v>0</v>
      </c>
      <c r="X17" s="5">
        <f t="shared" ca="1" si="5"/>
        <v>0</v>
      </c>
      <c r="Y17" s="5">
        <f t="shared" ca="1" si="5"/>
        <v>0</v>
      </c>
      <c r="Z17" s="5">
        <f t="shared" ca="1" si="5"/>
        <v>0</v>
      </c>
      <c r="AA17" s="5">
        <f t="shared" ca="1" si="18"/>
        <v>1</v>
      </c>
      <c r="AB17" s="5">
        <f t="shared" ca="1" si="18"/>
        <v>0</v>
      </c>
      <c r="AC17" s="5">
        <f t="shared" ca="1" si="18"/>
        <v>0</v>
      </c>
      <c r="AD17" s="5">
        <f t="shared" ca="1" si="18"/>
        <v>0</v>
      </c>
      <c r="AE17" s="5">
        <f t="shared" ca="1" si="8"/>
        <v>0</v>
      </c>
      <c r="AF17" s="5">
        <f t="shared" ca="1" si="18"/>
        <v>0</v>
      </c>
      <c r="AG17" s="5">
        <f t="shared" ca="1" si="18"/>
        <v>0</v>
      </c>
      <c r="AH17" s="5">
        <f t="shared" ca="1" si="9"/>
        <v>0</v>
      </c>
      <c r="AI17" s="5">
        <f t="shared" ca="1" si="18"/>
        <v>0</v>
      </c>
      <c r="AJ17" s="5">
        <f t="shared" ca="1" si="18"/>
        <v>0</v>
      </c>
      <c r="AK17" s="5">
        <f t="shared" ca="1" si="18"/>
        <v>0</v>
      </c>
      <c r="AL17" s="5">
        <f t="shared" ca="1" si="18"/>
        <v>0</v>
      </c>
      <c r="AM17" s="5">
        <f t="shared" ca="1" si="10"/>
        <v>0</v>
      </c>
      <c r="AN17" s="5">
        <f t="shared" ca="1" si="10"/>
        <v>0</v>
      </c>
    </row>
    <row r="18" spans="1:40">
      <c r="A18">
        <f t="shared" ca="1" si="11"/>
        <v>36</v>
      </c>
      <c r="B18" t="str">
        <f t="shared" ca="1" si="14"/>
        <v>Charron Gaëlle</v>
      </c>
      <c r="C18" s="5">
        <f ca="1">COUNTIF(personnel!J$11:K$151,manips!B18)/2</f>
        <v>2.5</v>
      </c>
      <c r="D18" s="8">
        <f t="shared" ca="1" si="3"/>
        <v>20.49316894368544</v>
      </c>
      <c r="E18" s="8">
        <f t="shared" ca="1" si="15"/>
        <v>5.8551911267672683</v>
      </c>
      <c r="G18" s="5">
        <f t="shared" ca="1" si="13"/>
        <v>0</v>
      </c>
      <c r="H18" s="5">
        <f t="shared" ca="1" si="13"/>
        <v>0</v>
      </c>
      <c r="I18" s="5">
        <f t="shared" ca="1" si="13"/>
        <v>0</v>
      </c>
      <c r="J18" s="5">
        <f t="shared" ca="1" si="13"/>
        <v>0</v>
      </c>
      <c r="K18" s="5">
        <f t="shared" ca="1" si="13"/>
        <v>0</v>
      </c>
      <c r="L18" s="5">
        <f t="shared" ca="1" si="13"/>
        <v>0</v>
      </c>
      <c r="M18" s="5">
        <f t="shared" ca="1" si="13"/>
        <v>0</v>
      </c>
      <c r="N18" s="5">
        <f t="shared" ca="1" si="13"/>
        <v>0</v>
      </c>
      <c r="O18" s="5">
        <f t="shared" ca="1" si="13"/>
        <v>0</v>
      </c>
      <c r="P18" s="5">
        <f t="shared" ca="1" si="6"/>
        <v>0</v>
      </c>
      <c r="Q18" s="5">
        <f t="shared" ca="1" si="13"/>
        <v>0</v>
      </c>
      <c r="R18" s="5">
        <f t="shared" ca="1" si="13"/>
        <v>0</v>
      </c>
      <c r="S18" s="5">
        <f t="shared" ca="1" si="13"/>
        <v>0</v>
      </c>
      <c r="T18" s="5">
        <f t="shared" ca="1" si="17"/>
        <v>0</v>
      </c>
      <c r="U18" s="5">
        <f t="shared" ca="1" si="13"/>
        <v>0</v>
      </c>
      <c r="V18" s="5">
        <f t="shared" ca="1" si="13"/>
        <v>0</v>
      </c>
      <c r="W18" s="5">
        <f t="shared" ca="1" si="5"/>
        <v>0</v>
      </c>
      <c r="X18" s="5">
        <f t="shared" ca="1" si="5"/>
        <v>0</v>
      </c>
      <c r="Y18" s="5">
        <f t="shared" ca="1" si="5"/>
        <v>0</v>
      </c>
      <c r="Z18" s="5">
        <f t="shared" ca="1" si="5"/>
        <v>0</v>
      </c>
      <c r="AA18" s="5">
        <f t="shared" ca="1" si="18"/>
        <v>0</v>
      </c>
      <c r="AB18" s="5">
        <f t="shared" ca="1" si="18"/>
        <v>0</v>
      </c>
      <c r="AC18" s="5">
        <f t="shared" ca="1" si="18"/>
        <v>0</v>
      </c>
      <c r="AD18" s="5">
        <f t="shared" ca="1" si="18"/>
        <v>0</v>
      </c>
      <c r="AE18" s="5">
        <f t="shared" ca="1" si="8"/>
        <v>0</v>
      </c>
      <c r="AF18" s="5">
        <f t="shared" ca="1" si="18"/>
        <v>0</v>
      </c>
      <c r="AG18" s="5">
        <f t="shared" ca="1" si="18"/>
        <v>0</v>
      </c>
      <c r="AH18" s="5">
        <f t="shared" ca="1" si="9"/>
        <v>0</v>
      </c>
      <c r="AI18" s="5">
        <f t="shared" ca="1" si="18"/>
        <v>0</v>
      </c>
      <c r="AJ18" s="5">
        <f t="shared" ca="1" si="18"/>
        <v>0</v>
      </c>
      <c r="AK18" s="5">
        <f t="shared" ca="1" si="18"/>
        <v>1</v>
      </c>
      <c r="AL18" s="5">
        <f t="shared" ca="1" si="18"/>
        <v>0</v>
      </c>
      <c r="AM18" s="5">
        <f t="shared" ca="1" si="10"/>
        <v>0</v>
      </c>
      <c r="AN18" s="5">
        <f t="shared" ca="1" si="10"/>
        <v>0</v>
      </c>
    </row>
    <row r="19" spans="1:40">
      <c r="A19">
        <f t="shared" ca="1" si="11"/>
        <v>37</v>
      </c>
      <c r="B19" t="str">
        <f t="shared" ca="1" si="14"/>
        <v>Chevalier Nicolas</v>
      </c>
      <c r="C19" s="5">
        <f ca="1">COUNTIF(personnel!J$11:K$151,manips!B19)/2</f>
        <v>1</v>
      </c>
      <c r="D19" s="8">
        <f t="shared" ca="1" si="3"/>
        <v>27.315123251165893</v>
      </c>
      <c r="E19" s="8">
        <f t="shared" ca="1" si="15"/>
        <v>13.657561625582947</v>
      </c>
      <c r="G19" s="5">
        <f t="shared" ca="1" si="13"/>
        <v>0</v>
      </c>
      <c r="H19" s="5">
        <f t="shared" ca="1" si="13"/>
        <v>0</v>
      </c>
      <c r="I19" s="5">
        <f t="shared" ca="1" si="13"/>
        <v>0</v>
      </c>
      <c r="J19" s="5">
        <f t="shared" ca="1" si="13"/>
        <v>0</v>
      </c>
      <c r="K19" s="5">
        <f t="shared" ca="1" si="13"/>
        <v>0</v>
      </c>
      <c r="L19" s="5">
        <f t="shared" ca="1" si="13"/>
        <v>0</v>
      </c>
      <c r="M19" s="5">
        <f t="shared" ca="1" si="13"/>
        <v>0</v>
      </c>
      <c r="N19" s="5">
        <f t="shared" ca="1" si="13"/>
        <v>0</v>
      </c>
      <c r="O19" s="5">
        <f t="shared" ca="1" si="13"/>
        <v>0</v>
      </c>
      <c r="P19" s="5">
        <f t="shared" ca="1" si="6"/>
        <v>0</v>
      </c>
      <c r="Q19" s="5">
        <f t="shared" ca="1" si="13"/>
        <v>0</v>
      </c>
      <c r="R19" s="5">
        <f t="shared" ca="1" si="13"/>
        <v>0</v>
      </c>
      <c r="S19" s="5">
        <f t="shared" ca="1" si="13"/>
        <v>0</v>
      </c>
      <c r="T19" s="5">
        <f t="shared" ca="1" si="17"/>
        <v>0</v>
      </c>
      <c r="U19" s="5">
        <f t="shared" ca="1" si="13"/>
        <v>0</v>
      </c>
      <c r="V19" s="5">
        <f t="shared" ca="1" si="13"/>
        <v>0</v>
      </c>
      <c r="W19" s="5">
        <f t="shared" ca="1" si="5"/>
        <v>0.5</v>
      </c>
      <c r="X19" s="5">
        <f t="shared" ca="1" si="5"/>
        <v>0.5</v>
      </c>
      <c r="Y19" s="5">
        <f t="shared" ca="1" si="5"/>
        <v>0</v>
      </c>
      <c r="Z19" s="5">
        <f t="shared" ca="1" si="5"/>
        <v>0</v>
      </c>
      <c r="AA19" s="5">
        <f t="shared" ca="1" si="18"/>
        <v>0</v>
      </c>
      <c r="AB19" s="5">
        <f t="shared" ca="1" si="18"/>
        <v>0</v>
      </c>
      <c r="AC19" s="5">
        <f t="shared" ca="1" si="18"/>
        <v>0</v>
      </c>
      <c r="AD19" s="5">
        <f t="shared" ca="1" si="18"/>
        <v>0</v>
      </c>
      <c r="AE19" s="5">
        <f t="shared" ca="1" si="8"/>
        <v>0</v>
      </c>
      <c r="AF19" s="5">
        <f t="shared" ca="1" si="18"/>
        <v>0</v>
      </c>
      <c r="AG19" s="5">
        <f t="shared" ca="1" si="18"/>
        <v>0</v>
      </c>
      <c r="AH19" s="5">
        <f t="shared" ca="1" si="9"/>
        <v>0</v>
      </c>
      <c r="AI19" s="5">
        <f t="shared" ca="1" si="18"/>
        <v>0</v>
      </c>
      <c r="AJ19" s="5">
        <f t="shared" ca="1" si="18"/>
        <v>0</v>
      </c>
      <c r="AK19" s="5">
        <f t="shared" ca="1" si="18"/>
        <v>0</v>
      </c>
      <c r="AL19" s="5">
        <f t="shared" ca="1" si="18"/>
        <v>0</v>
      </c>
      <c r="AM19" s="5">
        <f t="shared" ca="1" si="10"/>
        <v>0</v>
      </c>
      <c r="AN19" s="5">
        <f t="shared" ca="1" si="10"/>
        <v>0</v>
      </c>
    </row>
    <row r="20" spans="1:40">
      <c r="A20">
        <f t="shared" ca="1" si="11"/>
        <v>38</v>
      </c>
      <c r="B20" t="str">
        <f t="shared" ca="1" si="14"/>
        <v>Cohen Camille</v>
      </c>
      <c r="C20" s="5">
        <f ca="1">COUNTIF(personnel!J$11:K$151,manips!B20)/2</f>
        <v>0</v>
      </c>
      <c r="D20" s="8">
        <f t="shared" ca="1" si="3"/>
        <v>10.459929241655129</v>
      </c>
      <c r="E20" s="8">
        <f t="shared" ca="1" si="15"/>
        <v>10.459929241655129</v>
      </c>
      <c r="G20" s="5">
        <f t="shared" ca="1" si="13"/>
        <v>0</v>
      </c>
      <c r="H20" s="5">
        <f t="shared" ca="1" si="13"/>
        <v>0</v>
      </c>
      <c r="I20" s="5">
        <f t="shared" ca="1" si="13"/>
        <v>0</v>
      </c>
      <c r="J20" s="5">
        <f t="shared" ca="1" si="13"/>
        <v>0</v>
      </c>
      <c r="K20" s="5">
        <f t="shared" ca="1" si="13"/>
        <v>0</v>
      </c>
      <c r="L20" s="5">
        <f t="shared" ca="1" si="13"/>
        <v>0</v>
      </c>
      <c r="M20" s="5">
        <f t="shared" ca="1" si="13"/>
        <v>0</v>
      </c>
      <c r="N20" s="5">
        <f t="shared" ca="1" si="13"/>
        <v>0</v>
      </c>
      <c r="O20" s="5">
        <f t="shared" ca="1" si="13"/>
        <v>0</v>
      </c>
      <c r="P20" s="5">
        <f t="shared" ca="1" si="6"/>
        <v>0</v>
      </c>
      <c r="Q20" s="5">
        <f t="shared" ca="1" si="13"/>
        <v>0</v>
      </c>
      <c r="R20" s="5">
        <f t="shared" ca="1" si="13"/>
        <v>0</v>
      </c>
      <c r="S20" s="5">
        <f t="shared" ca="1" si="13"/>
        <v>0</v>
      </c>
      <c r="T20" s="5">
        <f t="shared" ca="1" si="17"/>
        <v>0</v>
      </c>
      <c r="U20" s="5">
        <f t="shared" ca="1" si="13"/>
        <v>0</v>
      </c>
      <c r="V20" s="5">
        <f t="shared" ca="1" si="13"/>
        <v>0</v>
      </c>
      <c r="W20" s="5">
        <f t="shared" ca="1" si="5"/>
        <v>0</v>
      </c>
      <c r="X20" s="5">
        <f t="shared" ca="1" si="5"/>
        <v>0</v>
      </c>
      <c r="Y20" s="5">
        <f t="shared" ca="1" si="5"/>
        <v>0</v>
      </c>
      <c r="Z20" s="5">
        <f t="shared" ref="Z20:AL20" ca="1" si="19">(IF(INDIRECT(_xlfn.CONCAT("personnel!",ADDRESS($A20,8)))=Z$1,1,0)+IF(INDIRECT(_xlfn.CONCAT("personnel!",ADDRESS($A20,9)))=Z$1,1,0))/2</f>
        <v>0</v>
      </c>
      <c r="AA20" s="5">
        <f t="shared" ca="1" si="19"/>
        <v>0</v>
      </c>
      <c r="AB20" s="5">
        <f t="shared" ca="1" si="19"/>
        <v>0</v>
      </c>
      <c r="AC20" s="5">
        <f t="shared" ca="1" si="19"/>
        <v>0</v>
      </c>
      <c r="AD20" s="5">
        <f t="shared" ca="1" si="19"/>
        <v>0</v>
      </c>
      <c r="AE20" s="5">
        <f t="shared" ca="1" si="8"/>
        <v>0</v>
      </c>
      <c r="AF20" s="5">
        <f t="shared" ca="1" si="19"/>
        <v>0</v>
      </c>
      <c r="AG20" s="5">
        <f t="shared" ca="1" si="19"/>
        <v>0</v>
      </c>
      <c r="AH20" s="5">
        <f t="shared" ca="1" si="9"/>
        <v>0</v>
      </c>
      <c r="AI20" s="5">
        <f t="shared" ca="1" si="19"/>
        <v>1</v>
      </c>
      <c r="AJ20" s="5">
        <f t="shared" ca="1" si="19"/>
        <v>0</v>
      </c>
      <c r="AK20" s="5">
        <f t="shared" ca="1" si="19"/>
        <v>0</v>
      </c>
      <c r="AL20" s="5">
        <f t="shared" ca="1" si="19"/>
        <v>0</v>
      </c>
      <c r="AM20" s="5">
        <f t="shared" ca="1" si="10"/>
        <v>0</v>
      </c>
      <c r="AN20" s="5">
        <f t="shared" ca="1" si="10"/>
        <v>0</v>
      </c>
    </row>
    <row r="21" spans="1:40">
      <c r="A21">
        <f t="shared" ca="1" si="11"/>
        <v>39</v>
      </c>
      <c r="B21" t="str">
        <f t="shared" ca="1" si="14"/>
        <v>Cornelissen Annemiek JM</v>
      </c>
      <c r="C21" s="5">
        <f ca="1">COUNTIF(personnel!J$11:K$151,manips!B21)/2</f>
        <v>0.5</v>
      </c>
      <c r="D21" s="8">
        <f t="shared" ca="1" si="3"/>
        <v>27.315123251165893</v>
      </c>
      <c r="E21" s="8">
        <f t="shared" ca="1" si="15"/>
        <v>18.210082167443929</v>
      </c>
      <c r="G21" s="5">
        <f t="shared" ca="1" si="13"/>
        <v>0</v>
      </c>
      <c r="H21" s="5">
        <f t="shared" ca="1" si="13"/>
        <v>0</v>
      </c>
      <c r="I21" s="5">
        <f t="shared" ca="1" si="13"/>
        <v>0</v>
      </c>
      <c r="J21" s="5">
        <f t="shared" ca="1" si="13"/>
        <v>0</v>
      </c>
      <c r="K21" s="5">
        <f t="shared" ca="1" si="13"/>
        <v>0</v>
      </c>
      <c r="L21" s="5">
        <f t="shared" ca="1" si="13"/>
        <v>0</v>
      </c>
      <c r="M21" s="5">
        <f t="shared" ca="1" si="13"/>
        <v>0</v>
      </c>
      <c r="N21" s="5">
        <f t="shared" ca="1" si="13"/>
        <v>0</v>
      </c>
      <c r="O21" s="5">
        <f t="shared" ca="1" si="13"/>
        <v>0</v>
      </c>
      <c r="P21" s="5">
        <f t="shared" ca="1" si="6"/>
        <v>0</v>
      </c>
      <c r="Q21" s="5">
        <f t="shared" ca="1" si="13"/>
        <v>0</v>
      </c>
      <c r="R21" s="5">
        <f t="shared" ca="1" si="13"/>
        <v>0</v>
      </c>
      <c r="S21" s="5">
        <f t="shared" ca="1" si="13"/>
        <v>0</v>
      </c>
      <c r="T21" s="5">
        <f t="shared" ca="1" si="17"/>
        <v>0</v>
      </c>
      <c r="U21" s="5">
        <f t="shared" ca="1" si="13"/>
        <v>0</v>
      </c>
      <c r="V21" s="5">
        <f t="shared" ca="1" si="13"/>
        <v>0</v>
      </c>
      <c r="W21" s="5">
        <f t="shared" ca="1" si="13"/>
        <v>0.5</v>
      </c>
      <c r="X21" s="5">
        <f t="shared" ref="X21:AL41" ca="1" si="20">(IF(INDIRECT(_xlfn.CONCAT("personnel!",ADDRESS($A21,8)))=X$1,1,0)+IF(INDIRECT(_xlfn.CONCAT("personnel!",ADDRESS($A21,9)))=X$1,1,0))/2</f>
        <v>0.5</v>
      </c>
      <c r="Y21" s="5">
        <f t="shared" ca="1" si="20"/>
        <v>0</v>
      </c>
      <c r="Z21" s="5">
        <f t="shared" ca="1" si="20"/>
        <v>0</v>
      </c>
      <c r="AA21" s="5">
        <f t="shared" ca="1" si="20"/>
        <v>0</v>
      </c>
      <c r="AB21" s="5">
        <f t="shared" ca="1" si="20"/>
        <v>0</v>
      </c>
      <c r="AC21" s="5">
        <f t="shared" ca="1" si="20"/>
        <v>0</v>
      </c>
      <c r="AD21" s="5">
        <f t="shared" ca="1" si="20"/>
        <v>0</v>
      </c>
      <c r="AE21" s="5">
        <f t="shared" ca="1" si="8"/>
        <v>0</v>
      </c>
      <c r="AF21" s="5">
        <f t="shared" ca="1" si="20"/>
        <v>0</v>
      </c>
      <c r="AG21" s="5">
        <f t="shared" ca="1" si="20"/>
        <v>0</v>
      </c>
      <c r="AH21" s="5">
        <f t="shared" ca="1" si="9"/>
        <v>0</v>
      </c>
      <c r="AI21" s="5">
        <f t="shared" ca="1" si="20"/>
        <v>0</v>
      </c>
      <c r="AJ21" s="5">
        <f t="shared" ca="1" si="20"/>
        <v>0</v>
      </c>
      <c r="AK21" s="5">
        <f t="shared" ca="1" si="20"/>
        <v>0</v>
      </c>
      <c r="AL21" s="5">
        <f t="shared" ca="1" si="20"/>
        <v>0</v>
      </c>
      <c r="AM21" s="5">
        <f t="shared" ca="1" si="10"/>
        <v>0</v>
      </c>
      <c r="AN21" s="5">
        <f t="shared" ca="1" si="10"/>
        <v>0</v>
      </c>
    </row>
    <row r="22" spans="1:40">
      <c r="A22">
        <f t="shared" ca="1" si="11"/>
        <v>40</v>
      </c>
      <c r="B22" t="str">
        <f t="shared" ca="1" si="14"/>
        <v>Coste Christophe</v>
      </c>
      <c r="C22" s="5">
        <f ca="1">COUNTIF(personnel!J$11:K$151,manips!B22)/2</f>
        <v>0</v>
      </c>
      <c r="D22" s="8">
        <f t="shared" ca="1" si="3"/>
        <v>16.991504247876062</v>
      </c>
      <c r="E22" s="8">
        <f t="shared" ca="1" si="15"/>
        <v>16.991504247876062</v>
      </c>
      <c r="G22" s="5">
        <f t="shared" ca="1" si="13"/>
        <v>0</v>
      </c>
      <c r="H22" s="5">
        <f t="shared" ca="1" si="13"/>
        <v>0</v>
      </c>
      <c r="I22" s="5">
        <f t="shared" ca="1" si="13"/>
        <v>0</v>
      </c>
      <c r="J22" s="5">
        <f t="shared" ca="1" si="13"/>
        <v>0</v>
      </c>
      <c r="K22" s="5">
        <f t="shared" ca="1" si="13"/>
        <v>0</v>
      </c>
      <c r="L22" s="5">
        <f t="shared" ca="1" si="13"/>
        <v>0</v>
      </c>
      <c r="M22" s="5">
        <f t="shared" ca="1" si="13"/>
        <v>0</v>
      </c>
      <c r="N22" s="5">
        <f t="shared" ca="1" si="13"/>
        <v>0</v>
      </c>
      <c r="O22" s="5">
        <f t="shared" ca="1" si="13"/>
        <v>0</v>
      </c>
      <c r="P22" s="5">
        <f t="shared" ca="1" si="6"/>
        <v>0</v>
      </c>
      <c r="Q22" s="5">
        <f t="shared" ca="1" si="13"/>
        <v>0</v>
      </c>
      <c r="R22" s="5">
        <f t="shared" ca="1" si="13"/>
        <v>0</v>
      </c>
      <c r="S22" s="5">
        <f t="shared" ca="1" si="13"/>
        <v>0</v>
      </c>
      <c r="T22" s="5">
        <f t="shared" ca="1" si="17"/>
        <v>0</v>
      </c>
      <c r="U22" s="5">
        <f t="shared" ca="1" si="13"/>
        <v>0</v>
      </c>
      <c r="V22" s="5">
        <f t="shared" ca="1" si="13"/>
        <v>0</v>
      </c>
      <c r="W22" s="5">
        <f t="shared" ca="1" si="13"/>
        <v>0</v>
      </c>
      <c r="X22" s="5">
        <f t="shared" ca="1" si="20"/>
        <v>0</v>
      </c>
      <c r="Y22" s="5">
        <f t="shared" ca="1" si="20"/>
        <v>0</v>
      </c>
      <c r="Z22" s="5">
        <f t="shared" ca="1" si="20"/>
        <v>0</v>
      </c>
      <c r="AA22" s="5">
        <f t="shared" ca="1" si="20"/>
        <v>0</v>
      </c>
      <c r="AB22" s="5">
        <f t="shared" ca="1" si="20"/>
        <v>0</v>
      </c>
      <c r="AC22" s="5">
        <f t="shared" ca="1" si="20"/>
        <v>0</v>
      </c>
      <c r="AD22" s="5">
        <f t="shared" ca="1" si="20"/>
        <v>0</v>
      </c>
      <c r="AE22" s="5">
        <f t="shared" ca="1" si="8"/>
        <v>1</v>
      </c>
      <c r="AF22" s="5">
        <f t="shared" ca="1" si="20"/>
        <v>0</v>
      </c>
      <c r="AG22" s="5">
        <f t="shared" ca="1" si="20"/>
        <v>0</v>
      </c>
      <c r="AH22" s="5">
        <f t="shared" ca="1" si="9"/>
        <v>0</v>
      </c>
      <c r="AI22" s="5">
        <f t="shared" ca="1" si="20"/>
        <v>0</v>
      </c>
      <c r="AJ22" s="5">
        <f t="shared" ca="1" si="20"/>
        <v>0</v>
      </c>
      <c r="AK22" s="5">
        <f t="shared" ca="1" si="20"/>
        <v>0</v>
      </c>
      <c r="AL22" s="5">
        <f t="shared" ca="1" si="20"/>
        <v>0</v>
      </c>
      <c r="AM22" s="5">
        <f t="shared" ca="1" si="10"/>
        <v>0</v>
      </c>
      <c r="AN22" s="5">
        <f t="shared" ca="1" si="10"/>
        <v>0</v>
      </c>
    </row>
    <row r="23" spans="1:40">
      <c r="A23">
        <f t="shared" ca="1" si="11"/>
        <v>42</v>
      </c>
      <c r="B23" t="str">
        <f t="shared" ca="1" si="14"/>
        <v>Courrech du Pont Sylvain</v>
      </c>
      <c r="C23" s="5">
        <f ca="1">COUNTIF(personnel!J$11:K$151,manips!B23)/2</f>
        <v>0</v>
      </c>
      <c r="D23" s="8">
        <f t="shared" ca="1" si="3"/>
        <v>41.979010494752629</v>
      </c>
      <c r="E23" s="8">
        <f t="shared" ca="1" si="15"/>
        <v>41.979010494752629</v>
      </c>
      <c r="G23" s="5">
        <f t="shared" ca="1" si="13"/>
        <v>0</v>
      </c>
      <c r="H23" s="5">
        <f t="shared" ca="1" si="13"/>
        <v>0</v>
      </c>
      <c r="I23" s="5">
        <f t="shared" ca="1" si="13"/>
        <v>0</v>
      </c>
      <c r="J23" s="5">
        <f t="shared" ca="1" si="13"/>
        <v>0</v>
      </c>
      <c r="K23" s="5">
        <f t="shared" ca="1" si="13"/>
        <v>0</v>
      </c>
      <c r="L23" s="5">
        <f t="shared" ca="1" si="13"/>
        <v>0</v>
      </c>
      <c r="M23" s="5">
        <f t="shared" ca="1" si="13"/>
        <v>0</v>
      </c>
      <c r="N23" s="5">
        <f t="shared" ca="1" si="13"/>
        <v>0</v>
      </c>
      <c r="O23" s="5">
        <f t="shared" ca="1" si="13"/>
        <v>0</v>
      </c>
      <c r="P23" s="5">
        <f t="shared" ca="1" si="6"/>
        <v>0</v>
      </c>
      <c r="Q23" s="5">
        <f t="shared" ca="1" si="13"/>
        <v>0</v>
      </c>
      <c r="R23" s="5">
        <f t="shared" ca="1" si="13"/>
        <v>0</v>
      </c>
      <c r="S23" s="5">
        <f t="shared" ca="1" si="13"/>
        <v>0</v>
      </c>
      <c r="T23" s="5">
        <f t="shared" ca="1" si="17"/>
        <v>0</v>
      </c>
      <c r="U23" s="5">
        <f t="shared" ca="1" si="13"/>
        <v>0</v>
      </c>
      <c r="V23" s="5">
        <f t="shared" ca="1" si="13"/>
        <v>0</v>
      </c>
      <c r="W23" s="5">
        <f t="shared" ca="1" si="13"/>
        <v>0</v>
      </c>
      <c r="X23" s="5">
        <f t="shared" ca="1" si="20"/>
        <v>0</v>
      </c>
      <c r="Y23" s="5">
        <f t="shared" ca="1" si="20"/>
        <v>0</v>
      </c>
      <c r="Z23" s="5">
        <f t="shared" ca="1" si="20"/>
        <v>0</v>
      </c>
      <c r="AA23" s="5">
        <f t="shared" ca="1" si="20"/>
        <v>0</v>
      </c>
      <c r="AB23" s="5">
        <f t="shared" ca="1" si="20"/>
        <v>0</v>
      </c>
      <c r="AC23" s="5">
        <f t="shared" ca="1" si="20"/>
        <v>0</v>
      </c>
      <c r="AD23" s="5">
        <f t="shared" ca="1" si="20"/>
        <v>0</v>
      </c>
      <c r="AE23" s="5">
        <f t="shared" ca="1" si="8"/>
        <v>0</v>
      </c>
      <c r="AF23" s="5">
        <f t="shared" ca="1" si="20"/>
        <v>0</v>
      </c>
      <c r="AG23" s="5">
        <f t="shared" ca="1" si="20"/>
        <v>0</v>
      </c>
      <c r="AH23" s="5">
        <f t="shared" ca="1" si="9"/>
        <v>0</v>
      </c>
      <c r="AI23" s="5">
        <f t="shared" ca="1" si="20"/>
        <v>0</v>
      </c>
      <c r="AJ23" s="5">
        <f t="shared" ca="1" si="20"/>
        <v>1</v>
      </c>
      <c r="AK23" s="5">
        <f t="shared" ca="1" si="20"/>
        <v>0</v>
      </c>
      <c r="AL23" s="5">
        <f t="shared" ca="1" si="20"/>
        <v>0</v>
      </c>
      <c r="AM23" s="5">
        <f t="shared" ca="1" si="10"/>
        <v>0</v>
      </c>
      <c r="AN23" s="5">
        <f t="shared" ca="1" si="10"/>
        <v>0</v>
      </c>
    </row>
    <row r="24" spans="1:40">
      <c r="A24">
        <f t="shared" ca="1" si="11"/>
        <v>43</v>
      </c>
      <c r="B24" t="str">
        <f t="shared" ca="1" si="14"/>
        <v>Couturier Etienne</v>
      </c>
      <c r="C24" s="5">
        <f ca="1">COUNTIF(personnel!J$11:K$151,manips!B24)/2</f>
        <v>0</v>
      </c>
      <c r="D24" s="8">
        <f t="shared" ca="1" si="3"/>
        <v>20.989505247376314</v>
      </c>
      <c r="E24" s="8">
        <f t="shared" ca="1" si="15"/>
        <v>20.989505247376314</v>
      </c>
      <c r="G24" s="5">
        <f t="shared" ca="1" si="13"/>
        <v>0</v>
      </c>
      <c r="H24" s="5">
        <f t="shared" ca="1" si="13"/>
        <v>0</v>
      </c>
      <c r="I24" s="5">
        <f t="shared" ca="1" si="13"/>
        <v>0</v>
      </c>
      <c r="J24" s="5">
        <f t="shared" ca="1" si="13"/>
        <v>0</v>
      </c>
      <c r="K24" s="5">
        <f t="shared" ca="1" si="13"/>
        <v>0</v>
      </c>
      <c r="L24" s="5">
        <f t="shared" ca="1" si="13"/>
        <v>0</v>
      </c>
      <c r="M24" s="5">
        <f t="shared" ca="1" si="13"/>
        <v>0</v>
      </c>
      <c r="N24" s="5">
        <f t="shared" ref="N24:AD63" ca="1" si="21">(IF(INDIRECT(_xlfn.CONCAT("personnel!",ADDRESS($A24,8)))=N$1,1,0)+IF(INDIRECT(_xlfn.CONCAT("personnel!",ADDRESS($A24,9)))=N$1,1,0))/2</f>
        <v>0</v>
      </c>
      <c r="O24" s="5">
        <f t="shared" ca="1" si="21"/>
        <v>0</v>
      </c>
      <c r="P24" s="5">
        <f t="shared" ca="1" si="6"/>
        <v>0</v>
      </c>
      <c r="Q24" s="5">
        <f t="shared" ca="1" si="21"/>
        <v>0</v>
      </c>
      <c r="R24" s="5">
        <f t="shared" ca="1" si="21"/>
        <v>0</v>
      </c>
      <c r="S24" s="5">
        <f t="shared" ca="1" si="21"/>
        <v>0</v>
      </c>
      <c r="T24" s="5">
        <f t="shared" ca="1" si="21"/>
        <v>0</v>
      </c>
      <c r="U24" s="5">
        <f t="shared" ca="1" si="21"/>
        <v>0</v>
      </c>
      <c r="V24" s="5">
        <f t="shared" ca="1" si="21"/>
        <v>0</v>
      </c>
      <c r="W24" s="5">
        <f t="shared" ca="1" si="21"/>
        <v>0</v>
      </c>
      <c r="X24" s="5">
        <f t="shared" ca="1" si="21"/>
        <v>0</v>
      </c>
      <c r="Y24" s="5">
        <f t="shared" ca="1" si="20"/>
        <v>0</v>
      </c>
      <c r="Z24" s="5">
        <f t="shared" ca="1" si="20"/>
        <v>0</v>
      </c>
      <c r="AA24" s="5">
        <f t="shared" ca="1" si="20"/>
        <v>0</v>
      </c>
      <c r="AB24" s="5">
        <f t="shared" ca="1" si="20"/>
        <v>0</v>
      </c>
      <c r="AC24" s="5">
        <f t="shared" ca="1" si="20"/>
        <v>0</v>
      </c>
      <c r="AD24" s="5">
        <f t="shared" ca="1" si="20"/>
        <v>0</v>
      </c>
      <c r="AE24" s="5">
        <f t="shared" ca="1" si="8"/>
        <v>0</v>
      </c>
      <c r="AF24" s="5">
        <f t="shared" ca="1" si="20"/>
        <v>0</v>
      </c>
      <c r="AG24" s="5">
        <f t="shared" ca="1" si="20"/>
        <v>0</v>
      </c>
      <c r="AH24" s="5">
        <f t="shared" ca="1" si="9"/>
        <v>0</v>
      </c>
      <c r="AI24" s="5">
        <f t="shared" ca="1" si="20"/>
        <v>0</v>
      </c>
      <c r="AJ24" s="5">
        <f t="shared" ca="1" si="20"/>
        <v>0.5</v>
      </c>
      <c r="AK24" s="5">
        <f t="shared" ca="1" si="20"/>
        <v>0</v>
      </c>
      <c r="AL24" s="5">
        <f t="shared" ca="1" si="20"/>
        <v>0</v>
      </c>
      <c r="AM24" s="5">
        <f t="shared" ca="1" si="10"/>
        <v>0</v>
      </c>
      <c r="AN24" s="5">
        <f t="shared" ca="1" si="10"/>
        <v>0</v>
      </c>
    </row>
    <row r="25" spans="1:40">
      <c r="A25">
        <f t="shared" ca="1" si="11"/>
        <v>44</v>
      </c>
      <c r="B25" t="str">
        <f t="shared" ca="1" si="14"/>
        <v>Daerr Adrian</v>
      </c>
      <c r="C25" s="5">
        <f ca="1">COUNTIF(personnel!J$11:K$151,manips!B25)/2</f>
        <v>0</v>
      </c>
      <c r="D25" s="8">
        <f t="shared" ca="1" si="3"/>
        <v>25.658113962012663</v>
      </c>
      <c r="E25" s="8">
        <f t="shared" ca="1" si="15"/>
        <v>25.658113962012663</v>
      </c>
      <c r="G25" s="5">
        <f t="shared" ref="G25:V43" ca="1" si="22">(IF(INDIRECT(_xlfn.CONCAT("personnel!",ADDRESS($A25,8)))=G$1,1,0)+IF(INDIRECT(_xlfn.CONCAT("personnel!",ADDRESS($A25,9)))=G$1,1,0))/2</f>
        <v>0</v>
      </c>
      <c r="H25" s="5">
        <f t="shared" ca="1" si="22"/>
        <v>0</v>
      </c>
      <c r="I25" s="5">
        <f t="shared" ca="1" si="22"/>
        <v>0</v>
      </c>
      <c r="J25" s="5">
        <f t="shared" ca="1" si="22"/>
        <v>0</v>
      </c>
      <c r="K25" s="5">
        <f t="shared" ca="1" si="22"/>
        <v>0</v>
      </c>
      <c r="L25" s="5">
        <f t="shared" ca="1" si="22"/>
        <v>0</v>
      </c>
      <c r="M25" s="5">
        <f t="shared" ca="1" si="22"/>
        <v>0</v>
      </c>
      <c r="N25" s="5">
        <f t="shared" ca="1" si="22"/>
        <v>0</v>
      </c>
      <c r="O25" s="5">
        <f t="shared" ca="1" si="22"/>
        <v>0</v>
      </c>
      <c r="P25" s="5">
        <f t="shared" ca="1" si="6"/>
        <v>0</v>
      </c>
      <c r="Q25" s="5">
        <f t="shared" ca="1" si="22"/>
        <v>0</v>
      </c>
      <c r="R25" s="5">
        <f t="shared" ca="1" si="22"/>
        <v>0</v>
      </c>
      <c r="S25" s="5">
        <f t="shared" ca="1" si="22"/>
        <v>0</v>
      </c>
      <c r="T25" s="5">
        <f t="shared" ca="1" si="21"/>
        <v>0</v>
      </c>
      <c r="U25" s="5">
        <f t="shared" ca="1" si="22"/>
        <v>0</v>
      </c>
      <c r="V25" s="5">
        <f t="shared" ca="1" si="22"/>
        <v>0</v>
      </c>
      <c r="W25" s="5">
        <f t="shared" ca="1" si="21"/>
        <v>0</v>
      </c>
      <c r="X25" s="5">
        <f t="shared" ca="1" si="21"/>
        <v>0</v>
      </c>
      <c r="Y25" s="5">
        <f t="shared" ca="1" si="20"/>
        <v>0</v>
      </c>
      <c r="Z25" s="5">
        <f t="shared" ca="1" si="20"/>
        <v>0</v>
      </c>
      <c r="AA25" s="5">
        <f t="shared" ca="1" si="20"/>
        <v>0</v>
      </c>
      <c r="AB25" s="5">
        <f t="shared" ca="1" si="20"/>
        <v>0</v>
      </c>
      <c r="AC25" s="5">
        <f t="shared" ca="1" si="20"/>
        <v>0</v>
      </c>
      <c r="AD25" s="5">
        <f t="shared" ca="1" si="20"/>
        <v>0</v>
      </c>
      <c r="AE25" s="5">
        <f t="shared" ca="1" si="8"/>
        <v>0</v>
      </c>
      <c r="AF25" s="5">
        <f t="shared" ca="1" si="20"/>
        <v>0.5</v>
      </c>
      <c r="AG25" s="5">
        <f t="shared" ca="1" si="20"/>
        <v>0.5</v>
      </c>
      <c r="AH25" s="5">
        <f t="shared" ca="1" si="9"/>
        <v>0</v>
      </c>
      <c r="AI25" s="5">
        <f t="shared" ca="1" si="20"/>
        <v>0</v>
      </c>
      <c r="AJ25" s="5">
        <f t="shared" ca="1" si="20"/>
        <v>0</v>
      </c>
      <c r="AK25" s="5">
        <f t="shared" ca="1" si="20"/>
        <v>0</v>
      </c>
      <c r="AL25" s="5">
        <f t="shared" ca="1" si="20"/>
        <v>0</v>
      </c>
      <c r="AM25" s="5">
        <f t="shared" ca="1" si="10"/>
        <v>0</v>
      </c>
      <c r="AN25" s="5">
        <f t="shared" ca="1" si="10"/>
        <v>0</v>
      </c>
    </row>
    <row r="26" spans="1:40">
      <c r="A26">
        <f t="shared" ca="1" si="11"/>
        <v>46</v>
      </c>
      <c r="B26" t="str">
        <f t="shared" ca="1" si="14"/>
        <v>Derec Caroline</v>
      </c>
      <c r="C26" s="5">
        <f ca="1">COUNTIF(personnel!J$11:K$151,manips!B26)/2</f>
        <v>0.5</v>
      </c>
      <c r="D26" s="8">
        <f t="shared" ca="1" si="3"/>
        <v>10.459929241655129</v>
      </c>
      <c r="E26" s="8">
        <f t="shared" ca="1" si="15"/>
        <v>6.9732861611034194</v>
      </c>
      <c r="G26" s="5">
        <f t="shared" ca="1" si="22"/>
        <v>0</v>
      </c>
      <c r="H26" s="5">
        <f t="shared" ca="1" si="22"/>
        <v>0</v>
      </c>
      <c r="I26" s="5">
        <f t="shared" ca="1" si="22"/>
        <v>0</v>
      </c>
      <c r="J26" s="5">
        <f t="shared" ca="1" si="22"/>
        <v>0</v>
      </c>
      <c r="K26" s="5">
        <f t="shared" ca="1" si="22"/>
        <v>0</v>
      </c>
      <c r="L26" s="5">
        <f t="shared" ca="1" si="22"/>
        <v>0</v>
      </c>
      <c r="M26" s="5">
        <f t="shared" ca="1" si="22"/>
        <v>0</v>
      </c>
      <c r="N26" s="5">
        <f t="shared" ca="1" si="22"/>
        <v>0</v>
      </c>
      <c r="O26" s="5">
        <f t="shared" ca="1" si="22"/>
        <v>0</v>
      </c>
      <c r="P26" s="5">
        <f t="shared" ca="1" si="6"/>
        <v>0</v>
      </c>
      <c r="Q26" s="5">
        <f t="shared" ca="1" si="22"/>
        <v>0</v>
      </c>
      <c r="R26" s="5">
        <f t="shared" ca="1" si="22"/>
        <v>0</v>
      </c>
      <c r="S26" s="5">
        <f t="shared" ca="1" si="22"/>
        <v>0</v>
      </c>
      <c r="T26" s="5">
        <f t="shared" ca="1" si="21"/>
        <v>0</v>
      </c>
      <c r="U26" s="5">
        <f t="shared" ca="1" si="22"/>
        <v>0</v>
      </c>
      <c r="V26" s="5">
        <f t="shared" ca="1" si="22"/>
        <v>0</v>
      </c>
      <c r="W26" s="5">
        <f t="shared" ca="1" si="21"/>
        <v>0</v>
      </c>
      <c r="X26" s="5">
        <f t="shared" ca="1" si="21"/>
        <v>0</v>
      </c>
      <c r="Y26" s="5">
        <f t="shared" ca="1" si="20"/>
        <v>0</v>
      </c>
      <c r="Z26" s="5">
        <f t="shared" ca="1" si="20"/>
        <v>0</v>
      </c>
      <c r="AA26" s="5">
        <f t="shared" ca="1" si="20"/>
        <v>0</v>
      </c>
      <c r="AB26" s="5">
        <f t="shared" ca="1" si="20"/>
        <v>0</v>
      </c>
      <c r="AC26" s="5">
        <f t="shared" ca="1" si="20"/>
        <v>0</v>
      </c>
      <c r="AD26" s="5">
        <f t="shared" ca="1" si="20"/>
        <v>0</v>
      </c>
      <c r="AE26" s="5">
        <f t="shared" ca="1" si="8"/>
        <v>0</v>
      </c>
      <c r="AF26" s="5">
        <f t="shared" ca="1" si="20"/>
        <v>0</v>
      </c>
      <c r="AG26" s="5">
        <f t="shared" ca="1" si="20"/>
        <v>0</v>
      </c>
      <c r="AH26" s="5">
        <f t="shared" ca="1" si="9"/>
        <v>0</v>
      </c>
      <c r="AI26" s="5">
        <f t="shared" ca="1" si="20"/>
        <v>1</v>
      </c>
      <c r="AJ26" s="5">
        <f t="shared" ca="1" si="20"/>
        <v>0</v>
      </c>
      <c r="AK26" s="5">
        <f t="shared" ca="1" si="20"/>
        <v>0</v>
      </c>
      <c r="AL26" s="5">
        <f t="shared" ca="1" si="20"/>
        <v>0</v>
      </c>
      <c r="AM26" s="5">
        <f t="shared" ca="1" si="10"/>
        <v>0</v>
      </c>
      <c r="AN26" s="5">
        <f t="shared" ca="1" si="10"/>
        <v>0</v>
      </c>
    </row>
    <row r="27" spans="1:40">
      <c r="A27">
        <f t="shared" ca="1" si="11"/>
        <v>47</v>
      </c>
      <c r="B27" t="str">
        <f t="shared" ca="1" si="14"/>
        <v>Dervaux Julien</v>
      </c>
      <c r="C27" s="5">
        <f ca="1">COUNTIF(personnel!J$11:K$151,manips!B27)/2</f>
        <v>0.5</v>
      </c>
      <c r="D27" s="8">
        <f t="shared" ca="1" si="3"/>
        <v>19.592163134746102</v>
      </c>
      <c r="E27" s="8">
        <f t="shared" ca="1" si="15"/>
        <v>13.061442089830734</v>
      </c>
      <c r="G27" s="5">
        <f t="shared" ca="1" si="22"/>
        <v>0</v>
      </c>
      <c r="H27" s="5">
        <f t="shared" ca="1" si="22"/>
        <v>0</v>
      </c>
      <c r="I27" s="5">
        <f t="shared" ca="1" si="22"/>
        <v>0</v>
      </c>
      <c r="J27" s="5">
        <f t="shared" ca="1" si="22"/>
        <v>0</v>
      </c>
      <c r="K27" s="5">
        <f t="shared" ca="1" si="22"/>
        <v>0</v>
      </c>
      <c r="L27" s="5">
        <f t="shared" ca="1" si="22"/>
        <v>0</v>
      </c>
      <c r="M27" s="5">
        <f t="shared" ca="1" si="22"/>
        <v>0</v>
      </c>
      <c r="N27" s="5">
        <f t="shared" ca="1" si="22"/>
        <v>0</v>
      </c>
      <c r="O27" s="5">
        <f t="shared" ca="1" si="22"/>
        <v>0</v>
      </c>
      <c r="P27" s="5">
        <f t="shared" ca="1" si="6"/>
        <v>0</v>
      </c>
      <c r="Q27" s="5">
        <f t="shared" ca="1" si="22"/>
        <v>0</v>
      </c>
      <c r="R27" s="5">
        <f t="shared" ca="1" si="22"/>
        <v>0</v>
      </c>
      <c r="S27" s="5">
        <f t="shared" ca="1" si="22"/>
        <v>0</v>
      </c>
      <c r="T27" s="5">
        <f t="shared" ca="1" si="21"/>
        <v>0</v>
      </c>
      <c r="U27" s="5">
        <f t="shared" ca="1" si="22"/>
        <v>0</v>
      </c>
      <c r="V27" s="5">
        <f t="shared" ca="1" si="22"/>
        <v>0</v>
      </c>
      <c r="W27" s="5">
        <f t="shared" ca="1" si="21"/>
        <v>0</v>
      </c>
      <c r="X27" s="5">
        <f t="shared" ca="1" si="21"/>
        <v>0</v>
      </c>
      <c r="Y27" s="5">
        <f t="shared" ca="1" si="20"/>
        <v>1</v>
      </c>
      <c r="Z27" s="5">
        <f t="shared" ca="1" si="20"/>
        <v>0</v>
      </c>
      <c r="AA27" s="5">
        <f t="shared" ca="1" si="20"/>
        <v>0</v>
      </c>
      <c r="AB27" s="5">
        <f t="shared" ca="1" si="20"/>
        <v>0</v>
      </c>
      <c r="AC27" s="5">
        <f t="shared" ca="1" si="20"/>
        <v>0</v>
      </c>
      <c r="AD27" s="5">
        <f t="shared" ca="1" si="20"/>
        <v>0</v>
      </c>
      <c r="AE27" s="5">
        <f t="shared" ca="1" si="8"/>
        <v>0</v>
      </c>
      <c r="AF27" s="5">
        <f t="shared" ca="1" si="20"/>
        <v>0</v>
      </c>
      <c r="AG27" s="5">
        <f t="shared" ca="1" si="20"/>
        <v>0</v>
      </c>
      <c r="AH27" s="5">
        <f t="shared" ca="1" si="9"/>
        <v>0</v>
      </c>
      <c r="AI27" s="5">
        <f t="shared" ca="1" si="20"/>
        <v>0</v>
      </c>
      <c r="AJ27" s="5">
        <f t="shared" ca="1" si="20"/>
        <v>0</v>
      </c>
      <c r="AK27" s="5">
        <f t="shared" ca="1" si="20"/>
        <v>0</v>
      </c>
      <c r="AL27" s="5">
        <f t="shared" ca="1" si="20"/>
        <v>0</v>
      </c>
      <c r="AM27" s="5">
        <f t="shared" ca="1" si="10"/>
        <v>0</v>
      </c>
      <c r="AN27" s="5">
        <f t="shared" ca="1" si="10"/>
        <v>0</v>
      </c>
    </row>
    <row r="28" spans="1:40">
      <c r="A28">
        <f t="shared" ca="1" si="11"/>
        <v>53</v>
      </c>
      <c r="B28" t="str">
        <f t="shared" ca="1" si="14"/>
        <v>Douady Stéphane</v>
      </c>
      <c r="C28" s="5">
        <f ca="1">COUNTIF(personnel!J$11:K$151,manips!B28)/2</f>
        <v>1.5</v>
      </c>
      <c r="D28" s="8">
        <f t="shared" ca="1" si="3"/>
        <v>31.468547163543981</v>
      </c>
      <c r="E28" s="8">
        <f t="shared" ca="1" si="15"/>
        <v>12.587418865417593</v>
      </c>
      <c r="G28" s="5">
        <f t="shared" ca="1" si="22"/>
        <v>0</v>
      </c>
      <c r="H28" s="5">
        <f t="shared" ca="1" si="22"/>
        <v>0</v>
      </c>
      <c r="I28" s="5">
        <f t="shared" ca="1" si="22"/>
        <v>0</v>
      </c>
      <c r="J28" s="5">
        <f t="shared" ca="1" si="22"/>
        <v>0</v>
      </c>
      <c r="K28" s="5">
        <f t="shared" ca="1" si="22"/>
        <v>0</v>
      </c>
      <c r="L28" s="5">
        <f t="shared" ca="1" si="22"/>
        <v>0</v>
      </c>
      <c r="M28" s="5">
        <f t="shared" ca="1" si="22"/>
        <v>0</v>
      </c>
      <c r="N28" s="5">
        <f t="shared" ca="1" si="22"/>
        <v>0</v>
      </c>
      <c r="O28" s="5">
        <f t="shared" ca="1" si="22"/>
        <v>0</v>
      </c>
      <c r="P28" s="5">
        <f t="shared" ca="1" si="6"/>
        <v>0</v>
      </c>
      <c r="Q28" s="5">
        <f t="shared" ca="1" si="22"/>
        <v>0</v>
      </c>
      <c r="R28" s="5">
        <f t="shared" ca="1" si="22"/>
        <v>0</v>
      </c>
      <c r="S28" s="5">
        <f t="shared" ca="1" si="22"/>
        <v>0</v>
      </c>
      <c r="T28" s="5">
        <f t="shared" ca="1" si="21"/>
        <v>0</v>
      </c>
      <c r="U28" s="5">
        <f t="shared" ca="1" si="22"/>
        <v>0</v>
      </c>
      <c r="V28" s="5">
        <f t="shared" ca="1" si="22"/>
        <v>0</v>
      </c>
      <c r="W28" s="5">
        <f t="shared" ca="1" si="21"/>
        <v>0</v>
      </c>
      <c r="X28" s="5">
        <f t="shared" ca="1" si="21"/>
        <v>0</v>
      </c>
      <c r="Y28" s="5">
        <f t="shared" ca="1" si="20"/>
        <v>0</v>
      </c>
      <c r="Z28" s="5">
        <f t="shared" ca="1" si="20"/>
        <v>0</v>
      </c>
      <c r="AA28" s="5">
        <f t="shared" ca="1" si="20"/>
        <v>0</v>
      </c>
      <c r="AB28" s="5">
        <f t="shared" ca="1" si="20"/>
        <v>0</v>
      </c>
      <c r="AC28" s="5">
        <f t="shared" ca="1" si="20"/>
        <v>0</v>
      </c>
      <c r="AD28" s="5">
        <f t="shared" ca="1" si="20"/>
        <v>0</v>
      </c>
      <c r="AE28" s="5">
        <f t="shared" ca="1" si="8"/>
        <v>0</v>
      </c>
      <c r="AF28" s="5">
        <f t="shared" ca="1" si="20"/>
        <v>0</v>
      </c>
      <c r="AG28" s="5">
        <f t="shared" ca="1" si="20"/>
        <v>0</v>
      </c>
      <c r="AH28" s="5">
        <f t="shared" ca="1" si="9"/>
        <v>0</v>
      </c>
      <c r="AI28" s="5">
        <f t="shared" ca="1" si="20"/>
        <v>0</v>
      </c>
      <c r="AJ28" s="5">
        <f t="shared" ca="1" si="20"/>
        <v>0.5</v>
      </c>
      <c r="AK28" s="5">
        <f t="shared" ca="1" si="20"/>
        <v>0</v>
      </c>
      <c r="AL28" s="5">
        <f t="shared" ca="1" si="20"/>
        <v>0</v>
      </c>
      <c r="AM28" s="5">
        <f t="shared" ca="1" si="10"/>
        <v>0.5</v>
      </c>
      <c r="AN28" s="5">
        <f t="shared" ca="1" si="10"/>
        <v>0</v>
      </c>
    </row>
    <row r="29" spans="1:40">
      <c r="A29">
        <f t="shared" ca="1" si="11"/>
        <v>57</v>
      </c>
      <c r="B29" t="str">
        <f t="shared" ca="1" si="14"/>
        <v>Durand Marc</v>
      </c>
      <c r="C29" s="5">
        <f ca="1">COUNTIF(personnel!J$11:K$151,manips!B29)/2</f>
        <v>2</v>
      </c>
      <c r="D29" s="8">
        <f t="shared" ca="1" si="3"/>
        <v>27.315123251165893</v>
      </c>
      <c r="E29" s="8">
        <f t="shared" ca="1" si="15"/>
        <v>9.1050410837219644</v>
      </c>
      <c r="G29" s="5">
        <f t="shared" ca="1" si="22"/>
        <v>0</v>
      </c>
      <c r="H29" s="5">
        <f t="shared" ca="1" si="22"/>
        <v>0</v>
      </c>
      <c r="I29" s="5">
        <f t="shared" ca="1" si="22"/>
        <v>0</v>
      </c>
      <c r="J29" s="5">
        <f t="shared" ca="1" si="22"/>
        <v>0</v>
      </c>
      <c r="K29" s="5">
        <f t="shared" ca="1" si="22"/>
        <v>0</v>
      </c>
      <c r="L29" s="5">
        <f t="shared" ca="1" si="22"/>
        <v>0</v>
      </c>
      <c r="M29" s="5">
        <f t="shared" ca="1" si="22"/>
        <v>0</v>
      </c>
      <c r="N29" s="5">
        <f t="shared" ca="1" si="22"/>
        <v>0</v>
      </c>
      <c r="O29" s="5">
        <f t="shared" ca="1" si="22"/>
        <v>0</v>
      </c>
      <c r="P29" s="5">
        <f t="shared" ca="1" si="6"/>
        <v>0</v>
      </c>
      <c r="Q29" s="5">
        <f t="shared" ca="1" si="22"/>
        <v>0</v>
      </c>
      <c r="R29" s="5">
        <f t="shared" ca="1" si="22"/>
        <v>0</v>
      </c>
      <c r="S29" s="5">
        <f t="shared" ca="1" si="22"/>
        <v>0</v>
      </c>
      <c r="T29" s="5">
        <f t="shared" ca="1" si="21"/>
        <v>0</v>
      </c>
      <c r="U29" s="5">
        <f t="shared" ca="1" si="22"/>
        <v>0</v>
      </c>
      <c r="V29" s="5">
        <f t="shared" ca="1" si="22"/>
        <v>0</v>
      </c>
      <c r="W29" s="5">
        <f t="shared" ca="1" si="21"/>
        <v>0.5</v>
      </c>
      <c r="X29" s="5">
        <f t="shared" ca="1" si="21"/>
        <v>0.5</v>
      </c>
      <c r="Y29" s="5">
        <f t="shared" ca="1" si="20"/>
        <v>0</v>
      </c>
      <c r="Z29" s="5">
        <f t="shared" ca="1" si="20"/>
        <v>0</v>
      </c>
      <c r="AA29" s="5">
        <f t="shared" ca="1" si="20"/>
        <v>0</v>
      </c>
      <c r="AB29" s="5">
        <f t="shared" ca="1" si="20"/>
        <v>0</v>
      </c>
      <c r="AC29" s="5">
        <f t="shared" ca="1" si="20"/>
        <v>0</v>
      </c>
      <c r="AD29" s="5">
        <f t="shared" ca="1" si="20"/>
        <v>0</v>
      </c>
      <c r="AE29" s="5">
        <f t="shared" ca="1" si="8"/>
        <v>0</v>
      </c>
      <c r="AF29" s="5">
        <f t="shared" ca="1" si="20"/>
        <v>0</v>
      </c>
      <c r="AG29" s="5">
        <f t="shared" ca="1" si="20"/>
        <v>0</v>
      </c>
      <c r="AH29" s="5">
        <f t="shared" ca="1" si="9"/>
        <v>0</v>
      </c>
      <c r="AI29" s="5">
        <f t="shared" ca="1" si="20"/>
        <v>0</v>
      </c>
      <c r="AJ29" s="5">
        <f t="shared" ca="1" si="20"/>
        <v>0</v>
      </c>
      <c r="AK29" s="5">
        <f t="shared" ca="1" si="20"/>
        <v>0</v>
      </c>
      <c r="AL29" s="5">
        <f t="shared" ca="1" si="20"/>
        <v>0</v>
      </c>
      <c r="AM29" s="5">
        <f t="shared" ca="1" si="10"/>
        <v>0</v>
      </c>
      <c r="AN29" s="5">
        <f t="shared" ca="1" si="10"/>
        <v>0</v>
      </c>
    </row>
    <row r="30" spans="1:40">
      <c r="A30">
        <f t="shared" ca="1" si="11"/>
        <v>58</v>
      </c>
      <c r="B30" t="str">
        <f t="shared" ca="1" si="14"/>
        <v>Durand Pauline</v>
      </c>
      <c r="C30" s="5">
        <f ca="1">COUNTIF(personnel!J$11:K$151,manips!B30)/2</f>
        <v>0</v>
      </c>
      <c r="D30" s="8">
        <f t="shared" ca="1" si="3"/>
        <v>20.49316894368544</v>
      </c>
      <c r="E30" s="8">
        <f t="shared" ca="1" si="15"/>
        <v>20.49316894368544</v>
      </c>
      <c r="G30" s="5">
        <f t="shared" ca="1" si="22"/>
        <v>0</v>
      </c>
      <c r="H30" s="5">
        <f t="shared" ca="1" si="22"/>
        <v>0</v>
      </c>
      <c r="I30" s="5">
        <f t="shared" ca="1" si="22"/>
        <v>0</v>
      </c>
      <c r="J30" s="5">
        <f t="shared" ca="1" si="22"/>
        <v>0</v>
      </c>
      <c r="K30" s="5">
        <f t="shared" ca="1" si="22"/>
        <v>0</v>
      </c>
      <c r="L30" s="5">
        <f t="shared" ca="1" si="22"/>
        <v>0</v>
      </c>
      <c r="M30" s="5">
        <f t="shared" ca="1" si="22"/>
        <v>0</v>
      </c>
      <c r="N30" s="5">
        <f t="shared" ca="1" si="22"/>
        <v>0</v>
      </c>
      <c r="O30" s="5">
        <f t="shared" ca="1" si="22"/>
        <v>0</v>
      </c>
      <c r="P30" s="5">
        <f t="shared" ca="1" si="6"/>
        <v>0</v>
      </c>
      <c r="Q30" s="5">
        <f t="shared" ca="1" si="22"/>
        <v>0</v>
      </c>
      <c r="R30" s="5">
        <f t="shared" ca="1" si="22"/>
        <v>0</v>
      </c>
      <c r="S30" s="5">
        <f t="shared" ca="1" si="22"/>
        <v>0</v>
      </c>
      <c r="T30" s="5">
        <f t="shared" ca="1" si="21"/>
        <v>0</v>
      </c>
      <c r="U30" s="5">
        <f t="shared" ca="1" si="22"/>
        <v>0</v>
      </c>
      <c r="V30" s="5">
        <f t="shared" ca="1" si="22"/>
        <v>0</v>
      </c>
      <c r="W30" s="5">
        <f t="shared" ca="1" si="21"/>
        <v>0</v>
      </c>
      <c r="X30" s="5">
        <f t="shared" ca="1" si="21"/>
        <v>0</v>
      </c>
      <c r="Y30" s="5">
        <f t="shared" ca="1" si="20"/>
        <v>0</v>
      </c>
      <c r="Z30" s="5">
        <f t="shared" ca="1" si="20"/>
        <v>0</v>
      </c>
      <c r="AA30" s="5">
        <f t="shared" ca="1" si="20"/>
        <v>0</v>
      </c>
      <c r="AB30" s="5">
        <f t="shared" ca="1" si="20"/>
        <v>0</v>
      </c>
      <c r="AC30" s="5">
        <f t="shared" ca="1" si="20"/>
        <v>0</v>
      </c>
      <c r="AD30" s="5">
        <f t="shared" ca="1" si="20"/>
        <v>0</v>
      </c>
      <c r="AE30" s="5">
        <f t="shared" ca="1" si="8"/>
        <v>0</v>
      </c>
      <c r="AF30" s="5">
        <f t="shared" ca="1" si="20"/>
        <v>0</v>
      </c>
      <c r="AG30" s="5">
        <f t="shared" ca="1" si="20"/>
        <v>0</v>
      </c>
      <c r="AH30" s="5">
        <f t="shared" ca="1" si="9"/>
        <v>0</v>
      </c>
      <c r="AI30" s="5">
        <f t="shared" ca="1" si="20"/>
        <v>0</v>
      </c>
      <c r="AJ30" s="5">
        <f t="shared" ca="1" si="20"/>
        <v>0</v>
      </c>
      <c r="AK30" s="5">
        <f t="shared" ca="1" si="20"/>
        <v>1</v>
      </c>
      <c r="AL30" s="5">
        <f t="shared" ca="1" si="20"/>
        <v>0</v>
      </c>
      <c r="AM30" s="5">
        <f t="shared" ca="1" si="10"/>
        <v>0</v>
      </c>
      <c r="AN30" s="5">
        <f t="shared" ca="1" si="10"/>
        <v>0</v>
      </c>
    </row>
    <row r="31" spans="1:40">
      <c r="A31">
        <f t="shared" ca="1" si="11"/>
        <v>59</v>
      </c>
      <c r="B31" t="str">
        <f t="shared" ca="1" si="14"/>
        <v>Elias Florence</v>
      </c>
      <c r="C31" s="5">
        <f ca="1">COUNTIF(personnel!J$11:K$151,manips!B31)/2</f>
        <v>0</v>
      </c>
      <c r="D31" s="8">
        <f t="shared" ca="1" si="3"/>
        <v>10.459929241655129</v>
      </c>
      <c r="E31" s="8">
        <f t="shared" ca="1" si="15"/>
        <v>10.459929241655129</v>
      </c>
      <c r="G31" s="5">
        <f t="shared" ca="1" si="22"/>
        <v>0</v>
      </c>
      <c r="H31" s="5">
        <f t="shared" ca="1" si="22"/>
        <v>0</v>
      </c>
      <c r="I31" s="5">
        <f t="shared" ca="1" si="22"/>
        <v>0</v>
      </c>
      <c r="J31" s="5">
        <f t="shared" ca="1" si="22"/>
        <v>0</v>
      </c>
      <c r="K31" s="5">
        <f t="shared" ca="1" si="22"/>
        <v>0</v>
      </c>
      <c r="L31" s="5">
        <f t="shared" ca="1" si="22"/>
        <v>0</v>
      </c>
      <c r="M31" s="5">
        <f t="shared" ca="1" si="22"/>
        <v>0</v>
      </c>
      <c r="N31" s="5">
        <f t="shared" ca="1" si="22"/>
        <v>0</v>
      </c>
      <c r="O31" s="5">
        <f t="shared" ca="1" si="22"/>
        <v>0</v>
      </c>
      <c r="P31" s="5">
        <f t="shared" ca="1" si="6"/>
        <v>0</v>
      </c>
      <c r="Q31" s="5">
        <f t="shared" ca="1" si="22"/>
        <v>0</v>
      </c>
      <c r="R31" s="5">
        <f t="shared" ca="1" si="22"/>
        <v>0</v>
      </c>
      <c r="S31" s="5">
        <f t="shared" ca="1" si="22"/>
        <v>0</v>
      </c>
      <c r="T31" s="5">
        <f t="shared" ca="1" si="21"/>
        <v>0</v>
      </c>
      <c r="U31" s="5">
        <f t="shared" ca="1" si="22"/>
        <v>0</v>
      </c>
      <c r="V31" s="5">
        <f t="shared" ca="1" si="22"/>
        <v>0</v>
      </c>
      <c r="W31" s="5">
        <f t="shared" ca="1" si="21"/>
        <v>0</v>
      </c>
      <c r="X31" s="5">
        <f t="shared" ca="1" si="21"/>
        <v>0</v>
      </c>
      <c r="Y31" s="5">
        <f t="shared" ca="1" si="20"/>
        <v>0</v>
      </c>
      <c r="Z31" s="5">
        <f t="shared" ca="1" si="20"/>
        <v>0</v>
      </c>
      <c r="AA31" s="5">
        <f t="shared" ca="1" si="20"/>
        <v>0</v>
      </c>
      <c r="AB31" s="5">
        <f t="shared" ca="1" si="20"/>
        <v>0</v>
      </c>
      <c r="AC31" s="5">
        <f t="shared" ca="1" si="20"/>
        <v>0</v>
      </c>
      <c r="AD31" s="5">
        <f t="shared" ca="1" si="20"/>
        <v>0</v>
      </c>
      <c r="AE31" s="5">
        <f t="shared" ca="1" si="8"/>
        <v>0</v>
      </c>
      <c r="AF31" s="5">
        <f t="shared" ca="1" si="20"/>
        <v>0</v>
      </c>
      <c r="AG31" s="5">
        <f t="shared" ca="1" si="20"/>
        <v>0</v>
      </c>
      <c r="AH31" s="5">
        <f t="shared" ca="1" si="9"/>
        <v>0</v>
      </c>
      <c r="AI31" s="5">
        <f t="shared" ca="1" si="20"/>
        <v>1</v>
      </c>
      <c r="AJ31" s="5">
        <f t="shared" ca="1" si="20"/>
        <v>0</v>
      </c>
      <c r="AK31" s="5">
        <f t="shared" ca="1" si="20"/>
        <v>0</v>
      </c>
      <c r="AL31" s="5">
        <f t="shared" ca="1" si="20"/>
        <v>0</v>
      </c>
      <c r="AM31" s="5">
        <f t="shared" ca="1" si="10"/>
        <v>0</v>
      </c>
      <c r="AN31" s="5">
        <f t="shared" ca="1" si="10"/>
        <v>0</v>
      </c>
    </row>
    <row r="32" spans="1:40">
      <c r="A32">
        <f t="shared" ca="1" si="11"/>
        <v>60</v>
      </c>
      <c r="B32" t="str">
        <f t="shared" ca="1" si="14"/>
        <v>Falcon Eric</v>
      </c>
      <c r="C32" s="5">
        <f ca="1">COUNTIF(personnel!J$11:K$151,manips!B32)/2</f>
        <v>4</v>
      </c>
      <c r="D32" s="8">
        <f t="shared" ca="1" si="3"/>
        <v>40.943088847280464</v>
      </c>
      <c r="E32" s="8">
        <f t="shared" ca="1" si="15"/>
        <v>8.1886177694560924</v>
      </c>
      <c r="G32" s="5">
        <f t="shared" ca="1" si="22"/>
        <v>0</v>
      </c>
      <c r="H32" s="5">
        <f t="shared" ca="1" si="22"/>
        <v>0</v>
      </c>
      <c r="I32" s="5">
        <f t="shared" ca="1" si="22"/>
        <v>0</v>
      </c>
      <c r="J32" s="5">
        <f t="shared" ca="1" si="22"/>
        <v>0</v>
      </c>
      <c r="K32" s="5">
        <f t="shared" ca="1" si="22"/>
        <v>0</v>
      </c>
      <c r="L32" s="5">
        <f t="shared" ca="1" si="22"/>
        <v>0.5</v>
      </c>
      <c r="M32" s="5">
        <f t="shared" ca="1" si="22"/>
        <v>0</v>
      </c>
      <c r="N32" s="5">
        <f t="shared" ca="1" si="22"/>
        <v>0</v>
      </c>
      <c r="O32" s="5">
        <f t="shared" ca="1" si="22"/>
        <v>0</v>
      </c>
      <c r="P32" s="5">
        <f t="shared" ca="1" si="6"/>
        <v>0</v>
      </c>
      <c r="Q32" s="5">
        <f t="shared" ca="1" si="22"/>
        <v>0</v>
      </c>
      <c r="R32" s="5">
        <f t="shared" ca="1" si="22"/>
        <v>0</v>
      </c>
      <c r="S32" s="5">
        <f t="shared" ca="1" si="22"/>
        <v>0</v>
      </c>
      <c r="T32" s="5">
        <f t="shared" ca="1" si="21"/>
        <v>0</v>
      </c>
      <c r="U32" s="5">
        <f t="shared" ca="1" si="22"/>
        <v>0</v>
      </c>
      <c r="V32" s="5">
        <f t="shared" ca="1" si="22"/>
        <v>0</v>
      </c>
      <c r="W32" s="5">
        <f t="shared" ca="1" si="21"/>
        <v>0</v>
      </c>
      <c r="X32" s="5">
        <f t="shared" ca="1" si="21"/>
        <v>0</v>
      </c>
      <c r="Y32" s="5">
        <f t="shared" ca="1" si="20"/>
        <v>0</v>
      </c>
      <c r="Z32" s="5">
        <f t="shared" ca="1" si="20"/>
        <v>0</v>
      </c>
      <c r="AA32" s="5">
        <f t="shared" ca="1" si="20"/>
        <v>0</v>
      </c>
      <c r="AB32" s="5">
        <f t="shared" ca="1" si="20"/>
        <v>0</v>
      </c>
      <c r="AC32" s="5">
        <f t="shared" ca="1" si="20"/>
        <v>0</v>
      </c>
      <c r="AD32" s="5">
        <f t="shared" ca="1" si="20"/>
        <v>0.5</v>
      </c>
      <c r="AE32" s="5">
        <f t="shared" ca="1" si="8"/>
        <v>0</v>
      </c>
      <c r="AF32" s="5">
        <f t="shared" ca="1" si="20"/>
        <v>0</v>
      </c>
      <c r="AG32" s="5">
        <f t="shared" ca="1" si="20"/>
        <v>0</v>
      </c>
      <c r="AH32" s="5">
        <f t="shared" ca="1" si="9"/>
        <v>0</v>
      </c>
      <c r="AI32" s="5">
        <f t="shared" ca="1" si="20"/>
        <v>0</v>
      </c>
      <c r="AJ32" s="5">
        <f t="shared" ca="1" si="20"/>
        <v>0</v>
      </c>
      <c r="AK32" s="5">
        <f t="shared" ca="1" si="20"/>
        <v>0</v>
      </c>
      <c r="AL32" s="5">
        <f t="shared" ca="1" si="20"/>
        <v>0</v>
      </c>
      <c r="AM32" s="5">
        <f t="shared" ca="1" si="10"/>
        <v>0</v>
      </c>
      <c r="AN32" s="5">
        <f t="shared" ca="1" si="10"/>
        <v>0</v>
      </c>
    </row>
    <row r="33" spans="1:40">
      <c r="A33">
        <f t="shared" ca="1" si="11"/>
        <v>61</v>
      </c>
      <c r="B33" t="str">
        <f t="shared" ca="1" si="14"/>
        <v>Fauve Stephan</v>
      </c>
      <c r="C33" s="5">
        <f ca="1">COUNTIF(personnel!J$11:K$151,manips!B33)/2</f>
        <v>0</v>
      </c>
      <c r="D33" s="8">
        <f t="shared" ca="1" si="3"/>
        <v>18.993668777074308</v>
      </c>
      <c r="E33" s="8">
        <f t="shared" ca="1" si="15"/>
        <v>18.993668777074308</v>
      </c>
      <c r="G33" s="5">
        <f t="shared" ca="1" si="22"/>
        <v>0</v>
      </c>
      <c r="H33" s="5">
        <f t="shared" ca="1" si="22"/>
        <v>0</v>
      </c>
      <c r="I33" s="5">
        <f t="shared" ca="1" si="22"/>
        <v>0</v>
      </c>
      <c r="J33" s="5">
        <f t="shared" ca="1" si="22"/>
        <v>0</v>
      </c>
      <c r="K33" s="5">
        <f t="shared" ca="1" si="22"/>
        <v>0</v>
      </c>
      <c r="L33" s="5">
        <f t="shared" ca="1" si="22"/>
        <v>0</v>
      </c>
      <c r="M33" s="5">
        <f t="shared" ca="1" si="22"/>
        <v>0</v>
      </c>
      <c r="N33" s="5">
        <f t="shared" ca="1" si="22"/>
        <v>0</v>
      </c>
      <c r="O33" s="5">
        <f t="shared" ca="1" si="22"/>
        <v>1</v>
      </c>
      <c r="P33" s="5">
        <f t="shared" ca="1" si="6"/>
        <v>0</v>
      </c>
      <c r="Q33" s="5">
        <f t="shared" ca="1" si="22"/>
        <v>0</v>
      </c>
      <c r="R33" s="5">
        <f t="shared" ca="1" si="22"/>
        <v>0</v>
      </c>
      <c r="S33" s="5">
        <f t="shared" ca="1" si="22"/>
        <v>0</v>
      </c>
      <c r="T33" s="5">
        <f t="shared" ca="1" si="21"/>
        <v>0</v>
      </c>
      <c r="U33" s="5">
        <f t="shared" ca="1" si="22"/>
        <v>0</v>
      </c>
      <c r="V33" s="5">
        <f t="shared" ca="1" si="22"/>
        <v>0</v>
      </c>
      <c r="W33" s="5">
        <f t="shared" ca="1" si="21"/>
        <v>0</v>
      </c>
      <c r="X33" s="5">
        <f t="shared" ca="1" si="21"/>
        <v>0</v>
      </c>
      <c r="Y33" s="5">
        <f t="shared" ca="1" si="20"/>
        <v>0</v>
      </c>
      <c r="Z33" s="5">
        <f t="shared" ca="1" si="20"/>
        <v>0</v>
      </c>
      <c r="AA33" s="5">
        <f t="shared" ca="1" si="20"/>
        <v>0</v>
      </c>
      <c r="AB33" s="5">
        <f t="shared" ca="1" si="20"/>
        <v>0</v>
      </c>
      <c r="AC33" s="5">
        <f t="shared" ca="1" si="20"/>
        <v>0</v>
      </c>
      <c r="AD33" s="5">
        <f t="shared" ca="1" si="20"/>
        <v>0</v>
      </c>
      <c r="AE33" s="5">
        <f t="shared" ca="1" si="8"/>
        <v>0</v>
      </c>
      <c r="AF33" s="5">
        <f t="shared" ca="1" si="20"/>
        <v>0</v>
      </c>
      <c r="AG33" s="5">
        <f t="shared" ca="1" si="20"/>
        <v>0</v>
      </c>
      <c r="AH33" s="5">
        <f t="shared" ca="1" si="9"/>
        <v>0</v>
      </c>
      <c r="AI33" s="5">
        <f t="shared" ca="1" si="20"/>
        <v>0</v>
      </c>
      <c r="AJ33" s="5">
        <f t="shared" ca="1" si="20"/>
        <v>0</v>
      </c>
      <c r="AK33" s="5">
        <f t="shared" ca="1" si="20"/>
        <v>0</v>
      </c>
      <c r="AL33" s="5">
        <f t="shared" ca="1" si="20"/>
        <v>0</v>
      </c>
      <c r="AM33" s="5">
        <f t="shared" ca="1" si="10"/>
        <v>0</v>
      </c>
      <c r="AN33" s="5">
        <f t="shared" ca="1" si="10"/>
        <v>0</v>
      </c>
    </row>
    <row r="34" spans="1:40">
      <c r="A34">
        <f t="shared" ca="1" si="11"/>
        <v>63</v>
      </c>
      <c r="B34" t="str">
        <f t="shared" ca="1" si="14"/>
        <v>Flaud Patrice</v>
      </c>
      <c r="C34" s="5">
        <f ca="1">COUNTIF(personnel!J$11:K$151,manips!B34)/2</f>
        <v>0</v>
      </c>
      <c r="D34" s="8">
        <f t="shared" ca="1" si="3"/>
        <v>20.49316894368544</v>
      </c>
      <c r="E34" s="8">
        <f t="shared" ca="1" si="15"/>
        <v>20.49316894368544</v>
      </c>
      <c r="G34" s="5">
        <f t="shared" ca="1" si="22"/>
        <v>0</v>
      </c>
      <c r="H34" s="5">
        <f t="shared" ca="1" si="22"/>
        <v>0</v>
      </c>
      <c r="I34" s="5">
        <f t="shared" ca="1" si="22"/>
        <v>0</v>
      </c>
      <c r="J34" s="5">
        <f t="shared" ca="1" si="22"/>
        <v>0</v>
      </c>
      <c r="K34" s="5">
        <f t="shared" ca="1" si="22"/>
        <v>0</v>
      </c>
      <c r="L34" s="5">
        <f t="shared" ca="1" si="22"/>
        <v>0</v>
      </c>
      <c r="M34" s="5">
        <f t="shared" ca="1" si="22"/>
        <v>0</v>
      </c>
      <c r="N34" s="5">
        <f t="shared" ca="1" si="22"/>
        <v>0</v>
      </c>
      <c r="O34" s="5">
        <f t="shared" ca="1" si="22"/>
        <v>0</v>
      </c>
      <c r="P34" s="5">
        <f t="shared" ca="1" si="6"/>
        <v>0</v>
      </c>
      <c r="Q34" s="5">
        <f t="shared" ca="1" si="22"/>
        <v>0</v>
      </c>
      <c r="R34" s="5">
        <f t="shared" ca="1" si="22"/>
        <v>0</v>
      </c>
      <c r="S34" s="5">
        <f t="shared" ca="1" si="22"/>
        <v>0</v>
      </c>
      <c r="T34" s="5">
        <f t="shared" ca="1" si="21"/>
        <v>0</v>
      </c>
      <c r="U34" s="5">
        <f t="shared" ca="1" si="22"/>
        <v>0</v>
      </c>
      <c r="V34" s="5">
        <f t="shared" ca="1" si="22"/>
        <v>0</v>
      </c>
      <c r="W34" s="5">
        <f t="shared" ca="1" si="21"/>
        <v>0</v>
      </c>
      <c r="X34" s="5">
        <f t="shared" ca="1" si="21"/>
        <v>0</v>
      </c>
      <c r="Y34" s="5">
        <f t="shared" ca="1" si="20"/>
        <v>0</v>
      </c>
      <c r="Z34" s="5">
        <f t="shared" ca="1" si="20"/>
        <v>0</v>
      </c>
      <c r="AA34" s="5">
        <f t="shared" ca="1" si="20"/>
        <v>0</v>
      </c>
      <c r="AB34" s="5">
        <f t="shared" ca="1" si="20"/>
        <v>0</v>
      </c>
      <c r="AC34" s="5">
        <f t="shared" ca="1" si="20"/>
        <v>0</v>
      </c>
      <c r="AD34" s="5">
        <f t="shared" ca="1" si="20"/>
        <v>0</v>
      </c>
      <c r="AE34" s="5">
        <f t="shared" ca="1" si="8"/>
        <v>0</v>
      </c>
      <c r="AF34" s="5">
        <f t="shared" ca="1" si="20"/>
        <v>0</v>
      </c>
      <c r="AG34" s="5">
        <f t="shared" ca="1" si="20"/>
        <v>0</v>
      </c>
      <c r="AH34" s="5">
        <f t="shared" ca="1" si="9"/>
        <v>0</v>
      </c>
      <c r="AI34" s="5">
        <f t="shared" ca="1" si="20"/>
        <v>0</v>
      </c>
      <c r="AJ34" s="5">
        <f t="shared" ca="1" si="20"/>
        <v>0</v>
      </c>
      <c r="AK34" s="5">
        <f t="shared" ca="1" si="20"/>
        <v>1</v>
      </c>
      <c r="AL34" s="5">
        <f t="shared" ca="1" si="20"/>
        <v>0</v>
      </c>
      <c r="AM34" s="5">
        <f t="shared" ca="1" si="10"/>
        <v>0</v>
      </c>
      <c r="AN34" s="5">
        <f t="shared" ca="1" si="10"/>
        <v>0</v>
      </c>
    </row>
    <row r="35" spans="1:40">
      <c r="A35">
        <f t="shared" ca="1" si="11"/>
        <v>66</v>
      </c>
      <c r="B35" t="str">
        <f t="shared" ca="1" si="14"/>
        <v>Frain Monique</v>
      </c>
      <c r="C35" s="5">
        <f ca="1">COUNTIF(personnel!J$11:K$151,manips!B35)/2</f>
        <v>0</v>
      </c>
      <c r="D35" s="8">
        <f t="shared" ca="1" si="3"/>
        <v>23.826498714305089</v>
      </c>
      <c r="E35" s="8">
        <f t="shared" ca="1" si="15"/>
        <v>23.826498714305089</v>
      </c>
      <c r="G35" s="5">
        <f t="shared" ca="1" si="22"/>
        <v>0</v>
      </c>
      <c r="H35" s="5">
        <f t="shared" ca="1" si="22"/>
        <v>0</v>
      </c>
      <c r="I35" s="5">
        <f t="shared" ca="1" si="22"/>
        <v>0.5</v>
      </c>
      <c r="J35" s="5">
        <f t="shared" ca="1" si="22"/>
        <v>0.5</v>
      </c>
      <c r="K35" s="5">
        <f t="shared" ca="1" si="22"/>
        <v>0</v>
      </c>
      <c r="L35" s="5">
        <f t="shared" ca="1" si="22"/>
        <v>0</v>
      </c>
      <c r="M35" s="5">
        <f t="shared" ca="1" si="22"/>
        <v>0</v>
      </c>
      <c r="N35" s="5">
        <f t="shared" ca="1" si="22"/>
        <v>0</v>
      </c>
      <c r="O35" s="5">
        <f t="shared" ca="1" si="22"/>
        <v>0</v>
      </c>
      <c r="P35" s="5">
        <f t="shared" ca="1" si="6"/>
        <v>0</v>
      </c>
      <c r="Q35" s="5">
        <f t="shared" ca="1" si="22"/>
        <v>0</v>
      </c>
      <c r="R35" s="5">
        <f t="shared" ca="1" si="22"/>
        <v>0</v>
      </c>
      <c r="S35" s="5">
        <f t="shared" ca="1" si="22"/>
        <v>0</v>
      </c>
      <c r="T35" s="5">
        <f t="shared" ca="1" si="21"/>
        <v>0</v>
      </c>
      <c r="U35" s="5">
        <f t="shared" ca="1" si="22"/>
        <v>0</v>
      </c>
      <c r="V35" s="5">
        <f t="shared" ca="1" si="22"/>
        <v>0</v>
      </c>
      <c r="W35" s="5">
        <f t="shared" ca="1" si="21"/>
        <v>0</v>
      </c>
      <c r="X35" s="5">
        <f t="shared" ca="1" si="21"/>
        <v>0</v>
      </c>
      <c r="Y35" s="5">
        <f t="shared" ca="1" si="20"/>
        <v>0</v>
      </c>
      <c r="Z35" s="5">
        <f t="shared" ca="1" si="20"/>
        <v>0</v>
      </c>
      <c r="AA35" s="5">
        <f t="shared" ca="1" si="20"/>
        <v>0</v>
      </c>
      <c r="AB35" s="5">
        <f t="shared" ca="1" si="20"/>
        <v>0</v>
      </c>
      <c r="AC35" s="5">
        <f t="shared" ca="1" si="20"/>
        <v>0</v>
      </c>
      <c r="AD35" s="5">
        <f t="shared" ca="1" si="20"/>
        <v>0</v>
      </c>
      <c r="AE35" s="5">
        <f t="shared" ca="1" si="8"/>
        <v>0</v>
      </c>
      <c r="AF35" s="5">
        <f t="shared" ca="1" si="20"/>
        <v>0</v>
      </c>
      <c r="AG35" s="5">
        <f t="shared" ca="1" si="20"/>
        <v>0</v>
      </c>
      <c r="AH35" s="5">
        <f t="shared" ca="1" si="9"/>
        <v>0</v>
      </c>
      <c r="AI35" s="5">
        <f t="shared" ca="1" si="20"/>
        <v>0</v>
      </c>
      <c r="AJ35" s="5">
        <f t="shared" ca="1" si="20"/>
        <v>0</v>
      </c>
      <c r="AK35" s="5">
        <f t="shared" ca="1" si="20"/>
        <v>0</v>
      </c>
      <c r="AL35" s="5">
        <f t="shared" ca="1" si="20"/>
        <v>0</v>
      </c>
      <c r="AM35" s="5">
        <f t="shared" ca="1" si="10"/>
        <v>0</v>
      </c>
      <c r="AN35" s="5">
        <f t="shared" ca="1" si="10"/>
        <v>0</v>
      </c>
    </row>
    <row r="36" spans="1:40">
      <c r="A36">
        <f t="shared" ca="1" si="11"/>
        <v>68</v>
      </c>
      <c r="B36" t="str">
        <f t="shared" ca="1" si="14"/>
        <v>Gallet François</v>
      </c>
      <c r="C36" s="5">
        <f ca="1">COUNTIF(personnel!J$11:K$151,manips!B36)/2</f>
        <v>0</v>
      </c>
      <c r="D36" s="8">
        <f t="shared" ca="1" si="3"/>
        <v>0</v>
      </c>
      <c r="E36" s="8">
        <f t="shared" ca="1" si="15"/>
        <v>0</v>
      </c>
      <c r="G36" s="5">
        <f t="shared" ca="1" si="22"/>
        <v>0</v>
      </c>
      <c r="H36" s="5">
        <f t="shared" ca="1" si="22"/>
        <v>0</v>
      </c>
      <c r="I36" s="5">
        <f t="shared" ca="1" si="22"/>
        <v>0</v>
      </c>
      <c r="J36" s="5">
        <f t="shared" ca="1" si="22"/>
        <v>0</v>
      </c>
      <c r="K36" s="5">
        <f t="shared" ca="1" si="22"/>
        <v>0</v>
      </c>
      <c r="L36" s="5">
        <f t="shared" ca="1" si="22"/>
        <v>0</v>
      </c>
      <c r="M36" s="5">
        <f t="shared" ca="1" si="22"/>
        <v>0</v>
      </c>
      <c r="N36" s="5">
        <f t="shared" ca="1" si="22"/>
        <v>0</v>
      </c>
      <c r="O36" s="5">
        <f t="shared" ca="1" si="22"/>
        <v>0</v>
      </c>
      <c r="P36" s="5">
        <f t="shared" ca="1" si="6"/>
        <v>0</v>
      </c>
      <c r="Q36" s="5">
        <f t="shared" ca="1" si="22"/>
        <v>0</v>
      </c>
      <c r="R36" s="5">
        <f t="shared" ca="1" si="22"/>
        <v>0</v>
      </c>
      <c r="S36" s="5">
        <f t="shared" ca="1" si="22"/>
        <v>0</v>
      </c>
      <c r="T36" s="5">
        <f t="shared" ca="1" si="21"/>
        <v>0</v>
      </c>
      <c r="U36" s="5">
        <f t="shared" ca="1" si="22"/>
        <v>0</v>
      </c>
      <c r="V36" s="5">
        <f t="shared" ca="1" si="22"/>
        <v>0</v>
      </c>
      <c r="W36" s="5">
        <f t="shared" ca="1" si="21"/>
        <v>0</v>
      </c>
      <c r="X36" s="5">
        <f t="shared" ca="1" si="21"/>
        <v>0</v>
      </c>
      <c r="Y36" s="5">
        <f t="shared" ca="1" si="20"/>
        <v>0</v>
      </c>
      <c r="Z36" s="5">
        <f t="shared" ca="1" si="20"/>
        <v>0</v>
      </c>
      <c r="AA36" s="5">
        <f t="shared" ca="1" si="20"/>
        <v>0</v>
      </c>
      <c r="AB36" s="5">
        <f t="shared" ca="1" si="20"/>
        <v>0</v>
      </c>
      <c r="AC36" s="5">
        <f t="shared" ca="1" si="20"/>
        <v>0</v>
      </c>
      <c r="AD36" s="5">
        <f t="shared" ca="1" si="20"/>
        <v>0</v>
      </c>
      <c r="AE36" s="5">
        <f t="shared" ca="1" si="8"/>
        <v>0</v>
      </c>
      <c r="AF36" s="5">
        <f t="shared" ca="1" si="20"/>
        <v>0</v>
      </c>
      <c r="AG36" s="5">
        <f t="shared" ca="1" si="20"/>
        <v>0</v>
      </c>
      <c r="AH36" s="5">
        <f t="shared" ca="1" si="9"/>
        <v>0</v>
      </c>
      <c r="AI36" s="5">
        <f t="shared" ca="1" si="20"/>
        <v>0</v>
      </c>
      <c r="AJ36" s="5">
        <f t="shared" ca="1" si="20"/>
        <v>0</v>
      </c>
      <c r="AK36" s="5">
        <f t="shared" ca="1" si="20"/>
        <v>0</v>
      </c>
      <c r="AL36" s="5">
        <f t="shared" ca="1" si="20"/>
        <v>0</v>
      </c>
      <c r="AM36" s="5">
        <f t="shared" ca="1" si="10"/>
        <v>0</v>
      </c>
      <c r="AN36" s="5">
        <f t="shared" ca="1" si="10"/>
        <v>0</v>
      </c>
    </row>
    <row r="37" spans="1:40">
      <c r="A37">
        <f t="shared" ca="1" si="11"/>
        <v>71</v>
      </c>
      <c r="B37" t="str">
        <f t="shared" ref="B37:B61" ca="1" si="23">INDIRECT(_xlfn.CONCAT("personnel!",ADDRESS(A37,2)))</f>
        <v>Gerbal Fabien</v>
      </c>
      <c r="C37" s="5">
        <f ca="1">COUNTIF(personnel!J$11:K$151,manips!B37)/2</f>
        <v>0</v>
      </c>
      <c r="D37" s="8">
        <f t="shared" ca="1" si="3"/>
        <v>10.459929241655129</v>
      </c>
      <c r="E37" s="8">
        <f t="shared" ref="E37:E61" ca="1" si="24">(SUMPRODUCT(($G37:$AN37),($G$4:$AN$4)))/(1+C37)</f>
        <v>10.459929241655129</v>
      </c>
      <c r="G37" s="5">
        <f t="shared" ca="1" si="22"/>
        <v>0</v>
      </c>
      <c r="H37" s="5">
        <f t="shared" ca="1" si="22"/>
        <v>0</v>
      </c>
      <c r="I37" s="5">
        <f t="shared" ca="1" si="22"/>
        <v>0</v>
      </c>
      <c r="J37" s="5">
        <f t="shared" ca="1" si="22"/>
        <v>0</v>
      </c>
      <c r="K37" s="5">
        <f t="shared" ca="1" si="22"/>
        <v>0</v>
      </c>
      <c r="L37" s="5">
        <f t="shared" ca="1" si="22"/>
        <v>0</v>
      </c>
      <c r="M37" s="5">
        <f t="shared" ca="1" si="22"/>
        <v>0</v>
      </c>
      <c r="N37" s="5">
        <f t="shared" ca="1" si="22"/>
        <v>0</v>
      </c>
      <c r="O37" s="5">
        <f t="shared" ca="1" si="22"/>
        <v>0</v>
      </c>
      <c r="P37" s="5">
        <f t="shared" ca="1" si="6"/>
        <v>0</v>
      </c>
      <c r="Q37" s="5">
        <f t="shared" ca="1" si="22"/>
        <v>0</v>
      </c>
      <c r="R37" s="5">
        <f t="shared" ca="1" si="22"/>
        <v>0</v>
      </c>
      <c r="S37" s="5">
        <f t="shared" ca="1" si="22"/>
        <v>0</v>
      </c>
      <c r="T37" s="5">
        <f t="shared" ca="1" si="21"/>
        <v>0</v>
      </c>
      <c r="U37" s="5">
        <f t="shared" ca="1" si="22"/>
        <v>0</v>
      </c>
      <c r="V37" s="5">
        <f t="shared" ca="1" si="22"/>
        <v>0</v>
      </c>
      <c r="W37" s="5">
        <f t="shared" ca="1" si="21"/>
        <v>0</v>
      </c>
      <c r="X37" s="5">
        <f t="shared" ca="1" si="21"/>
        <v>0</v>
      </c>
      <c r="Y37" s="5">
        <f t="shared" ca="1" si="20"/>
        <v>0</v>
      </c>
      <c r="Z37" s="5">
        <f t="shared" ca="1" si="20"/>
        <v>0</v>
      </c>
      <c r="AA37" s="5">
        <f t="shared" ca="1" si="20"/>
        <v>0</v>
      </c>
      <c r="AB37" s="5">
        <f t="shared" ca="1" si="20"/>
        <v>0</v>
      </c>
      <c r="AC37" s="5">
        <f t="shared" ca="1" si="20"/>
        <v>0</v>
      </c>
      <c r="AD37" s="5">
        <f t="shared" ca="1" si="20"/>
        <v>0</v>
      </c>
      <c r="AE37" s="5">
        <f t="shared" ca="1" si="8"/>
        <v>0</v>
      </c>
      <c r="AF37" s="5">
        <f t="shared" ca="1" si="20"/>
        <v>0</v>
      </c>
      <c r="AG37" s="5">
        <f t="shared" ca="1" si="20"/>
        <v>0</v>
      </c>
      <c r="AH37" s="5">
        <f t="shared" ca="1" si="9"/>
        <v>0</v>
      </c>
      <c r="AI37" s="5">
        <f t="shared" ca="1" si="20"/>
        <v>1</v>
      </c>
      <c r="AJ37" s="5">
        <f t="shared" ca="1" si="20"/>
        <v>0</v>
      </c>
      <c r="AK37" s="5">
        <f t="shared" ca="1" si="20"/>
        <v>0</v>
      </c>
      <c r="AL37" s="5">
        <f t="shared" ca="1" si="20"/>
        <v>0</v>
      </c>
      <c r="AM37" s="5">
        <f t="shared" ca="1" si="10"/>
        <v>0</v>
      </c>
      <c r="AN37" s="5">
        <f t="shared" ca="1" si="10"/>
        <v>0</v>
      </c>
    </row>
    <row r="38" spans="1:40">
      <c r="A38">
        <f t="shared" ca="1" si="11"/>
        <v>73</v>
      </c>
      <c r="B38" t="str">
        <f t="shared" ca="1" si="23"/>
        <v>Gissinger Christophe</v>
      </c>
      <c r="C38" s="5">
        <f ca="1">COUNTIF(personnel!J$11:K$151,manips!B38)/2</f>
        <v>0</v>
      </c>
      <c r="D38" s="8">
        <f t="shared" ca="1" si="3"/>
        <v>18.993668777074308</v>
      </c>
      <c r="E38" s="8">
        <f t="shared" ca="1" si="24"/>
        <v>18.993668777074308</v>
      </c>
      <c r="G38" s="5">
        <f t="shared" ca="1" si="22"/>
        <v>0</v>
      </c>
      <c r="H38" s="5">
        <f t="shared" ca="1" si="22"/>
        <v>0</v>
      </c>
      <c r="I38" s="5">
        <f t="shared" ca="1" si="22"/>
        <v>0</v>
      </c>
      <c r="J38" s="5">
        <f t="shared" ca="1" si="22"/>
        <v>0</v>
      </c>
      <c r="K38" s="5">
        <f t="shared" ca="1" si="22"/>
        <v>0</v>
      </c>
      <c r="L38" s="5">
        <f t="shared" ca="1" si="22"/>
        <v>0</v>
      </c>
      <c r="M38" s="5">
        <f t="shared" ca="1" si="22"/>
        <v>0</v>
      </c>
      <c r="N38" s="5">
        <f t="shared" ca="1" si="22"/>
        <v>0</v>
      </c>
      <c r="O38" s="5">
        <f t="shared" ca="1" si="22"/>
        <v>1</v>
      </c>
      <c r="P38" s="5">
        <f t="shared" ca="1" si="6"/>
        <v>0</v>
      </c>
      <c r="Q38" s="5">
        <f t="shared" ca="1" si="22"/>
        <v>0</v>
      </c>
      <c r="R38" s="5">
        <f t="shared" ca="1" si="22"/>
        <v>0</v>
      </c>
      <c r="S38" s="5">
        <f t="shared" ca="1" si="22"/>
        <v>0</v>
      </c>
      <c r="T38" s="5">
        <f t="shared" ca="1" si="21"/>
        <v>0</v>
      </c>
      <c r="U38" s="5">
        <f t="shared" ca="1" si="22"/>
        <v>0</v>
      </c>
      <c r="V38" s="5">
        <f t="shared" ca="1" si="22"/>
        <v>0</v>
      </c>
      <c r="W38" s="5">
        <f t="shared" ca="1" si="21"/>
        <v>0</v>
      </c>
      <c r="X38" s="5">
        <f t="shared" ca="1" si="21"/>
        <v>0</v>
      </c>
      <c r="Y38" s="5">
        <f t="shared" ca="1" si="20"/>
        <v>0</v>
      </c>
      <c r="Z38" s="5">
        <f t="shared" ca="1" si="20"/>
        <v>0</v>
      </c>
      <c r="AA38" s="5">
        <f t="shared" ca="1" si="20"/>
        <v>0</v>
      </c>
      <c r="AB38" s="5">
        <f t="shared" ca="1" si="20"/>
        <v>0</v>
      </c>
      <c r="AC38" s="5">
        <f t="shared" ca="1" si="20"/>
        <v>0</v>
      </c>
      <c r="AD38" s="5">
        <f t="shared" ca="1" si="20"/>
        <v>0</v>
      </c>
      <c r="AE38" s="5">
        <f t="shared" ca="1" si="8"/>
        <v>0</v>
      </c>
      <c r="AF38" s="5">
        <f t="shared" ca="1" si="20"/>
        <v>0</v>
      </c>
      <c r="AG38" s="5">
        <f t="shared" ca="1" si="20"/>
        <v>0</v>
      </c>
      <c r="AH38" s="5">
        <f t="shared" ca="1" si="9"/>
        <v>0</v>
      </c>
      <c r="AI38" s="5">
        <f t="shared" ca="1" si="20"/>
        <v>0</v>
      </c>
      <c r="AJ38" s="5">
        <f t="shared" ca="1" si="20"/>
        <v>0</v>
      </c>
      <c r="AK38" s="5">
        <f t="shared" ca="1" si="20"/>
        <v>0</v>
      </c>
      <c r="AL38" s="5">
        <f t="shared" ca="1" si="20"/>
        <v>0</v>
      </c>
      <c r="AM38" s="5">
        <f t="shared" ca="1" si="10"/>
        <v>0</v>
      </c>
      <c r="AN38" s="5">
        <f t="shared" ca="1" si="10"/>
        <v>0</v>
      </c>
    </row>
    <row r="39" spans="1:40">
      <c r="A39">
        <f t="shared" ref="A39:A61" ca="1" si="25">VLOOKUP("xp",INDIRECT(CONCATENATE("personnel!D",$A38+1,":G150")),4,FALSE)</f>
        <v>75</v>
      </c>
      <c r="B39" t="str">
        <f t="shared" ca="1" si="23"/>
        <v>Gourmandie Vincent</v>
      </c>
      <c r="C39" s="5">
        <f ca="1">COUNTIF(personnel!J$11:K$151,manips!B39)/2</f>
        <v>0</v>
      </c>
      <c r="D39" s="8">
        <f t="shared" ca="1" si="3"/>
        <v>5.2299646208275643</v>
      </c>
      <c r="E39" s="8">
        <f t="shared" ca="1" si="24"/>
        <v>5.2299646208275643</v>
      </c>
      <c r="G39" s="5">
        <f t="shared" ca="1" si="22"/>
        <v>0</v>
      </c>
      <c r="H39" s="5">
        <f t="shared" ca="1" si="22"/>
        <v>0</v>
      </c>
      <c r="I39" s="5">
        <f t="shared" ca="1" si="22"/>
        <v>0</v>
      </c>
      <c r="J39" s="5">
        <f t="shared" ca="1" si="22"/>
        <v>0</v>
      </c>
      <c r="K39" s="5">
        <f t="shared" ca="1" si="22"/>
        <v>0</v>
      </c>
      <c r="L39" s="5">
        <f t="shared" ca="1" si="22"/>
        <v>0</v>
      </c>
      <c r="M39" s="5">
        <f t="shared" ca="1" si="22"/>
        <v>0</v>
      </c>
      <c r="N39" s="5">
        <f t="shared" ca="1" si="22"/>
        <v>0</v>
      </c>
      <c r="O39" s="5">
        <f t="shared" ca="1" si="22"/>
        <v>0</v>
      </c>
      <c r="P39" s="5">
        <f t="shared" ca="1" si="6"/>
        <v>0</v>
      </c>
      <c r="Q39" s="5">
        <f t="shared" ca="1" si="22"/>
        <v>0</v>
      </c>
      <c r="R39" s="5">
        <f t="shared" ca="1" si="22"/>
        <v>0</v>
      </c>
      <c r="S39" s="5">
        <f t="shared" ca="1" si="22"/>
        <v>0</v>
      </c>
      <c r="T39" s="5">
        <f t="shared" ca="1" si="21"/>
        <v>0</v>
      </c>
      <c r="U39" s="5">
        <f t="shared" ca="1" si="22"/>
        <v>0</v>
      </c>
      <c r="V39" s="5">
        <f t="shared" ca="1" si="22"/>
        <v>0</v>
      </c>
      <c r="W39" s="5">
        <f t="shared" ca="1" si="21"/>
        <v>0</v>
      </c>
      <c r="X39" s="5">
        <f t="shared" ca="1" si="21"/>
        <v>0</v>
      </c>
      <c r="Y39" s="5">
        <f t="shared" ca="1" si="20"/>
        <v>0</v>
      </c>
      <c r="Z39" s="5">
        <f t="shared" ca="1" si="20"/>
        <v>0</v>
      </c>
      <c r="AA39" s="5">
        <f t="shared" ca="1" si="20"/>
        <v>0</v>
      </c>
      <c r="AB39" s="5">
        <f t="shared" ca="1" si="20"/>
        <v>0</v>
      </c>
      <c r="AC39" s="5">
        <f t="shared" ca="1" si="20"/>
        <v>0</v>
      </c>
      <c r="AD39" s="5">
        <f t="shared" ca="1" si="20"/>
        <v>0</v>
      </c>
      <c r="AE39" s="5">
        <f t="shared" ca="1" si="8"/>
        <v>0</v>
      </c>
      <c r="AF39" s="5">
        <f t="shared" ca="1" si="20"/>
        <v>0</v>
      </c>
      <c r="AG39" s="5">
        <f t="shared" ca="1" si="20"/>
        <v>0</v>
      </c>
      <c r="AH39" s="5">
        <f t="shared" ca="1" si="9"/>
        <v>0</v>
      </c>
      <c r="AI39" s="5">
        <f t="shared" ca="1" si="20"/>
        <v>0.5</v>
      </c>
      <c r="AJ39" s="5">
        <f t="shared" ca="1" si="20"/>
        <v>0</v>
      </c>
      <c r="AK39" s="5">
        <f t="shared" ca="1" si="20"/>
        <v>0</v>
      </c>
      <c r="AL39" s="5">
        <f t="shared" ca="1" si="20"/>
        <v>0</v>
      </c>
      <c r="AM39" s="5">
        <f t="shared" ca="1" si="10"/>
        <v>0</v>
      </c>
      <c r="AN39" s="5">
        <f t="shared" ca="1" si="10"/>
        <v>0</v>
      </c>
    </row>
    <row r="40" spans="1:40">
      <c r="A40">
        <f t="shared" ca="1" si="25"/>
        <v>79</v>
      </c>
      <c r="B40" t="str">
        <f t="shared" ca="1" si="23"/>
        <v>Guazzelli Elisabeth</v>
      </c>
      <c r="C40" s="5">
        <f ca="1">COUNTIF(personnel!J$11:K$151,manips!B40)/2</f>
        <v>0.5</v>
      </c>
      <c r="D40" s="8">
        <f t="shared" ca="1" si="3"/>
        <v>25.658113962012663</v>
      </c>
      <c r="E40" s="8">
        <f t="shared" ca="1" si="24"/>
        <v>17.105409308008444</v>
      </c>
      <c r="G40" s="5">
        <f t="shared" ca="1" si="22"/>
        <v>0</v>
      </c>
      <c r="H40" s="5">
        <f t="shared" ca="1" si="22"/>
        <v>0</v>
      </c>
      <c r="I40" s="5">
        <f t="shared" ca="1" si="22"/>
        <v>0</v>
      </c>
      <c r="J40" s="5">
        <f t="shared" ca="1" si="22"/>
        <v>0</v>
      </c>
      <c r="K40" s="5">
        <f t="shared" ca="1" si="22"/>
        <v>0</v>
      </c>
      <c r="L40" s="5">
        <f t="shared" ca="1" si="22"/>
        <v>0</v>
      </c>
      <c r="M40" s="5">
        <f t="shared" ca="1" si="22"/>
        <v>0</v>
      </c>
      <c r="N40" s="5">
        <f t="shared" ca="1" si="22"/>
        <v>0</v>
      </c>
      <c r="O40" s="5">
        <f t="shared" ca="1" si="22"/>
        <v>0</v>
      </c>
      <c r="P40" s="5">
        <f t="shared" ca="1" si="6"/>
        <v>0</v>
      </c>
      <c r="Q40" s="5">
        <f t="shared" ca="1" si="22"/>
        <v>0</v>
      </c>
      <c r="R40" s="5">
        <f t="shared" ca="1" si="22"/>
        <v>0</v>
      </c>
      <c r="S40" s="5">
        <f t="shared" ca="1" si="22"/>
        <v>0</v>
      </c>
      <c r="T40" s="5">
        <f t="shared" ca="1" si="21"/>
        <v>0</v>
      </c>
      <c r="U40" s="5">
        <f t="shared" ca="1" si="22"/>
        <v>0</v>
      </c>
      <c r="V40" s="5">
        <f t="shared" ca="1" si="22"/>
        <v>0</v>
      </c>
      <c r="W40" s="5">
        <f t="shared" ca="1" si="21"/>
        <v>0</v>
      </c>
      <c r="X40" s="5">
        <f t="shared" ca="1" si="21"/>
        <v>0</v>
      </c>
      <c r="Y40" s="5">
        <f t="shared" ca="1" si="20"/>
        <v>0</v>
      </c>
      <c r="Z40" s="5">
        <f t="shared" ca="1" si="20"/>
        <v>0</v>
      </c>
      <c r="AA40" s="5">
        <f t="shared" ca="1" si="20"/>
        <v>0</v>
      </c>
      <c r="AB40" s="5">
        <f t="shared" ca="1" si="20"/>
        <v>0</v>
      </c>
      <c r="AC40" s="5">
        <f t="shared" ca="1" si="20"/>
        <v>0</v>
      </c>
      <c r="AD40" s="5">
        <f t="shared" ca="1" si="20"/>
        <v>0</v>
      </c>
      <c r="AE40" s="5">
        <f t="shared" ca="1" si="8"/>
        <v>0</v>
      </c>
      <c r="AF40" s="5">
        <f t="shared" ca="1" si="20"/>
        <v>0.5</v>
      </c>
      <c r="AG40" s="5">
        <f t="shared" ca="1" si="20"/>
        <v>0.5</v>
      </c>
      <c r="AH40" s="5">
        <f t="shared" ca="1" si="9"/>
        <v>0</v>
      </c>
      <c r="AI40" s="5">
        <f t="shared" ca="1" si="20"/>
        <v>0</v>
      </c>
      <c r="AJ40" s="5">
        <f t="shared" ca="1" si="20"/>
        <v>0</v>
      </c>
      <c r="AK40" s="5">
        <f t="shared" ca="1" si="20"/>
        <v>0</v>
      </c>
      <c r="AL40" s="5">
        <f t="shared" ca="1" si="20"/>
        <v>0</v>
      </c>
      <c r="AM40" s="5">
        <f t="shared" ca="1" si="10"/>
        <v>0</v>
      </c>
      <c r="AN40" s="5">
        <f t="shared" ca="1" si="10"/>
        <v>0</v>
      </c>
    </row>
    <row r="41" spans="1:40">
      <c r="A41">
        <f t="shared" ca="1" si="25"/>
        <v>81</v>
      </c>
      <c r="B41" t="str">
        <f t="shared" ca="1" si="23"/>
        <v>Hénon Sylvie</v>
      </c>
      <c r="C41" s="5">
        <f ca="1">COUNTIF(personnel!J$11:K$151,manips!B41)/2</f>
        <v>0</v>
      </c>
      <c r="D41" s="8">
        <f t="shared" ca="1" si="3"/>
        <v>41.95804195804196</v>
      </c>
      <c r="E41" s="8">
        <f t="shared" ca="1" si="24"/>
        <v>41.95804195804196</v>
      </c>
      <c r="G41" s="5">
        <f t="shared" ca="1" si="22"/>
        <v>0</v>
      </c>
      <c r="H41" s="5">
        <f t="shared" ca="1" si="22"/>
        <v>0</v>
      </c>
      <c r="I41" s="5">
        <f t="shared" ca="1" si="22"/>
        <v>0</v>
      </c>
      <c r="J41" s="5">
        <f t="shared" ca="1" si="22"/>
        <v>0</v>
      </c>
      <c r="K41" s="5">
        <f t="shared" ca="1" si="22"/>
        <v>0</v>
      </c>
      <c r="L41" s="5">
        <f t="shared" ca="1" si="22"/>
        <v>0</v>
      </c>
      <c r="M41" s="5">
        <f t="shared" ca="1" si="22"/>
        <v>0</v>
      </c>
      <c r="N41" s="5">
        <f t="shared" ca="1" si="22"/>
        <v>0</v>
      </c>
      <c r="O41" s="5">
        <f t="shared" ca="1" si="22"/>
        <v>0</v>
      </c>
      <c r="P41" s="5">
        <f t="shared" ca="1" si="6"/>
        <v>0</v>
      </c>
      <c r="Q41" s="5">
        <f t="shared" ca="1" si="22"/>
        <v>0</v>
      </c>
      <c r="R41" s="5">
        <f t="shared" ca="1" si="22"/>
        <v>1</v>
      </c>
      <c r="S41" s="5">
        <f t="shared" ca="1" si="22"/>
        <v>0</v>
      </c>
      <c r="T41" s="5">
        <f t="shared" ca="1" si="21"/>
        <v>0</v>
      </c>
      <c r="U41" s="5">
        <f t="shared" ca="1" si="22"/>
        <v>0</v>
      </c>
      <c r="V41" s="5">
        <f t="shared" ca="1" si="22"/>
        <v>0</v>
      </c>
      <c r="W41" s="5">
        <f t="shared" ca="1" si="21"/>
        <v>0</v>
      </c>
      <c r="X41" s="5">
        <f t="shared" ca="1" si="21"/>
        <v>0</v>
      </c>
      <c r="Y41" s="5">
        <f t="shared" ca="1" si="20"/>
        <v>0</v>
      </c>
      <c r="Z41" s="5">
        <f t="shared" ca="1" si="20"/>
        <v>0</v>
      </c>
      <c r="AA41" s="5">
        <f t="shared" ca="1" si="20"/>
        <v>0</v>
      </c>
      <c r="AB41" s="5">
        <f t="shared" ca="1" si="20"/>
        <v>0</v>
      </c>
      <c r="AC41" s="5">
        <f t="shared" ca="1" si="20"/>
        <v>0</v>
      </c>
      <c r="AD41" s="5">
        <f t="shared" ca="1" si="20"/>
        <v>0</v>
      </c>
      <c r="AE41" s="5">
        <f t="shared" ca="1" si="8"/>
        <v>0</v>
      </c>
      <c r="AF41" s="5">
        <f t="shared" ca="1" si="20"/>
        <v>0</v>
      </c>
      <c r="AG41" s="5">
        <f t="shared" ca="1" si="20"/>
        <v>0</v>
      </c>
      <c r="AH41" s="5">
        <f t="shared" ca="1" si="9"/>
        <v>0</v>
      </c>
      <c r="AI41" s="5">
        <f t="shared" ca="1" si="20"/>
        <v>0</v>
      </c>
      <c r="AJ41" s="5">
        <f t="shared" ca="1" si="20"/>
        <v>0</v>
      </c>
      <c r="AK41" s="5">
        <f t="shared" ca="1" si="20"/>
        <v>0</v>
      </c>
      <c r="AL41" s="5">
        <f t="shared" ca="1" si="20"/>
        <v>0</v>
      </c>
      <c r="AM41" s="5">
        <f t="shared" ca="1" si="10"/>
        <v>0</v>
      </c>
      <c r="AN41" s="5">
        <f t="shared" ca="1" si="10"/>
        <v>0</v>
      </c>
    </row>
    <row r="42" spans="1:40">
      <c r="A42">
        <f t="shared" ca="1" si="25"/>
        <v>82</v>
      </c>
      <c r="B42" t="str">
        <f t="shared" ca="1" si="23"/>
        <v>Heslot François</v>
      </c>
      <c r="C42" s="5">
        <f ca="1">COUNTIF(personnel!J$11:K$151,manips!B42)/2</f>
        <v>0</v>
      </c>
      <c r="D42" s="8">
        <f t="shared" ca="1" si="3"/>
        <v>18.981018981018984</v>
      </c>
      <c r="E42" s="8">
        <f t="shared" ca="1" si="24"/>
        <v>18.981018981018984</v>
      </c>
      <c r="G42" s="5">
        <f t="shared" ca="1" si="22"/>
        <v>0</v>
      </c>
      <c r="H42" s="5">
        <f t="shared" ca="1" si="22"/>
        <v>0</v>
      </c>
      <c r="I42" s="5">
        <f t="shared" ca="1" si="22"/>
        <v>0</v>
      </c>
      <c r="J42" s="5">
        <f t="shared" ca="1" si="22"/>
        <v>0</v>
      </c>
      <c r="K42" s="5">
        <f t="shared" ca="1" si="22"/>
        <v>0</v>
      </c>
      <c r="L42" s="5">
        <f t="shared" ca="1" si="22"/>
        <v>0</v>
      </c>
      <c r="M42" s="5">
        <f t="shared" ca="1" si="22"/>
        <v>0</v>
      </c>
      <c r="N42" s="5">
        <f t="shared" ca="1" si="22"/>
        <v>0</v>
      </c>
      <c r="O42" s="5">
        <f t="shared" ca="1" si="22"/>
        <v>0</v>
      </c>
      <c r="P42" s="5">
        <f t="shared" ca="1" si="6"/>
        <v>1</v>
      </c>
      <c r="Q42" s="5">
        <f t="shared" ca="1" si="22"/>
        <v>0</v>
      </c>
      <c r="R42" s="5">
        <f t="shared" ca="1" si="22"/>
        <v>0</v>
      </c>
      <c r="S42" s="5">
        <f t="shared" ca="1" si="22"/>
        <v>0</v>
      </c>
      <c r="T42" s="5">
        <f t="shared" ca="1" si="21"/>
        <v>0</v>
      </c>
      <c r="U42" s="5">
        <f t="shared" ca="1" si="22"/>
        <v>0</v>
      </c>
      <c r="V42" s="5">
        <f t="shared" ca="1" si="22"/>
        <v>0</v>
      </c>
      <c r="W42" s="5">
        <f t="shared" ca="1" si="21"/>
        <v>0</v>
      </c>
      <c r="X42" s="5">
        <f t="shared" ca="1" si="21"/>
        <v>0</v>
      </c>
      <c r="Y42" s="5">
        <f t="shared" ca="1" si="21"/>
        <v>0</v>
      </c>
      <c r="Z42" s="5">
        <f t="shared" ca="1" si="21"/>
        <v>0</v>
      </c>
      <c r="AA42" s="5">
        <f t="shared" ca="1" si="21"/>
        <v>0</v>
      </c>
      <c r="AB42" s="5">
        <f t="shared" ca="1" si="21"/>
        <v>0</v>
      </c>
      <c r="AC42" s="5">
        <f t="shared" ca="1" si="21"/>
        <v>0</v>
      </c>
      <c r="AD42" s="5">
        <f t="shared" ca="1" si="21"/>
        <v>0</v>
      </c>
      <c r="AE42" s="5">
        <f t="shared" ca="1" si="8"/>
        <v>0</v>
      </c>
      <c r="AF42" s="5">
        <f t="shared" ca="1" si="8"/>
        <v>0</v>
      </c>
      <c r="AG42" s="5">
        <f t="shared" ca="1" si="8"/>
        <v>0</v>
      </c>
      <c r="AH42" s="5">
        <f t="shared" ca="1" si="9"/>
        <v>0</v>
      </c>
      <c r="AI42" s="5">
        <f t="shared" ca="1" si="8"/>
        <v>0</v>
      </c>
      <c r="AJ42" s="5">
        <f t="shared" ca="1" si="8"/>
        <v>0</v>
      </c>
      <c r="AK42" s="5">
        <f t="shared" ca="1" si="8"/>
        <v>0</v>
      </c>
      <c r="AL42" s="5">
        <f t="shared" ca="1" si="8"/>
        <v>0</v>
      </c>
      <c r="AM42" s="5">
        <f t="shared" ca="1" si="10"/>
        <v>0</v>
      </c>
      <c r="AN42" s="5">
        <f t="shared" ca="1" si="10"/>
        <v>0</v>
      </c>
    </row>
    <row r="43" spans="1:40">
      <c r="A43">
        <f t="shared" ca="1" si="25"/>
        <v>83</v>
      </c>
      <c r="B43" t="str">
        <f t="shared" ca="1" si="23"/>
        <v>Hocquet Thierry</v>
      </c>
      <c r="C43" s="5">
        <f ca="1">COUNTIF(personnel!J$11:K$151,manips!B43)/2</f>
        <v>0</v>
      </c>
      <c r="D43" s="8">
        <f t="shared" ca="1" si="3"/>
        <v>19.990004997501252</v>
      </c>
      <c r="E43" s="8">
        <f t="shared" ca="1" si="24"/>
        <v>19.990004997501252</v>
      </c>
      <c r="G43" s="5">
        <f t="shared" ca="1" si="22"/>
        <v>0</v>
      </c>
      <c r="H43" s="5">
        <f t="shared" ca="1" si="22"/>
        <v>0</v>
      </c>
      <c r="I43" s="5">
        <f t="shared" ca="1" si="22"/>
        <v>0</v>
      </c>
      <c r="J43" s="5">
        <f t="shared" ref="J43:V43" ca="1" si="26">(IF(INDIRECT(_xlfn.CONCAT("personnel!",ADDRESS($A43,8)))=J$1,1,0)+IF(INDIRECT(_xlfn.CONCAT("personnel!",ADDRESS($A43,9)))=J$1,1,0))/2</f>
        <v>0</v>
      </c>
      <c r="K43" s="5">
        <f t="shared" ca="1" si="26"/>
        <v>0</v>
      </c>
      <c r="L43" s="5">
        <f t="shared" ca="1" si="26"/>
        <v>0</v>
      </c>
      <c r="M43" s="5">
        <f t="shared" ca="1" si="26"/>
        <v>1</v>
      </c>
      <c r="N43" s="5">
        <f t="shared" ca="1" si="26"/>
        <v>0</v>
      </c>
      <c r="O43" s="5">
        <f t="shared" ca="1" si="26"/>
        <v>0</v>
      </c>
      <c r="P43" s="5">
        <f t="shared" ca="1" si="6"/>
        <v>0</v>
      </c>
      <c r="Q43" s="5">
        <f t="shared" ca="1" si="26"/>
        <v>0</v>
      </c>
      <c r="R43" s="5">
        <f t="shared" ca="1" si="26"/>
        <v>0</v>
      </c>
      <c r="S43" s="5">
        <f t="shared" ca="1" si="26"/>
        <v>0</v>
      </c>
      <c r="T43" s="5">
        <f t="shared" ca="1" si="26"/>
        <v>0</v>
      </c>
      <c r="U43" s="5">
        <f t="shared" ca="1" si="26"/>
        <v>0</v>
      </c>
      <c r="V43" s="5">
        <f t="shared" ca="1" si="26"/>
        <v>0</v>
      </c>
      <c r="W43" s="5">
        <f t="shared" ca="1" si="21"/>
        <v>0</v>
      </c>
      <c r="X43" s="5">
        <f t="shared" ca="1" si="21"/>
        <v>0</v>
      </c>
      <c r="Y43" s="5">
        <f t="shared" ca="1" si="21"/>
        <v>0</v>
      </c>
      <c r="Z43" s="5">
        <f t="shared" ca="1" si="21"/>
        <v>0</v>
      </c>
      <c r="AA43" s="5">
        <f t="shared" ca="1" si="21"/>
        <v>0</v>
      </c>
      <c r="AB43" s="5">
        <f t="shared" ca="1" si="21"/>
        <v>0</v>
      </c>
      <c r="AC43" s="5">
        <f t="shared" ca="1" si="21"/>
        <v>0</v>
      </c>
      <c r="AD43" s="5">
        <f t="shared" ca="1" si="21"/>
        <v>0</v>
      </c>
      <c r="AE43" s="5">
        <f t="shared" ca="1" si="8"/>
        <v>0</v>
      </c>
      <c r="AF43" s="5">
        <f t="shared" ca="1" si="8"/>
        <v>0</v>
      </c>
      <c r="AG43" s="5">
        <f t="shared" ca="1" si="8"/>
        <v>0</v>
      </c>
      <c r="AH43" s="5">
        <f t="shared" ca="1" si="9"/>
        <v>0</v>
      </c>
      <c r="AI43" s="5">
        <f t="shared" ca="1" si="8"/>
        <v>0</v>
      </c>
      <c r="AJ43" s="5">
        <f t="shared" ca="1" si="8"/>
        <v>0</v>
      </c>
      <c r="AK43" s="5">
        <f t="shared" ca="1" si="8"/>
        <v>0</v>
      </c>
      <c r="AL43" s="5">
        <f t="shared" ca="1" si="8"/>
        <v>0</v>
      </c>
      <c r="AM43" s="5">
        <f t="shared" ca="1" si="10"/>
        <v>0</v>
      </c>
      <c r="AN43" s="5">
        <f t="shared" ca="1" si="10"/>
        <v>0</v>
      </c>
    </row>
    <row r="44" spans="1:40">
      <c r="A44">
        <f t="shared" ca="1" si="25"/>
        <v>85</v>
      </c>
      <c r="B44" t="str">
        <f t="shared" ca="1" si="23"/>
        <v>Huerre Axel</v>
      </c>
      <c r="C44" s="5">
        <f ca="1">COUNTIF(personnel!J$11:K$151,manips!B44)/2</f>
        <v>0</v>
      </c>
      <c r="D44" s="8">
        <f t="shared" ca="1" si="3"/>
        <v>15.661446184605133</v>
      </c>
      <c r="E44" s="8">
        <f t="shared" ca="1" si="24"/>
        <v>15.661446184605133</v>
      </c>
      <c r="G44" s="5">
        <f t="shared" ref="G44:V59" ca="1" si="27">(IF(INDIRECT(_xlfn.CONCAT("personnel!",ADDRESS($A44,8)))=G$1,1,0)+IF(INDIRECT(_xlfn.CONCAT("personnel!",ADDRESS($A44,9)))=G$1,1,0))/2</f>
        <v>0</v>
      </c>
      <c r="H44" s="5">
        <f t="shared" ca="1" si="27"/>
        <v>0</v>
      </c>
      <c r="I44" s="5">
        <f t="shared" ca="1" si="27"/>
        <v>0</v>
      </c>
      <c r="J44" s="5">
        <f t="shared" ca="1" si="27"/>
        <v>0</v>
      </c>
      <c r="K44" s="5">
        <f t="shared" ca="1" si="27"/>
        <v>0</v>
      </c>
      <c r="L44" s="5">
        <f t="shared" ca="1" si="27"/>
        <v>0</v>
      </c>
      <c r="M44" s="5">
        <f t="shared" ca="1" si="27"/>
        <v>0</v>
      </c>
      <c r="N44" s="5">
        <f t="shared" ca="1" si="27"/>
        <v>0</v>
      </c>
      <c r="O44" s="5">
        <f t="shared" ca="1" si="27"/>
        <v>0</v>
      </c>
      <c r="P44" s="5">
        <f t="shared" ca="1" si="6"/>
        <v>0</v>
      </c>
      <c r="Q44" s="5">
        <f t="shared" ca="1" si="27"/>
        <v>0</v>
      </c>
      <c r="R44" s="5">
        <f t="shared" ca="1" si="27"/>
        <v>0</v>
      </c>
      <c r="S44" s="5">
        <f t="shared" ca="1" si="27"/>
        <v>0</v>
      </c>
      <c r="T44" s="5">
        <f t="shared" ca="1" si="27"/>
        <v>0</v>
      </c>
      <c r="U44" s="5">
        <f t="shared" ca="1" si="27"/>
        <v>0</v>
      </c>
      <c r="V44" s="5">
        <f t="shared" ca="1" si="27"/>
        <v>0</v>
      </c>
      <c r="W44" s="5">
        <f t="shared" ca="1" si="21"/>
        <v>0</v>
      </c>
      <c r="X44" s="5">
        <f t="shared" ca="1" si="21"/>
        <v>0</v>
      </c>
      <c r="Y44" s="5">
        <f t="shared" ca="1" si="21"/>
        <v>0</v>
      </c>
      <c r="Z44" s="5">
        <f t="shared" ca="1" si="21"/>
        <v>0</v>
      </c>
      <c r="AA44" s="5">
        <f t="shared" ca="1" si="21"/>
        <v>0</v>
      </c>
      <c r="AB44" s="5">
        <f t="shared" ca="1" si="21"/>
        <v>0</v>
      </c>
      <c r="AC44" s="5">
        <f t="shared" ca="1" si="21"/>
        <v>0</v>
      </c>
      <c r="AD44" s="5">
        <f t="shared" ca="1" si="21"/>
        <v>0</v>
      </c>
      <c r="AE44" s="5">
        <f t="shared" ca="1" si="8"/>
        <v>0</v>
      </c>
      <c r="AF44" s="5">
        <f t="shared" ca="1" si="8"/>
        <v>0.5</v>
      </c>
      <c r="AG44" s="5">
        <f t="shared" ca="1" si="8"/>
        <v>0</v>
      </c>
      <c r="AH44" s="5">
        <f t="shared" ca="1" si="9"/>
        <v>0</v>
      </c>
      <c r="AI44" s="5">
        <f t="shared" ca="1" si="8"/>
        <v>0</v>
      </c>
      <c r="AJ44" s="5">
        <f t="shared" ca="1" si="8"/>
        <v>0</v>
      </c>
      <c r="AK44" s="5">
        <f t="shared" ca="1" si="8"/>
        <v>0</v>
      </c>
      <c r="AL44" s="5">
        <f t="shared" ca="1" si="8"/>
        <v>0</v>
      </c>
      <c r="AM44" s="5">
        <f t="shared" ca="1" si="10"/>
        <v>0</v>
      </c>
      <c r="AN44" s="5">
        <f t="shared" ca="1" si="10"/>
        <v>0</v>
      </c>
    </row>
    <row r="45" spans="1:40">
      <c r="A45">
        <f t="shared" ca="1" si="25"/>
        <v>91</v>
      </c>
      <c r="B45" t="str">
        <f t="shared" ca="1" si="23"/>
        <v>Lebon Luc</v>
      </c>
      <c r="C45" s="5">
        <f ca="1">COUNTIF(personnel!J$11:K$151,manips!B45)/2</f>
        <v>0</v>
      </c>
      <c r="D45" s="8">
        <f t="shared" ca="1" si="3"/>
        <v>25.658113962012663</v>
      </c>
      <c r="E45" s="8">
        <f t="shared" ca="1" si="24"/>
        <v>25.658113962012663</v>
      </c>
      <c r="G45" s="5">
        <f t="shared" ca="1" si="27"/>
        <v>0</v>
      </c>
      <c r="H45" s="5">
        <f t="shared" ca="1" si="27"/>
        <v>0</v>
      </c>
      <c r="I45" s="5">
        <f t="shared" ca="1" si="27"/>
        <v>0</v>
      </c>
      <c r="J45" s="5">
        <f t="shared" ca="1" si="27"/>
        <v>0</v>
      </c>
      <c r="K45" s="5">
        <f t="shared" ca="1" si="27"/>
        <v>0</v>
      </c>
      <c r="L45" s="5">
        <f t="shared" ca="1" si="27"/>
        <v>0</v>
      </c>
      <c r="M45" s="5">
        <f t="shared" ca="1" si="27"/>
        <v>0</v>
      </c>
      <c r="N45" s="5">
        <f t="shared" ca="1" si="27"/>
        <v>0</v>
      </c>
      <c r="O45" s="5">
        <f t="shared" ca="1" si="27"/>
        <v>0</v>
      </c>
      <c r="P45" s="5">
        <f t="shared" ca="1" si="6"/>
        <v>0</v>
      </c>
      <c r="Q45" s="5">
        <f t="shared" ca="1" si="27"/>
        <v>0</v>
      </c>
      <c r="R45" s="5">
        <f t="shared" ca="1" si="27"/>
        <v>0</v>
      </c>
      <c r="S45" s="5">
        <f t="shared" ca="1" si="27"/>
        <v>0</v>
      </c>
      <c r="T45" s="5">
        <f t="shared" ca="1" si="27"/>
        <v>0</v>
      </c>
      <c r="U45" s="5">
        <f t="shared" ca="1" si="27"/>
        <v>0</v>
      </c>
      <c r="V45" s="5">
        <f t="shared" ca="1" si="27"/>
        <v>0</v>
      </c>
      <c r="W45" s="5">
        <f t="shared" ca="1" si="21"/>
        <v>0</v>
      </c>
      <c r="X45" s="5">
        <f t="shared" ca="1" si="21"/>
        <v>0</v>
      </c>
      <c r="Y45" s="5">
        <f t="shared" ca="1" si="21"/>
        <v>0</v>
      </c>
      <c r="Z45" s="5">
        <f t="shared" ca="1" si="21"/>
        <v>0</v>
      </c>
      <c r="AA45" s="5">
        <f t="shared" ca="1" si="21"/>
        <v>0</v>
      </c>
      <c r="AB45" s="5">
        <f t="shared" ca="1" si="21"/>
        <v>0</v>
      </c>
      <c r="AC45" s="5">
        <f t="shared" ca="1" si="21"/>
        <v>0</v>
      </c>
      <c r="AD45" s="5">
        <f t="shared" ca="1" si="21"/>
        <v>0</v>
      </c>
      <c r="AE45" s="5">
        <f t="shared" ca="1" si="8"/>
        <v>0</v>
      </c>
      <c r="AF45" s="5">
        <f t="shared" ca="1" si="8"/>
        <v>0.5</v>
      </c>
      <c r="AG45" s="5">
        <f t="shared" ca="1" si="8"/>
        <v>0.5</v>
      </c>
      <c r="AH45" s="5">
        <f t="shared" ca="1" si="9"/>
        <v>0</v>
      </c>
      <c r="AI45" s="5">
        <f t="shared" ca="1" si="8"/>
        <v>0</v>
      </c>
      <c r="AJ45" s="5">
        <f t="shared" ca="1" si="8"/>
        <v>0</v>
      </c>
      <c r="AK45" s="5">
        <f t="shared" ca="1" si="8"/>
        <v>0</v>
      </c>
      <c r="AL45" s="5">
        <f t="shared" ca="1" si="8"/>
        <v>0</v>
      </c>
      <c r="AM45" s="5">
        <f t="shared" ca="1" si="10"/>
        <v>0</v>
      </c>
      <c r="AN45" s="5">
        <f t="shared" ca="1" si="10"/>
        <v>0</v>
      </c>
    </row>
    <row r="46" spans="1:40">
      <c r="A46">
        <f t="shared" ca="1" si="25"/>
        <v>94</v>
      </c>
      <c r="B46" t="str">
        <f t="shared" ca="1" si="23"/>
        <v>Lerouge Sandra</v>
      </c>
      <c r="C46" s="5">
        <f ca="1">COUNTIF(personnel!J$11:K$151,manips!B46)/2</f>
        <v>2</v>
      </c>
      <c r="D46" s="8">
        <f t="shared" ca="1" si="3"/>
        <v>14.594162335065974</v>
      </c>
      <c r="E46" s="8">
        <f t="shared" ca="1" si="24"/>
        <v>4.8647207783553243</v>
      </c>
      <c r="G46" s="5">
        <f t="shared" ca="1" si="27"/>
        <v>0</v>
      </c>
      <c r="H46" s="5">
        <f t="shared" ca="1" si="27"/>
        <v>0</v>
      </c>
      <c r="I46" s="5">
        <f t="shared" ca="1" si="27"/>
        <v>0</v>
      </c>
      <c r="J46" s="5">
        <f t="shared" ca="1" si="27"/>
        <v>0</v>
      </c>
      <c r="K46" s="5">
        <f t="shared" ca="1" si="27"/>
        <v>0</v>
      </c>
      <c r="L46" s="5">
        <f t="shared" ca="1" si="27"/>
        <v>0</v>
      </c>
      <c r="M46" s="5">
        <f t="shared" ca="1" si="27"/>
        <v>0</v>
      </c>
      <c r="N46" s="5">
        <f t="shared" ca="1" si="27"/>
        <v>0</v>
      </c>
      <c r="O46" s="5">
        <f t="shared" ca="1" si="27"/>
        <v>0</v>
      </c>
      <c r="P46" s="5">
        <f t="shared" ca="1" si="6"/>
        <v>0</v>
      </c>
      <c r="Q46" s="5">
        <f t="shared" ca="1" si="27"/>
        <v>0</v>
      </c>
      <c r="R46" s="5">
        <f t="shared" ca="1" si="27"/>
        <v>0</v>
      </c>
      <c r="S46" s="5">
        <f t="shared" ca="1" si="27"/>
        <v>1</v>
      </c>
      <c r="T46" s="5">
        <f t="shared" ca="1" si="27"/>
        <v>0</v>
      </c>
      <c r="U46" s="5">
        <f t="shared" ca="1" si="27"/>
        <v>0</v>
      </c>
      <c r="V46" s="5">
        <f t="shared" ca="1" si="27"/>
        <v>0</v>
      </c>
      <c r="W46" s="5">
        <f t="shared" ca="1" si="21"/>
        <v>0</v>
      </c>
      <c r="X46" s="5">
        <f t="shared" ca="1" si="21"/>
        <v>0</v>
      </c>
      <c r="Y46" s="5">
        <f t="shared" ca="1" si="21"/>
        <v>0</v>
      </c>
      <c r="Z46" s="5">
        <f t="shared" ca="1" si="21"/>
        <v>0</v>
      </c>
      <c r="AA46" s="5">
        <f t="shared" ca="1" si="21"/>
        <v>0</v>
      </c>
      <c r="AB46" s="5">
        <f t="shared" ca="1" si="21"/>
        <v>0</v>
      </c>
      <c r="AC46" s="5">
        <f t="shared" ca="1" si="21"/>
        <v>0</v>
      </c>
      <c r="AD46" s="5">
        <f t="shared" ca="1" si="21"/>
        <v>0</v>
      </c>
      <c r="AE46" s="5">
        <f t="shared" ca="1" si="8"/>
        <v>0</v>
      </c>
      <c r="AF46" s="5">
        <f t="shared" ca="1" si="8"/>
        <v>0</v>
      </c>
      <c r="AG46" s="5">
        <f t="shared" ca="1" si="8"/>
        <v>0</v>
      </c>
      <c r="AH46" s="5">
        <f t="shared" ca="1" si="9"/>
        <v>0</v>
      </c>
      <c r="AI46" s="5">
        <f t="shared" ca="1" si="8"/>
        <v>0</v>
      </c>
      <c r="AJ46" s="5">
        <f t="shared" ca="1" si="8"/>
        <v>0</v>
      </c>
      <c r="AK46" s="5">
        <f t="shared" ca="1" si="8"/>
        <v>0</v>
      </c>
      <c r="AL46" s="5">
        <f t="shared" ca="1" si="8"/>
        <v>0</v>
      </c>
      <c r="AM46" s="5">
        <f t="shared" ca="1" si="10"/>
        <v>0</v>
      </c>
      <c r="AN46" s="5">
        <f t="shared" ca="1" si="10"/>
        <v>0</v>
      </c>
    </row>
    <row r="47" spans="1:40">
      <c r="A47">
        <f t="shared" ca="1" si="25"/>
        <v>95</v>
      </c>
      <c r="B47" t="str">
        <f t="shared" ca="1" si="23"/>
        <v>Leroy Valentin</v>
      </c>
      <c r="C47" s="5">
        <f ca="1">COUNTIF(personnel!J$11:K$151,manips!B47)/2</f>
        <v>1.5</v>
      </c>
      <c r="D47" s="8">
        <f t="shared" ca="1" si="3"/>
        <v>10.459929241655129</v>
      </c>
      <c r="E47" s="8">
        <f t="shared" ca="1" si="24"/>
        <v>4.1839716966620513</v>
      </c>
      <c r="G47" s="5">
        <f t="shared" ca="1" si="27"/>
        <v>0</v>
      </c>
      <c r="H47" s="5">
        <f t="shared" ca="1" si="27"/>
        <v>0</v>
      </c>
      <c r="I47" s="5">
        <f t="shared" ca="1" si="27"/>
        <v>0</v>
      </c>
      <c r="J47" s="5">
        <f t="shared" ca="1" si="27"/>
        <v>0</v>
      </c>
      <c r="K47" s="5">
        <f t="shared" ca="1" si="27"/>
        <v>0</v>
      </c>
      <c r="L47" s="5">
        <f t="shared" ca="1" si="27"/>
        <v>0</v>
      </c>
      <c r="M47" s="5">
        <f t="shared" ca="1" si="27"/>
        <v>0</v>
      </c>
      <c r="N47" s="5">
        <f t="shared" ca="1" si="27"/>
        <v>0</v>
      </c>
      <c r="O47" s="5">
        <f t="shared" ca="1" si="27"/>
        <v>0</v>
      </c>
      <c r="P47" s="5">
        <f t="shared" ca="1" si="6"/>
        <v>0</v>
      </c>
      <c r="Q47" s="5">
        <f t="shared" ca="1" si="27"/>
        <v>0</v>
      </c>
      <c r="R47" s="5">
        <f t="shared" ca="1" si="27"/>
        <v>0</v>
      </c>
      <c r="S47" s="5">
        <f t="shared" ca="1" si="27"/>
        <v>0</v>
      </c>
      <c r="T47" s="5">
        <f t="shared" ca="1" si="27"/>
        <v>0</v>
      </c>
      <c r="U47" s="5">
        <f t="shared" ca="1" si="27"/>
        <v>0</v>
      </c>
      <c r="V47" s="5">
        <f t="shared" ca="1" si="27"/>
        <v>0</v>
      </c>
      <c r="W47" s="5">
        <f t="shared" ca="1" si="21"/>
        <v>0</v>
      </c>
      <c r="X47" s="5">
        <f t="shared" ca="1" si="21"/>
        <v>0</v>
      </c>
      <c r="Y47" s="5">
        <f t="shared" ca="1" si="21"/>
        <v>0</v>
      </c>
      <c r="Z47" s="5">
        <f t="shared" ca="1" si="21"/>
        <v>0</v>
      </c>
      <c r="AA47" s="5">
        <f t="shared" ca="1" si="21"/>
        <v>0</v>
      </c>
      <c r="AB47" s="5">
        <f t="shared" ca="1" si="21"/>
        <v>0</v>
      </c>
      <c r="AC47" s="5">
        <f t="shared" ca="1" si="21"/>
        <v>0</v>
      </c>
      <c r="AD47" s="5">
        <f t="shared" ca="1" si="21"/>
        <v>0</v>
      </c>
      <c r="AE47" s="5">
        <f t="shared" ca="1" si="8"/>
        <v>0</v>
      </c>
      <c r="AF47" s="5">
        <f t="shared" ca="1" si="8"/>
        <v>0</v>
      </c>
      <c r="AG47" s="5">
        <f t="shared" ca="1" si="8"/>
        <v>0</v>
      </c>
      <c r="AH47" s="5">
        <f t="shared" ca="1" si="9"/>
        <v>0</v>
      </c>
      <c r="AI47" s="5">
        <f t="shared" ca="1" si="8"/>
        <v>1</v>
      </c>
      <c r="AJ47" s="5">
        <f t="shared" ca="1" si="8"/>
        <v>0</v>
      </c>
      <c r="AK47" s="5">
        <f t="shared" ca="1" si="8"/>
        <v>0</v>
      </c>
      <c r="AL47" s="5">
        <f t="shared" ca="1" si="8"/>
        <v>0</v>
      </c>
      <c r="AM47" s="5">
        <f t="shared" ca="1" si="10"/>
        <v>0</v>
      </c>
      <c r="AN47" s="5">
        <f t="shared" ca="1" si="10"/>
        <v>0</v>
      </c>
    </row>
    <row r="48" spans="1:40">
      <c r="A48">
        <f t="shared" ca="1" si="25"/>
        <v>96</v>
      </c>
      <c r="B48" t="str">
        <f t="shared" ca="1" si="23"/>
        <v>Limat Laurent</v>
      </c>
      <c r="C48" s="5">
        <f ca="1">COUNTIF(personnel!J$11:K$151,manips!B48)/2</f>
        <v>1</v>
      </c>
      <c r="D48" s="8">
        <f t="shared" ca="1" si="3"/>
        <v>25.658113962012663</v>
      </c>
      <c r="E48" s="8">
        <f t="shared" ca="1" si="24"/>
        <v>12.829056981006332</v>
      </c>
      <c r="G48" s="5">
        <f t="shared" ca="1" si="27"/>
        <v>0</v>
      </c>
      <c r="H48" s="5">
        <f t="shared" ca="1" si="27"/>
        <v>0</v>
      </c>
      <c r="I48" s="5">
        <f t="shared" ca="1" si="27"/>
        <v>0</v>
      </c>
      <c r="J48" s="5">
        <f t="shared" ca="1" si="27"/>
        <v>0</v>
      </c>
      <c r="K48" s="5">
        <f t="shared" ca="1" si="27"/>
        <v>0</v>
      </c>
      <c r="L48" s="5">
        <f t="shared" ca="1" si="27"/>
        <v>0</v>
      </c>
      <c r="M48" s="5">
        <f t="shared" ca="1" si="27"/>
        <v>0</v>
      </c>
      <c r="N48" s="5">
        <f t="shared" ca="1" si="27"/>
        <v>0</v>
      </c>
      <c r="O48" s="5">
        <f t="shared" ca="1" si="27"/>
        <v>0</v>
      </c>
      <c r="P48" s="5">
        <f t="shared" ca="1" si="6"/>
        <v>0</v>
      </c>
      <c r="Q48" s="5">
        <f t="shared" ca="1" si="27"/>
        <v>0</v>
      </c>
      <c r="R48" s="5">
        <f t="shared" ca="1" si="27"/>
        <v>0</v>
      </c>
      <c r="S48" s="5">
        <f t="shared" ca="1" si="27"/>
        <v>0</v>
      </c>
      <c r="T48" s="5">
        <f t="shared" ca="1" si="27"/>
        <v>0</v>
      </c>
      <c r="U48" s="5">
        <f t="shared" ca="1" si="27"/>
        <v>0</v>
      </c>
      <c r="V48" s="5">
        <f t="shared" ca="1" si="27"/>
        <v>0</v>
      </c>
      <c r="W48" s="5">
        <f t="shared" ca="1" si="21"/>
        <v>0</v>
      </c>
      <c r="X48" s="5">
        <f t="shared" ca="1" si="21"/>
        <v>0</v>
      </c>
      <c r="Y48" s="5">
        <f t="shared" ca="1" si="21"/>
        <v>0</v>
      </c>
      <c r="Z48" s="5">
        <f t="shared" ca="1" si="21"/>
        <v>0</v>
      </c>
      <c r="AA48" s="5">
        <f t="shared" ca="1" si="21"/>
        <v>0</v>
      </c>
      <c r="AB48" s="5">
        <f t="shared" ca="1" si="21"/>
        <v>0</v>
      </c>
      <c r="AC48" s="5">
        <f t="shared" ca="1" si="21"/>
        <v>0</v>
      </c>
      <c r="AD48" s="5">
        <f t="shared" ca="1" si="21"/>
        <v>0</v>
      </c>
      <c r="AE48" s="5">
        <f t="shared" ca="1" si="8"/>
        <v>0</v>
      </c>
      <c r="AF48" s="5">
        <f t="shared" ca="1" si="8"/>
        <v>0.5</v>
      </c>
      <c r="AG48" s="5">
        <f t="shared" ca="1" si="8"/>
        <v>0.5</v>
      </c>
      <c r="AH48" s="5">
        <f t="shared" ca="1" si="9"/>
        <v>0</v>
      </c>
      <c r="AI48" s="5">
        <f t="shared" ca="1" si="8"/>
        <v>0</v>
      </c>
      <c r="AJ48" s="5">
        <f t="shared" ca="1" si="8"/>
        <v>0</v>
      </c>
      <c r="AK48" s="5">
        <f t="shared" ca="1" si="8"/>
        <v>0</v>
      </c>
      <c r="AL48" s="5">
        <f t="shared" ca="1" si="8"/>
        <v>0</v>
      </c>
      <c r="AM48" s="5">
        <f t="shared" ca="1" si="10"/>
        <v>0</v>
      </c>
      <c r="AN48" s="5">
        <f t="shared" ca="1" si="10"/>
        <v>0</v>
      </c>
    </row>
    <row r="49" spans="1:40">
      <c r="A49">
        <f t="shared" ca="1" si="25"/>
        <v>98</v>
      </c>
      <c r="B49" t="str">
        <f t="shared" ca="1" si="23"/>
        <v>Luciani Nathalie</v>
      </c>
      <c r="C49" s="5">
        <f ca="1">COUNTIF(personnel!J$11:K$151,manips!B49)/2</f>
        <v>0.5</v>
      </c>
      <c r="D49" s="8">
        <f t="shared" ca="1" si="3"/>
        <v>16.728633222035864</v>
      </c>
      <c r="E49" s="8">
        <f t="shared" ca="1" si="24"/>
        <v>11.152422148023909</v>
      </c>
      <c r="G49" s="5">
        <f t="shared" ca="1" si="27"/>
        <v>0</v>
      </c>
      <c r="H49" s="5">
        <f t="shared" ca="1" si="27"/>
        <v>0.5</v>
      </c>
      <c r="I49" s="5">
        <f t="shared" ca="1" si="27"/>
        <v>0.5</v>
      </c>
      <c r="J49" s="5">
        <f t="shared" ca="1" si="27"/>
        <v>0</v>
      </c>
      <c r="K49" s="5">
        <f t="shared" ca="1" si="27"/>
        <v>0</v>
      </c>
      <c r="L49" s="5">
        <f t="shared" ca="1" si="27"/>
        <v>0</v>
      </c>
      <c r="M49" s="5">
        <f t="shared" ca="1" si="27"/>
        <v>0</v>
      </c>
      <c r="N49" s="5">
        <f t="shared" ca="1" si="27"/>
        <v>0</v>
      </c>
      <c r="O49" s="5">
        <f t="shared" ca="1" si="27"/>
        <v>0</v>
      </c>
      <c r="P49" s="5">
        <f t="shared" ca="1" si="6"/>
        <v>0</v>
      </c>
      <c r="Q49" s="5">
        <f t="shared" ca="1" si="27"/>
        <v>0</v>
      </c>
      <c r="R49" s="5">
        <f t="shared" ca="1" si="27"/>
        <v>0</v>
      </c>
      <c r="S49" s="5">
        <f t="shared" ca="1" si="27"/>
        <v>0</v>
      </c>
      <c r="T49" s="5">
        <f t="shared" ca="1" si="27"/>
        <v>0</v>
      </c>
      <c r="U49" s="5">
        <f t="shared" ca="1" si="27"/>
        <v>0</v>
      </c>
      <c r="V49" s="5">
        <f t="shared" ca="1" si="27"/>
        <v>0</v>
      </c>
      <c r="W49" s="5">
        <f t="shared" ca="1" si="21"/>
        <v>0</v>
      </c>
      <c r="X49" s="5">
        <f t="shared" ca="1" si="21"/>
        <v>0</v>
      </c>
      <c r="Y49" s="5">
        <f t="shared" ca="1" si="21"/>
        <v>0</v>
      </c>
      <c r="Z49" s="5">
        <f t="shared" ca="1" si="21"/>
        <v>0</v>
      </c>
      <c r="AA49" s="5">
        <f t="shared" ca="1" si="21"/>
        <v>0</v>
      </c>
      <c r="AB49" s="5">
        <f t="shared" ca="1" si="21"/>
        <v>0</v>
      </c>
      <c r="AC49" s="5">
        <f t="shared" ca="1" si="21"/>
        <v>0</v>
      </c>
      <c r="AD49" s="5">
        <f t="shared" ca="1" si="21"/>
        <v>0</v>
      </c>
      <c r="AE49" s="5">
        <f t="shared" ca="1" si="8"/>
        <v>0</v>
      </c>
      <c r="AF49" s="5">
        <f t="shared" ca="1" si="8"/>
        <v>0</v>
      </c>
      <c r="AG49" s="5">
        <f t="shared" ca="1" si="8"/>
        <v>0</v>
      </c>
      <c r="AH49" s="5">
        <f t="shared" ca="1" si="9"/>
        <v>0</v>
      </c>
      <c r="AI49" s="5">
        <f t="shared" ca="1" si="8"/>
        <v>0</v>
      </c>
      <c r="AJ49" s="5">
        <f t="shared" ca="1" si="8"/>
        <v>0</v>
      </c>
      <c r="AK49" s="5">
        <f t="shared" ca="1" si="8"/>
        <v>0</v>
      </c>
      <c r="AL49" s="5">
        <f t="shared" ca="1" si="8"/>
        <v>0</v>
      </c>
      <c r="AM49" s="5">
        <f t="shared" ca="1" si="10"/>
        <v>0</v>
      </c>
      <c r="AN49" s="5">
        <f t="shared" ca="1" si="10"/>
        <v>0</v>
      </c>
    </row>
    <row r="50" spans="1:40">
      <c r="A50">
        <f t="shared" ca="1" si="25"/>
        <v>100</v>
      </c>
      <c r="B50" t="str">
        <f t="shared" ca="1" si="23"/>
        <v>Manneville Jean-Baptiste</v>
      </c>
      <c r="C50" s="5">
        <f ca="1">COUNTIF(personnel!J$11:K$151,manips!B50)/2</f>
        <v>1</v>
      </c>
      <c r="D50" s="8">
        <f t="shared" ca="1" si="3"/>
        <v>26.173826173826175</v>
      </c>
      <c r="E50" s="8">
        <f t="shared" ca="1" si="24"/>
        <v>13.086913086913087</v>
      </c>
      <c r="G50" s="5">
        <f t="shared" ca="1" si="27"/>
        <v>0</v>
      </c>
      <c r="H50" s="5">
        <f t="shared" ca="1" si="27"/>
        <v>0</v>
      </c>
      <c r="I50" s="5">
        <f t="shared" ca="1" si="27"/>
        <v>0</v>
      </c>
      <c r="J50" s="5">
        <f t="shared" ca="1" si="27"/>
        <v>0</v>
      </c>
      <c r="K50" s="5">
        <f t="shared" ca="1" si="27"/>
        <v>0</v>
      </c>
      <c r="L50" s="5">
        <f t="shared" ca="1" si="27"/>
        <v>0</v>
      </c>
      <c r="M50" s="5">
        <f t="shared" ca="1" si="27"/>
        <v>0</v>
      </c>
      <c r="N50" s="5">
        <f t="shared" ca="1" si="27"/>
        <v>0</v>
      </c>
      <c r="O50" s="5">
        <f t="shared" ca="1" si="27"/>
        <v>0</v>
      </c>
      <c r="P50" s="5">
        <f t="shared" ca="1" si="6"/>
        <v>0</v>
      </c>
      <c r="Q50" s="5">
        <f t="shared" ca="1" si="27"/>
        <v>0</v>
      </c>
      <c r="R50" s="5">
        <f t="shared" ca="1" si="27"/>
        <v>0</v>
      </c>
      <c r="S50" s="5">
        <f t="shared" ca="1" si="27"/>
        <v>0</v>
      </c>
      <c r="T50" s="5">
        <f t="shared" ca="1" si="27"/>
        <v>1</v>
      </c>
      <c r="U50" s="5">
        <f t="shared" ca="1" si="27"/>
        <v>0</v>
      </c>
      <c r="V50" s="5">
        <f t="shared" ca="1" si="27"/>
        <v>0</v>
      </c>
      <c r="W50" s="5">
        <f t="shared" ca="1" si="21"/>
        <v>0</v>
      </c>
      <c r="X50" s="5">
        <f t="shared" ca="1" si="21"/>
        <v>0</v>
      </c>
      <c r="Y50" s="5">
        <f t="shared" ca="1" si="21"/>
        <v>0</v>
      </c>
      <c r="Z50" s="5">
        <f t="shared" ca="1" si="21"/>
        <v>0</v>
      </c>
      <c r="AA50" s="5">
        <f t="shared" ca="1" si="21"/>
        <v>0</v>
      </c>
      <c r="AB50" s="5">
        <f t="shared" ca="1" si="21"/>
        <v>0</v>
      </c>
      <c r="AC50" s="5">
        <f t="shared" ca="1" si="21"/>
        <v>0</v>
      </c>
      <c r="AD50" s="5">
        <f t="shared" ca="1" si="21"/>
        <v>0</v>
      </c>
      <c r="AE50" s="5">
        <f t="shared" ca="1" si="8"/>
        <v>0</v>
      </c>
      <c r="AF50" s="5">
        <f t="shared" ca="1" si="8"/>
        <v>0</v>
      </c>
      <c r="AG50" s="5">
        <f t="shared" ca="1" si="8"/>
        <v>0</v>
      </c>
      <c r="AH50" s="5">
        <f t="shared" ca="1" si="9"/>
        <v>0</v>
      </c>
      <c r="AI50" s="5">
        <f t="shared" ca="1" si="8"/>
        <v>0</v>
      </c>
      <c r="AJ50" s="5">
        <f t="shared" ca="1" si="8"/>
        <v>0</v>
      </c>
      <c r="AK50" s="5">
        <f t="shared" ca="1" si="8"/>
        <v>0</v>
      </c>
      <c r="AL50" s="5">
        <f t="shared" ca="1" si="8"/>
        <v>0</v>
      </c>
      <c r="AM50" s="5">
        <f t="shared" ca="1" si="10"/>
        <v>0</v>
      </c>
      <c r="AN50" s="5">
        <f t="shared" ca="1" si="10"/>
        <v>0</v>
      </c>
    </row>
    <row r="51" spans="1:40">
      <c r="A51">
        <f t="shared" ca="1" si="25"/>
        <v>106</v>
      </c>
      <c r="B51" t="str">
        <f t="shared" ca="1" si="23"/>
        <v>Moukhtar Julien</v>
      </c>
      <c r="C51" s="5">
        <f ca="1">COUNTIF(personnel!J$11:K$151,manips!B51)/2</f>
        <v>0</v>
      </c>
      <c r="D51" s="8">
        <f t="shared" ca="1" si="3"/>
        <v>24.975024975024979</v>
      </c>
      <c r="E51" s="8">
        <f t="shared" ca="1" si="24"/>
        <v>24.975024975024979</v>
      </c>
      <c r="G51" s="5">
        <f t="shared" ca="1" si="27"/>
        <v>0</v>
      </c>
      <c r="H51" s="5">
        <f t="shared" ca="1" si="27"/>
        <v>0</v>
      </c>
      <c r="I51" s="5">
        <f t="shared" ca="1" si="27"/>
        <v>0</v>
      </c>
      <c r="J51" s="5">
        <f t="shared" ca="1" si="27"/>
        <v>0</v>
      </c>
      <c r="K51" s="5">
        <f t="shared" ca="1" si="27"/>
        <v>0</v>
      </c>
      <c r="L51" s="5">
        <f t="shared" ca="1" si="27"/>
        <v>0.5</v>
      </c>
      <c r="M51" s="5">
        <f t="shared" ca="1" si="27"/>
        <v>0</v>
      </c>
      <c r="N51" s="5">
        <f t="shared" ca="1" si="27"/>
        <v>0</v>
      </c>
      <c r="O51" s="5">
        <f t="shared" ca="1" si="27"/>
        <v>0</v>
      </c>
      <c r="P51" s="5">
        <f t="shared" ca="1" si="6"/>
        <v>0</v>
      </c>
      <c r="Q51" s="5">
        <f t="shared" ca="1" si="27"/>
        <v>0</v>
      </c>
      <c r="R51" s="5">
        <f t="shared" ca="1" si="27"/>
        <v>0</v>
      </c>
      <c r="S51" s="5">
        <f t="shared" ca="1" si="27"/>
        <v>0</v>
      </c>
      <c r="T51" s="5">
        <f t="shared" ca="1" si="27"/>
        <v>0</v>
      </c>
      <c r="U51" s="5">
        <f t="shared" ca="1" si="27"/>
        <v>0</v>
      </c>
      <c r="V51" s="5">
        <f t="shared" ca="1" si="27"/>
        <v>0</v>
      </c>
      <c r="W51" s="5">
        <f t="shared" ca="1" si="21"/>
        <v>0</v>
      </c>
      <c r="X51" s="5">
        <f t="shared" ca="1" si="21"/>
        <v>0</v>
      </c>
      <c r="Y51" s="5">
        <f t="shared" ca="1" si="21"/>
        <v>0</v>
      </c>
      <c r="Z51" s="5">
        <f t="shared" ca="1" si="21"/>
        <v>0</v>
      </c>
      <c r="AA51" s="5">
        <f t="shared" ca="1" si="21"/>
        <v>0</v>
      </c>
      <c r="AB51" s="5">
        <f t="shared" ca="1" si="21"/>
        <v>0</v>
      </c>
      <c r="AC51" s="5">
        <f t="shared" ca="1" si="21"/>
        <v>0</v>
      </c>
      <c r="AD51" s="5">
        <f t="shared" ca="1" si="21"/>
        <v>0</v>
      </c>
      <c r="AE51" s="5">
        <f t="shared" ca="1" si="8"/>
        <v>0</v>
      </c>
      <c r="AF51" s="5">
        <f t="shared" ca="1" si="8"/>
        <v>0</v>
      </c>
      <c r="AG51" s="5">
        <f t="shared" ca="1" si="8"/>
        <v>0</v>
      </c>
      <c r="AH51" s="5">
        <f t="shared" ca="1" si="9"/>
        <v>0</v>
      </c>
      <c r="AI51" s="5">
        <f t="shared" ca="1" si="8"/>
        <v>0</v>
      </c>
      <c r="AJ51" s="5">
        <f t="shared" ca="1" si="8"/>
        <v>0</v>
      </c>
      <c r="AK51" s="5">
        <f t="shared" ca="1" si="8"/>
        <v>0</v>
      </c>
      <c r="AL51" s="5">
        <f t="shared" ca="1" si="8"/>
        <v>0</v>
      </c>
      <c r="AM51" s="5">
        <f t="shared" ca="1" si="10"/>
        <v>0</v>
      </c>
      <c r="AN51" s="5">
        <f t="shared" ca="1" si="10"/>
        <v>0</v>
      </c>
    </row>
    <row r="52" spans="1:40">
      <c r="A52">
        <f t="shared" ca="1" si="25"/>
        <v>107</v>
      </c>
      <c r="B52" t="str">
        <f t="shared" ca="1" si="23"/>
        <v>Mourchid Ahmed</v>
      </c>
      <c r="C52" s="5">
        <f ca="1">COUNTIF(personnel!J$11:K$151,manips!B52)/2</f>
        <v>0</v>
      </c>
      <c r="D52" s="8">
        <f t="shared" ca="1" si="3"/>
        <v>26.986506746626688</v>
      </c>
      <c r="E52" s="8">
        <f t="shared" ca="1" si="24"/>
        <v>26.986506746626688</v>
      </c>
      <c r="G52" s="5">
        <f t="shared" ca="1" si="27"/>
        <v>0</v>
      </c>
      <c r="H52" s="5">
        <f t="shared" ca="1" si="27"/>
        <v>0</v>
      </c>
      <c r="I52" s="5">
        <f t="shared" ca="1" si="27"/>
        <v>0</v>
      </c>
      <c r="J52" s="5">
        <f t="shared" ca="1" si="27"/>
        <v>0</v>
      </c>
      <c r="K52" s="5">
        <f t="shared" ca="1" si="27"/>
        <v>0</v>
      </c>
      <c r="L52" s="5">
        <f t="shared" ca="1" si="27"/>
        <v>0</v>
      </c>
      <c r="M52" s="5">
        <f t="shared" ca="1" si="27"/>
        <v>0</v>
      </c>
      <c r="N52" s="5">
        <f t="shared" ca="1" si="27"/>
        <v>0</v>
      </c>
      <c r="O52" s="5">
        <f t="shared" ca="1" si="27"/>
        <v>0</v>
      </c>
      <c r="P52" s="5">
        <f t="shared" ca="1" si="6"/>
        <v>0</v>
      </c>
      <c r="Q52" s="5">
        <f t="shared" ca="1" si="27"/>
        <v>0</v>
      </c>
      <c r="R52" s="5">
        <f t="shared" ca="1" si="27"/>
        <v>0</v>
      </c>
      <c r="S52" s="5">
        <f t="shared" ca="1" si="27"/>
        <v>0</v>
      </c>
      <c r="T52" s="5">
        <f t="shared" ca="1" si="27"/>
        <v>0</v>
      </c>
      <c r="U52" s="5">
        <f t="shared" ca="1" si="27"/>
        <v>0</v>
      </c>
      <c r="V52" s="5">
        <f t="shared" ca="1" si="27"/>
        <v>0</v>
      </c>
      <c r="W52" s="5">
        <f t="shared" ca="1" si="21"/>
        <v>0</v>
      </c>
      <c r="X52" s="5">
        <f t="shared" ca="1" si="21"/>
        <v>0</v>
      </c>
      <c r="Y52" s="5">
        <f t="shared" ca="1" si="21"/>
        <v>0</v>
      </c>
      <c r="Z52" s="5">
        <f t="shared" ca="1" si="21"/>
        <v>0</v>
      </c>
      <c r="AA52" s="5">
        <f t="shared" ca="1" si="21"/>
        <v>1</v>
      </c>
      <c r="AB52" s="5">
        <f t="shared" ca="1" si="21"/>
        <v>0</v>
      </c>
      <c r="AC52" s="5">
        <f t="shared" ca="1" si="21"/>
        <v>0</v>
      </c>
      <c r="AD52" s="5">
        <f t="shared" ca="1" si="21"/>
        <v>0</v>
      </c>
      <c r="AE52" s="5">
        <f t="shared" ca="1" si="8"/>
        <v>0</v>
      </c>
      <c r="AF52" s="5">
        <f t="shared" ca="1" si="8"/>
        <v>0</v>
      </c>
      <c r="AG52" s="5">
        <f t="shared" ca="1" si="8"/>
        <v>0</v>
      </c>
      <c r="AH52" s="5">
        <f t="shared" ca="1" si="9"/>
        <v>0</v>
      </c>
      <c r="AI52" s="5">
        <f t="shared" ca="1" si="8"/>
        <v>0</v>
      </c>
      <c r="AJ52" s="5">
        <f t="shared" ca="1" si="8"/>
        <v>0</v>
      </c>
      <c r="AK52" s="5">
        <f t="shared" ca="1" si="8"/>
        <v>0</v>
      </c>
      <c r="AL52" s="5">
        <f t="shared" ca="1" si="8"/>
        <v>0</v>
      </c>
      <c r="AM52" s="5">
        <f t="shared" ca="1" si="10"/>
        <v>0</v>
      </c>
      <c r="AN52" s="5">
        <f t="shared" ca="1" si="10"/>
        <v>0</v>
      </c>
    </row>
    <row r="53" spans="1:40">
      <c r="A53">
        <f t="shared" ca="1" si="25"/>
        <v>116</v>
      </c>
      <c r="B53" t="str">
        <f t="shared" ca="1" si="23"/>
        <v>Pétrélis François</v>
      </c>
      <c r="C53" s="5">
        <f ca="1">COUNTIF(personnel!J$11:K$151,manips!B53)/2</f>
        <v>0</v>
      </c>
      <c r="D53" s="8">
        <f t="shared" ca="1" si="3"/>
        <v>18.993668777074308</v>
      </c>
      <c r="E53" s="8">
        <f t="shared" ca="1" si="24"/>
        <v>18.993668777074308</v>
      </c>
      <c r="G53" s="5">
        <f t="shared" ca="1" si="27"/>
        <v>0</v>
      </c>
      <c r="H53" s="5">
        <f t="shared" ca="1" si="27"/>
        <v>0</v>
      </c>
      <c r="I53" s="5">
        <f t="shared" ca="1" si="27"/>
        <v>0</v>
      </c>
      <c r="J53" s="5">
        <f t="shared" ca="1" si="27"/>
        <v>0</v>
      </c>
      <c r="K53" s="5">
        <f t="shared" ca="1" si="27"/>
        <v>0</v>
      </c>
      <c r="L53" s="5">
        <f t="shared" ca="1" si="27"/>
        <v>0</v>
      </c>
      <c r="M53" s="5">
        <f t="shared" ca="1" si="27"/>
        <v>0</v>
      </c>
      <c r="N53" s="5">
        <f t="shared" ca="1" si="27"/>
        <v>0</v>
      </c>
      <c r="O53" s="5">
        <f t="shared" ca="1" si="27"/>
        <v>1</v>
      </c>
      <c r="P53" s="5">
        <f t="shared" ca="1" si="6"/>
        <v>0</v>
      </c>
      <c r="Q53" s="5">
        <f t="shared" ca="1" si="27"/>
        <v>0</v>
      </c>
      <c r="R53" s="5">
        <f t="shared" ca="1" si="27"/>
        <v>0</v>
      </c>
      <c r="S53" s="5">
        <f t="shared" ca="1" si="27"/>
        <v>0</v>
      </c>
      <c r="T53" s="5">
        <f t="shared" ca="1" si="27"/>
        <v>0</v>
      </c>
      <c r="U53" s="5">
        <f t="shared" ca="1" si="27"/>
        <v>0</v>
      </c>
      <c r="V53" s="5">
        <f t="shared" ca="1" si="27"/>
        <v>0</v>
      </c>
      <c r="W53" s="5">
        <f t="shared" ca="1" si="21"/>
        <v>0</v>
      </c>
      <c r="X53" s="5">
        <f t="shared" ca="1" si="21"/>
        <v>0</v>
      </c>
      <c r="Y53" s="5">
        <f t="shared" ca="1" si="21"/>
        <v>0</v>
      </c>
      <c r="Z53" s="5">
        <f t="shared" ca="1" si="21"/>
        <v>0</v>
      </c>
      <c r="AA53" s="5">
        <f t="shared" ca="1" si="21"/>
        <v>0</v>
      </c>
      <c r="AB53" s="5">
        <f t="shared" ca="1" si="21"/>
        <v>0</v>
      </c>
      <c r="AC53" s="5">
        <f t="shared" ca="1" si="21"/>
        <v>0</v>
      </c>
      <c r="AD53" s="5">
        <f t="shared" ca="1" si="21"/>
        <v>0</v>
      </c>
      <c r="AE53" s="5">
        <f t="shared" ca="1" si="8"/>
        <v>0</v>
      </c>
      <c r="AF53" s="5">
        <f t="shared" ca="1" si="8"/>
        <v>0</v>
      </c>
      <c r="AG53" s="5">
        <f t="shared" ca="1" si="8"/>
        <v>0</v>
      </c>
      <c r="AH53" s="5">
        <f t="shared" ca="1" si="9"/>
        <v>0</v>
      </c>
      <c r="AI53" s="5">
        <f t="shared" ca="1" si="8"/>
        <v>0</v>
      </c>
      <c r="AJ53" s="5">
        <f t="shared" ca="1" si="8"/>
        <v>0</v>
      </c>
      <c r="AK53" s="5">
        <f t="shared" ca="1" si="8"/>
        <v>0</v>
      </c>
      <c r="AL53" s="5">
        <f t="shared" ca="1" si="8"/>
        <v>0</v>
      </c>
      <c r="AM53" s="5">
        <f t="shared" ca="1" si="10"/>
        <v>0</v>
      </c>
      <c r="AN53" s="5">
        <f t="shared" ca="1" si="10"/>
        <v>0</v>
      </c>
    </row>
    <row r="54" spans="1:40">
      <c r="A54">
        <f t="shared" ca="1" si="25"/>
        <v>117</v>
      </c>
      <c r="B54" t="str">
        <f t="shared" ca="1" si="23"/>
        <v>Peyrieras Nadine</v>
      </c>
      <c r="C54" s="5">
        <f ca="1">COUNTIF(personnel!J$11:K$151,manips!B54)/2</f>
        <v>3</v>
      </c>
      <c r="D54" s="8">
        <f t="shared" ca="1" si="3"/>
        <v>23.826498714305089</v>
      </c>
      <c r="E54" s="8">
        <f t="shared" ca="1" si="24"/>
        <v>5.9566246785762722</v>
      </c>
      <c r="G54" s="5">
        <f t="shared" ca="1" si="27"/>
        <v>0</v>
      </c>
      <c r="H54" s="5">
        <f t="shared" ca="1" si="27"/>
        <v>0</v>
      </c>
      <c r="I54" s="5">
        <f t="shared" ca="1" si="27"/>
        <v>0.5</v>
      </c>
      <c r="J54" s="5">
        <f t="shared" ca="1" si="27"/>
        <v>0.5</v>
      </c>
      <c r="K54" s="5">
        <f t="shared" ca="1" si="27"/>
        <v>0</v>
      </c>
      <c r="L54" s="5">
        <f t="shared" ca="1" si="27"/>
        <v>0</v>
      </c>
      <c r="M54" s="5">
        <f t="shared" ca="1" si="27"/>
        <v>0</v>
      </c>
      <c r="N54" s="5">
        <f t="shared" ca="1" si="27"/>
        <v>0</v>
      </c>
      <c r="O54" s="5">
        <f t="shared" ca="1" si="27"/>
        <v>0</v>
      </c>
      <c r="P54" s="5">
        <f t="shared" ca="1" si="6"/>
        <v>0</v>
      </c>
      <c r="Q54" s="5">
        <f t="shared" ca="1" si="27"/>
        <v>0</v>
      </c>
      <c r="R54" s="5">
        <f t="shared" ca="1" si="27"/>
        <v>0</v>
      </c>
      <c r="S54" s="5">
        <f t="shared" ca="1" si="27"/>
        <v>0</v>
      </c>
      <c r="T54" s="5">
        <f t="shared" ca="1" si="27"/>
        <v>0</v>
      </c>
      <c r="U54" s="5">
        <f t="shared" ca="1" si="27"/>
        <v>0</v>
      </c>
      <c r="V54" s="5">
        <f t="shared" ca="1" si="27"/>
        <v>0</v>
      </c>
      <c r="W54" s="5">
        <f t="shared" ca="1" si="21"/>
        <v>0</v>
      </c>
      <c r="X54" s="5">
        <f t="shared" ca="1" si="21"/>
        <v>0</v>
      </c>
      <c r="Y54" s="5">
        <f t="shared" ca="1" si="21"/>
        <v>0</v>
      </c>
      <c r="Z54" s="5">
        <f t="shared" ca="1" si="21"/>
        <v>0</v>
      </c>
      <c r="AA54" s="5">
        <f t="shared" ca="1" si="21"/>
        <v>0</v>
      </c>
      <c r="AB54" s="5">
        <f t="shared" ca="1" si="21"/>
        <v>0</v>
      </c>
      <c r="AC54" s="5">
        <f t="shared" ca="1" si="21"/>
        <v>0</v>
      </c>
      <c r="AD54" s="5">
        <f t="shared" ca="1" si="21"/>
        <v>0</v>
      </c>
      <c r="AE54" s="5">
        <f t="shared" ca="1" si="8"/>
        <v>0</v>
      </c>
      <c r="AF54" s="5">
        <f t="shared" ca="1" si="8"/>
        <v>0</v>
      </c>
      <c r="AG54" s="5">
        <f t="shared" ca="1" si="8"/>
        <v>0</v>
      </c>
      <c r="AH54" s="5">
        <f t="shared" ca="1" si="9"/>
        <v>0</v>
      </c>
      <c r="AI54" s="5">
        <f t="shared" ca="1" si="8"/>
        <v>0</v>
      </c>
      <c r="AJ54" s="5">
        <f t="shared" ca="1" si="8"/>
        <v>0</v>
      </c>
      <c r="AK54" s="5">
        <f t="shared" ca="1" si="8"/>
        <v>0</v>
      </c>
      <c r="AL54" s="5">
        <f t="shared" ca="1" si="8"/>
        <v>0</v>
      </c>
      <c r="AM54" s="5">
        <f t="shared" ca="1" si="10"/>
        <v>0</v>
      </c>
      <c r="AN54" s="5">
        <f t="shared" ca="1" si="10"/>
        <v>0</v>
      </c>
    </row>
    <row r="55" spans="1:40">
      <c r="A55">
        <f t="shared" ca="1" si="25"/>
        <v>118</v>
      </c>
      <c r="B55" t="str">
        <f t="shared" ca="1" si="23"/>
        <v>Pham Chi-Tuong</v>
      </c>
      <c r="C55" s="5">
        <f ca="1">COUNTIF(personnel!J$11:K$151,manips!B55)/2</f>
        <v>0</v>
      </c>
      <c r="D55" s="8">
        <f t="shared" ca="1" si="3"/>
        <v>19.990004997501252</v>
      </c>
      <c r="E55" s="8">
        <f t="shared" ca="1" si="24"/>
        <v>19.990004997501252</v>
      </c>
      <c r="G55" s="5">
        <f t="shared" ca="1" si="27"/>
        <v>0</v>
      </c>
      <c r="H55" s="5">
        <f t="shared" ca="1" si="27"/>
        <v>0</v>
      </c>
      <c r="I55" s="5">
        <f t="shared" ca="1" si="27"/>
        <v>0</v>
      </c>
      <c r="J55" s="5">
        <f t="shared" ca="1" si="27"/>
        <v>0</v>
      </c>
      <c r="K55" s="5">
        <f t="shared" ca="1" si="27"/>
        <v>0</v>
      </c>
      <c r="L55" s="5">
        <f t="shared" ca="1" si="27"/>
        <v>0</v>
      </c>
      <c r="M55" s="5">
        <f t="shared" ca="1" si="27"/>
        <v>1</v>
      </c>
      <c r="N55" s="5">
        <f t="shared" ca="1" si="27"/>
        <v>0</v>
      </c>
      <c r="O55" s="5">
        <f t="shared" ca="1" si="27"/>
        <v>0</v>
      </c>
      <c r="P55" s="5">
        <f t="shared" ca="1" si="6"/>
        <v>0</v>
      </c>
      <c r="Q55" s="5">
        <f t="shared" ca="1" si="27"/>
        <v>0</v>
      </c>
      <c r="R55" s="5">
        <f t="shared" ca="1" si="27"/>
        <v>0</v>
      </c>
      <c r="S55" s="5">
        <f t="shared" ca="1" si="27"/>
        <v>0</v>
      </c>
      <c r="T55" s="5">
        <f t="shared" ca="1" si="27"/>
        <v>0</v>
      </c>
      <c r="U55" s="5">
        <f t="shared" ca="1" si="27"/>
        <v>0</v>
      </c>
      <c r="V55" s="5">
        <f t="shared" ca="1" si="27"/>
        <v>0</v>
      </c>
      <c r="W55" s="5">
        <f t="shared" ca="1" si="21"/>
        <v>0</v>
      </c>
      <c r="X55" s="5">
        <f t="shared" ca="1" si="21"/>
        <v>0</v>
      </c>
      <c r="Y55" s="5">
        <f t="shared" ca="1" si="21"/>
        <v>0</v>
      </c>
      <c r="Z55" s="5">
        <f t="shared" ca="1" si="21"/>
        <v>0</v>
      </c>
      <c r="AA55" s="5">
        <f t="shared" ca="1" si="21"/>
        <v>0</v>
      </c>
      <c r="AB55" s="5">
        <f t="shared" ca="1" si="21"/>
        <v>0</v>
      </c>
      <c r="AC55" s="5">
        <f t="shared" ca="1" si="21"/>
        <v>0</v>
      </c>
      <c r="AD55" s="5">
        <f t="shared" ca="1" si="21"/>
        <v>0</v>
      </c>
      <c r="AE55" s="5">
        <f t="shared" ca="1" si="8"/>
        <v>0</v>
      </c>
      <c r="AF55" s="5">
        <f t="shared" ca="1" si="8"/>
        <v>0</v>
      </c>
      <c r="AG55" s="5">
        <f t="shared" ca="1" si="8"/>
        <v>0</v>
      </c>
      <c r="AH55" s="5">
        <f t="shared" ca="1" si="9"/>
        <v>0</v>
      </c>
      <c r="AI55" s="5">
        <f t="shared" ca="1" si="8"/>
        <v>0</v>
      </c>
      <c r="AJ55" s="5">
        <f t="shared" ca="1" si="8"/>
        <v>0</v>
      </c>
      <c r="AK55" s="5">
        <f t="shared" ca="1" si="8"/>
        <v>0</v>
      </c>
      <c r="AL55" s="5">
        <f t="shared" ca="1" si="8"/>
        <v>0</v>
      </c>
      <c r="AM55" s="5">
        <f t="shared" ca="1" si="10"/>
        <v>0</v>
      </c>
      <c r="AN55" s="5">
        <f t="shared" ca="1" si="10"/>
        <v>0</v>
      </c>
    </row>
    <row r="56" spans="1:40">
      <c r="A56">
        <f t="shared" ca="1" si="25"/>
        <v>120</v>
      </c>
      <c r="B56" t="str">
        <f t="shared" ca="1" si="23"/>
        <v>Ponton Alain</v>
      </c>
      <c r="C56" s="5">
        <f ca="1">COUNTIF(personnel!J$11:K$151,manips!B56)/2</f>
        <v>3</v>
      </c>
      <c r="D56" s="8">
        <f t="shared" ca="1" si="3"/>
        <v>23.48825587206397</v>
      </c>
      <c r="E56" s="8">
        <f t="shared" ca="1" si="24"/>
        <v>5.8720639680159925</v>
      </c>
      <c r="G56" s="5">
        <f t="shared" ca="1" si="27"/>
        <v>0</v>
      </c>
      <c r="H56" s="5">
        <f t="shared" ca="1" si="27"/>
        <v>0</v>
      </c>
      <c r="I56" s="5">
        <f t="shared" ca="1" si="27"/>
        <v>0</v>
      </c>
      <c r="J56" s="5">
        <f t="shared" ca="1" si="27"/>
        <v>0</v>
      </c>
      <c r="K56" s="5">
        <f t="shared" ca="1" si="27"/>
        <v>0</v>
      </c>
      <c r="L56" s="5">
        <f t="shared" ca="1" si="27"/>
        <v>0</v>
      </c>
      <c r="M56" s="5">
        <f t="shared" ca="1" si="27"/>
        <v>0</v>
      </c>
      <c r="N56" s="5">
        <f t="shared" ca="1" si="27"/>
        <v>0</v>
      </c>
      <c r="O56" s="5">
        <f t="shared" ca="1" si="27"/>
        <v>0</v>
      </c>
      <c r="P56" s="5">
        <f t="shared" ca="1" si="6"/>
        <v>0</v>
      </c>
      <c r="Q56" s="5">
        <f t="shared" ca="1" si="27"/>
        <v>0</v>
      </c>
      <c r="R56" s="5">
        <f t="shared" ca="1" si="27"/>
        <v>0</v>
      </c>
      <c r="S56" s="5">
        <f t="shared" ca="1" si="27"/>
        <v>0</v>
      </c>
      <c r="T56" s="5">
        <f t="shared" ca="1" si="27"/>
        <v>0</v>
      </c>
      <c r="U56" s="5">
        <f t="shared" ca="1" si="27"/>
        <v>0</v>
      </c>
      <c r="V56" s="5">
        <f t="shared" ca="1" si="27"/>
        <v>0</v>
      </c>
      <c r="W56" s="5">
        <f t="shared" ca="1" si="21"/>
        <v>0</v>
      </c>
      <c r="X56" s="5">
        <f t="shared" ca="1" si="21"/>
        <v>0</v>
      </c>
      <c r="Y56" s="5">
        <f t="shared" ca="1" si="21"/>
        <v>0</v>
      </c>
      <c r="Z56" s="5">
        <f t="shared" ca="1" si="21"/>
        <v>0</v>
      </c>
      <c r="AA56" s="5">
        <f t="shared" ca="1" si="21"/>
        <v>0</v>
      </c>
      <c r="AB56" s="5">
        <f t="shared" ca="1" si="21"/>
        <v>0</v>
      </c>
      <c r="AC56" s="5">
        <f t="shared" ca="1" si="21"/>
        <v>1</v>
      </c>
      <c r="AD56" s="5">
        <f t="shared" ca="1" si="21"/>
        <v>0</v>
      </c>
      <c r="AE56" s="5">
        <f t="shared" ca="1" si="8"/>
        <v>0</v>
      </c>
      <c r="AF56" s="5">
        <f t="shared" ca="1" si="8"/>
        <v>0</v>
      </c>
      <c r="AG56" s="5">
        <f t="shared" ca="1" si="8"/>
        <v>0</v>
      </c>
      <c r="AH56" s="5">
        <f t="shared" ca="1" si="9"/>
        <v>0</v>
      </c>
      <c r="AI56" s="5">
        <f t="shared" ca="1" si="8"/>
        <v>0</v>
      </c>
      <c r="AJ56" s="5">
        <f t="shared" ca="1" si="8"/>
        <v>0</v>
      </c>
      <c r="AK56" s="5">
        <f t="shared" ca="1" si="8"/>
        <v>0</v>
      </c>
      <c r="AL56" s="5">
        <f t="shared" ca="1" si="8"/>
        <v>0</v>
      </c>
      <c r="AM56" s="5">
        <f t="shared" ca="1" si="10"/>
        <v>0</v>
      </c>
      <c r="AN56" s="5">
        <f t="shared" ca="1" si="10"/>
        <v>0</v>
      </c>
    </row>
    <row r="57" spans="1:40">
      <c r="A57">
        <f t="shared" ca="1" si="25"/>
        <v>122</v>
      </c>
      <c r="B57" t="str">
        <f t="shared" ca="1" si="23"/>
        <v>Puff Nicolas</v>
      </c>
      <c r="C57" s="5">
        <f ca="1">COUNTIF(personnel!J$11:K$151,manips!B57)/2</f>
        <v>0</v>
      </c>
      <c r="D57" s="8">
        <f t="shared" ca="1" si="3"/>
        <v>37.312687312687316</v>
      </c>
      <c r="E57" s="8">
        <f t="shared" ca="1" si="24"/>
        <v>37.312687312687316</v>
      </c>
      <c r="G57" s="5">
        <f t="shared" ca="1" si="27"/>
        <v>0</v>
      </c>
      <c r="H57" s="5">
        <f t="shared" ca="1" si="27"/>
        <v>0</v>
      </c>
      <c r="I57" s="5">
        <f t="shared" ca="1" si="27"/>
        <v>0</v>
      </c>
      <c r="J57" s="5">
        <f t="shared" ca="1" si="27"/>
        <v>0</v>
      </c>
      <c r="K57" s="5">
        <f t="shared" ca="1" si="27"/>
        <v>0</v>
      </c>
      <c r="L57" s="5">
        <f t="shared" ca="1" si="27"/>
        <v>0</v>
      </c>
      <c r="M57" s="5">
        <f t="shared" ca="1" si="27"/>
        <v>0</v>
      </c>
      <c r="N57" s="5">
        <f t="shared" ca="1" si="27"/>
        <v>0</v>
      </c>
      <c r="O57" s="5">
        <f t="shared" ca="1" si="27"/>
        <v>0</v>
      </c>
      <c r="P57" s="5">
        <f t="shared" ca="1" si="6"/>
        <v>0</v>
      </c>
      <c r="Q57" s="5">
        <f t="shared" ca="1" si="27"/>
        <v>0</v>
      </c>
      <c r="R57" s="5">
        <f t="shared" ca="1" si="27"/>
        <v>0</v>
      </c>
      <c r="S57" s="5">
        <f t="shared" ca="1" si="27"/>
        <v>0</v>
      </c>
      <c r="T57" s="5">
        <f t="shared" ca="1" si="27"/>
        <v>0</v>
      </c>
      <c r="U57" s="5">
        <f t="shared" ca="1" si="27"/>
        <v>0</v>
      </c>
      <c r="V57" s="5">
        <f t="shared" ca="1" si="27"/>
        <v>0</v>
      </c>
      <c r="W57" s="5">
        <f t="shared" ca="1" si="21"/>
        <v>0</v>
      </c>
      <c r="X57" s="5">
        <f t="shared" ca="1" si="21"/>
        <v>0</v>
      </c>
      <c r="Y57" s="5">
        <f t="shared" ca="1" si="21"/>
        <v>0</v>
      </c>
      <c r="Z57" s="5">
        <f t="shared" ca="1" si="21"/>
        <v>0</v>
      </c>
      <c r="AA57" s="5">
        <f t="shared" ca="1" si="21"/>
        <v>0</v>
      </c>
      <c r="AB57" s="5">
        <f t="shared" ca="1" si="21"/>
        <v>0</v>
      </c>
      <c r="AC57" s="5">
        <f t="shared" ca="1" si="21"/>
        <v>0</v>
      </c>
      <c r="AD57" s="5">
        <f t="shared" ca="1" si="21"/>
        <v>0</v>
      </c>
      <c r="AE57" s="5">
        <f t="shared" ca="1" si="8"/>
        <v>0</v>
      </c>
      <c r="AF57" s="5">
        <f t="shared" ca="1" si="8"/>
        <v>0</v>
      </c>
      <c r="AG57" s="5">
        <f t="shared" ca="1" si="8"/>
        <v>0</v>
      </c>
      <c r="AH57" s="5">
        <f t="shared" ca="1" si="9"/>
        <v>0</v>
      </c>
      <c r="AI57" s="5">
        <f t="shared" ca="1" si="8"/>
        <v>0</v>
      </c>
      <c r="AJ57" s="5">
        <f t="shared" ca="1" si="8"/>
        <v>0</v>
      </c>
      <c r="AK57" s="5">
        <f t="shared" ca="1" si="8"/>
        <v>0</v>
      </c>
      <c r="AL57" s="5">
        <f t="shared" ca="1" si="8"/>
        <v>0.5</v>
      </c>
      <c r="AM57" s="5">
        <f t="shared" ca="1" si="10"/>
        <v>0</v>
      </c>
      <c r="AN57" s="5">
        <f t="shared" ca="1" si="10"/>
        <v>0.5</v>
      </c>
    </row>
    <row r="58" spans="1:40">
      <c r="A58">
        <f t="shared" ca="1" si="25"/>
        <v>123</v>
      </c>
      <c r="B58" t="str">
        <f t="shared" ca="1" si="23"/>
        <v>Py Charlotte</v>
      </c>
      <c r="C58" s="5">
        <f ca="1">COUNTIF(personnel!J$11:K$151,manips!B58)/2</f>
        <v>0</v>
      </c>
      <c r="D58" s="8">
        <f t="shared" ca="1" si="3"/>
        <v>14.594162335065974</v>
      </c>
      <c r="E58" s="8">
        <f t="shared" ca="1" si="24"/>
        <v>14.594162335065974</v>
      </c>
      <c r="G58" s="5">
        <f t="shared" ca="1" si="27"/>
        <v>0</v>
      </c>
      <c r="H58" s="5">
        <f t="shared" ca="1" si="27"/>
        <v>0</v>
      </c>
      <c r="I58" s="5">
        <f t="shared" ca="1" si="27"/>
        <v>0</v>
      </c>
      <c r="J58" s="5">
        <f t="shared" ca="1" si="27"/>
        <v>0</v>
      </c>
      <c r="K58" s="5">
        <f t="shared" ca="1" si="27"/>
        <v>0</v>
      </c>
      <c r="L58" s="5">
        <f t="shared" ca="1" si="27"/>
        <v>0</v>
      </c>
      <c r="M58" s="5">
        <f t="shared" ca="1" si="27"/>
        <v>0</v>
      </c>
      <c r="N58" s="5">
        <f t="shared" ca="1" si="27"/>
        <v>0</v>
      </c>
      <c r="O58" s="5">
        <f t="shared" ca="1" si="27"/>
        <v>0</v>
      </c>
      <c r="P58" s="5">
        <f t="shared" ca="1" si="6"/>
        <v>0</v>
      </c>
      <c r="Q58" s="5">
        <f t="shared" ca="1" si="27"/>
        <v>0</v>
      </c>
      <c r="R58" s="5">
        <f t="shared" ca="1" si="27"/>
        <v>0</v>
      </c>
      <c r="S58" s="5">
        <f t="shared" ca="1" si="27"/>
        <v>1</v>
      </c>
      <c r="T58" s="5">
        <f t="shared" ca="1" si="27"/>
        <v>0</v>
      </c>
      <c r="U58" s="5">
        <f t="shared" ca="1" si="27"/>
        <v>0</v>
      </c>
      <c r="V58" s="5">
        <f t="shared" ca="1" si="27"/>
        <v>0</v>
      </c>
      <c r="W58" s="5">
        <f t="shared" ca="1" si="21"/>
        <v>0</v>
      </c>
      <c r="X58" s="5">
        <f t="shared" ca="1" si="21"/>
        <v>0</v>
      </c>
      <c r="Y58" s="5">
        <f t="shared" ca="1" si="21"/>
        <v>0</v>
      </c>
      <c r="Z58" s="5">
        <f t="shared" ca="1" si="21"/>
        <v>0</v>
      </c>
      <c r="AA58" s="5">
        <f t="shared" ca="1" si="21"/>
        <v>0</v>
      </c>
      <c r="AB58" s="5">
        <f t="shared" ca="1" si="21"/>
        <v>0</v>
      </c>
      <c r="AC58" s="5">
        <f t="shared" ca="1" si="21"/>
        <v>0</v>
      </c>
      <c r="AD58" s="5">
        <f t="shared" ca="1" si="21"/>
        <v>0</v>
      </c>
      <c r="AE58" s="5">
        <f t="shared" ca="1" si="8"/>
        <v>0</v>
      </c>
      <c r="AF58" s="5">
        <f t="shared" ca="1" si="8"/>
        <v>0</v>
      </c>
      <c r="AG58" s="5">
        <f t="shared" ca="1" si="8"/>
        <v>0</v>
      </c>
      <c r="AH58" s="5">
        <f t="shared" ca="1" si="9"/>
        <v>0</v>
      </c>
      <c r="AI58" s="5">
        <f t="shared" ca="1" si="8"/>
        <v>0</v>
      </c>
      <c r="AJ58" s="5">
        <f t="shared" ca="1" si="8"/>
        <v>0</v>
      </c>
      <c r="AK58" s="5">
        <f t="shared" ca="1" si="8"/>
        <v>0</v>
      </c>
      <c r="AL58" s="5">
        <f t="shared" ca="1" si="8"/>
        <v>0</v>
      </c>
      <c r="AM58" s="5">
        <f t="shared" ca="1" si="10"/>
        <v>0</v>
      </c>
      <c r="AN58" s="5">
        <f t="shared" ca="1" si="10"/>
        <v>0</v>
      </c>
    </row>
    <row r="59" spans="1:40">
      <c r="A59">
        <f t="shared" ca="1" si="25"/>
        <v>127</v>
      </c>
      <c r="B59" t="str">
        <f t="shared" ca="1" si="23"/>
        <v>Reffay-Beugnon Myriam</v>
      </c>
      <c r="C59" s="5">
        <f ca="1">COUNTIF(personnel!J$11:K$151,manips!B59)/2</f>
        <v>1.5</v>
      </c>
      <c r="D59" s="8">
        <f t="shared" ca="1" si="3"/>
        <v>16.728633222035864</v>
      </c>
      <c r="E59" s="8">
        <f t="shared" ca="1" si="24"/>
        <v>6.6914532888143459</v>
      </c>
      <c r="G59" s="5">
        <f t="shared" ca="1" si="27"/>
        <v>0</v>
      </c>
      <c r="H59" s="5">
        <f t="shared" ca="1" si="27"/>
        <v>0.5</v>
      </c>
      <c r="I59" s="5">
        <f t="shared" ca="1" si="27"/>
        <v>0.5</v>
      </c>
      <c r="J59" s="5">
        <f t="shared" ca="1" si="27"/>
        <v>0</v>
      </c>
      <c r="K59" s="5">
        <f t="shared" ca="1" si="27"/>
        <v>0</v>
      </c>
      <c r="L59" s="5">
        <f t="shared" ca="1" si="27"/>
        <v>0</v>
      </c>
      <c r="M59" s="5">
        <f t="shared" ca="1" si="27"/>
        <v>0</v>
      </c>
      <c r="N59" s="5">
        <f t="shared" ca="1" si="27"/>
        <v>0</v>
      </c>
      <c r="O59" s="5">
        <f t="shared" ca="1" si="27"/>
        <v>0</v>
      </c>
      <c r="P59" s="5">
        <f t="shared" ca="1" si="6"/>
        <v>0</v>
      </c>
      <c r="Q59" s="5">
        <f t="shared" ca="1" si="27"/>
        <v>0</v>
      </c>
      <c r="R59" s="5">
        <f t="shared" ca="1" si="27"/>
        <v>0</v>
      </c>
      <c r="S59" s="5">
        <f t="shared" ca="1" si="27"/>
        <v>0</v>
      </c>
      <c r="T59" s="5">
        <f t="shared" ca="1" si="27"/>
        <v>0</v>
      </c>
      <c r="U59" s="5">
        <f t="shared" ca="1" si="27"/>
        <v>0</v>
      </c>
      <c r="V59" s="5">
        <f t="shared" ca="1" si="27"/>
        <v>0</v>
      </c>
      <c r="W59" s="5">
        <f t="shared" ca="1" si="21"/>
        <v>0</v>
      </c>
      <c r="X59" s="5">
        <f t="shared" ca="1" si="21"/>
        <v>0</v>
      </c>
      <c r="Y59" s="5">
        <f t="shared" ca="1" si="21"/>
        <v>0</v>
      </c>
      <c r="Z59" s="5">
        <f t="shared" ca="1" si="21"/>
        <v>0</v>
      </c>
      <c r="AA59" s="5">
        <f t="shared" ca="1" si="21"/>
        <v>0</v>
      </c>
      <c r="AB59" s="5">
        <f t="shared" ca="1" si="21"/>
        <v>0</v>
      </c>
      <c r="AC59" s="5">
        <f t="shared" ca="1" si="21"/>
        <v>0</v>
      </c>
      <c r="AD59" s="5">
        <f t="shared" ca="1" si="21"/>
        <v>0</v>
      </c>
      <c r="AE59" s="5">
        <f t="shared" ca="1" si="8"/>
        <v>0</v>
      </c>
      <c r="AF59" s="5">
        <f t="shared" ca="1" si="8"/>
        <v>0</v>
      </c>
      <c r="AG59" s="5">
        <f t="shared" ca="1" si="8"/>
        <v>0</v>
      </c>
      <c r="AH59" s="5">
        <f t="shared" ca="1" si="9"/>
        <v>0</v>
      </c>
      <c r="AI59" s="5">
        <f t="shared" ca="1" si="8"/>
        <v>0</v>
      </c>
      <c r="AJ59" s="5">
        <f t="shared" ca="1" si="8"/>
        <v>0</v>
      </c>
      <c r="AK59" s="5">
        <f t="shared" ca="1" si="8"/>
        <v>0</v>
      </c>
      <c r="AL59" s="5">
        <f t="shared" ca="1" si="8"/>
        <v>0</v>
      </c>
      <c r="AM59" s="5">
        <f t="shared" ca="1" si="10"/>
        <v>0</v>
      </c>
      <c r="AN59" s="5">
        <f t="shared" ca="1" si="10"/>
        <v>0</v>
      </c>
    </row>
    <row r="60" spans="1:40">
      <c r="A60">
        <f t="shared" ca="1" si="25"/>
        <v>130</v>
      </c>
      <c r="B60" t="str">
        <f t="shared" ca="1" si="23"/>
        <v>Roché Matthieu</v>
      </c>
      <c r="C60" s="5">
        <f ca="1">COUNTIF(personnel!J$11:K$151,manips!B60)/2</f>
        <v>1.5</v>
      </c>
      <c r="D60" s="8">
        <f t="shared" ca="1" si="3"/>
        <v>25.658113962012663</v>
      </c>
      <c r="E60" s="8">
        <f t="shared" ca="1" si="24"/>
        <v>10.263245584805066</v>
      </c>
      <c r="G60" s="5">
        <f t="shared" ref="G60:V63" ca="1" si="28">(IF(INDIRECT(_xlfn.CONCAT("personnel!",ADDRESS($A60,8)))=G$1,1,0)+IF(INDIRECT(_xlfn.CONCAT("personnel!",ADDRESS($A60,9)))=G$1,1,0))/2</f>
        <v>0</v>
      </c>
      <c r="H60" s="5">
        <f t="shared" ca="1" si="28"/>
        <v>0</v>
      </c>
      <c r="I60" s="5">
        <f t="shared" ca="1" si="28"/>
        <v>0</v>
      </c>
      <c r="J60" s="5">
        <f t="shared" ca="1" si="28"/>
        <v>0</v>
      </c>
      <c r="K60" s="5">
        <f t="shared" ca="1" si="28"/>
        <v>0</v>
      </c>
      <c r="L60" s="5">
        <f t="shared" ca="1" si="28"/>
        <v>0</v>
      </c>
      <c r="M60" s="5">
        <f t="shared" ca="1" si="28"/>
        <v>0</v>
      </c>
      <c r="N60" s="5">
        <f t="shared" ca="1" si="28"/>
        <v>0</v>
      </c>
      <c r="O60" s="5">
        <f t="shared" ca="1" si="28"/>
        <v>0</v>
      </c>
      <c r="P60" s="5">
        <f t="shared" ca="1" si="6"/>
        <v>0</v>
      </c>
      <c r="Q60" s="5">
        <f t="shared" ca="1" si="28"/>
        <v>0</v>
      </c>
      <c r="R60" s="5">
        <f t="shared" ca="1" si="28"/>
        <v>0</v>
      </c>
      <c r="S60" s="5">
        <f t="shared" ca="1" si="28"/>
        <v>0</v>
      </c>
      <c r="T60" s="5">
        <f t="shared" ca="1" si="28"/>
        <v>0</v>
      </c>
      <c r="U60" s="5">
        <f t="shared" ca="1" si="28"/>
        <v>0</v>
      </c>
      <c r="V60" s="5">
        <f t="shared" ca="1" si="28"/>
        <v>0</v>
      </c>
      <c r="W60" s="5">
        <f t="shared" ca="1" si="21"/>
        <v>0</v>
      </c>
      <c r="X60" s="5">
        <f t="shared" ca="1" si="21"/>
        <v>0</v>
      </c>
      <c r="Y60" s="5">
        <f t="shared" ca="1" si="21"/>
        <v>0</v>
      </c>
      <c r="Z60" s="5">
        <f t="shared" ca="1" si="21"/>
        <v>0</v>
      </c>
      <c r="AA60" s="5">
        <f t="shared" ca="1" si="21"/>
        <v>0</v>
      </c>
      <c r="AB60" s="5">
        <f t="shared" ca="1" si="21"/>
        <v>0</v>
      </c>
      <c r="AC60" s="5">
        <f t="shared" ca="1" si="21"/>
        <v>0</v>
      </c>
      <c r="AD60" s="5">
        <f t="shared" ca="1" si="21"/>
        <v>0</v>
      </c>
      <c r="AE60" s="5">
        <f t="shared" ca="1" si="8"/>
        <v>0</v>
      </c>
      <c r="AF60" s="5">
        <f t="shared" ca="1" si="8"/>
        <v>0.5</v>
      </c>
      <c r="AG60" s="5">
        <f t="shared" ca="1" si="8"/>
        <v>0.5</v>
      </c>
      <c r="AH60" s="5">
        <f t="shared" ca="1" si="9"/>
        <v>0</v>
      </c>
      <c r="AI60" s="5">
        <f t="shared" ca="1" si="8"/>
        <v>0</v>
      </c>
      <c r="AJ60" s="5">
        <f t="shared" ca="1" si="8"/>
        <v>0</v>
      </c>
      <c r="AK60" s="5">
        <f t="shared" ca="1" si="8"/>
        <v>0</v>
      </c>
      <c r="AL60" s="5">
        <f t="shared" ca="1" si="8"/>
        <v>0</v>
      </c>
      <c r="AM60" s="5">
        <f t="shared" ca="1" si="10"/>
        <v>0</v>
      </c>
      <c r="AN60" s="5">
        <f t="shared" ca="1" si="10"/>
        <v>0</v>
      </c>
    </row>
    <row r="61" spans="1:40">
      <c r="A61">
        <f t="shared" ca="1" si="25"/>
        <v>132</v>
      </c>
      <c r="B61" t="str">
        <f t="shared" ca="1" si="23"/>
        <v>Saint-Jean Michel</v>
      </c>
      <c r="C61" s="5">
        <f ca="1">COUNTIF(personnel!J$11:K$151,manips!B61)/2</f>
        <v>1</v>
      </c>
      <c r="D61" s="8">
        <f t="shared" ca="1" si="3"/>
        <v>16.991504247876062</v>
      </c>
      <c r="E61" s="8">
        <f t="shared" ca="1" si="24"/>
        <v>8.4957521239380309</v>
      </c>
      <c r="G61" s="5">
        <f t="shared" ca="1" si="28"/>
        <v>0</v>
      </c>
      <c r="H61" s="5">
        <f t="shared" ca="1" si="28"/>
        <v>0</v>
      </c>
      <c r="I61" s="5">
        <f t="shared" ca="1" si="28"/>
        <v>0</v>
      </c>
      <c r="J61" s="5">
        <f t="shared" ca="1" si="28"/>
        <v>0</v>
      </c>
      <c r="K61" s="5">
        <f t="shared" ca="1" si="28"/>
        <v>0</v>
      </c>
      <c r="L61" s="5">
        <f t="shared" ca="1" si="28"/>
        <v>0</v>
      </c>
      <c r="M61" s="5">
        <f t="shared" ca="1" si="28"/>
        <v>0</v>
      </c>
      <c r="N61" s="5">
        <f t="shared" ca="1" si="28"/>
        <v>0</v>
      </c>
      <c r="O61" s="5">
        <f t="shared" ca="1" si="28"/>
        <v>0</v>
      </c>
      <c r="P61" s="5">
        <f t="shared" ca="1" si="6"/>
        <v>0</v>
      </c>
      <c r="Q61" s="5">
        <f t="shared" ca="1" si="28"/>
        <v>0</v>
      </c>
      <c r="R61" s="5">
        <f t="shared" ca="1" si="28"/>
        <v>0</v>
      </c>
      <c r="S61" s="5">
        <f t="shared" ca="1" si="28"/>
        <v>0</v>
      </c>
      <c r="T61" s="5">
        <f t="shared" ca="1" si="28"/>
        <v>0</v>
      </c>
      <c r="U61" s="5">
        <f t="shared" ca="1" si="28"/>
        <v>0</v>
      </c>
      <c r="V61" s="5">
        <f t="shared" ca="1" si="28"/>
        <v>0</v>
      </c>
      <c r="W61" s="5">
        <f t="shared" ca="1" si="21"/>
        <v>0</v>
      </c>
      <c r="X61" s="5">
        <f t="shared" ca="1" si="21"/>
        <v>0</v>
      </c>
      <c r="Y61" s="5">
        <f t="shared" ca="1" si="21"/>
        <v>0</v>
      </c>
      <c r="Z61" s="5">
        <f t="shared" ca="1" si="21"/>
        <v>0</v>
      </c>
      <c r="AA61" s="5">
        <f t="shared" ca="1" si="21"/>
        <v>0</v>
      </c>
      <c r="AB61" s="5">
        <f t="shared" ca="1" si="21"/>
        <v>0</v>
      </c>
      <c r="AC61" s="5">
        <f t="shared" ca="1" si="21"/>
        <v>0</v>
      </c>
      <c r="AD61" s="5">
        <f t="shared" ca="1" si="21"/>
        <v>0</v>
      </c>
      <c r="AE61" s="5">
        <f t="shared" ca="1" si="8"/>
        <v>1</v>
      </c>
      <c r="AF61" s="5">
        <f t="shared" ca="1" si="8"/>
        <v>0</v>
      </c>
      <c r="AG61" s="5">
        <f t="shared" ca="1" si="8"/>
        <v>0</v>
      </c>
      <c r="AH61" s="5">
        <f t="shared" ca="1" si="9"/>
        <v>0</v>
      </c>
      <c r="AI61" s="5">
        <f t="shared" ca="1" si="8"/>
        <v>0</v>
      </c>
      <c r="AJ61" s="5">
        <f t="shared" ca="1" si="8"/>
        <v>0</v>
      </c>
      <c r="AK61" s="5">
        <f t="shared" ca="1" si="8"/>
        <v>0</v>
      </c>
      <c r="AL61" s="5">
        <f t="shared" ca="1" si="8"/>
        <v>0</v>
      </c>
      <c r="AM61" s="5">
        <f t="shared" ca="1" si="10"/>
        <v>0</v>
      </c>
      <c r="AN61" s="5">
        <f t="shared" ca="1" si="10"/>
        <v>0</v>
      </c>
    </row>
    <row r="62" spans="1:40">
      <c r="A62">
        <f t="shared" ref="A62:A63" ca="1" si="29">VLOOKUP("xp",INDIRECT(CONCATENATE("personnel!D",$A61+1,":G150")),4,FALSE)</f>
        <v>133</v>
      </c>
      <c r="B62" t="str">
        <f t="shared" ref="B62:B63" ca="1" si="30">INDIRECT(_xlfn.CONCAT("personnel!",ADDRESS(A62,2)))</f>
        <v>Savy Thierry</v>
      </c>
      <c r="C62" s="5">
        <f ca="1">COUNTIF(personnel!J$11:K$151,manips!B62)/2</f>
        <v>0</v>
      </c>
      <c r="D62" s="8">
        <f t="shared" ca="1" si="3"/>
        <v>23.826498714305089</v>
      </c>
      <c r="E62" s="8">
        <f t="shared" ref="E62:E63" ca="1" si="31">(SUMPRODUCT(($G62:$AN62),($G$4:$AN$4)))/(1+C62)</f>
        <v>23.826498714305089</v>
      </c>
      <c r="G62" s="5">
        <f t="shared" ca="1" si="28"/>
        <v>0</v>
      </c>
      <c r="H62" s="5">
        <f t="shared" ca="1" si="28"/>
        <v>0</v>
      </c>
      <c r="I62" s="5">
        <f t="shared" ca="1" si="28"/>
        <v>0.5</v>
      </c>
      <c r="J62" s="5">
        <f t="shared" ca="1" si="28"/>
        <v>0.5</v>
      </c>
      <c r="K62" s="5">
        <f t="shared" ca="1" si="28"/>
        <v>0</v>
      </c>
      <c r="L62" s="5">
        <f t="shared" ca="1" si="28"/>
        <v>0</v>
      </c>
      <c r="M62" s="5">
        <f t="shared" ca="1" si="28"/>
        <v>0</v>
      </c>
      <c r="N62" s="5">
        <f t="shared" ca="1" si="28"/>
        <v>0</v>
      </c>
      <c r="O62" s="5">
        <f t="shared" ca="1" si="28"/>
        <v>0</v>
      </c>
      <c r="P62" s="5">
        <f t="shared" ca="1" si="6"/>
        <v>0</v>
      </c>
      <c r="Q62" s="5">
        <f t="shared" ca="1" si="28"/>
        <v>0</v>
      </c>
      <c r="R62" s="5">
        <f t="shared" ca="1" si="28"/>
        <v>0</v>
      </c>
      <c r="S62" s="5">
        <f t="shared" ca="1" si="28"/>
        <v>0</v>
      </c>
      <c r="T62" s="5">
        <f t="shared" ca="1" si="28"/>
        <v>0</v>
      </c>
      <c r="U62" s="5">
        <f t="shared" ca="1" si="28"/>
        <v>0</v>
      </c>
      <c r="V62" s="5">
        <f t="shared" ca="1" si="28"/>
        <v>0</v>
      </c>
      <c r="W62" s="5">
        <f t="shared" ca="1" si="21"/>
        <v>0</v>
      </c>
      <c r="X62" s="5">
        <f t="shared" ca="1" si="21"/>
        <v>0</v>
      </c>
      <c r="Y62" s="5">
        <f t="shared" ca="1" si="21"/>
        <v>0</v>
      </c>
      <c r="Z62" s="5">
        <f t="shared" ca="1" si="21"/>
        <v>0</v>
      </c>
      <c r="AA62" s="5">
        <f t="shared" ca="1" si="21"/>
        <v>0</v>
      </c>
      <c r="AB62" s="5">
        <f t="shared" ca="1" si="21"/>
        <v>0</v>
      </c>
      <c r="AC62" s="5">
        <f t="shared" ca="1" si="21"/>
        <v>0</v>
      </c>
      <c r="AD62" s="5">
        <f t="shared" ca="1" si="21"/>
        <v>0</v>
      </c>
      <c r="AE62" s="5">
        <f t="shared" ca="1" si="8"/>
        <v>0</v>
      </c>
      <c r="AF62" s="5">
        <f t="shared" ca="1" si="8"/>
        <v>0</v>
      </c>
      <c r="AG62" s="5">
        <f t="shared" ca="1" si="8"/>
        <v>0</v>
      </c>
      <c r="AH62" s="5">
        <f t="shared" ca="1" si="9"/>
        <v>0</v>
      </c>
      <c r="AI62" s="5">
        <f t="shared" ca="1" si="8"/>
        <v>0</v>
      </c>
      <c r="AJ62" s="5">
        <f t="shared" ca="1" si="8"/>
        <v>0</v>
      </c>
      <c r="AK62" s="5">
        <f t="shared" ca="1" si="8"/>
        <v>0</v>
      </c>
      <c r="AL62" s="5">
        <f t="shared" ca="1" si="8"/>
        <v>0</v>
      </c>
      <c r="AM62" s="5">
        <f t="shared" ca="1" si="10"/>
        <v>0</v>
      </c>
      <c r="AN62" s="5">
        <f t="shared" ca="1" si="10"/>
        <v>0</v>
      </c>
    </row>
    <row r="63" spans="1:40">
      <c r="A63">
        <f t="shared" ca="1" si="29"/>
        <v>142</v>
      </c>
      <c r="B63" t="str">
        <f t="shared" ca="1" si="30"/>
        <v>Van de Walle Aurore</v>
      </c>
      <c r="C63" s="5">
        <f ca="1">COUNTIF(personnel!J$11:K$141,manips!B63)/2</f>
        <v>0</v>
      </c>
      <c r="D63" s="8">
        <f t="shared" ca="1" si="3"/>
        <v>0</v>
      </c>
      <c r="E63" s="8">
        <f t="shared" ca="1" si="31"/>
        <v>0</v>
      </c>
      <c r="G63" s="5">
        <f t="shared" ca="1" si="28"/>
        <v>0</v>
      </c>
      <c r="H63" s="5">
        <f t="shared" ca="1" si="28"/>
        <v>0</v>
      </c>
      <c r="I63" s="5">
        <f t="shared" ca="1" si="28"/>
        <v>0</v>
      </c>
      <c r="J63" s="5">
        <f t="shared" ca="1" si="28"/>
        <v>0</v>
      </c>
      <c r="K63" s="5">
        <f t="shared" ca="1" si="28"/>
        <v>0</v>
      </c>
      <c r="L63" s="5">
        <f t="shared" ca="1" si="28"/>
        <v>0</v>
      </c>
      <c r="M63" s="5">
        <f t="shared" ca="1" si="28"/>
        <v>0</v>
      </c>
      <c r="N63" s="5">
        <f t="shared" ca="1" si="28"/>
        <v>0</v>
      </c>
      <c r="O63" s="5">
        <f t="shared" ca="1" si="28"/>
        <v>0</v>
      </c>
      <c r="P63" s="5">
        <f t="shared" ca="1" si="6"/>
        <v>0</v>
      </c>
      <c r="Q63" s="5">
        <f t="shared" ca="1" si="28"/>
        <v>0</v>
      </c>
      <c r="R63" s="5">
        <f t="shared" ca="1" si="28"/>
        <v>0</v>
      </c>
      <c r="S63" s="5">
        <f t="shared" ca="1" si="28"/>
        <v>0</v>
      </c>
      <c r="T63" s="5">
        <f t="shared" ca="1" si="28"/>
        <v>0</v>
      </c>
      <c r="U63" s="5">
        <f t="shared" ca="1" si="28"/>
        <v>0</v>
      </c>
      <c r="V63" s="5">
        <f t="shared" ca="1" si="28"/>
        <v>0</v>
      </c>
      <c r="W63" s="5">
        <f t="shared" ca="1" si="21"/>
        <v>0</v>
      </c>
      <c r="X63" s="5">
        <f t="shared" ca="1" si="21"/>
        <v>0</v>
      </c>
      <c r="Y63" s="5">
        <f t="shared" ca="1" si="21"/>
        <v>0</v>
      </c>
      <c r="Z63" s="5">
        <f t="shared" ca="1" si="21"/>
        <v>0</v>
      </c>
      <c r="AA63" s="5">
        <f t="shared" ca="1" si="21"/>
        <v>0</v>
      </c>
      <c r="AB63" s="5">
        <f t="shared" ca="1" si="21"/>
        <v>0</v>
      </c>
      <c r="AC63" s="5">
        <f t="shared" ca="1" si="21"/>
        <v>0</v>
      </c>
      <c r="AD63" s="5">
        <f t="shared" ca="1" si="21"/>
        <v>0</v>
      </c>
      <c r="AE63" s="5">
        <f t="shared" ca="1" si="8"/>
        <v>0</v>
      </c>
      <c r="AF63" s="5">
        <f t="shared" ca="1" si="8"/>
        <v>0</v>
      </c>
      <c r="AG63" s="5">
        <f t="shared" ca="1" si="8"/>
        <v>0</v>
      </c>
      <c r="AH63" s="5">
        <f t="shared" ca="1" si="9"/>
        <v>0</v>
      </c>
      <c r="AI63" s="5">
        <f t="shared" ca="1" si="8"/>
        <v>0</v>
      </c>
      <c r="AJ63" s="5">
        <f t="shared" ca="1" si="8"/>
        <v>0</v>
      </c>
      <c r="AK63" s="5">
        <f t="shared" ca="1" si="8"/>
        <v>0</v>
      </c>
      <c r="AL63" s="5">
        <f t="shared" ca="1" si="8"/>
        <v>0</v>
      </c>
      <c r="AM63" s="5">
        <f t="shared" ca="1" si="10"/>
        <v>0</v>
      </c>
      <c r="AN63" s="5">
        <f t="shared" ca="1" si="10"/>
        <v>0</v>
      </c>
    </row>
    <row r="64" spans="1:40">
      <c r="B64" s="81" t="s">
        <v>312</v>
      </c>
      <c r="C64" s="5">
        <f ca="1">SUM(C6:C63)</f>
        <v>36.5</v>
      </c>
    </row>
    <row r="65" spans="2:6">
      <c r="B65" s="7" t="s">
        <v>128</v>
      </c>
      <c r="D65" s="8">
        <f ca="1">AVERAGE(D6:D63)</f>
        <v>21.775319434244928</v>
      </c>
      <c r="E65" s="8">
        <f ca="1">AVERAGE(E6:E63)</f>
        <v>15.924196139511123</v>
      </c>
    </row>
    <row r="66" spans="2:6">
      <c r="B66" s="7" t="s">
        <v>319</v>
      </c>
      <c r="D66" s="8">
        <f ca="1">STDEVA(D6:D61)</f>
        <v>9.4493126080439769</v>
      </c>
      <c r="E66" s="8">
        <f ca="1">STDEVA(E6:E61)</f>
        <v>9.1542907511756582</v>
      </c>
    </row>
    <row r="67" spans="2:6">
      <c r="B67" s="16"/>
      <c r="C67" s="82" t="s">
        <v>317</v>
      </c>
      <c r="D67" s="8">
        <f ca="1">D65+D66</f>
        <v>31.224632042288903</v>
      </c>
      <c r="E67" s="8">
        <f ca="1">E65+E66</f>
        <v>25.078486890686783</v>
      </c>
      <c r="F67" t="s">
        <v>326</v>
      </c>
    </row>
    <row r="68" spans="2:6">
      <c r="C68" s="83" t="s">
        <v>318</v>
      </c>
      <c r="D68" s="8">
        <f ca="1">D65-D66</f>
        <v>12.326006826200951</v>
      </c>
      <c r="E68" s="8">
        <f ca="1">E65-E66</f>
        <v>6.7699053883354647</v>
      </c>
      <c r="F68" t="s">
        <v>320</v>
      </c>
    </row>
  </sheetData>
  <conditionalFormatting sqref="D6:D63">
    <cfRule type="expression" dxfId="6" priority="59">
      <formula>$D6&gt;$D$67</formula>
    </cfRule>
    <cfRule type="expression" dxfId="5" priority="60">
      <formula>$D6&lt;$D$68</formula>
    </cfRule>
  </conditionalFormatting>
  <conditionalFormatting sqref="E6:E63">
    <cfRule type="expression" dxfId="4" priority="61">
      <formula>$E6&gt;$E$67</formula>
    </cfRule>
    <cfRule type="expression" dxfId="3" priority="62">
      <formula>$E6&lt;$E$68</formula>
    </cfRule>
  </conditionalFormatting>
  <conditionalFormatting sqref="G4:AN4">
    <cfRule type="expression" dxfId="2" priority="466">
      <formula>G$4&gt;$AR$4</formula>
    </cfRule>
    <cfRule type="expression" dxfId="1" priority="467">
      <formula>G$4&lt;$AS$4</formula>
    </cfRule>
  </conditionalFormatting>
  <conditionalFormatting sqref="G6:AN63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workbookViewId="0">
      <selection activeCell="C48" sqref="C48"/>
    </sheetView>
  </sheetViews>
  <sheetFormatPr baseColWidth="10" defaultRowHeight="15.6"/>
  <cols>
    <col min="2" max="2" width="18.5" customWidth="1"/>
    <col min="3" max="3" width="13.296875" customWidth="1"/>
    <col min="4" max="4" width="45.5" customWidth="1"/>
    <col min="5" max="5" width="23.69921875" style="5" customWidth="1"/>
    <col min="6" max="6" width="41.796875" style="5" customWidth="1"/>
    <col min="7" max="7" width="31.796875" customWidth="1"/>
    <col min="9" max="9" width="11.5" customWidth="1"/>
  </cols>
  <sheetData>
    <row r="1" spans="1:11" ht="16.2" thickBot="1"/>
    <row r="2" spans="1:11">
      <c r="A2" s="66" t="s">
        <v>0</v>
      </c>
      <c r="B2" s="67" t="s">
        <v>342</v>
      </c>
      <c r="C2" s="67" t="s">
        <v>343</v>
      </c>
      <c r="D2" s="69" t="s">
        <v>344</v>
      </c>
    </row>
    <row r="3" spans="1:11">
      <c r="A3" s="94" t="s">
        <v>84</v>
      </c>
      <c r="B3" s="1" t="s">
        <v>333</v>
      </c>
      <c r="C3" s="1">
        <v>12</v>
      </c>
      <c r="D3" s="87" t="s">
        <v>85</v>
      </c>
      <c r="E3" s="1"/>
      <c r="F3"/>
    </row>
    <row r="4" spans="1:11">
      <c r="A4" s="86" t="s">
        <v>3</v>
      </c>
      <c r="B4" s="1" t="s">
        <v>4</v>
      </c>
      <c r="C4" s="1">
        <v>34</v>
      </c>
      <c r="D4" s="87" t="s">
        <v>5</v>
      </c>
      <c r="E4" t="s">
        <v>138</v>
      </c>
      <c r="F4"/>
    </row>
    <row r="5" spans="1:11" s="6" customFormat="1">
      <c r="A5" s="86" t="s">
        <v>91</v>
      </c>
      <c r="B5" s="1" t="s">
        <v>337</v>
      </c>
      <c r="C5" s="1">
        <v>5</v>
      </c>
      <c r="D5" s="87" t="s">
        <v>94</v>
      </c>
      <c r="E5" s="1"/>
      <c r="F5" s="1"/>
      <c r="G5"/>
      <c r="H5"/>
      <c r="I5"/>
      <c r="J5"/>
      <c r="K5"/>
    </row>
    <row r="6" spans="1:11">
      <c r="A6" s="99" t="s">
        <v>92</v>
      </c>
      <c r="B6" s="1" t="s">
        <v>331</v>
      </c>
      <c r="C6" s="1">
        <v>36</v>
      </c>
      <c r="D6" s="87" t="s">
        <v>93</v>
      </c>
      <c r="E6" s="1"/>
      <c r="F6"/>
    </row>
    <row r="7" spans="1:11">
      <c r="A7" s="86" t="s">
        <v>125</v>
      </c>
      <c r="B7" s="1" t="s">
        <v>331</v>
      </c>
      <c r="C7" s="1">
        <v>8</v>
      </c>
      <c r="D7" s="87" t="s">
        <v>126</v>
      </c>
      <c r="E7" s="1"/>
      <c r="F7"/>
    </row>
    <row r="8" spans="1:11">
      <c r="A8" s="86" t="s">
        <v>118</v>
      </c>
      <c r="B8" s="1" t="s">
        <v>119</v>
      </c>
      <c r="C8" s="1">
        <v>11</v>
      </c>
      <c r="D8" s="87" t="s">
        <v>120</v>
      </c>
      <c r="E8" s="1"/>
      <c r="F8"/>
    </row>
    <row r="9" spans="1:11" s="14" customFormat="1">
      <c r="A9" s="86" t="s">
        <v>338</v>
      </c>
      <c r="B9" s="1" t="s">
        <v>332</v>
      </c>
      <c r="C9" s="1">
        <v>12</v>
      </c>
      <c r="D9" s="87" t="s">
        <v>94</v>
      </c>
      <c r="E9" s="1"/>
      <c r="F9"/>
      <c r="G9"/>
      <c r="H9" s="2"/>
      <c r="I9"/>
      <c r="J9"/>
      <c r="K9"/>
    </row>
    <row r="10" spans="1:11" s="14" customFormat="1">
      <c r="A10" s="94" t="s">
        <v>336</v>
      </c>
      <c r="B10" s="1" t="s">
        <v>333</v>
      </c>
      <c r="C10" s="1">
        <v>18</v>
      </c>
      <c r="D10" s="87" t="s">
        <v>97</v>
      </c>
      <c r="E10" s="1"/>
      <c r="F10"/>
      <c r="G10"/>
      <c r="H10"/>
      <c r="I10"/>
      <c r="J10"/>
      <c r="K10"/>
    </row>
    <row r="11" spans="1:11" s="14" customFormat="1">
      <c r="A11" s="86">
        <v>680</v>
      </c>
      <c r="B11" s="1" t="s">
        <v>339</v>
      </c>
      <c r="C11" s="1">
        <v>17</v>
      </c>
      <c r="D11" s="87" t="s">
        <v>94</v>
      </c>
      <c r="E11" s="1"/>
      <c r="F11"/>
      <c r="G11"/>
      <c r="H11"/>
      <c r="I11"/>
      <c r="J11"/>
      <c r="K11"/>
    </row>
    <row r="12" spans="1:11">
      <c r="A12" s="94" t="s">
        <v>133</v>
      </c>
      <c r="B12" s="1" t="s">
        <v>333</v>
      </c>
      <c r="C12" s="1">
        <v>12</v>
      </c>
      <c r="D12" s="87" t="s">
        <v>134</v>
      </c>
      <c r="E12" s="1"/>
      <c r="F12"/>
    </row>
    <row r="13" spans="1:11">
      <c r="A13" s="86" t="s">
        <v>131</v>
      </c>
      <c r="B13" s="1" t="s">
        <v>334</v>
      </c>
      <c r="C13" s="1">
        <v>24</v>
      </c>
      <c r="D13" s="87" t="s">
        <v>132</v>
      </c>
      <c r="E13" s="1"/>
      <c r="F13"/>
    </row>
    <row r="14" spans="1:11" s="6" customFormat="1">
      <c r="A14" s="86" t="s">
        <v>60</v>
      </c>
      <c r="B14" s="1" t="s">
        <v>330</v>
      </c>
      <c r="C14" s="1">
        <v>20</v>
      </c>
      <c r="D14" s="87" t="s">
        <v>341</v>
      </c>
      <c r="E14" s="85" t="s">
        <v>392</v>
      </c>
      <c r="F14" s="1"/>
      <c r="G14"/>
      <c r="H14"/>
      <c r="I14"/>
      <c r="J14"/>
      <c r="K14"/>
    </row>
    <row r="15" spans="1:11">
      <c r="A15" s="94" t="s">
        <v>121</v>
      </c>
      <c r="B15" s="1" t="s">
        <v>122</v>
      </c>
      <c r="C15" s="1">
        <v>10.5</v>
      </c>
      <c r="D15" s="87" t="s">
        <v>123</v>
      </c>
      <c r="E15" s="1"/>
      <c r="F15"/>
    </row>
    <row r="16" spans="1:11">
      <c r="A16" s="99" t="s">
        <v>103</v>
      </c>
      <c r="B16" s="1" t="s">
        <v>393</v>
      </c>
      <c r="C16" s="1">
        <v>16</v>
      </c>
      <c r="D16" s="87" t="s">
        <v>394</v>
      </c>
      <c r="E16" s="1"/>
      <c r="F16"/>
    </row>
    <row r="17" spans="1:6">
      <c r="A17" s="86" t="s">
        <v>6</v>
      </c>
      <c r="B17" s="1" t="s">
        <v>4</v>
      </c>
      <c r="C17" s="1">
        <v>67</v>
      </c>
      <c r="D17" s="87" t="s">
        <v>7</v>
      </c>
      <c r="E17" s="1"/>
      <c r="F17"/>
    </row>
    <row r="18" spans="1:6">
      <c r="A18" s="86" t="s">
        <v>136</v>
      </c>
      <c r="B18" s="1" t="s">
        <v>340</v>
      </c>
      <c r="C18" s="1">
        <v>11.2</v>
      </c>
      <c r="D18" s="87" t="s">
        <v>126</v>
      </c>
      <c r="E18" s="1"/>
      <c r="F18"/>
    </row>
    <row r="19" spans="1:6">
      <c r="A19" s="86" t="s">
        <v>137</v>
      </c>
      <c r="B19" s="1" t="s">
        <v>335</v>
      </c>
      <c r="C19" s="1">
        <v>10.1</v>
      </c>
      <c r="D19" s="87" t="s">
        <v>126</v>
      </c>
      <c r="E19" s="1"/>
    </row>
    <row r="20" spans="1:6">
      <c r="A20" s="94" t="s">
        <v>127</v>
      </c>
      <c r="B20" s="1" t="s">
        <v>329</v>
      </c>
      <c r="C20" s="1">
        <v>10.5</v>
      </c>
      <c r="D20" s="87"/>
      <c r="E20" s="1"/>
    </row>
    <row r="21" spans="1:6" ht="16.2" thickBot="1">
      <c r="A21" s="72"/>
      <c r="B21" s="88" t="s">
        <v>148</v>
      </c>
      <c r="C21" s="89">
        <f>SUM(C2:C20)</f>
        <v>334.3</v>
      </c>
      <c r="D21" s="73"/>
      <c r="E21" s="9"/>
    </row>
    <row r="24" spans="1:6">
      <c r="A24" s="92" t="s">
        <v>381</v>
      </c>
    </row>
    <row r="25" spans="1:6">
      <c r="A25" s="101" t="s">
        <v>433</v>
      </c>
    </row>
    <row r="35" spans="3:3">
      <c r="C35" s="1">
        <v>12</v>
      </c>
    </row>
    <row r="36" spans="3:3">
      <c r="C36" s="1">
        <f>34+25</f>
        <v>59</v>
      </c>
    </row>
    <row r="37" spans="3:3">
      <c r="C37" s="1">
        <v>5</v>
      </c>
    </row>
    <row r="38" spans="3:3">
      <c r="C38" s="1"/>
    </row>
    <row r="39" spans="3:3">
      <c r="C39" s="1">
        <v>8</v>
      </c>
    </row>
    <row r="40" spans="3:3">
      <c r="C40" s="1">
        <v>11</v>
      </c>
    </row>
    <row r="41" spans="3:3">
      <c r="C41" s="1">
        <v>12</v>
      </c>
    </row>
    <row r="42" spans="3:3">
      <c r="C42" s="1">
        <v>18</v>
      </c>
    </row>
    <row r="43" spans="3:3">
      <c r="C43" s="1">
        <v>17</v>
      </c>
    </row>
    <row r="44" spans="3:3">
      <c r="C44" s="1">
        <v>12</v>
      </c>
    </row>
    <row r="45" spans="3:3">
      <c r="C45" s="1">
        <v>24</v>
      </c>
    </row>
    <row r="46" spans="3:3">
      <c r="C46" s="1">
        <f>20+27</f>
        <v>47</v>
      </c>
    </row>
    <row r="47" spans="3:3">
      <c r="C47" s="1">
        <v>10.5</v>
      </c>
    </row>
    <row r="48" spans="3:3">
      <c r="C48" s="1"/>
    </row>
    <row r="49" spans="3:3">
      <c r="C49" s="1">
        <v>67</v>
      </c>
    </row>
    <row r="50" spans="3:3">
      <c r="C50" s="1">
        <v>11.2</v>
      </c>
    </row>
    <row r="51" spans="3:3">
      <c r="C51" s="1">
        <v>10.1</v>
      </c>
    </row>
    <row r="52" spans="3:3">
      <c r="C52" s="1">
        <v>10.5</v>
      </c>
    </row>
    <row r="53" spans="3:3" ht="16.2" thickBot="1">
      <c r="C53" s="89">
        <f>SUM(C34:C52)</f>
        <v>334.3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6138-2453-CA49-AEC3-CD44A6379C7C}">
  <dimension ref="A1:I37"/>
  <sheetViews>
    <sheetView workbookViewId="0">
      <selection activeCell="E34" sqref="E34"/>
    </sheetView>
  </sheetViews>
  <sheetFormatPr baseColWidth="10" defaultRowHeight="15.6"/>
  <cols>
    <col min="1" max="1" width="30" customWidth="1"/>
    <col min="3" max="3" width="8.69921875" customWidth="1"/>
    <col min="4" max="4" width="7.69921875" customWidth="1"/>
    <col min="5" max="5" width="9.19921875" customWidth="1"/>
    <col min="7" max="7" width="40.296875" customWidth="1"/>
  </cols>
  <sheetData>
    <row r="1" spans="1:8">
      <c r="B1" s="9">
        <v>2014</v>
      </c>
      <c r="C1" s="9">
        <v>2017</v>
      </c>
      <c r="D1" s="9">
        <v>2019</v>
      </c>
      <c r="E1" s="9">
        <v>2020</v>
      </c>
      <c r="G1" t="s">
        <v>147</v>
      </c>
      <c r="H1">
        <v>700</v>
      </c>
    </row>
    <row r="2" spans="1:8">
      <c r="A2" t="s">
        <v>140</v>
      </c>
      <c r="B2" s="5">
        <v>143</v>
      </c>
      <c r="C2" s="5"/>
      <c r="D2" s="5">
        <v>153</v>
      </c>
      <c r="E2" s="5">
        <v>132</v>
      </c>
      <c r="G2" t="s">
        <v>149</v>
      </c>
      <c r="H2">
        <v>90</v>
      </c>
    </row>
    <row r="3" spans="1:8">
      <c r="A3" t="s">
        <v>141</v>
      </c>
      <c r="B3" s="5"/>
      <c r="C3" s="5"/>
      <c r="D3" s="5"/>
      <c r="E3" s="5">
        <v>85</v>
      </c>
      <c r="G3" t="s">
        <v>357</v>
      </c>
      <c r="H3">
        <v>90</v>
      </c>
    </row>
    <row r="4" spans="1:8">
      <c r="A4" t="s">
        <v>142</v>
      </c>
      <c r="B4" s="5">
        <v>54</v>
      </c>
      <c r="C4" s="5">
        <v>56</v>
      </c>
      <c r="D4" s="5">
        <v>56</v>
      </c>
      <c r="E4" s="5">
        <v>54</v>
      </c>
    </row>
    <row r="5" spans="1:8">
      <c r="A5" t="s">
        <v>143</v>
      </c>
      <c r="B5" s="5"/>
      <c r="C5" s="5"/>
      <c r="D5" s="5">
        <v>57</v>
      </c>
      <c r="E5" s="5">
        <f>E2-E3</f>
        <v>47</v>
      </c>
    </row>
    <row r="6" spans="1:8">
      <c r="A6" t="s">
        <v>144</v>
      </c>
      <c r="B6" s="5"/>
      <c r="C6" s="5"/>
      <c r="D6" s="5"/>
      <c r="E6" s="5">
        <v>31.5</v>
      </c>
    </row>
    <row r="7" spans="1:8">
      <c r="B7" s="5"/>
      <c r="C7" s="5"/>
      <c r="D7" s="5"/>
      <c r="E7" s="5"/>
    </row>
    <row r="8" spans="1:8">
      <c r="A8" s="7" t="s">
        <v>145</v>
      </c>
      <c r="B8" s="5">
        <v>1058</v>
      </c>
      <c r="C8" s="5"/>
      <c r="D8" s="5">
        <v>1088</v>
      </c>
      <c r="E8" s="5">
        <v>1171</v>
      </c>
    </row>
    <row r="9" spans="1:8">
      <c r="A9" s="7" t="s">
        <v>139</v>
      </c>
      <c r="B9" s="5">
        <v>1315</v>
      </c>
      <c r="C9" s="5">
        <v>1290</v>
      </c>
      <c r="D9" s="5">
        <v>1360</v>
      </c>
      <c r="E9" s="5">
        <v>1298</v>
      </c>
    </row>
    <row r="10" spans="1:8">
      <c r="A10" s="7" t="s">
        <v>146</v>
      </c>
      <c r="B10" s="5">
        <v>260</v>
      </c>
      <c r="C10" s="5">
        <v>302</v>
      </c>
      <c r="D10" s="5">
        <v>302</v>
      </c>
      <c r="E10" s="5">
        <v>339</v>
      </c>
    </row>
    <row r="11" spans="1:8">
      <c r="A11" s="7" t="s">
        <v>148</v>
      </c>
      <c r="B11" s="5">
        <f>B8+B9+B10</f>
        <v>2633</v>
      </c>
      <c r="C11" s="5"/>
      <c r="D11" s="5">
        <f>SUM(D8:D10)</f>
        <v>2750</v>
      </c>
      <c r="E11" s="5">
        <f>E8+E9+E10</f>
        <v>2808</v>
      </c>
      <c r="G11" s="7"/>
    </row>
    <row r="12" spans="1:8">
      <c r="A12" s="7" t="s">
        <v>346</v>
      </c>
      <c r="B12" s="5"/>
      <c r="C12" s="5"/>
      <c r="D12" s="8">
        <f>D11/D2</f>
        <v>17.973856209150327</v>
      </c>
      <c r="E12" s="8">
        <f>E11/E2</f>
        <v>21.272727272727273</v>
      </c>
    </row>
    <row r="15" spans="1:8">
      <c r="G15" s="3" t="s">
        <v>349</v>
      </c>
    </row>
    <row r="16" spans="1:8">
      <c r="G16" t="s">
        <v>351</v>
      </c>
      <c r="H16">
        <v>11</v>
      </c>
    </row>
    <row r="17" spans="1:9">
      <c r="G17" t="s">
        <v>350</v>
      </c>
      <c r="H17">
        <v>2</v>
      </c>
    </row>
    <row r="18" spans="1:9">
      <c r="G18" t="s">
        <v>354</v>
      </c>
      <c r="H18">
        <v>0</v>
      </c>
      <c r="I18" t="s">
        <v>348</v>
      </c>
    </row>
    <row r="19" spans="1:9">
      <c r="G19" t="s">
        <v>129</v>
      </c>
      <c r="H19">
        <v>1</v>
      </c>
    </row>
    <row r="20" spans="1:9">
      <c r="G20" t="s">
        <v>352</v>
      </c>
      <c r="H20">
        <v>1</v>
      </c>
    </row>
    <row r="21" spans="1:9">
      <c r="G21" t="s">
        <v>353</v>
      </c>
      <c r="H21">
        <v>1</v>
      </c>
    </row>
    <row r="22" spans="1:9">
      <c r="G22" t="s">
        <v>355</v>
      </c>
      <c r="H22">
        <v>0</v>
      </c>
      <c r="I22" t="s">
        <v>348</v>
      </c>
    </row>
    <row r="26" spans="1:9">
      <c r="G26" t="s">
        <v>347</v>
      </c>
      <c r="H26">
        <f>SUM(H16:H25)</f>
        <v>16</v>
      </c>
    </row>
    <row r="30" spans="1:9">
      <c r="A30" t="s">
        <v>425</v>
      </c>
      <c r="B30">
        <v>513</v>
      </c>
      <c r="C30" t="s">
        <v>426</v>
      </c>
    </row>
    <row r="31" spans="1:9">
      <c r="B31">
        <v>537</v>
      </c>
      <c r="C31" t="s">
        <v>427</v>
      </c>
    </row>
    <row r="32" spans="1:9">
      <c r="B32">
        <v>611</v>
      </c>
      <c r="C32" t="s">
        <v>126</v>
      </c>
    </row>
    <row r="33" spans="2:3">
      <c r="B33">
        <v>711</v>
      </c>
      <c r="C33" t="s">
        <v>428</v>
      </c>
    </row>
    <row r="34" spans="2:3">
      <c r="B34">
        <v>713</v>
      </c>
      <c r="C34" t="s">
        <v>429</v>
      </c>
    </row>
    <row r="35" spans="2:3">
      <c r="B35">
        <v>787</v>
      </c>
      <c r="C35" t="s">
        <v>430</v>
      </c>
    </row>
    <row r="36" spans="2:3">
      <c r="B36">
        <v>836</v>
      </c>
      <c r="C36" t="s">
        <v>431</v>
      </c>
    </row>
    <row r="37" spans="2:3">
      <c r="B37">
        <v>842</v>
      </c>
      <c r="C37" t="s">
        <v>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492E-CF61-0548-92FA-8843DF7F8A25}">
  <dimension ref="A2:E42"/>
  <sheetViews>
    <sheetView tabSelected="1" workbookViewId="0">
      <selection activeCell="B24" sqref="B24"/>
    </sheetView>
  </sheetViews>
  <sheetFormatPr baseColWidth="10" defaultRowHeight="15.6"/>
  <cols>
    <col min="3" max="3" width="30.69921875" customWidth="1"/>
    <col min="4" max="4" width="31.5" customWidth="1"/>
  </cols>
  <sheetData>
    <row r="2" spans="1:5">
      <c r="A2" t="s">
        <v>361</v>
      </c>
    </row>
    <row r="3" spans="1:5">
      <c r="A3" s="5"/>
    </row>
    <row r="4" spans="1:5">
      <c r="A4" s="5"/>
    </row>
    <row r="5" spans="1:5">
      <c r="A5" s="5"/>
    </row>
    <row r="6" spans="1:5">
      <c r="A6" s="9" t="s">
        <v>313</v>
      </c>
      <c r="B6" s="5" t="s">
        <v>358</v>
      </c>
      <c r="C6" t="s">
        <v>359</v>
      </c>
      <c r="D6" t="s">
        <v>360</v>
      </c>
      <c r="E6" t="s">
        <v>377</v>
      </c>
    </row>
    <row r="7" spans="1:5">
      <c r="A7" s="1" t="s">
        <v>107</v>
      </c>
    </row>
    <row r="8" spans="1:5">
      <c r="A8" s="1" t="s">
        <v>81</v>
      </c>
      <c r="B8" s="90">
        <v>44165</v>
      </c>
      <c r="C8" t="s">
        <v>362</v>
      </c>
      <c r="D8" t="s">
        <v>367</v>
      </c>
    </row>
    <row r="9" spans="1:5">
      <c r="A9" s="1" t="s">
        <v>82</v>
      </c>
      <c r="B9" s="90">
        <v>44165</v>
      </c>
      <c r="C9" t="s">
        <v>362</v>
      </c>
      <c r="D9" t="s">
        <v>367</v>
      </c>
    </row>
    <row r="10" spans="1:5">
      <c r="A10" s="59" t="s">
        <v>83</v>
      </c>
    </row>
    <row r="11" spans="1:5">
      <c r="A11" s="59" t="s">
        <v>86</v>
      </c>
    </row>
    <row r="12" spans="1:5">
      <c r="A12" s="59" t="s">
        <v>87</v>
      </c>
      <c r="B12" s="90">
        <v>44168</v>
      </c>
      <c r="C12" t="s">
        <v>369</v>
      </c>
      <c r="D12" t="s">
        <v>366</v>
      </c>
    </row>
    <row r="13" spans="1:5">
      <c r="A13" s="59" t="s">
        <v>88</v>
      </c>
      <c r="B13" s="90">
        <v>44168</v>
      </c>
      <c r="C13" t="s">
        <v>370</v>
      </c>
      <c r="D13" t="s">
        <v>366</v>
      </c>
    </row>
    <row r="14" spans="1:5">
      <c r="A14" s="59" t="s">
        <v>282</v>
      </c>
    </row>
    <row r="15" spans="1:5">
      <c r="A15" s="1" t="s">
        <v>89</v>
      </c>
      <c r="B15" s="90">
        <v>44165</v>
      </c>
      <c r="C15" t="s">
        <v>362</v>
      </c>
      <c r="D15" t="s">
        <v>367</v>
      </c>
    </row>
    <row r="16" spans="1:5">
      <c r="A16" s="1" t="s">
        <v>90</v>
      </c>
    </row>
    <row r="17" spans="1:4">
      <c r="A17" s="1" t="s">
        <v>124</v>
      </c>
      <c r="B17" s="90">
        <v>44165</v>
      </c>
      <c r="C17" t="s">
        <v>362</v>
      </c>
      <c r="D17" t="s">
        <v>367</v>
      </c>
    </row>
    <row r="18" spans="1:4">
      <c r="A18" s="1" t="s">
        <v>288</v>
      </c>
      <c r="B18" s="90">
        <v>44175</v>
      </c>
    </row>
    <row r="19" spans="1:4">
      <c r="A19" s="1" t="s">
        <v>95</v>
      </c>
      <c r="B19" s="90">
        <v>44167</v>
      </c>
      <c r="C19" t="s">
        <v>376</v>
      </c>
      <c r="D19" t="s">
        <v>368</v>
      </c>
    </row>
    <row r="20" spans="1:4">
      <c r="A20" s="1" t="s">
        <v>96</v>
      </c>
      <c r="B20" s="90">
        <v>44175</v>
      </c>
    </row>
    <row r="21" spans="1:4">
      <c r="A21" s="1" t="s">
        <v>109</v>
      </c>
    </row>
    <row r="22" spans="1:4">
      <c r="A22" s="1" t="s">
        <v>98</v>
      </c>
      <c r="B22" s="90">
        <v>44165</v>
      </c>
      <c r="C22" t="s">
        <v>363</v>
      </c>
      <c r="D22" t="s">
        <v>367</v>
      </c>
    </row>
    <row r="23" spans="1:4">
      <c r="A23" s="1" t="s">
        <v>99</v>
      </c>
      <c r="B23" s="90">
        <v>44175</v>
      </c>
    </row>
    <row r="24" spans="1:4">
      <c r="A24" s="1" t="s">
        <v>100</v>
      </c>
      <c r="B24" s="90">
        <v>44167</v>
      </c>
      <c r="C24" t="s">
        <v>374</v>
      </c>
      <c r="D24" t="s">
        <v>368</v>
      </c>
    </row>
    <row r="25" spans="1:4">
      <c r="A25" s="1" t="s">
        <v>345</v>
      </c>
      <c r="B25" s="90">
        <v>44167</v>
      </c>
      <c r="C25" t="s">
        <v>375</v>
      </c>
      <c r="D25" t="s">
        <v>368</v>
      </c>
    </row>
    <row r="26" spans="1:4">
      <c r="A26" s="1" t="s">
        <v>110</v>
      </c>
      <c r="B26" s="90">
        <v>44165</v>
      </c>
      <c r="C26" t="s">
        <v>364</v>
      </c>
      <c r="D26" t="s">
        <v>367</v>
      </c>
    </row>
    <row r="27" spans="1:4">
      <c r="A27" s="1" t="s">
        <v>111</v>
      </c>
    </row>
    <row r="28" spans="1:4">
      <c r="A28" s="1" t="s">
        <v>101</v>
      </c>
      <c r="B28" s="90">
        <v>44167</v>
      </c>
      <c r="C28" t="s">
        <v>373</v>
      </c>
      <c r="D28" t="s">
        <v>368</v>
      </c>
    </row>
    <row r="29" spans="1:4">
      <c r="A29" s="1" t="s">
        <v>112</v>
      </c>
      <c r="B29" s="90">
        <v>44168</v>
      </c>
      <c r="C29" t="s">
        <v>369</v>
      </c>
      <c r="D29" t="s">
        <v>366</v>
      </c>
    </row>
    <row r="30" spans="1:4">
      <c r="A30" s="1" t="s">
        <v>113</v>
      </c>
    </row>
    <row r="31" spans="1:4">
      <c r="A31" s="1" t="s">
        <v>102</v>
      </c>
      <c r="B31" s="90">
        <v>44168</v>
      </c>
      <c r="C31" t="s">
        <v>371</v>
      </c>
      <c r="D31" t="s">
        <v>366</v>
      </c>
    </row>
    <row r="32" spans="1:4">
      <c r="A32" s="1" t="s">
        <v>104</v>
      </c>
      <c r="B32" s="90">
        <v>44168</v>
      </c>
      <c r="C32" t="s">
        <v>372</v>
      </c>
      <c r="D32" t="s">
        <v>366</v>
      </c>
    </row>
    <row r="33" spans="1:4">
      <c r="A33" s="1" t="s">
        <v>114</v>
      </c>
    </row>
    <row r="34" spans="1:4">
      <c r="A34" s="1" t="s">
        <v>105</v>
      </c>
      <c r="B34" s="90">
        <v>44165</v>
      </c>
      <c r="C34" t="s">
        <v>365</v>
      </c>
      <c r="D34" t="s">
        <v>367</v>
      </c>
    </row>
    <row r="35" spans="1:4">
      <c r="A35" s="1" t="s">
        <v>135</v>
      </c>
    </row>
    <row r="36" spans="1:4">
      <c r="A36" s="1" t="s">
        <v>106</v>
      </c>
    </row>
    <row r="37" spans="1:4">
      <c r="A37" s="1" t="s">
        <v>116</v>
      </c>
      <c r="B37" s="90">
        <v>44174</v>
      </c>
      <c r="C37" t="s">
        <v>378</v>
      </c>
      <c r="D37" t="s">
        <v>379</v>
      </c>
    </row>
    <row r="38" spans="1:4">
      <c r="A38" s="1" t="s">
        <v>117</v>
      </c>
    </row>
    <row r="39" spans="1:4">
      <c r="A39" s="1" t="s">
        <v>380</v>
      </c>
      <c r="B39" s="90">
        <v>44174</v>
      </c>
      <c r="C39" t="s">
        <v>378</v>
      </c>
      <c r="D39" t="s">
        <v>379</v>
      </c>
    </row>
    <row r="40" spans="1:4">
      <c r="A40">
        <f>COUNTIF(A7:A39,"*")</f>
        <v>33</v>
      </c>
    </row>
    <row r="41" spans="1:4">
      <c r="A41" s="85"/>
    </row>
    <row r="42" spans="1:4">
      <c r="A4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personnel</vt:lpstr>
      <vt:lpstr>bureaux</vt:lpstr>
      <vt:lpstr>manips</vt:lpstr>
      <vt:lpstr>communs</vt:lpstr>
      <vt:lpstr>Feuil1</vt:lpstr>
      <vt:lpstr>Visites 2020</vt:lpstr>
    </vt:vector>
  </TitlesOfParts>
  <Company>cnes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umr 7164 apc</dc:creator>
  <cp:lastModifiedBy>Glen ROGER</cp:lastModifiedBy>
  <dcterms:created xsi:type="dcterms:W3CDTF">2019-03-19T22:47:38Z</dcterms:created>
  <dcterms:modified xsi:type="dcterms:W3CDTF">2024-05-28T13:02:04Z</dcterms:modified>
</cp:coreProperties>
</file>