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P Cite\FLUIDES\2022-05-11-GES-1Point5-MERIT-CEPED-MAP5-APC\"/>
    </mc:Choice>
  </mc:AlternateContent>
  <bookViews>
    <workbookView xWindow="0" yWindow="0" windowWidth="23772" windowHeight="7200" firstSheet="3" activeTab="6"/>
  </bookViews>
  <sheets>
    <sheet name="Surface" sheetId="1" r:id="rId1"/>
    <sheet name="Consomation Fluides 2018" sheetId="8" r:id="rId2"/>
    <sheet name="Consomation Fluides 2019" sheetId="7" r:id="rId3"/>
    <sheet name="Consomation Fluides 2020" sheetId="6" r:id="rId4"/>
    <sheet name="Consomation Fluides 2021" sheetId="5" r:id="rId5"/>
    <sheet name="Consomation Fluides 2022" sheetId="9" r:id="rId6"/>
    <sheet name="Consomation Fluides 2023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0" l="1"/>
  <c r="C17" i="10"/>
  <c r="P22" i="10" s="1"/>
  <c r="A17" i="10"/>
  <c r="A22" i="10" s="1"/>
  <c r="C10" i="10"/>
  <c r="C5" i="10"/>
  <c r="H17" i="10" l="1"/>
  <c r="P17" i="10"/>
  <c r="I22" i="10"/>
  <c r="K17" i="10"/>
  <c r="L22" i="10"/>
  <c r="I17" i="10"/>
  <c r="J22" i="10"/>
  <c r="M22" i="10"/>
  <c r="N22" i="10"/>
  <c r="E22" i="10"/>
  <c r="F22" i="10"/>
  <c r="F17" i="10"/>
  <c r="N17" i="10"/>
  <c r="G22" i="10"/>
  <c r="O22" i="10"/>
  <c r="J17" i="10"/>
  <c r="K22" i="10"/>
  <c r="L17" i="10"/>
  <c r="E17" i="10"/>
  <c r="M17" i="10"/>
  <c r="G17" i="10"/>
  <c r="O17" i="10"/>
  <c r="H22" i="10"/>
  <c r="P22" i="8"/>
  <c r="O22" i="8"/>
  <c r="N22" i="8"/>
  <c r="M22" i="8"/>
  <c r="L22" i="8"/>
  <c r="K22" i="8"/>
  <c r="J22" i="8"/>
  <c r="I22" i="8"/>
  <c r="H22" i="8"/>
  <c r="G22" i="8"/>
  <c r="F22" i="8"/>
  <c r="E22" i="8"/>
  <c r="P17" i="8"/>
  <c r="O17" i="8"/>
  <c r="N17" i="8"/>
  <c r="M17" i="8"/>
  <c r="L17" i="8"/>
  <c r="K17" i="8"/>
  <c r="J17" i="8"/>
  <c r="I17" i="8"/>
  <c r="H17" i="8"/>
  <c r="G17" i="8"/>
  <c r="F17" i="8"/>
  <c r="E17" i="8"/>
  <c r="P22" i="9"/>
  <c r="O22" i="9"/>
  <c r="N22" i="9"/>
  <c r="M22" i="9"/>
  <c r="L22" i="9"/>
  <c r="K22" i="9"/>
  <c r="J22" i="9"/>
  <c r="I22" i="9"/>
  <c r="H22" i="9"/>
  <c r="G22" i="9"/>
  <c r="F22" i="9"/>
  <c r="E22" i="9"/>
  <c r="P17" i="9"/>
  <c r="O17" i="9"/>
  <c r="N17" i="9"/>
  <c r="M17" i="9"/>
  <c r="L17" i="9"/>
  <c r="K17" i="9"/>
  <c r="J17" i="9"/>
  <c r="I17" i="9"/>
  <c r="H17" i="9"/>
  <c r="G17" i="9"/>
  <c r="F17" i="9"/>
  <c r="E17" i="9"/>
  <c r="P22" i="5"/>
  <c r="O22" i="5"/>
  <c r="N22" i="5"/>
  <c r="M22" i="5"/>
  <c r="L22" i="5"/>
  <c r="K22" i="5"/>
  <c r="J22" i="5"/>
  <c r="I22" i="5"/>
  <c r="H22" i="5"/>
  <c r="G22" i="5"/>
  <c r="F22" i="5"/>
  <c r="E22" i="5"/>
  <c r="P17" i="5"/>
  <c r="O17" i="5"/>
  <c r="N17" i="5"/>
  <c r="M17" i="5"/>
  <c r="L17" i="5"/>
  <c r="K17" i="5"/>
  <c r="J17" i="5"/>
  <c r="I17" i="5"/>
  <c r="H17" i="5"/>
  <c r="G17" i="5"/>
  <c r="F17" i="5"/>
  <c r="E17" i="5"/>
  <c r="P22" i="6"/>
  <c r="O22" i="6"/>
  <c r="N22" i="6"/>
  <c r="M22" i="6"/>
  <c r="L22" i="6"/>
  <c r="K22" i="6"/>
  <c r="J22" i="6"/>
  <c r="I22" i="6"/>
  <c r="H22" i="6"/>
  <c r="G22" i="6"/>
  <c r="F22" i="6"/>
  <c r="E22" i="6"/>
  <c r="P17" i="6"/>
  <c r="O17" i="6"/>
  <c r="N17" i="6"/>
  <c r="M17" i="6"/>
  <c r="L17" i="6"/>
  <c r="K17" i="6"/>
  <c r="J17" i="6"/>
  <c r="I17" i="6"/>
  <c r="H17" i="6"/>
  <c r="G17" i="6"/>
  <c r="F17" i="6"/>
  <c r="E17" i="6"/>
  <c r="F22" i="7"/>
  <c r="G22" i="7"/>
  <c r="H22" i="7"/>
  <c r="I22" i="7"/>
  <c r="J22" i="7"/>
  <c r="K22" i="7"/>
  <c r="L22" i="7"/>
  <c r="M22" i="7"/>
  <c r="N22" i="7"/>
  <c r="O22" i="7"/>
  <c r="P22" i="7"/>
  <c r="F17" i="7"/>
  <c r="G17" i="7"/>
  <c r="H17" i="7"/>
  <c r="I17" i="7"/>
  <c r="J17" i="7"/>
  <c r="K17" i="7"/>
  <c r="L17" i="7"/>
  <c r="M17" i="7"/>
  <c r="N17" i="7"/>
  <c r="O17" i="7"/>
  <c r="P17" i="7"/>
  <c r="E22" i="7"/>
  <c r="E17" i="7"/>
  <c r="A22" i="9"/>
  <c r="A22" i="5"/>
  <c r="A22" i="6"/>
  <c r="A22" i="7"/>
  <c r="A22" i="8"/>
  <c r="D14" i="1"/>
  <c r="D15" i="1"/>
  <c r="D6" i="1"/>
  <c r="D7" i="1"/>
  <c r="D8" i="1"/>
  <c r="D9" i="1"/>
  <c r="D12" i="1"/>
  <c r="D16" i="1"/>
  <c r="D13" i="1"/>
  <c r="C16" i="1"/>
  <c r="C4" i="1"/>
  <c r="D17" i="10" l="1"/>
  <c r="D22" i="10"/>
  <c r="A17" i="9"/>
  <c r="C10" i="9"/>
  <c r="C5" i="9"/>
  <c r="A17" i="7"/>
  <c r="A17" i="6"/>
  <c r="A17" i="5"/>
  <c r="A17" i="8"/>
  <c r="C10" i="8" l="1"/>
  <c r="C5" i="8"/>
  <c r="C10" i="7"/>
  <c r="C5" i="7"/>
  <c r="D17" i="9" l="1"/>
  <c r="C10" i="6" l="1"/>
  <c r="C5" i="6"/>
  <c r="C10" i="5" l="1"/>
  <c r="C5" i="5"/>
  <c r="C22" i="9" l="1"/>
  <c r="C17" i="9"/>
  <c r="C17" i="7"/>
  <c r="C22" i="8"/>
  <c r="C22" i="7"/>
  <c r="C17" i="8"/>
  <c r="C22" i="6"/>
  <c r="C17" i="6"/>
  <c r="C22" i="5"/>
  <c r="C17" i="5"/>
  <c r="D17" i="7" l="1"/>
  <c r="D17" i="8" l="1"/>
  <c r="D22" i="9"/>
  <c r="D22" i="7"/>
  <c r="D17" i="6"/>
  <c r="D22" i="8"/>
  <c r="D22" i="6"/>
  <c r="D17" i="5"/>
  <c r="D22" i="5"/>
</calcChain>
</file>

<file path=xl/sharedStrings.xml><?xml version="1.0" encoding="utf-8"?>
<sst xmlns="http://schemas.openxmlformats.org/spreadsheetml/2006/main" count="442" uniqueCount="36">
  <si>
    <t xml:space="preserve">Surface SHON totale : </t>
  </si>
  <si>
    <t xml:space="preserve">Total surface : </t>
  </si>
  <si>
    <t>Electricité</t>
  </si>
  <si>
    <t>Bâtiment/site</t>
  </si>
  <si>
    <t>Année</t>
  </si>
  <si>
    <t>KW/H</t>
  </si>
  <si>
    <t>Bâtiment</t>
  </si>
  <si>
    <t>KW/H PCI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</si>
  <si>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</si>
  <si>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</si>
  <si>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</si>
  <si>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</si>
  <si>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</si>
  <si>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</si>
  <si>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</si>
  <si>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</si>
  <si>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</si>
  <si>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</si>
  <si>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</si>
  <si>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</si>
  <si>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Etage</t>
  </si>
  <si>
    <t>LABORATOIRE</t>
  </si>
  <si>
    <t>Surface en m² SHON</t>
  </si>
  <si>
    <t>Consomation annuelle des fluides par Bâtiment</t>
  </si>
  <si>
    <t>CPCU</t>
  </si>
  <si>
    <t>Condorcet</t>
  </si>
  <si>
    <t>Site Campus Grands Moulins - 13ème arrondissement Paris</t>
  </si>
  <si>
    <t>MPQ</t>
  </si>
  <si>
    <t>Simulation de la consomation des fluides du Laboratoire (au prorata des surfaces occupées)</t>
  </si>
  <si>
    <t xml:space="preserve">LABORATOIRE : </t>
  </si>
  <si>
    <t xml:space="preserve">Surface Utile totale : </t>
  </si>
  <si>
    <t xml:space="preserve"> Suface Utile</t>
  </si>
  <si>
    <t>-1</t>
  </si>
  <si>
    <t>RdC</t>
  </si>
  <si>
    <t>%</t>
  </si>
  <si>
    <t>Surface en m² 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</si>
</sst>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m²&quot;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4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vertical="center"/>
    </xf>
    <xf numFmtId="0" fontId="0" fillId="0" borderId="0" xfId="0"/>
    <xf numFmtId="165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1" fontId="0" fillId="0" borderId="4" xfId="0" applyNumberFormat="1" applyBorder="1"/>
    <xf numFmtId="1" fontId="0" fillId="0" borderId="5" xfId="0" applyNumberFormat="1" applyBorder="1"/>
    <xf numFmtId="1" fontId="0" fillId="0" borderId="11" xfId="0" applyNumberFormat="1" applyBorder="1"/>
    <xf numFmtId="1" fontId="0" fillId="0" borderId="6" xfId="0" applyNumberFormat="1" applyBorder="1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0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2" sqref="D12"/>
    </sheetView>
  </sheetViews>
  <sheetFormatPr baseColWidth="10" defaultColWidth="11.44140625" defaultRowHeight="14.4" x14ac:dyDescent="0.3"/>
  <cols>
    <col min="1" max="1" width="14.5546875" style="1" customWidth="1"/>
    <col min="2" max="2" width="11.44140625" style="1"/>
    <col min="3" max="3" width="14.33203125" style="1" bestFit="1" customWidth="1"/>
    <col min="4" max="4" width="11.44140625" style="1"/>
    <col min="5" max="5" width="18.88671875" style="1" bestFit="1" customWidth="1"/>
    <col min="6" max="16384" width="11.44140625" style="1"/>
  </cols>
  <sheetData>
    <row r="1" spans="1:4" ht="21" x14ac:dyDescent="0.3">
      <c r="A1" s="9" t="s">
        <v>29</v>
      </c>
      <c r="B1" s="19" t="s">
        <v>27</v>
      </c>
    </row>
    <row r="2" spans="1:4" x14ac:dyDescent="0.3">
      <c r="A2" s="6" t="s">
        <v>26</v>
      </c>
    </row>
    <row r="3" spans="1:4" x14ac:dyDescent="0.3">
      <c r="B3" s="9" t="s">
        <v>0</v>
      </c>
      <c r="C3" s="2">
        <v>19913</v>
      </c>
    </row>
    <row r="4" spans="1:4" x14ac:dyDescent="0.3">
      <c r="B4" s="9" t="s">
        <v>30</v>
      </c>
      <c r="C4" s="2">
        <f>C3/1.2</f>
        <v>16594.166666666668</v>
      </c>
    </row>
    <row r="5" spans="1:4" x14ac:dyDescent="0.3">
      <c r="A5" s="5" t="s">
        <v>6</v>
      </c>
      <c r="B5" s="5" t="s">
        <v>20</v>
      </c>
      <c r="C5" s="5" t="s">
        <v>31</v>
      </c>
      <c r="D5" s="5" t="s">
        <v>34</v>
      </c>
    </row>
    <row r="6" spans="1:4" x14ac:dyDescent="0.3">
      <c r="A6" s="24" t="s">
        <v>25</v>
      </c>
      <c r="B6" s="27" t="s">
        <v>32</v>
      </c>
      <c r="C6" s="25">
        <v>473</v>
      </c>
      <c r="D6" s="26">
        <f t="shared" ref="D6:D15" si="0">C6/$C$4</f>
        <v>2.8503992366795558E-2</v>
      </c>
    </row>
    <row r="7" spans="1:4" x14ac:dyDescent="0.3">
      <c r="A7" s="24" t="s">
        <v>25</v>
      </c>
      <c r="B7" s="24" t="s">
        <v>33</v>
      </c>
      <c r="C7" s="25">
        <v>161.5</v>
      </c>
      <c r="D7" s="26">
        <f t="shared" si="0"/>
        <v>9.7323356601215286E-3</v>
      </c>
    </row>
    <row r="8" spans="1:4" x14ac:dyDescent="0.3">
      <c r="A8" s="24" t="s">
        <v>25</v>
      </c>
      <c r="B8" s="24">
        <v>1</v>
      </c>
      <c r="C8" s="25">
        <v>14</v>
      </c>
      <c r="D8" s="26">
        <f t="shared" si="0"/>
        <v>8.4366996434490028E-4</v>
      </c>
    </row>
    <row r="9" spans="1:4" x14ac:dyDescent="0.3">
      <c r="A9" s="24" t="s">
        <v>25</v>
      </c>
      <c r="B9" s="24">
        <v>2</v>
      </c>
      <c r="C9" s="25">
        <v>203</v>
      </c>
      <c r="D9" s="26">
        <f t="shared" si="0"/>
        <v>1.2233214483001053E-2</v>
      </c>
    </row>
    <row r="10" spans="1:4" x14ac:dyDescent="0.3">
      <c r="A10" s="24" t="s">
        <v>25</v>
      </c>
      <c r="B10" s="24">
        <v>3</v>
      </c>
      <c r="C10" s="25"/>
      <c r="D10" s="26"/>
    </row>
    <row r="11" spans="1:4" x14ac:dyDescent="0.3">
      <c r="A11" s="24" t="s">
        <v>25</v>
      </c>
      <c r="B11" s="24">
        <v>4</v>
      </c>
      <c r="C11" s="25"/>
      <c r="D11" s="26"/>
    </row>
    <row r="12" spans="1:4" x14ac:dyDescent="0.3">
      <c r="A12" s="24" t="s">
        <v>25</v>
      </c>
      <c r="B12" s="24">
        <v>5</v>
      </c>
      <c r="C12" s="25">
        <v>300</v>
      </c>
      <c r="D12" s="26">
        <f t="shared" si="0"/>
        <v>1.8078642093105005E-2</v>
      </c>
    </row>
    <row r="13" spans="1:4" x14ac:dyDescent="0.3">
      <c r="A13" s="24" t="s">
        <v>25</v>
      </c>
      <c r="B13" s="24">
        <v>6</v>
      </c>
      <c r="C13" s="25">
        <v>801.5</v>
      </c>
      <c r="D13" s="26">
        <f>C13/$C$4</f>
        <v>4.8300105458745538E-2</v>
      </c>
    </row>
    <row r="14" spans="1:4" x14ac:dyDescent="0.3">
      <c r="A14" s="24" t="s">
        <v>25</v>
      </c>
      <c r="B14" s="24">
        <v>7</v>
      </c>
      <c r="C14" s="25">
        <v>86.5</v>
      </c>
      <c r="D14" s="26">
        <f t="shared" si="0"/>
        <v>5.2126751368452764E-3</v>
      </c>
    </row>
    <row r="15" spans="1:4" x14ac:dyDescent="0.3">
      <c r="A15" s="24" t="s">
        <v>25</v>
      </c>
      <c r="B15" s="24">
        <v>8</v>
      </c>
      <c r="C15" s="25">
        <v>105</v>
      </c>
      <c r="D15" s="26">
        <f t="shared" si="0"/>
        <v>6.3275247325867518E-3</v>
      </c>
    </row>
    <row r="16" spans="1:4" x14ac:dyDescent="0.3">
      <c r="A16" s="4"/>
      <c r="B16" s="10" t="s">
        <v>1</v>
      </c>
      <c r="C16" s="3">
        <f>SUM(C6:C15)</f>
        <v>2144.5</v>
      </c>
      <c r="D16" s="18">
        <f>C16/$C$4</f>
        <v>0.12923215989554562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22" sqref="C22"/>
    </sheetView>
  </sheetViews>
  <sheetFormatPr baseColWidth="10" defaultRowHeight="14.4" x14ac:dyDescent="0.3"/>
  <cols>
    <col min="1" max="1" width="21.88671875" style="17" customWidth="1"/>
    <col min="2" max="2" width="11.5546875" style="17"/>
    <col min="3" max="3" width="18.88671875" style="17" bestFit="1" customWidth="1"/>
    <col min="4" max="16384" width="11.5546875" style="17"/>
  </cols>
  <sheetData>
    <row r="1" spans="1:16" ht="18" x14ac:dyDescent="0.35">
      <c r="A1" s="8" t="s">
        <v>23</v>
      </c>
    </row>
    <row r="3" spans="1:16" ht="15" thickBot="1" x14ac:dyDescent="0.35">
      <c r="A3" s="7" t="s">
        <v>24</v>
      </c>
      <c r="B3" s="7"/>
      <c r="C3" s="7"/>
    </row>
    <row r="4" spans="1:16" ht="15" thickBot="1" x14ac:dyDescent="0.35">
      <c r="A4" s="12" t="s">
        <v>3</v>
      </c>
      <c r="B4" s="13" t="s">
        <v>4</v>
      </c>
      <c r="C4" s="14" t="s">
        <v>7</v>
      </c>
      <c r="D4" s="12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3" t="s">
        <v>17</v>
      </c>
      <c r="N4" s="13" t="s">
        <v>18</v>
      </c>
      <c r="O4" s="14" t="s">
        <v>19</v>
      </c>
    </row>
    <row r="5" spans="1:16" ht="15" thickBot="1" x14ac:dyDescent="0.35">
      <c r="A5" s="11" t="s">
        <v>25</v>
      </c>
      <c r="B5" s="15">
        <v>2018</v>
      </c>
      <c r="C5" s="22">
        <f>SUM(D5:O5)</f>
        <v>1607000</v>
      </c>
      <c r="D5" s="20">
        <v>362000</v>
      </c>
      <c r="E5" s="21">
        <v>351000</v>
      </c>
      <c r="F5" s="21">
        <v>307000</v>
      </c>
      <c r="G5" s="21">
        <v>89000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46000</v>
      </c>
      <c r="N5" s="21">
        <v>189000</v>
      </c>
      <c r="O5" s="23">
        <v>263000</v>
      </c>
    </row>
    <row r="8" spans="1:16" ht="15" thickBot="1" x14ac:dyDescent="0.35">
      <c r="A8" s="7" t="s">
        <v>2</v>
      </c>
    </row>
    <row r="9" spans="1:16" ht="15" thickBot="1" x14ac:dyDescent="0.35">
      <c r="A9" s="12" t="s">
        <v>3</v>
      </c>
      <c r="B9" s="13" t="s">
        <v>4</v>
      </c>
      <c r="C9" s="14" t="s">
        <v>5</v>
      </c>
      <c r="D9" s="12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3" t="s">
        <v>15</v>
      </c>
      <c r="L9" s="13" t="s">
        <v>16</v>
      </c>
      <c r="M9" s="13" t="s">
        <v>17</v>
      </c>
      <c r="N9" s="13" t="s">
        <v>18</v>
      </c>
      <c r="O9" s="14" t="s">
        <v>19</v>
      </c>
    </row>
    <row r="10" spans="1:16" ht="15" thickBot="1" x14ac:dyDescent="0.35">
      <c r="A10" s="11" t="s">
        <v>25</v>
      </c>
      <c r="B10" s="15">
        <v>2018</v>
      </c>
      <c r="C10" s="22">
        <f>SUM(D10:O10)</f>
        <v>2907533</v>
      </c>
      <c r="D10" s="20">
        <v>249697</v>
      </c>
      <c r="E10" s="21">
        <v>248562</v>
      </c>
      <c r="F10" s="21">
        <v>271166</v>
      </c>
      <c r="G10" s="21">
        <v>245885</v>
      </c>
      <c r="H10" s="21">
        <v>239945</v>
      </c>
      <c r="I10" s="21">
        <v>250505</v>
      </c>
      <c r="J10" s="21">
        <v>254709</v>
      </c>
      <c r="K10" s="21">
        <v>213932</v>
      </c>
      <c r="L10" s="21">
        <v>210722</v>
      </c>
      <c r="M10" s="21">
        <v>242091</v>
      </c>
      <c r="N10" s="21">
        <v>235129</v>
      </c>
      <c r="O10" s="23">
        <v>245190</v>
      </c>
    </row>
    <row r="13" spans="1:16" ht="18" x14ac:dyDescent="0.35">
      <c r="A13" s="8" t="s">
        <v>28</v>
      </c>
    </row>
    <row r="15" spans="1:16" ht="15" thickBot="1" x14ac:dyDescent="0.35">
      <c r="A15" s="7" t="s">
        <v>24</v>
      </c>
      <c r="B15" s="7"/>
      <c r="C15" s="7"/>
    </row>
    <row r="16" spans="1:16" ht="15" thickBot="1" x14ac:dyDescent="0.35">
      <c r="A16" s="12" t="s">
        <v>21</v>
      </c>
      <c r="B16" s="13" t="s">
        <v>4</v>
      </c>
      <c r="C16" s="13" t="s">
        <v>22</v>
      </c>
      <c r="D16" s="14" t="s">
        <v>7</v>
      </c>
      <c r="E16" s="12" t="s">
        <v>8</v>
      </c>
      <c r="F16" s="13" t="s">
        <v>9</v>
      </c>
      <c r="G16" s="13" t="s">
        <v>10</v>
      </c>
      <c r="H16" s="13" t="s">
        <v>11</v>
      </c>
      <c r="I16" s="13" t="s">
        <v>12</v>
      </c>
      <c r="J16" s="13" t="s">
        <v>13</v>
      </c>
      <c r="K16" s="13" t="s">
        <v>14</v>
      </c>
      <c r="L16" s="13" t="s">
        <v>15</v>
      </c>
      <c r="M16" s="13" t="s">
        <v>16</v>
      </c>
      <c r="N16" s="13" t="s">
        <v>17</v>
      </c>
      <c r="O16" s="13" t="s">
        <v>18</v>
      </c>
      <c r="P16" s="14" t="s">
        <v>19</v>
      </c>
    </row>
    <row r="17" spans="1:16" ht="15" thickBot="1" x14ac:dyDescent="0.35">
      <c r="A17" s="11" t="str">
        <f>Surface!B1</f>
        <v>MPQ</v>
      </c>
      <c r="B17" s="15">
        <v>2018</v>
      </c>
      <c r="C17" s="16">
        <f>Surface!C16</f>
        <v>2144.5</v>
      </c>
      <c r="D17" s="22">
        <f>SUM(E17:P17)</f>
        <v>207676.08095214181</v>
      </c>
      <c r="E17" s="20">
        <f>D$5*$C$17/Surface!$C$4</f>
        <v>46782.041882187514</v>
      </c>
      <c r="F17" s="21">
        <f>E$5*$C$17/Surface!$C$4</f>
        <v>45360.488123336509</v>
      </c>
      <c r="G17" s="21">
        <f>F$5*$C$17/Surface!$C$4</f>
        <v>39674.273087932503</v>
      </c>
      <c r="H17" s="21">
        <f>G$5*$C$17/Surface!$C$4</f>
        <v>11501.66223070356</v>
      </c>
      <c r="I17" s="21">
        <f>H$5*$C$17/Surface!$C$4</f>
        <v>0</v>
      </c>
      <c r="J17" s="21">
        <f>I$5*$C$17/Surface!$C$4</f>
        <v>0</v>
      </c>
      <c r="K17" s="21">
        <f>J$5*$C$17/Surface!$C$4</f>
        <v>0</v>
      </c>
      <c r="L17" s="21">
        <f>K$5*$C$17/Surface!$C$4</f>
        <v>0</v>
      </c>
      <c r="M17" s="21">
        <f>L$5*$C$17/Surface!$C$4</f>
        <v>0</v>
      </c>
      <c r="N17" s="21">
        <f>M$5*$C$17/Surface!$C$4</f>
        <v>5944.6793551950987</v>
      </c>
      <c r="O17" s="21">
        <f>N$5*$C$17/Surface!$C$4</f>
        <v>24424.878220258121</v>
      </c>
      <c r="P17" s="23">
        <f>O$5*$C$17/Surface!$C$4</f>
        <v>33988.058052528497</v>
      </c>
    </row>
    <row r="20" spans="1:16" ht="15" thickBot="1" x14ac:dyDescent="0.35">
      <c r="A20" s="7" t="s">
        <v>2</v>
      </c>
    </row>
    <row r="21" spans="1:16" ht="15" thickBot="1" x14ac:dyDescent="0.35">
      <c r="A21" s="12" t="s">
        <v>3</v>
      </c>
      <c r="B21" s="13" t="s">
        <v>4</v>
      </c>
      <c r="C21" s="13" t="s">
        <v>22</v>
      </c>
      <c r="D21" s="14" t="s">
        <v>5</v>
      </c>
      <c r="E21" s="12" t="s">
        <v>8</v>
      </c>
      <c r="F21" s="13" t="s">
        <v>9</v>
      </c>
      <c r="G21" s="13" t="s">
        <v>10</v>
      </c>
      <c r="H21" s="13" t="s">
        <v>11</v>
      </c>
      <c r="I21" s="13" t="s">
        <v>12</v>
      </c>
      <c r="J21" s="13" t="s">
        <v>13</v>
      </c>
      <c r="K21" s="13" t="s">
        <v>14</v>
      </c>
      <c r="L21" s="13" t="s">
        <v>15</v>
      </c>
      <c r="M21" s="13" t="s">
        <v>16</v>
      </c>
      <c r="N21" s="13" t="s">
        <v>17</v>
      </c>
      <c r="O21" s="13" t="s">
        <v>18</v>
      </c>
      <c r="P21" s="14" t="s">
        <v>19</v>
      </c>
    </row>
    <row r="22" spans="1:16" ht="15" thickBot="1" x14ac:dyDescent="0.35">
      <c r="A22" s="11" t="str">
        <f>A17</f>
        <v>MPQ</v>
      </c>
      <c r="B22" s="15">
        <v>2018</v>
      </c>
      <c r="C22" s="16">
        <f>Surface!C16</f>
        <v>2144.5</v>
      </c>
      <c r="D22" s="22">
        <f>SUM(E22:P22)</f>
        <v>375746.76955757535</v>
      </c>
      <c r="E22" s="20">
        <f>D$10*$C$17/Surface!$C$4</f>
        <v>32268.882629438052</v>
      </c>
      <c r="F22" s="21">
        <f>E$10*$C$17/Surface!$C$4</f>
        <v>32122.204127956607</v>
      </c>
      <c r="G22" s="21">
        <f>F$10*$C$17/Surface!$C$4</f>
        <v>35043.367870235525</v>
      </c>
      <c r="H22" s="21">
        <f>G$10*$C$17/Surface!$C$4</f>
        <v>31776.249635916232</v>
      </c>
      <c r="I22" s="21">
        <f>H$10*$C$17/Surface!$C$4</f>
        <v>31008.610606136692</v>
      </c>
      <c r="J22" s="21">
        <f>I$10*$C$17/Surface!$C$4</f>
        <v>32373.302214633655</v>
      </c>
      <c r="K22" s="21">
        <f>J$10*$C$17/Surface!$C$4</f>
        <v>32916.594214834528</v>
      </c>
      <c r="L22" s="21">
        <f>K$10*$C$17/Surface!$C$4</f>
        <v>27646.894430773864</v>
      </c>
      <c r="M22" s="21">
        <f>L$10*$C$17/Surface!$C$4</f>
        <v>27232.059197509163</v>
      </c>
      <c r="N22" s="21">
        <f>M$10*$C$17/Surface!$C$4</f>
        <v>31285.942821272532</v>
      </c>
      <c r="O22" s="21">
        <f>N$10*$C$17/Surface!$C$4</f>
        <v>30386.228524079746</v>
      </c>
      <c r="P22" s="23">
        <f>O$10*$C$17/Surface!$C$4</f>
        <v>31686.433284788829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21" sqref="C21"/>
    </sheetView>
  </sheetViews>
  <sheetFormatPr baseColWidth="10" defaultRowHeight="14.4" x14ac:dyDescent="0.3"/>
  <cols>
    <col min="1" max="1" width="21.88671875" style="17" customWidth="1"/>
    <col min="2" max="2" width="11.5546875" style="17"/>
    <col min="3" max="3" width="18.88671875" style="17" bestFit="1" customWidth="1"/>
    <col min="4" max="16384" width="11.5546875" style="17"/>
  </cols>
  <sheetData>
    <row r="1" spans="1:16" ht="18" x14ac:dyDescent="0.35">
      <c r="A1" s="8" t="s">
        <v>23</v>
      </c>
    </row>
    <row r="3" spans="1:16" ht="15" thickBot="1" x14ac:dyDescent="0.35">
      <c r="A3" s="7" t="s">
        <v>24</v>
      </c>
      <c r="B3" s="7"/>
      <c r="C3" s="7"/>
    </row>
    <row r="4" spans="1:16" ht="15" thickBot="1" x14ac:dyDescent="0.35">
      <c r="A4" s="12" t="s">
        <v>3</v>
      </c>
      <c r="B4" s="13" t="s">
        <v>4</v>
      </c>
      <c r="C4" s="14" t="s">
        <v>7</v>
      </c>
      <c r="D4" s="12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3" t="s">
        <v>17</v>
      </c>
      <c r="N4" s="13" t="s">
        <v>18</v>
      </c>
      <c r="O4" s="14" t="s">
        <v>19</v>
      </c>
    </row>
    <row r="5" spans="1:16" ht="15" thickBot="1" x14ac:dyDescent="0.35">
      <c r="A5" s="11" t="s">
        <v>25</v>
      </c>
      <c r="B5" s="15">
        <v>2019</v>
      </c>
      <c r="C5" s="22">
        <f>SUM(D5:O5)</f>
        <v>1787000</v>
      </c>
      <c r="D5" s="20">
        <v>398000</v>
      </c>
      <c r="E5" s="21">
        <v>244000</v>
      </c>
      <c r="F5" s="21">
        <v>242000</v>
      </c>
      <c r="G5" s="21">
        <v>115000</v>
      </c>
      <c r="H5" s="21">
        <v>86000</v>
      </c>
      <c r="I5" s="21">
        <v>0</v>
      </c>
      <c r="J5" s="21">
        <v>0</v>
      </c>
      <c r="K5" s="21">
        <v>0</v>
      </c>
      <c r="L5" s="21">
        <v>0</v>
      </c>
      <c r="M5" s="21">
        <v>87000</v>
      </c>
      <c r="N5" s="21">
        <v>262000</v>
      </c>
      <c r="O5" s="23">
        <v>353000</v>
      </c>
    </row>
    <row r="8" spans="1:16" ht="15" thickBot="1" x14ac:dyDescent="0.35">
      <c r="A8" s="7" t="s">
        <v>2</v>
      </c>
    </row>
    <row r="9" spans="1:16" ht="15" thickBot="1" x14ac:dyDescent="0.35">
      <c r="A9" s="12" t="s">
        <v>3</v>
      </c>
      <c r="B9" s="13" t="s">
        <v>4</v>
      </c>
      <c r="C9" s="14" t="s">
        <v>5</v>
      </c>
      <c r="D9" s="12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3" t="s">
        <v>15</v>
      </c>
      <c r="L9" s="13" t="s">
        <v>16</v>
      </c>
      <c r="M9" s="13" t="s">
        <v>17</v>
      </c>
      <c r="N9" s="13" t="s">
        <v>18</v>
      </c>
      <c r="O9" s="14" t="s">
        <v>19</v>
      </c>
    </row>
    <row r="10" spans="1:16" ht="15" thickBot="1" x14ac:dyDescent="0.35">
      <c r="A10" s="11" t="s">
        <v>25</v>
      </c>
      <c r="B10" s="15">
        <v>2019</v>
      </c>
      <c r="C10" s="22">
        <f>SUM(D10:O10)</f>
        <v>3031277</v>
      </c>
      <c r="D10" s="20">
        <v>259888</v>
      </c>
      <c r="E10" s="21">
        <v>250458</v>
      </c>
      <c r="F10" s="21">
        <v>364851</v>
      </c>
      <c r="G10" s="21">
        <v>157919</v>
      </c>
      <c r="H10" s="21">
        <v>284333</v>
      </c>
      <c r="I10" s="21">
        <v>267672</v>
      </c>
      <c r="J10" s="21">
        <v>253513</v>
      </c>
      <c r="K10" s="21">
        <v>207510</v>
      </c>
      <c r="L10" s="21">
        <v>221093</v>
      </c>
      <c r="M10" s="21">
        <v>244814</v>
      </c>
      <c r="N10" s="21">
        <v>257835</v>
      </c>
      <c r="O10" s="23">
        <v>261391</v>
      </c>
    </row>
    <row r="13" spans="1:16" ht="18" x14ac:dyDescent="0.35">
      <c r="A13" s="8" t="s">
        <v>28</v>
      </c>
    </row>
    <row r="15" spans="1:16" ht="15" thickBot="1" x14ac:dyDescent="0.35">
      <c r="A15" s="7" t="s">
        <v>24</v>
      </c>
      <c r="B15" s="7"/>
      <c r="C15" s="7"/>
    </row>
    <row r="16" spans="1:16" ht="15" thickBot="1" x14ac:dyDescent="0.35">
      <c r="A16" s="12" t="s">
        <v>21</v>
      </c>
      <c r="B16" s="13" t="s">
        <v>4</v>
      </c>
      <c r="C16" s="13" t="s">
        <v>35</v>
      </c>
      <c r="D16" s="14" t="s">
        <v>7</v>
      </c>
      <c r="E16" s="12" t="s">
        <v>8</v>
      </c>
      <c r="F16" s="13" t="s">
        <v>9</v>
      </c>
      <c r="G16" s="13" t="s">
        <v>10</v>
      </c>
      <c r="H16" s="13" t="s">
        <v>11</v>
      </c>
      <c r="I16" s="13" t="s">
        <v>12</v>
      </c>
      <c r="J16" s="13" t="s">
        <v>13</v>
      </c>
      <c r="K16" s="13" t="s">
        <v>14</v>
      </c>
      <c r="L16" s="13" t="s">
        <v>15</v>
      </c>
      <c r="M16" s="13" t="s">
        <v>16</v>
      </c>
      <c r="N16" s="13" t="s">
        <v>17</v>
      </c>
      <c r="O16" s="13" t="s">
        <v>18</v>
      </c>
      <c r="P16" s="14" t="s">
        <v>19</v>
      </c>
    </row>
    <row r="17" spans="1:16" ht="15" thickBot="1" x14ac:dyDescent="0.35">
      <c r="A17" s="11" t="str">
        <f>Surface!B1</f>
        <v>MPQ</v>
      </c>
      <c r="B17" s="15">
        <v>2019</v>
      </c>
      <c r="C17" s="16">
        <f>Surface!C16</f>
        <v>2144.5</v>
      </c>
      <c r="D17" s="22">
        <f>SUM(E17:P17)</f>
        <v>230937.86973334002</v>
      </c>
      <c r="E17" s="20">
        <f>D$5*$C$17/Surface!$C$4</f>
        <v>51434.399638427152</v>
      </c>
      <c r="F17" s="20">
        <f>E$5*$C$17/Surface!$C$4</f>
        <v>31532.647014513132</v>
      </c>
      <c r="G17" s="20">
        <f>F$5*$C$17/Surface!$C$4</f>
        <v>31274.18269472204</v>
      </c>
      <c r="H17" s="20">
        <f>G$5*$C$17/Surface!$C$4</f>
        <v>14861.698387987746</v>
      </c>
      <c r="I17" s="20">
        <f>H$5*$C$17/Surface!$C$4</f>
        <v>11113.965751016924</v>
      </c>
      <c r="J17" s="20">
        <f>I$5*$C$17/Surface!$C$4</f>
        <v>0</v>
      </c>
      <c r="K17" s="20">
        <f>J$5*$C$17/Surface!$C$4</f>
        <v>0</v>
      </c>
      <c r="L17" s="20">
        <f>K$5*$C$17/Surface!$C$4</f>
        <v>0</v>
      </c>
      <c r="M17" s="20">
        <f>L$5*$C$17/Surface!$C$4</f>
        <v>0</v>
      </c>
      <c r="N17" s="20">
        <f>M$5*$C$17/Surface!$C$4</f>
        <v>11243.197910912468</v>
      </c>
      <c r="O17" s="20">
        <f>N$5*$C$17/Surface!$C$4</f>
        <v>33858.825892632951</v>
      </c>
      <c r="P17" s="20">
        <f>O$5*$C$17/Surface!$C$4</f>
        <v>45618.9524431276</v>
      </c>
    </row>
    <row r="20" spans="1:16" ht="15" thickBot="1" x14ac:dyDescent="0.35">
      <c r="A20" s="7" t="s">
        <v>2</v>
      </c>
    </row>
    <row r="21" spans="1:16" ht="15" thickBot="1" x14ac:dyDescent="0.35">
      <c r="A21" s="12" t="s">
        <v>3</v>
      </c>
      <c r="B21" s="13" t="s">
        <v>4</v>
      </c>
      <c r="C21" s="13" t="s">
        <v>35</v>
      </c>
      <c r="D21" s="14" t="s">
        <v>5</v>
      </c>
      <c r="E21" s="12" t="s">
        <v>8</v>
      </c>
      <c r="F21" s="13" t="s">
        <v>9</v>
      </c>
      <c r="G21" s="13" t="s">
        <v>10</v>
      </c>
      <c r="H21" s="13" t="s">
        <v>11</v>
      </c>
      <c r="I21" s="13" t="s">
        <v>12</v>
      </c>
      <c r="J21" s="13" t="s">
        <v>13</v>
      </c>
      <c r="K21" s="13" t="s">
        <v>14</v>
      </c>
      <c r="L21" s="13" t="s">
        <v>15</v>
      </c>
      <c r="M21" s="13" t="s">
        <v>16</v>
      </c>
      <c r="N21" s="13" t="s">
        <v>17</v>
      </c>
      <c r="O21" s="13" t="s">
        <v>18</v>
      </c>
      <c r="P21" s="14" t="s">
        <v>19</v>
      </c>
    </row>
    <row r="22" spans="1:16" ht="15" thickBot="1" x14ac:dyDescent="0.35">
      <c r="A22" s="11" t="str">
        <f>A17</f>
        <v>MPQ</v>
      </c>
      <c r="B22" s="15">
        <v>2019</v>
      </c>
      <c r="C22" s="16">
        <f>Surface!C16</f>
        <v>2144.5</v>
      </c>
      <c r="D22" s="22">
        <f>SUM(E22:P22)</f>
        <v>391738.47395168984</v>
      </c>
      <c r="E22" s="20">
        <f>D$10*$C$17/Surface!$C$4</f>
        <v>33585.887570933555</v>
      </c>
      <c r="F22" s="20">
        <f>E$10*$C$17/Surface!$C$4</f>
        <v>32367.228303118562</v>
      </c>
      <c r="G22" s="20">
        <f>F$10*$C$17/Surface!$C$4</f>
        <v>47150.482770049712</v>
      </c>
      <c r="H22" s="20">
        <f>G$10*$C$17/Surface!$C$4</f>
        <v>20408.213458544669</v>
      </c>
      <c r="I22" s="20">
        <f>H$10*$C$17/Surface!$C$4</f>
        <v>36744.967719580171</v>
      </c>
      <c r="J22" s="20">
        <f>I$10*$C$17/Surface!$C$4</f>
        <v>34591.830703560488</v>
      </c>
      <c r="K22" s="20">
        <f>J$10*$C$17/Surface!$C$4</f>
        <v>32762.032551599455</v>
      </c>
      <c r="L22" s="20">
        <f>K$10*$C$17/Surface!$C$4</f>
        <v>26816.96549992467</v>
      </c>
      <c r="M22" s="20">
        <f>L$10*$C$17/Surface!$C$4</f>
        <v>28572.325927785867</v>
      </c>
      <c r="N22" s="20">
        <f>M$10*$C$17/Surface!$C$4</f>
        <v>31637.841992668105</v>
      </c>
      <c r="O22" s="20">
        <f>N$10*$C$17/Surface!$C$4</f>
        <v>33320.573946668002</v>
      </c>
      <c r="P22" s="20">
        <f>O$10*$C$17/Surface!$C$4</f>
        <v>33780.123507256561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21" sqref="C21"/>
    </sheetView>
  </sheetViews>
  <sheetFormatPr baseColWidth="10" defaultRowHeight="14.4" x14ac:dyDescent="0.3"/>
  <cols>
    <col min="1" max="1" width="21.88671875" style="17" customWidth="1"/>
    <col min="2" max="2" width="11.5546875" style="17"/>
    <col min="3" max="3" width="18.88671875" style="17" bestFit="1" customWidth="1"/>
    <col min="4" max="16384" width="11.5546875" style="17"/>
  </cols>
  <sheetData>
    <row r="1" spans="1:16" ht="18" x14ac:dyDescent="0.35">
      <c r="A1" s="8" t="s">
        <v>23</v>
      </c>
    </row>
    <row r="3" spans="1:16" ht="15" thickBot="1" x14ac:dyDescent="0.35">
      <c r="A3" s="7" t="s">
        <v>24</v>
      </c>
      <c r="B3" s="7"/>
      <c r="C3" s="7"/>
    </row>
    <row r="4" spans="1:16" ht="15" thickBot="1" x14ac:dyDescent="0.35">
      <c r="A4" s="12" t="s">
        <v>3</v>
      </c>
      <c r="B4" s="13" t="s">
        <v>4</v>
      </c>
      <c r="C4" s="14" t="s">
        <v>7</v>
      </c>
      <c r="D4" s="12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3" t="s">
        <v>17</v>
      </c>
      <c r="N4" s="13" t="s">
        <v>18</v>
      </c>
      <c r="O4" s="14" t="s">
        <v>19</v>
      </c>
    </row>
    <row r="5" spans="1:16" ht="15" thickBot="1" x14ac:dyDescent="0.35">
      <c r="A5" s="11" t="s">
        <v>25</v>
      </c>
      <c r="B5" s="15">
        <v>2020</v>
      </c>
      <c r="C5" s="22">
        <f>SUM(D5:O5)</f>
        <v>1802000</v>
      </c>
      <c r="D5" s="20">
        <v>368000</v>
      </c>
      <c r="E5" s="21">
        <v>305000</v>
      </c>
      <c r="F5" s="21">
        <v>331000</v>
      </c>
      <c r="G5" s="21">
        <v>85000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172000</v>
      </c>
      <c r="N5" s="21">
        <v>257000</v>
      </c>
      <c r="O5" s="23">
        <v>284000</v>
      </c>
    </row>
    <row r="8" spans="1:16" ht="15" thickBot="1" x14ac:dyDescent="0.35">
      <c r="A8" s="7" t="s">
        <v>2</v>
      </c>
    </row>
    <row r="9" spans="1:16" ht="15" thickBot="1" x14ac:dyDescent="0.35">
      <c r="A9" s="12" t="s">
        <v>3</v>
      </c>
      <c r="B9" s="13" t="s">
        <v>4</v>
      </c>
      <c r="C9" s="14" t="s">
        <v>5</v>
      </c>
      <c r="D9" s="12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3" t="s">
        <v>15</v>
      </c>
      <c r="L9" s="13" t="s">
        <v>16</v>
      </c>
      <c r="M9" s="13" t="s">
        <v>17</v>
      </c>
      <c r="N9" s="13" t="s">
        <v>18</v>
      </c>
      <c r="O9" s="14" t="s">
        <v>19</v>
      </c>
    </row>
    <row r="10" spans="1:16" ht="15" thickBot="1" x14ac:dyDescent="0.35">
      <c r="A10" s="11" t="s">
        <v>25</v>
      </c>
      <c r="B10" s="15">
        <v>2020</v>
      </c>
      <c r="C10" s="22">
        <f>SUM(D10:O10)</f>
        <v>2688658</v>
      </c>
      <c r="D10" s="20">
        <v>269538</v>
      </c>
      <c r="E10" s="21">
        <v>229220</v>
      </c>
      <c r="F10" s="21">
        <v>217538</v>
      </c>
      <c r="G10" s="21">
        <v>171984</v>
      </c>
      <c r="H10" s="21">
        <v>194787</v>
      </c>
      <c r="I10" s="21">
        <v>231721</v>
      </c>
      <c r="J10" s="21">
        <v>235021</v>
      </c>
      <c r="K10" s="21">
        <v>210968</v>
      </c>
      <c r="L10" s="21">
        <v>225935</v>
      </c>
      <c r="M10" s="21">
        <v>246558</v>
      </c>
      <c r="N10" s="21">
        <v>231392</v>
      </c>
      <c r="O10" s="23">
        <v>223996</v>
      </c>
    </row>
    <row r="13" spans="1:16" ht="18" x14ac:dyDescent="0.35">
      <c r="A13" s="8" t="s">
        <v>28</v>
      </c>
    </row>
    <row r="15" spans="1:16" ht="15" thickBot="1" x14ac:dyDescent="0.35">
      <c r="A15" s="7" t="s">
        <v>24</v>
      </c>
      <c r="B15" s="7"/>
      <c r="C15" s="7"/>
    </row>
    <row r="16" spans="1:16" ht="15" thickBot="1" x14ac:dyDescent="0.35">
      <c r="A16" s="12" t="s">
        <v>21</v>
      </c>
      <c r="B16" s="13" t="s">
        <v>4</v>
      </c>
      <c r="C16" s="13" t="s">
        <v>35</v>
      </c>
      <c r="D16" s="14" t="s">
        <v>7</v>
      </c>
      <c r="E16" s="12" t="s">
        <v>8</v>
      </c>
      <c r="F16" s="13" t="s">
        <v>9</v>
      </c>
      <c r="G16" s="13" t="s">
        <v>10</v>
      </c>
      <c r="H16" s="13" t="s">
        <v>11</v>
      </c>
      <c r="I16" s="13" t="s">
        <v>12</v>
      </c>
      <c r="J16" s="13" t="s">
        <v>13</v>
      </c>
      <c r="K16" s="13" t="s">
        <v>14</v>
      </c>
      <c r="L16" s="13" t="s">
        <v>15</v>
      </c>
      <c r="M16" s="13" t="s">
        <v>16</v>
      </c>
      <c r="N16" s="13" t="s">
        <v>17</v>
      </c>
      <c r="O16" s="13" t="s">
        <v>18</v>
      </c>
      <c r="P16" s="14" t="s">
        <v>19</v>
      </c>
    </row>
    <row r="17" spans="1:16" ht="15" thickBot="1" x14ac:dyDescent="0.35">
      <c r="A17" s="11" t="str">
        <f>Surface!B1</f>
        <v>MPQ</v>
      </c>
      <c r="B17" s="15">
        <v>2020</v>
      </c>
      <c r="C17" s="16">
        <f>Surface!C16</f>
        <v>2144.5</v>
      </c>
      <c r="D17" s="22">
        <f>SUM(E17:P17)</f>
        <v>232876.35213177319</v>
      </c>
      <c r="E17" s="20">
        <f>D$5*$C$17/Surface!$C$4</f>
        <v>47557.434841560789</v>
      </c>
      <c r="F17" s="21">
        <f>E$5*$C$17/Surface!$C$4</f>
        <v>39415.808768141411</v>
      </c>
      <c r="G17" s="21">
        <f>F$5*$C$17/Surface!$C$4</f>
        <v>42775.844925425597</v>
      </c>
      <c r="H17" s="21">
        <f>G$5*$C$17/Surface!$C$4</f>
        <v>10984.733591121378</v>
      </c>
      <c r="I17" s="21">
        <f>H$5*$C$17/Surface!$C$4</f>
        <v>0</v>
      </c>
      <c r="J17" s="21">
        <f>I$5*$C$17/Surface!$C$4</f>
        <v>0</v>
      </c>
      <c r="K17" s="21">
        <f>J$5*$C$17/Surface!$C$4</f>
        <v>0</v>
      </c>
      <c r="L17" s="21">
        <f>K$5*$C$17/Surface!$C$4</f>
        <v>0</v>
      </c>
      <c r="M17" s="21">
        <f>L$5*$C$17/Surface!$C$4</f>
        <v>0</v>
      </c>
      <c r="N17" s="21">
        <f>M$5*$C$17/Surface!$C$4</f>
        <v>22227.931502033847</v>
      </c>
      <c r="O17" s="21">
        <f>N$5*$C$17/Surface!$C$4</f>
        <v>33212.665093155221</v>
      </c>
      <c r="P17" s="23">
        <f>O$5*$C$17/Surface!$C$4</f>
        <v>36701.933410334954</v>
      </c>
    </row>
    <row r="20" spans="1:16" ht="15" thickBot="1" x14ac:dyDescent="0.35">
      <c r="A20" s="7" t="s">
        <v>2</v>
      </c>
    </row>
    <row r="21" spans="1:16" ht="15" thickBot="1" x14ac:dyDescent="0.35">
      <c r="A21" s="12" t="s">
        <v>3</v>
      </c>
      <c r="B21" s="13" t="s">
        <v>4</v>
      </c>
      <c r="C21" s="13" t="s">
        <v>35</v>
      </c>
      <c r="D21" s="14" t="s">
        <v>5</v>
      </c>
      <c r="E21" s="12" t="s">
        <v>8</v>
      </c>
      <c r="F21" s="13" t="s">
        <v>9</v>
      </c>
      <c r="G21" s="13" t="s">
        <v>10</v>
      </c>
      <c r="H21" s="13" t="s">
        <v>11</v>
      </c>
      <c r="I21" s="13" t="s">
        <v>12</v>
      </c>
      <c r="J21" s="13" t="s">
        <v>13</v>
      </c>
      <c r="K21" s="13" t="s">
        <v>14</v>
      </c>
      <c r="L21" s="13" t="s">
        <v>15</v>
      </c>
      <c r="M21" s="13" t="s">
        <v>16</v>
      </c>
      <c r="N21" s="13" t="s">
        <v>17</v>
      </c>
      <c r="O21" s="13" t="s">
        <v>18</v>
      </c>
      <c r="P21" s="14" t="s">
        <v>19</v>
      </c>
    </row>
    <row r="22" spans="1:16" ht="15" thickBot="1" x14ac:dyDescent="0.35">
      <c r="A22" s="11" t="str">
        <f>A17</f>
        <v>MPQ</v>
      </c>
      <c r="B22" s="15">
        <v>2020</v>
      </c>
      <c r="C22" s="16">
        <f>Surface!C16</f>
        <v>2144.5</v>
      </c>
      <c r="D22" s="22">
        <f>SUM(E22:P22)</f>
        <v>347461.08056043781</v>
      </c>
      <c r="E22" s="20">
        <f>D$10*$C$17/Surface!$C$4</f>
        <v>34832.977913925577</v>
      </c>
      <c r="F22" s="21">
        <f>E$10*$C$17/Surface!$C$4</f>
        <v>29622.595691256967</v>
      </c>
      <c r="G22" s="21">
        <f>F$10*$C$17/Surface!$C$4</f>
        <v>28112.9055993572</v>
      </c>
      <c r="H22" s="21">
        <f>G$10*$C$17/Surface!$C$4</f>
        <v>22225.863787475519</v>
      </c>
      <c r="I22" s="21">
        <f>H$10*$C$17/Surface!$C$4</f>
        <v>25172.744729573642</v>
      </c>
      <c r="J22" s="21">
        <f>I$10*$C$17/Surface!$C$4</f>
        <v>29945.805323155724</v>
      </c>
      <c r="K22" s="21">
        <f>J$10*$C$17/Surface!$C$4</f>
        <v>30372.271450811026</v>
      </c>
      <c r="L22" s="21">
        <f>K$10*$C$17/Surface!$C$4</f>
        <v>27263.850308843466</v>
      </c>
      <c r="M22" s="21">
        <f>L$10*$C$17/Surface!$C$4</f>
        <v>29198.068046000099</v>
      </c>
      <c r="N22" s="21">
        <f>M$10*$C$17/Surface!$C$4</f>
        <v>31863.222879525936</v>
      </c>
      <c r="O22" s="21">
        <f>N$10*$C$17/Surface!$C$4</f>
        <v>29903.287942550091</v>
      </c>
      <c r="P22" s="23">
        <f>O$10*$C$17/Surface!$C$4</f>
        <v>28947.486887962634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21" sqref="C21"/>
    </sheetView>
  </sheetViews>
  <sheetFormatPr baseColWidth="10" defaultRowHeight="14.4" x14ac:dyDescent="0.3"/>
  <cols>
    <col min="1" max="1" width="21.88671875" style="17" customWidth="1"/>
    <col min="2" max="2" width="11.5546875" style="17"/>
    <col min="3" max="3" width="18.88671875" style="17" bestFit="1" customWidth="1"/>
    <col min="4" max="16384" width="11.5546875" style="17"/>
  </cols>
  <sheetData>
    <row r="1" spans="1:16" ht="18" x14ac:dyDescent="0.35">
      <c r="A1" s="8" t="s">
        <v>23</v>
      </c>
    </row>
    <row r="3" spans="1:16" ht="15" thickBot="1" x14ac:dyDescent="0.35">
      <c r="A3" s="7" t="s">
        <v>24</v>
      </c>
      <c r="B3" s="7"/>
      <c r="C3" s="7"/>
    </row>
    <row r="4" spans="1:16" ht="15" thickBot="1" x14ac:dyDescent="0.35">
      <c r="A4" s="12" t="s">
        <v>3</v>
      </c>
      <c r="B4" s="13" t="s">
        <v>4</v>
      </c>
      <c r="C4" s="14" t="s">
        <v>7</v>
      </c>
      <c r="D4" s="12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3" t="s">
        <v>17</v>
      </c>
      <c r="N4" s="13" t="s">
        <v>18</v>
      </c>
      <c r="O4" s="14" t="s">
        <v>19</v>
      </c>
    </row>
    <row r="5" spans="1:16" ht="15" thickBot="1" x14ac:dyDescent="0.35">
      <c r="A5" s="11" t="s">
        <v>25</v>
      </c>
      <c r="B5" s="15">
        <v>2021</v>
      </c>
      <c r="C5" s="22">
        <f>SUM(D5:O5)</f>
        <v>1713000</v>
      </c>
      <c r="D5" s="20">
        <v>280000</v>
      </c>
      <c r="E5" s="21">
        <v>215000</v>
      </c>
      <c r="F5" s="21">
        <v>199000</v>
      </c>
      <c r="G5" s="21">
        <v>173000</v>
      </c>
      <c r="H5" s="21">
        <v>90000</v>
      </c>
      <c r="I5" s="21">
        <v>6000</v>
      </c>
      <c r="J5" s="21">
        <v>0</v>
      </c>
      <c r="K5" s="21">
        <v>0</v>
      </c>
      <c r="L5" s="21">
        <v>0</v>
      </c>
      <c r="M5" s="21">
        <v>121000</v>
      </c>
      <c r="N5" s="21">
        <v>231000</v>
      </c>
      <c r="O5" s="23">
        <v>398000</v>
      </c>
    </row>
    <row r="8" spans="1:16" ht="15" thickBot="1" x14ac:dyDescent="0.35">
      <c r="A8" s="7" t="s">
        <v>2</v>
      </c>
    </row>
    <row r="9" spans="1:16" ht="15" thickBot="1" x14ac:dyDescent="0.35">
      <c r="A9" s="12" t="s">
        <v>3</v>
      </c>
      <c r="B9" s="13" t="s">
        <v>4</v>
      </c>
      <c r="C9" s="14" t="s">
        <v>5</v>
      </c>
      <c r="D9" s="12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3" t="s">
        <v>15</v>
      </c>
      <c r="L9" s="13" t="s">
        <v>16</v>
      </c>
      <c r="M9" s="13" t="s">
        <v>17</v>
      </c>
      <c r="N9" s="13" t="s">
        <v>18</v>
      </c>
      <c r="O9" s="14" t="s">
        <v>19</v>
      </c>
    </row>
    <row r="10" spans="1:16" ht="15" thickBot="1" x14ac:dyDescent="0.35">
      <c r="A10" s="11" t="s">
        <v>25</v>
      </c>
      <c r="B10" s="15">
        <v>2021</v>
      </c>
      <c r="C10" s="22">
        <f>SUM(D10:O10)</f>
        <v>2641228</v>
      </c>
      <c r="D10" s="20">
        <v>224875</v>
      </c>
      <c r="E10" s="21">
        <v>209160</v>
      </c>
      <c r="F10" s="21">
        <v>226494</v>
      </c>
      <c r="G10" s="21">
        <v>213048</v>
      </c>
      <c r="H10" s="21">
        <v>216472</v>
      </c>
      <c r="I10" s="21">
        <v>231211</v>
      </c>
      <c r="J10" s="21">
        <v>230767</v>
      </c>
      <c r="K10" s="21">
        <v>194365</v>
      </c>
      <c r="L10" s="21">
        <v>213433</v>
      </c>
      <c r="M10" s="21">
        <v>227883</v>
      </c>
      <c r="N10" s="21">
        <v>228900</v>
      </c>
      <c r="O10" s="23">
        <v>224620</v>
      </c>
    </row>
    <row r="13" spans="1:16" ht="18" x14ac:dyDescent="0.35">
      <c r="A13" s="8" t="s">
        <v>28</v>
      </c>
    </row>
    <row r="15" spans="1:16" ht="15" thickBot="1" x14ac:dyDescent="0.35">
      <c r="A15" s="7" t="s">
        <v>24</v>
      </c>
      <c r="B15" s="7"/>
      <c r="C15" s="7"/>
    </row>
    <row r="16" spans="1:16" ht="15" thickBot="1" x14ac:dyDescent="0.35">
      <c r="A16" s="12" t="s">
        <v>21</v>
      </c>
      <c r="B16" s="13" t="s">
        <v>4</v>
      </c>
      <c r="C16" s="13" t="s">
        <v>35</v>
      </c>
      <c r="D16" s="14" t="s">
        <v>7</v>
      </c>
      <c r="E16" s="12" t="s">
        <v>8</v>
      </c>
      <c r="F16" s="13" t="s">
        <v>9</v>
      </c>
      <c r="G16" s="13" t="s">
        <v>10</v>
      </c>
      <c r="H16" s="13" t="s">
        <v>11</v>
      </c>
      <c r="I16" s="13" t="s">
        <v>12</v>
      </c>
      <c r="J16" s="13" t="s">
        <v>13</v>
      </c>
      <c r="K16" s="13" t="s">
        <v>14</v>
      </c>
      <c r="L16" s="13" t="s">
        <v>15</v>
      </c>
      <c r="M16" s="13" t="s">
        <v>16</v>
      </c>
      <c r="N16" s="13" t="s">
        <v>17</v>
      </c>
      <c r="O16" s="13" t="s">
        <v>18</v>
      </c>
      <c r="P16" s="14" t="s">
        <v>19</v>
      </c>
    </row>
    <row r="17" spans="1:16" ht="15" thickBot="1" x14ac:dyDescent="0.35">
      <c r="A17" s="11" t="str">
        <f>Surface!B1</f>
        <v>MPQ</v>
      </c>
      <c r="B17" s="15">
        <v>2021</v>
      </c>
      <c r="C17" s="16">
        <f>Surface!C16</f>
        <v>2144.5</v>
      </c>
      <c r="D17" s="22">
        <f>SUM(E17:P17)</f>
        <v>221374.68990106962</v>
      </c>
      <c r="E17" s="20">
        <f>D$5*$C$17/Surface!$C$4</f>
        <v>36185.00477075277</v>
      </c>
      <c r="F17" s="21">
        <f>E$5*$C$17/Surface!$C$4</f>
        <v>27784.914377542307</v>
      </c>
      <c r="G17" s="21">
        <f>F$5*$C$17/Surface!$C$4</f>
        <v>25717.199819213576</v>
      </c>
      <c r="H17" s="21">
        <f>G$5*$C$17/Surface!$C$4</f>
        <v>22357.163661929389</v>
      </c>
      <c r="I17" s="21">
        <f>H$5*$C$17/Surface!$C$4</f>
        <v>11630.894390599105</v>
      </c>
      <c r="J17" s="21">
        <f>I$5*$C$17/Surface!$C$4</f>
        <v>775.3929593732737</v>
      </c>
      <c r="K17" s="21">
        <f>J$5*$C$17/Surface!$C$4</f>
        <v>0</v>
      </c>
      <c r="L17" s="21">
        <f>K$5*$C$17/Surface!$C$4</f>
        <v>0</v>
      </c>
      <c r="M17" s="21">
        <f>L$5*$C$17/Surface!$C$4</f>
        <v>0</v>
      </c>
      <c r="N17" s="21">
        <f>M$5*$C$17/Surface!$C$4</f>
        <v>15637.09134736102</v>
      </c>
      <c r="O17" s="21">
        <f>N$5*$C$17/Surface!$C$4</f>
        <v>29852.628935871038</v>
      </c>
      <c r="P17" s="23">
        <f>O$5*$C$17/Surface!$C$4</f>
        <v>51434.399638427152</v>
      </c>
    </row>
    <row r="20" spans="1:16" ht="15" thickBot="1" x14ac:dyDescent="0.35">
      <c r="A20" s="7" t="s">
        <v>2</v>
      </c>
    </row>
    <row r="21" spans="1:16" ht="15" thickBot="1" x14ac:dyDescent="0.35">
      <c r="A21" s="12" t="s">
        <v>3</v>
      </c>
      <c r="B21" s="13" t="s">
        <v>4</v>
      </c>
      <c r="C21" s="13" t="s">
        <v>35</v>
      </c>
      <c r="D21" s="14" t="s">
        <v>5</v>
      </c>
      <c r="E21" s="12" t="s">
        <v>8</v>
      </c>
      <c r="F21" s="13" t="s">
        <v>9</v>
      </c>
      <c r="G21" s="13" t="s">
        <v>10</v>
      </c>
      <c r="H21" s="13" t="s">
        <v>11</v>
      </c>
      <c r="I21" s="13" t="s">
        <v>12</v>
      </c>
      <c r="J21" s="13" t="s">
        <v>13</v>
      </c>
      <c r="K21" s="13" t="s">
        <v>14</v>
      </c>
      <c r="L21" s="13" t="s">
        <v>15</v>
      </c>
      <c r="M21" s="13" t="s">
        <v>16</v>
      </c>
      <c r="N21" s="13" t="s">
        <v>17</v>
      </c>
      <c r="O21" s="13" t="s">
        <v>18</v>
      </c>
      <c r="P21" s="14" t="s">
        <v>19</v>
      </c>
    </row>
    <row r="22" spans="1:16" ht="15" thickBot="1" x14ac:dyDescent="0.35">
      <c r="A22" s="11" t="str">
        <f>A17</f>
        <v>MPQ</v>
      </c>
      <c r="B22" s="15">
        <v>2021</v>
      </c>
      <c r="C22" s="16">
        <f>Surface!C16</f>
        <v>2144.5</v>
      </c>
      <c r="D22" s="22">
        <f>SUM(E22:P22)</f>
        <v>341331.59921659215</v>
      </c>
      <c r="E22" s="20">
        <f>D$10*$C$17/Surface!$C$4</f>
        <v>29061.081956510821</v>
      </c>
      <c r="F22" s="21">
        <f>E$10*$C$17/Surface!$C$4</f>
        <v>27030.198563752321</v>
      </c>
      <c r="G22" s="21">
        <f>F$10*$C$17/Surface!$C$4</f>
        <v>29270.308823381707</v>
      </c>
      <c r="H22" s="21">
        <f>G$10*$C$17/Surface!$C$4</f>
        <v>27532.653201426201</v>
      </c>
      <c r="I22" s="21">
        <f>H$10*$C$17/Surface!$C$4</f>
        <v>27975.144116908552</v>
      </c>
      <c r="J22" s="21">
        <f>I$10*$C$17/Surface!$C$4</f>
        <v>29879.896921608997</v>
      </c>
      <c r="K22" s="21">
        <f>J$10*$C$17/Surface!$C$4</f>
        <v>29822.517842615376</v>
      </c>
      <c r="L22" s="21">
        <f>K$10*$C$17/Surface!$C$4</f>
        <v>25118.208758097724</v>
      </c>
      <c r="M22" s="21">
        <f>L$10*$C$17/Surface!$C$4</f>
        <v>27582.407582985987</v>
      </c>
      <c r="N22" s="21">
        <f>M$10*$C$17/Surface!$C$4</f>
        <v>29449.812293476622</v>
      </c>
      <c r="O22" s="21">
        <f>N$10*$C$17/Surface!$C$4</f>
        <v>29581.241400090392</v>
      </c>
      <c r="P22" s="23">
        <f>O$10*$C$17/Surface!$C$4</f>
        <v>29028.127755737456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D32" sqref="D32"/>
    </sheetView>
  </sheetViews>
  <sheetFormatPr baseColWidth="10" defaultRowHeight="14.4" x14ac:dyDescent="0.3"/>
  <cols>
    <col min="1" max="1" width="21.88671875" style="17" customWidth="1"/>
    <col min="2" max="2" width="11.5546875" style="17"/>
    <col min="3" max="3" width="18.88671875" style="17" bestFit="1" customWidth="1"/>
    <col min="4" max="16384" width="11.5546875" style="17"/>
  </cols>
  <sheetData>
    <row r="1" spans="1:16" ht="18" x14ac:dyDescent="0.35">
      <c r="A1" s="8" t="s">
        <v>23</v>
      </c>
    </row>
    <row r="3" spans="1:16" ht="15" thickBot="1" x14ac:dyDescent="0.35">
      <c r="A3" s="7" t="s">
        <v>24</v>
      </c>
      <c r="B3" s="7"/>
      <c r="C3" s="7"/>
    </row>
    <row r="4" spans="1:16" ht="15" thickBot="1" x14ac:dyDescent="0.35">
      <c r="A4" s="12" t="s">
        <v>3</v>
      </c>
      <c r="B4" s="13" t="s">
        <v>4</v>
      </c>
      <c r="C4" s="14" t="s">
        <v>7</v>
      </c>
      <c r="D4" s="12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3" t="s">
        <v>17</v>
      </c>
      <c r="N4" s="13" t="s">
        <v>18</v>
      </c>
      <c r="O4" s="14" t="s">
        <v>19</v>
      </c>
    </row>
    <row r="5" spans="1:16" ht="15" thickBot="1" x14ac:dyDescent="0.35">
      <c r="A5" s="11" t="s">
        <v>25</v>
      </c>
      <c r="B5" s="15">
        <v>2022</v>
      </c>
      <c r="C5" s="22">
        <f>SUM(D5:O5)</f>
        <v>2178000</v>
      </c>
      <c r="D5" s="20">
        <v>455000</v>
      </c>
      <c r="E5" s="21">
        <v>378000</v>
      </c>
      <c r="F5" s="21">
        <v>331000</v>
      </c>
      <c r="G5" s="21">
        <v>229000</v>
      </c>
      <c r="H5" s="21">
        <v>8000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477000</v>
      </c>
      <c r="O5" s="23">
        <v>300000</v>
      </c>
    </row>
    <row r="8" spans="1:16" ht="15" thickBot="1" x14ac:dyDescent="0.35">
      <c r="A8" s="7" t="s">
        <v>2</v>
      </c>
    </row>
    <row r="9" spans="1:16" ht="15" thickBot="1" x14ac:dyDescent="0.35">
      <c r="A9" s="12" t="s">
        <v>3</v>
      </c>
      <c r="B9" s="13" t="s">
        <v>4</v>
      </c>
      <c r="C9" s="14" t="s">
        <v>5</v>
      </c>
      <c r="D9" s="12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3" t="s">
        <v>15</v>
      </c>
      <c r="L9" s="13" t="s">
        <v>16</v>
      </c>
      <c r="M9" s="13" t="s">
        <v>17</v>
      </c>
      <c r="N9" s="13" t="s">
        <v>18</v>
      </c>
      <c r="O9" s="14" t="s">
        <v>19</v>
      </c>
    </row>
    <row r="10" spans="1:16" ht="15" thickBot="1" x14ac:dyDescent="0.35">
      <c r="A10" s="11" t="s">
        <v>25</v>
      </c>
      <c r="B10" s="15">
        <v>2022</v>
      </c>
      <c r="C10" s="22">
        <f>SUM(D10:O10)</f>
        <v>2608387</v>
      </c>
      <c r="D10" s="20">
        <v>229723</v>
      </c>
      <c r="E10" s="21">
        <v>210883</v>
      </c>
      <c r="F10" s="21">
        <v>241236</v>
      </c>
      <c r="G10" s="21">
        <v>225910</v>
      </c>
      <c r="H10" s="21">
        <v>222759</v>
      </c>
      <c r="I10" s="21">
        <v>221618</v>
      </c>
      <c r="J10" s="21">
        <v>212736</v>
      </c>
      <c r="K10" s="21">
        <v>191688</v>
      </c>
      <c r="L10" s="21">
        <v>209444</v>
      </c>
      <c r="M10" s="21">
        <v>214727</v>
      </c>
      <c r="N10" s="21">
        <v>216074</v>
      </c>
      <c r="O10" s="23">
        <v>211589</v>
      </c>
    </row>
    <row r="13" spans="1:16" ht="18" x14ac:dyDescent="0.35">
      <c r="A13" s="8" t="s">
        <v>28</v>
      </c>
    </row>
    <row r="15" spans="1:16" ht="15" thickBot="1" x14ac:dyDescent="0.35">
      <c r="A15" s="7" t="s">
        <v>24</v>
      </c>
      <c r="B15" s="7"/>
      <c r="C15" s="7"/>
    </row>
    <row r="16" spans="1:16" ht="15" thickBot="1" x14ac:dyDescent="0.35">
      <c r="A16" s="12" t="s">
        <v>21</v>
      </c>
      <c r="B16" s="13" t="s">
        <v>4</v>
      </c>
      <c r="C16" s="13" t="s">
        <v>35</v>
      </c>
      <c r="D16" s="14" t="s">
        <v>7</v>
      </c>
      <c r="E16" s="12" t="s">
        <v>8</v>
      </c>
      <c r="F16" s="13" t="s">
        <v>9</v>
      </c>
      <c r="G16" s="13" t="s">
        <v>10</v>
      </c>
      <c r="H16" s="13" t="s">
        <v>11</v>
      </c>
      <c r="I16" s="13" t="s">
        <v>12</v>
      </c>
      <c r="J16" s="13" t="s">
        <v>13</v>
      </c>
      <c r="K16" s="13" t="s">
        <v>14</v>
      </c>
      <c r="L16" s="13" t="s">
        <v>15</v>
      </c>
      <c r="M16" s="13" t="s">
        <v>16</v>
      </c>
      <c r="N16" s="13" t="s">
        <v>17</v>
      </c>
      <c r="O16" s="13" t="s">
        <v>18</v>
      </c>
      <c r="P16" s="14" t="s">
        <v>19</v>
      </c>
    </row>
    <row r="17" spans="1:16" ht="15" thickBot="1" x14ac:dyDescent="0.35">
      <c r="A17" s="11" t="str">
        <f>Surface!B1</f>
        <v>MPQ</v>
      </c>
      <c r="B17" s="15">
        <v>2022</v>
      </c>
      <c r="C17" s="16">
        <f>Surface!C16</f>
        <v>2144.5</v>
      </c>
      <c r="D17" s="22">
        <f>SUM(E17:P17)</f>
        <v>281467.64425249834</v>
      </c>
      <c r="E17" s="20">
        <f>D$5*$C$17/Surface!$C$4</f>
        <v>58800.632752473255</v>
      </c>
      <c r="F17" s="21">
        <f>E$5*$C$17/Surface!$C$4</f>
        <v>48849.756440516241</v>
      </c>
      <c r="G17" s="21">
        <f>F$5*$C$17/Surface!$C$4</f>
        <v>42775.844925425597</v>
      </c>
      <c r="H17" s="21">
        <f>G$5*$C$17/Surface!$C$4</f>
        <v>29594.164616079946</v>
      </c>
      <c r="I17" s="21">
        <f>H$5*$C$17/Surface!$C$4</f>
        <v>1033.8572791643649</v>
      </c>
      <c r="J17" s="21">
        <f>I$5*$C$17/Surface!$C$4</f>
        <v>0</v>
      </c>
      <c r="K17" s="21">
        <f>J$5*$C$17/Surface!$C$4</f>
        <v>0</v>
      </c>
      <c r="L17" s="21">
        <f>K$5*$C$17/Surface!$C$4</f>
        <v>0</v>
      </c>
      <c r="M17" s="21">
        <f>L$5*$C$17/Surface!$C$4</f>
        <v>0</v>
      </c>
      <c r="N17" s="21">
        <f>M$5*$C$17/Surface!$C$4</f>
        <v>0</v>
      </c>
      <c r="O17" s="21">
        <f>N$5*$C$17/Surface!$C$4</f>
        <v>61643.740270175258</v>
      </c>
      <c r="P17" s="23">
        <f>O$5*$C$17/Surface!$C$4</f>
        <v>38769.647968663681</v>
      </c>
    </row>
    <row r="20" spans="1:16" ht="15" thickBot="1" x14ac:dyDescent="0.35">
      <c r="A20" s="7" t="s">
        <v>2</v>
      </c>
    </row>
    <row r="21" spans="1:16" ht="15" thickBot="1" x14ac:dyDescent="0.35">
      <c r="A21" s="12" t="s">
        <v>3</v>
      </c>
      <c r="B21" s="13" t="s">
        <v>4</v>
      </c>
      <c r="C21" s="13" t="s">
        <v>35</v>
      </c>
      <c r="D21" s="14" t="s">
        <v>5</v>
      </c>
      <c r="E21" s="12" t="s">
        <v>8</v>
      </c>
      <c r="F21" s="13" t="s">
        <v>9</v>
      </c>
      <c r="G21" s="13" t="s">
        <v>10</v>
      </c>
      <c r="H21" s="13" t="s">
        <v>11</v>
      </c>
      <c r="I21" s="13" t="s">
        <v>12</v>
      </c>
      <c r="J21" s="13" t="s">
        <v>13</v>
      </c>
      <c r="K21" s="13" t="s">
        <v>14</v>
      </c>
      <c r="L21" s="13" t="s">
        <v>15</v>
      </c>
      <c r="M21" s="13" t="s">
        <v>16</v>
      </c>
      <c r="N21" s="13" t="s">
        <v>17</v>
      </c>
      <c r="O21" s="13" t="s">
        <v>18</v>
      </c>
      <c r="P21" s="14" t="s">
        <v>19</v>
      </c>
    </row>
    <row r="22" spans="1:16" ht="15" thickBot="1" x14ac:dyDescent="0.35">
      <c r="A22" s="11" t="str">
        <f>A17</f>
        <v>MPQ</v>
      </c>
      <c r="B22" s="15">
        <v>2021</v>
      </c>
      <c r="C22" s="16">
        <f>Surface!C16</f>
        <v>2144.5</v>
      </c>
      <c r="D22" s="22">
        <f>SUM(E22:P22)</f>
        <v>337087.48585346248</v>
      </c>
      <c r="E22" s="20">
        <f>D$10*$C$17/Surface!$C$4</f>
        <v>29687.599467684424</v>
      </c>
      <c r="F22" s="21">
        <f>E$10*$C$17/Surface!$C$4</f>
        <v>27252.865575252345</v>
      </c>
      <c r="G22" s="21">
        <f>F$10*$C$17/Surface!$C$4</f>
        <v>31175.449324561843</v>
      </c>
      <c r="H22" s="21">
        <f>G$10*$C$17/Surface!$C$4</f>
        <v>29194.837242002708</v>
      </c>
      <c r="I22" s="21">
        <f>H$10*$C$17/Surface!$C$4</f>
        <v>28787.626706171846</v>
      </c>
      <c r="J22" s="21">
        <f>I$10*$C$17/Surface!$C$4</f>
        <v>28640.172811731027</v>
      </c>
      <c r="K22" s="21">
        <f>J$10*$C$17/Surface!$C$4</f>
        <v>27492.332767538792</v>
      </c>
      <c r="L22" s="21">
        <f>K$10*$C$17/Surface!$C$4</f>
        <v>24772.254266057349</v>
      </c>
      <c r="M22" s="21">
        <f>L$10*$C$17/Surface!$C$4</f>
        <v>27066.900497162656</v>
      </c>
      <c r="N22" s="21">
        <f>M$10*$C$17/Surface!$C$4</f>
        <v>27749.633997890822</v>
      </c>
      <c r="O22" s="21">
        <f>N$10*$C$17/Surface!$C$4</f>
        <v>27923.709717270121</v>
      </c>
      <c r="P22" s="23">
        <f>O$10*$C$17/Surface!$C$4</f>
        <v>27344.103480138601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E18" sqref="E18"/>
    </sheetView>
  </sheetViews>
  <sheetFormatPr baseColWidth="10" defaultRowHeight="14.4" x14ac:dyDescent="0.3"/>
  <cols>
    <col min="1" max="1" width="21.88671875" style="17" customWidth="1"/>
    <col min="2" max="2" width="11.5546875" style="17"/>
    <col min="3" max="3" width="18.88671875" style="17" bestFit="1" customWidth="1"/>
    <col min="4" max="16384" width="11.5546875" style="17"/>
  </cols>
  <sheetData>
    <row r="1" spans="1:16" ht="18" x14ac:dyDescent="0.35">
      <c r="A1" s="8" t="s">
        <v>23</v>
      </c>
    </row>
    <row r="3" spans="1:16" ht="15" thickBot="1" x14ac:dyDescent="0.35">
      <c r="A3" s="7" t="s">
        <v>24</v>
      </c>
      <c r="B3" s="7"/>
      <c r="C3" s="7"/>
    </row>
    <row r="4" spans="1:16" ht="15" thickBot="1" x14ac:dyDescent="0.35">
      <c r="A4" s="12" t="s">
        <v>3</v>
      </c>
      <c r="B4" s="13" t="s">
        <v>4</v>
      </c>
      <c r="C4" s="14" t="s">
        <v>7</v>
      </c>
      <c r="D4" s="12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3" t="s">
        <v>17</v>
      </c>
      <c r="N4" s="13" t="s">
        <v>18</v>
      </c>
      <c r="O4" s="14" t="s">
        <v>19</v>
      </c>
    </row>
    <row r="5" spans="1:16" ht="15" thickBot="1" x14ac:dyDescent="0.35">
      <c r="A5" s="11" t="s">
        <v>25</v>
      </c>
      <c r="B5" s="15">
        <v>2022</v>
      </c>
      <c r="C5" s="22">
        <f>SUM(D5:O5)</f>
        <v>1532000</v>
      </c>
      <c r="D5" s="20">
        <v>277000</v>
      </c>
      <c r="E5" s="21">
        <v>228000</v>
      </c>
      <c r="F5" s="21">
        <v>177000</v>
      </c>
      <c r="G5" s="21">
        <v>203000</v>
      </c>
      <c r="H5" s="21">
        <v>41000</v>
      </c>
      <c r="I5" s="21">
        <v>15000</v>
      </c>
      <c r="J5" s="21">
        <v>0</v>
      </c>
      <c r="K5" s="21">
        <v>0</v>
      </c>
      <c r="L5" s="21">
        <v>38000</v>
      </c>
      <c r="M5" s="21">
        <v>56000</v>
      </c>
      <c r="N5" s="21">
        <v>240000</v>
      </c>
      <c r="O5" s="23">
        <v>257000</v>
      </c>
    </row>
    <row r="8" spans="1:16" ht="15" thickBot="1" x14ac:dyDescent="0.35">
      <c r="A8" s="7" t="s">
        <v>2</v>
      </c>
    </row>
    <row r="9" spans="1:16" ht="15" thickBot="1" x14ac:dyDescent="0.35">
      <c r="A9" s="12" t="s">
        <v>3</v>
      </c>
      <c r="B9" s="13" t="s">
        <v>4</v>
      </c>
      <c r="C9" s="14" t="s">
        <v>5</v>
      </c>
      <c r="D9" s="12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3" t="s">
        <v>15</v>
      </c>
      <c r="L9" s="13" t="s">
        <v>16</v>
      </c>
      <c r="M9" s="13" t="s">
        <v>17</v>
      </c>
      <c r="N9" s="13" t="s">
        <v>18</v>
      </c>
      <c r="O9" s="14" t="s">
        <v>19</v>
      </c>
    </row>
    <row r="10" spans="1:16" ht="15" thickBot="1" x14ac:dyDescent="0.35">
      <c r="A10" s="11" t="s">
        <v>25</v>
      </c>
      <c r="B10" s="15">
        <v>2022</v>
      </c>
      <c r="C10" s="22">
        <f>SUM(D10:O10)</f>
        <v>2436312</v>
      </c>
      <c r="D10" s="20">
        <v>215177</v>
      </c>
      <c r="E10" s="21">
        <v>192699</v>
      </c>
      <c r="F10" s="21">
        <v>199453</v>
      </c>
      <c r="G10" s="21">
        <v>297767</v>
      </c>
      <c r="H10" s="21">
        <v>121228</v>
      </c>
      <c r="I10" s="21">
        <v>182662</v>
      </c>
      <c r="J10" s="21">
        <v>188223</v>
      </c>
      <c r="K10" s="21">
        <v>154317</v>
      </c>
      <c r="L10" s="21">
        <v>200073</v>
      </c>
      <c r="M10" s="21">
        <v>234136</v>
      </c>
      <c r="N10" s="21">
        <v>224444</v>
      </c>
      <c r="O10" s="23">
        <v>226133</v>
      </c>
    </row>
    <row r="13" spans="1:16" ht="18" x14ac:dyDescent="0.35">
      <c r="A13" s="8" t="s">
        <v>28</v>
      </c>
    </row>
    <row r="15" spans="1:16" ht="15" thickBot="1" x14ac:dyDescent="0.35">
      <c r="A15" s="7" t="s">
        <v>24</v>
      </c>
      <c r="B15" s="7"/>
      <c r="C15" s="7"/>
    </row>
    <row r="16" spans="1:16" ht="15" thickBot="1" x14ac:dyDescent="0.35">
      <c r="A16" s="12" t="s">
        <v>21</v>
      </c>
      <c r="B16" s="13" t="s">
        <v>4</v>
      </c>
      <c r="C16" s="13" t="s">
        <v>35</v>
      </c>
      <c r="D16" s="14" t="s">
        <v>7</v>
      </c>
      <c r="E16" s="12" t="s">
        <v>8</v>
      </c>
      <c r="F16" s="13" t="s">
        <v>9</v>
      </c>
      <c r="G16" s="13" t="s">
        <v>10</v>
      </c>
      <c r="H16" s="13" t="s">
        <v>11</v>
      </c>
      <c r="I16" s="13" t="s">
        <v>12</v>
      </c>
      <c r="J16" s="13" t="s">
        <v>13</v>
      </c>
      <c r="K16" s="13" t="s">
        <v>14</v>
      </c>
      <c r="L16" s="13" t="s">
        <v>15</v>
      </c>
      <c r="M16" s="13" t="s">
        <v>16</v>
      </c>
      <c r="N16" s="13" t="s">
        <v>17</v>
      </c>
      <c r="O16" s="13" t="s">
        <v>18</v>
      </c>
      <c r="P16" s="14" t="s">
        <v>19</v>
      </c>
    </row>
    <row r="17" spans="1:16" ht="15" thickBot="1" x14ac:dyDescent="0.35">
      <c r="A17" s="11" t="str">
        <f>Surface!B1</f>
        <v>MPQ</v>
      </c>
      <c r="B17" s="15">
        <v>2022</v>
      </c>
      <c r="C17" s="16">
        <f>Surface!C16</f>
        <v>2144.5</v>
      </c>
      <c r="D17" s="22">
        <f>SUM(E17:P17)</f>
        <v>197983.66895997588</v>
      </c>
      <c r="E17" s="20">
        <f>D$5*$C$17/Surface!$C$4</f>
        <v>35797.308291066132</v>
      </c>
      <c r="F17" s="21">
        <f>E$5*$C$17/Surface!$C$4</f>
        <v>29464.932456184401</v>
      </c>
      <c r="G17" s="21">
        <f>F$5*$C$17/Surface!$C$4</f>
        <v>22874.092301511573</v>
      </c>
      <c r="H17" s="21">
        <f>G$5*$C$17/Surface!$C$4</f>
        <v>26234.12845879576</v>
      </c>
      <c r="I17" s="21">
        <f>H$5*$C$17/Surface!$C$4</f>
        <v>5298.51855571737</v>
      </c>
      <c r="J17" s="21">
        <f>I$5*$C$17/Surface!$C$4</f>
        <v>1938.4823984331842</v>
      </c>
      <c r="K17" s="21">
        <f>J$5*$C$17/Surface!$C$4</f>
        <v>0</v>
      </c>
      <c r="L17" s="21">
        <f>K$5*$C$17/Surface!$C$4</f>
        <v>0</v>
      </c>
      <c r="M17" s="21">
        <f>L$5*$C$17/Surface!$C$4</f>
        <v>4910.8220760307331</v>
      </c>
      <c r="N17" s="21">
        <f>M$5*$C$17/Surface!$C$4</f>
        <v>7237.0009541505542</v>
      </c>
      <c r="O17" s="21">
        <f>N$5*$C$17/Surface!$C$4</f>
        <v>31015.718374930948</v>
      </c>
      <c r="P17" s="23">
        <f>O$5*$C$17/Surface!$C$4</f>
        <v>33212.665093155221</v>
      </c>
    </row>
    <row r="20" spans="1:16" ht="15" thickBot="1" x14ac:dyDescent="0.35">
      <c r="A20" s="7" t="s">
        <v>2</v>
      </c>
    </row>
    <row r="21" spans="1:16" ht="15" thickBot="1" x14ac:dyDescent="0.35">
      <c r="A21" s="12" t="s">
        <v>3</v>
      </c>
      <c r="B21" s="13" t="s">
        <v>4</v>
      </c>
      <c r="C21" s="13" t="s">
        <v>35</v>
      </c>
      <c r="D21" s="14" t="s">
        <v>5</v>
      </c>
      <c r="E21" s="12" t="s">
        <v>8</v>
      </c>
      <c r="F21" s="13" t="s">
        <v>9</v>
      </c>
      <c r="G21" s="13" t="s">
        <v>10</v>
      </c>
      <c r="H21" s="13" t="s">
        <v>11</v>
      </c>
      <c r="I21" s="13" t="s">
        <v>12</v>
      </c>
      <c r="J21" s="13" t="s">
        <v>13</v>
      </c>
      <c r="K21" s="13" t="s">
        <v>14</v>
      </c>
      <c r="L21" s="13" t="s">
        <v>15</v>
      </c>
      <c r="M21" s="13" t="s">
        <v>16</v>
      </c>
      <c r="N21" s="13" t="s">
        <v>17</v>
      </c>
      <c r="O21" s="13" t="s">
        <v>18</v>
      </c>
      <c r="P21" s="14" t="s">
        <v>19</v>
      </c>
    </row>
    <row r="22" spans="1:16" ht="15" thickBot="1" x14ac:dyDescent="0.35">
      <c r="A22" s="11" t="str">
        <f>A17</f>
        <v>MPQ</v>
      </c>
      <c r="B22" s="15">
        <v>2021</v>
      </c>
      <c r="C22" s="16">
        <f>Surface!C16</f>
        <v>2144.5</v>
      </c>
      <c r="D22" s="22">
        <f>SUM(E22:P22)</f>
        <v>314849.86193943658</v>
      </c>
      <c r="E22" s="20">
        <f>D$10*$C$17/Surface!$C$4</f>
        <v>27807.788469843817</v>
      </c>
      <c r="F22" s="21">
        <f>E$10*$C$17/Surface!$C$4</f>
        <v>24902.907979711745</v>
      </c>
      <c r="G22" s="21">
        <f>F$10*$C$17/Surface!$C$4</f>
        <v>25775.741987646259</v>
      </c>
      <c r="H22" s="21">
        <f>G$10*$C$17/Surface!$C$4</f>
        <v>38481.072555616927</v>
      </c>
      <c r="I22" s="21">
        <f>H$10*$C$17/Surface!$C$4</f>
        <v>15666.556279817203</v>
      </c>
      <c r="J22" s="21">
        <f>I$10*$C$17/Surface!$C$4</f>
        <v>23605.804790840153</v>
      </c>
      <c r="K22" s="21">
        <f>J$10*$C$17/Surface!$C$4</f>
        <v>24324.464832019283</v>
      </c>
      <c r="L22" s="21">
        <f>K$10*$C$17/Surface!$C$4</f>
        <v>19942.719218600912</v>
      </c>
      <c r="M22" s="21">
        <f>L$10*$C$17/Surface!$C$4</f>
        <v>25855.865926781498</v>
      </c>
      <c r="N22" s="21">
        <f>M$10*$C$17/Surface!$C$4</f>
        <v>30257.900989303467</v>
      </c>
      <c r="O22" s="21">
        <f>N$10*$C$17/Surface!$C$4</f>
        <v>29005.382895595842</v>
      </c>
      <c r="P22" s="23">
        <f>O$10*$C$17/Surface!$C$4</f>
        <v>29223.656013659416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Surface</vt:lpstr>
      <vt:lpstr>Consomation Fluides 2018</vt:lpstr>
      <vt:lpstr>Consomation Fluides 2019</vt:lpstr>
      <vt:lpstr>Consomation Fluides 2020</vt:lpstr>
      <vt:lpstr>Consomation Fluides 2021</vt:lpstr>
      <vt:lpstr>Consomation Fluides 2022</vt:lpstr>
      <vt:lpstr>Consomation Fluides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Arnaud</dc:creator>
  <cp:lastModifiedBy>Patrick Arnaud</cp:lastModifiedBy>
  <dcterms:created xsi:type="dcterms:W3CDTF">2021-05-28T12:32:17Z</dcterms:created>
  <dcterms:modified xsi:type="dcterms:W3CDTF">2024-04-11T07:53:31Z</dcterms:modified>
</cp:coreProperties>
</file>