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vidia-my.sharepoint.com/personal/lgenkin_nvidia_com/Documents/Documents/mafe/2/accounting_2/"/>
    </mc:Choice>
  </mc:AlternateContent>
  <xr:revisionPtr revIDLastSave="28" documentId="8_{6EC3E3FC-B44B-4C31-B3FA-3AB384B81E58}" xr6:coauthVersionLast="45" xr6:coauthVersionMax="45" xr10:uidLastSave="{C7F9B03D-F701-41C4-BF93-ED4565FD156B}"/>
  <bookViews>
    <workbookView xWindow="-120" yWindow="-120" windowWidth="29040" windowHeight="15840" tabRatio="934" firstSheet="1" activeTab="4" xr2:uid="{00000000-000D-0000-FFFF-FFFF00000000}"/>
  </bookViews>
  <sheets>
    <sheet name="Document And Entity Information" sheetId="1" state="hidden" r:id="rId1"/>
    <sheet name="Consolidated Balance Sheets" sheetId="4" r:id="rId2"/>
    <sheet name="Consolidated Statements of Inco" sheetId="2" r:id="rId3"/>
    <sheet name="HW4 Question 1" sheetId="5" r:id="rId4"/>
    <sheet name="HW4 Question 2" sheetId="6" r:id="rId5"/>
    <sheet name="HW4 Question 3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" l="1"/>
  <c r="D44" i="4"/>
  <c r="B14" i="7" l="1"/>
  <c r="C10" i="7"/>
  <c r="B10" i="7"/>
  <c r="C9" i="7"/>
  <c r="B9" i="7"/>
  <c r="B8" i="6"/>
  <c r="B7" i="6"/>
  <c r="B5" i="6"/>
  <c r="C21" i="5"/>
  <c r="B21" i="5"/>
  <c r="C7" i="5"/>
  <c r="B7" i="5"/>
  <c r="B10" i="5" s="1"/>
  <c r="C6" i="5"/>
  <c r="B6" i="5"/>
  <c r="C8" i="5"/>
  <c r="B8" i="5"/>
  <c r="C11" i="5"/>
  <c r="C22" i="5" s="1"/>
  <c r="B11" i="5"/>
  <c r="B22" i="5" s="1"/>
  <c r="D49" i="4"/>
  <c r="D53" i="4"/>
  <c r="D48" i="4"/>
  <c r="D50" i="4"/>
  <c r="D45" i="4"/>
  <c r="D46" i="4"/>
  <c r="D52" i="4" s="1"/>
  <c r="C4" i="5"/>
  <c r="D4" i="5"/>
  <c r="B4" i="5"/>
  <c r="B15" i="5" l="1"/>
  <c r="D54" i="4"/>
  <c r="C15" i="5"/>
  <c r="B14" i="5"/>
  <c r="D55" i="4" l="1"/>
  <c r="C29" i="2"/>
  <c r="D29" i="2"/>
  <c r="B29" i="2"/>
  <c r="C26" i="2"/>
  <c r="C27" i="2" s="1"/>
  <c r="D26" i="2"/>
  <c r="D27" i="2" s="1"/>
  <c r="B28" i="2"/>
  <c r="B27" i="2"/>
  <c r="B26" i="2"/>
  <c r="C25" i="2"/>
  <c r="D25" i="2"/>
  <c r="B25" i="2"/>
  <c r="B55" i="4"/>
  <c r="C48" i="4"/>
  <c r="C50" i="4" s="1"/>
  <c r="C49" i="4"/>
  <c r="C46" i="4"/>
  <c r="C52" i="4" s="1"/>
  <c r="B46" i="4"/>
  <c r="B48" i="4"/>
  <c r="B49" i="4"/>
  <c r="C44" i="4"/>
  <c r="C45" i="4"/>
  <c r="B45" i="4"/>
  <c r="B44" i="4"/>
  <c r="C10" i="5" l="1"/>
  <c r="C14" i="5"/>
  <c r="B50" i="4"/>
  <c r="B52" i="4" s="1"/>
  <c r="B53" i="4"/>
  <c r="C5" i="5"/>
  <c r="C53" i="4"/>
  <c r="C54" i="4" s="1"/>
  <c r="C55" i="4" s="1"/>
  <c r="D28" i="2"/>
  <c r="C28" i="2"/>
  <c r="C12" i="5" l="1"/>
  <c r="C13" i="5" s="1"/>
  <c r="C23" i="5"/>
  <c r="C24" i="5" s="1"/>
  <c r="C25" i="5" s="1"/>
  <c r="B54" i="4"/>
  <c r="B5" i="5"/>
  <c r="C26" i="5" l="1"/>
  <c r="B12" i="5"/>
  <c r="B13" i="5" s="1"/>
  <c r="B23" i="5"/>
  <c r="B24" i="5" s="1"/>
  <c r="B25" i="5" s="1"/>
  <c r="B26" i="5" s="1"/>
  <c r="C16" i="5"/>
  <c r="C17" i="5" s="1"/>
  <c r="C18" i="5" s="1"/>
  <c r="B16" i="5" l="1"/>
  <c r="B17" i="5" s="1"/>
  <c r="B18" i="5" s="1"/>
</calcChain>
</file>

<file path=xl/sharedStrings.xml><?xml version="1.0" encoding="utf-8"?>
<sst xmlns="http://schemas.openxmlformats.org/spreadsheetml/2006/main" count="161" uniqueCount="148">
  <si>
    <t>Document And Entity Information - USD ($)</t>
  </si>
  <si>
    <t>12 Months Ended</t>
  </si>
  <si>
    <t>Jan. 31, 2016</t>
  </si>
  <si>
    <t>Mar. 28, 2016</t>
  </si>
  <si>
    <t>Jul. 31, 2015</t>
  </si>
  <si>
    <t>Document And Entity Information [Abstract]</t>
  </si>
  <si>
    <t>Entity Registrant Name</t>
  </si>
  <si>
    <t>WAL MART STORES INC</t>
  </si>
  <si>
    <t>Entity Central Index Key</t>
  </si>
  <si>
    <t>Current Fiscal Year End Date</t>
  </si>
  <si>
    <t>--01-31</t>
  </si>
  <si>
    <t>Entity Filer Category</t>
  </si>
  <si>
    <t>Large Accelerated Filer</t>
  </si>
  <si>
    <t>Document Type</t>
  </si>
  <si>
    <t>10-K</t>
  </si>
  <si>
    <t>Document Period End Date</t>
  </si>
  <si>
    <t>Jan. 31,
		2016</t>
  </si>
  <si>
    <t>Document Fiscal Year Focus</t>
  </si>
  <si>
    <t>Document Fiscal Period Focus</t>
  </si>
  <si>
    <t>FY</t>
  </si>
  <si>
    <t>Amendment Flag</t>
  </si>
  <si>
    <t>false</t>
  </si>
  <si>
    <t>Entity Common Stock, Shares Outstanding</t>
  </si>
  <si>
    <t>Entity Well-known Seasoned Issuer</t>
  </si>
  <si>
    <t>Yes</t>
  </si>
  <si>
    <t>Entity Voluntary Filers</t>
  </si>
  <si>
    <t>No</t>
  </si>
  <si>
    <t>Entity Current Reporting Status</t>
  </si>
  <si>
    <t>Entity Public Float</t>
  </si>
  <si>
    <t>Consolidated Statements of Income - USD ($) shares in Millions, $ in Millions</t>
  </si>
  <si>
    <t>Jan. 31, 2015</t>
  </si>
  <si>
    <t>Jan. 31, 2014</t>
  </si>
  <si>
    <t>Revenues:</t>
  </si>
  <si>
    <t>Net sales</t>
  </si>
  <si>
    <t>Membership and other income</t>
  </si>
  <si>
    <t>Total revenues</t>
  </si>
  <si>
    <t>Costs and expenses:</t>
  </si>
  <si>
    <t>Cost of sales</t>
  </si>
  <si>
    <t>Operating, selling, general and administrative expenses</t>
  </si>
  <si>
    <t>Operating income</t>
  </si>
  <si>
    <t>Interest:</t>
  </si>
  <si>
    <t>Debt</t>
  </si>
  <si>
    <t>Capital lease and financing obligations</t>
  </si>
  <si>
    <t>Interest income</t>
  </si>
  <si>
    <t>Interest, net</t>
  </si>
  <si>
    <t>Income from continuing operations before income taxes</t>
  </si>
  <si>
    <t>Provision for income taxes:</t>
  </si>
  <si>
    <t>Current</t>
  </si>
  <si>
    <t>Deferred</t>
  </si>
  <si>
    <t>Total provision for income taxes</t>
  </si>
  <si>
    <t>Income from continuing operations</t>
  </si>
  <si>
    <t>Income from discontinued operations, net of income taxes</t>
  </si>
  <si>
    <t>Consolidated net income</t>
  </si>
  <si>
    <t>Consolidated Balance Sheets - USD ($) $ in Millions</t>
  </si>
  <si>
    <t>Current assets:</t>
  </si>
  <si>
    <t>Cash and cash equivalents</t>
  </si>
  <si>
    <t>Receivables, net</t>
  </si>
  <si>
    <t>Inventories</t>
  </si>
  <si>
    <t>Prepaid expenses and other</t>
  </si>
  <si>
    <t>Total current assets</t>
  </si>
  <si>
    <t>Property and equipment:</t>
  </si>
  <si>
    <t>Property and equipment</t>
  </si>
  <si>
    <t>Less accumulated depreciation</t>
  </si>
  <si>
    <t>Property and equipment, net</t>
  </si>
  <si>
    <t>Property under capital lease and financing obligations:</t>
  </si>
  <si>
    <t>Property under capital lease and financing obligations</t>
  </si>
  <si>
    <t>Less accumulated amortization</t>
  </si>
  <si>
    <t>Property under capital lease and financing obligations, net</t>
  </si>
  <si>
    <t>Goodwill</t>
  </si>
  <si>
    <t>Other assets and deferred charges</t>
  </si>
  <si>
    <t>Total assets</t>
  </si>
  <si>
    <t>Current liabilities:</t>
  </si>
  <si>
    <t>Short-term borrowings</t>
  </si>
  <si>
    <t>Accounts payable</t>
  </si>
  <si>
    <t>Accrued liabilities</t>
  </si>
  <si>
    <t>Accrued income taxes</t>
  </si>
  <si>
    <t>Long-term debt due within one year</t>
  </si>
  <si>
    <t>Capital lease and financing obligations due within one year</t>
  </si>
  <si>
    <t>Total current liabilities</t>
  </si>
  <si>
    <t>Long-term debt</t>
  </si>
  <si>
    <t>Long-term capital lease and financing obligations</t>
  </si>
  <si>
    <t>Commitments and contingencies</t>
  </si>
  <si>
    <t xml:space="preserve"> </t>
  </si>
  <si>
    <t>Equity:</t>
  </si>
  <si>
    <t>Common stock</t>
  </si>
  <si>
    <t>Capital in excess of par value</t>
  </si>
  <si>
    <t>Retained earnings</t>
  </si>
  <si>
    <t>Accumulated other comprehensive income (loss)</t>
  </si>
  <si>
    <t>Total Walmart shareholders' equity</t>
  </si>
  <si>
    <t>Nonredeemable noncontrolling interest</t>
  </si>
  <si>
    <t>Total equity</t>
  </si>
  <si>
    <t>Total liabilities and equity</t>
  </si>
  <si>
    <t>Financial Assets</t>
  </si>
  <si>
    <t>Total Assets</t>
  </si>
  <si>
    <t>Operational Assets</t>
  </si>
  <si>
    <t>Financial Liabilities</t>
  </si>
  <si>
    <t>Total Liabilities</t>
  </si>
  <si>
    <t>Operational Liabilities</t>
  </si>
  <si>
    <t>NOA</t>
  </si>
  <si>
    <t>NFO</t>
  </si>
  <si>
    <t>Total Equity</t>
  </si>
  <si>
    <t>Deferred income taxes and other</t>
  </si>
  <si>
    <t>Check</t>
  </si>
  <si>
    <t>Average tax rate</t>
  </si>
  <si>
    <t>Gross financial expenses</t>
  </si>
  <si>
    <t>Tax Benefit</t>
  </si>
  <si>
    <t>NFE</t>
  </si>
  <si>
    <t>NOPAT</t>
  </si>
  <si>
    <t>Net Income</t>
  </si>
  <si>
    <t>Level 1</t>
  </si>
  <si>
    <t>Equity</t>
  </si>
  <si>
    <t>Current assets of discontinued operations</t>
  </si>
  <si>
    <t>Current liabilities of discontinued operations</t>
  </si>
  <si>
    <t>Redeemable noncontrolling interest</t>
  </si>
  <si>
    <t>ROE (NI / Avg. Equity)</t>
  </si>
  <si>
    <t>Avg. NOA</t>
  </si>
  <si>
    <t>RNOA (NOPAT / Avg. NOA)</t>
  </si>
  <si>
    <t>Numbers are in billions $</t>
  </si>
  <si>
    <t>FLEV (Avg. NFO / Avg. Equity)</t>
  </si>
  <si>
    <t>NFR (NFE / Avg. NFO)</t>
  </si>
  <si>
    <t>Spread (RNOA - NFR)</t>
  </si>
  <si>
    <t>ROE (RNOA + FLEV * Spread)</t>
  </si>
  <si>
    <t>CHECK</t>
  </si>
  <si>
    <t>Level 2</t>
  </si>
  <si>
    <t>Sales</t>
  </si>
  <si>
    <t>NOPM</t>
  </si>
  <si>
    <t>NOAT (Sales / Avg. NOA)</t>
  </si>
  <si>
    <t>RNOA (NOPM * NOAT)</t>
  </si>
  <si>
    <t xml:space="preserve">Beginning balance of Allowance for Doubtful Accounts: </t>
  </si>
  <si>
    <t xml:space="preserve">Bad debt expense: </t>
  </si>
  <si>
    <t xml:space="preserve">Write offs: </t>
  </si>
  <si>
    <t xml:space="preserve">Ending balance of gross Accounts Receivable </t>
  </si>
  <si>
    <t>Ending balance of Allowance for Doubtful Accounts:</t>
  </si>
  <si>
    <t>181-365 days past due:</t>
  </si>
  <si>
    <t>Historical loss rate of "over 365 days due"</t>
  </si>
  <si>
    <t>The factors affecting the historical loss rate for each category are the actual loss rate at that time, caused by write-offs of debts which could not be collected.</t>
  </si>
  <si>
    <t>Assets</t>
  </si>
  <si>
    <t>Current Assets</t>
  </si>
  <si>
    <t>Cash &amp; cash Equivalents</t>
  </si>
  <si>
    <t>Short-term investments</t>
  </si>
  <si>
    <t>A/R net of allowance for doubtful accounts</t>
  </si>
  <si>
    <t>Doubtful accounts allowance</t>
  </si>
  <si>
    <t>Gross A/R</t>
  </si>
  <si>
    <t>ADA</t>
  </si>
  <si>
    <t>Write-off</t>
  </si>
  <si>
    <t>Bad debt expense</t>
  </si>
  <si>
    <t>A potential explanation is the dot-com bubble which occurred around 2000 (Cisco is a technology company, with big part of its business being B2B, thus influenced by other companies).</t>
  </si>
  <si>
    <t>The ADA suddenly increased in 2001, compared to 2000. It was caused by a simultaneous decrease in gross A/R and increase in doubtful account allowance.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</si>
</sst>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 &quot;#,##0_);_(&quot;$ &quot;\(#,##0\)"/>
    <numFmt numFmtId="165" formatCode="0.0%"/>
    <numFmt numFmtId="166" formatCode="0.000%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37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applyFill="1"/>
    <xf numFmtId="0" fontId="0" fillId="0" borderId="0" xfId="0" applyFill="1" applyAlignment="1">
      <alignment vertical="top" wrapText="1"/>
    </xf>
    <xf numFmtId="37" fontId="0" fillId="0" borderId="0" xfId="0" applyNumberFormat="1" applyFill="1" applyAlignment="1">
      <alignment horizontal="right" vertical="top"/>
    </xf>
    <xf numFmtId="0" fontId="1" fillId="0" borderId="0" xfId="0" applyFont="1" applyFill="1" applyAlignment="1">
      <alignment vertical="top" wrapText="1"/>
    </xf>
    <xf numFmtId="164" fontId="0" fillId="0" borderId="0" xfId="0" applyNumberFormat="1" applyFill="1" applyAlignment="1">
      <alignment horizontal="right" vertical="top"/>
    </xf>
    <xf numFmtId="0" fontId="2" fillId="0" borderId="0" xfId="0" applyFont="1" applyAlignment="1">
      <alignment vertical="top" wrapText="1"/>
    </xf>
    <xf numFmtId="37" fontId="2" fillId="0" borderId="0" xfId="0" applyNumberFormat="1" applyFont="1" applyAlignment="1">
      <alignment horizontal="right" vertical="top"/>
    </xf>
    <xf numFmtId="0" fontId="0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top" wrapText="1"/>
    </xf>
    <xf numFmtId="164" fontId="0" fillId="2" borderId="0" xfId="0" applyNumberFormat="1" applyFill="1" applyAlignment="1">
      <alignment horizontal="right" vertical="top"/>
    </xf>
    <xf numFmtId="37" fontId="0" fillId="2" borderId="0" xfId="0" applyNumberFormat="1" applyFill="1" applyAlignment="1">
      <alignment horizontal="right" vertical="top"/>
    </xf>
    <xf numFmtId="164" fontId="0" fillId="0" borderId="0" xfId="0" applyNumberFormat="1"/>
    <xf numFmtId="37" fontId="0" fillId="0" borderId="0" xfId="0" applyNumberFormat="1"/>
    <xf numFmtId="44" fontId="0" fillId="0" borderId="0" xfId="0" applyNumberFormat="1"/>
    <xf numFmtId="44" fontId="0" fillId="0" borderId="0" xfId="0" applyNumberFormat="1" applyAlignment="1">
      <alignment vertical="top" wrapText="1"/>
    </xf>
    <xf numFmtId="10" fontId="0" fillId="0" borderId="0" xfId="1" applyNumberFormat="1" applyFont="1"/>
    <xf numFmtId="44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44" fontId="0" fillId="0" borderId="0" xfId="2" applyFont="1"/>
    <xf numFmtId="0" fontId="2" fillId="0" borderId="0" xfId="0" applyFont="1"/>
    <xf numFmtId="3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indent="1"/>
    </xf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  <xf numFmtId="14" fontId="0" fillId="0" borderId="0" xfId="0" applyNumberFormat="1"/>
    <xf numFmtId="6" fontId="0" fillId="2" borderId="0" xfId="0" applyNumberFormat="1" applyFill="1" applyAlignment="1">
      <alignment wrapText="1"/>
    </xf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/>
    <xf numFmtId="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indent="2"/>
    </xf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6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</cellXfs>
  <cellStyles count="44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8" xr:uid="{EE43394C-D4ED-4330-BC43-28799232F462}"/>
    <cellStyle name="60% - Accent2 2" xfId="39" xr:uid="{5BB822F6-70AC-44FD-816A-12722866CD68}"/>
    <cellStyle name="60% - Accent3 2" xfId="40" xr:uid="{A8A6C6A4-EC2B-49D3-94E3-71673467DA52}"/>
    <cellStyle name="60% - Accent4 2" xfId="41" xr:uid="{DB92318E-C5D6-40F7-88D9-7E27BCE64A72}"/>
    <cellStyle name="60% - Accent5 2" xfId="42" xr:uid="{83B1F01A-FC47-4188-B605-D51F2AB6253B}"/>
    <cellStyle name="60% - Accent6 2" xfId="43" xr:uid="{DA035C49-1DD0-4E51-A70B-C762365384A2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Currency" xfId="2" builtinId="4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37" xr:uid="{A17E1126-CAE0-401D-97D9-9A24E23E6307}"/>
    <cellStyle name="Normal" xfId="0" builtinId="0"/>
    <cellStyle name="Note" xfId="15" builtinId="10" customBuiltin="1"/>
    <cellStyle name="Output" xfId="10" builtinId="21" customBuiltin="1"/>
    <cellStyle name="Percent" xfId="1" builtinId="5"/>
    <cellStyle name="Title 2" xfId="36" xr:uid="{AD03EB3F-64EE-4469-B103-91063EDEF5FE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7"/>
  <sheetViews>
    <sheetView workbookViewId="0">
      <selection activeCell="C10" sqref="C10"/>
    </sheetView>
  </sheetViews>
  <sheetFormatPr defaultColWidth="11" defaultRowHeight="15" x14ac:dyDescent="0.25"/>
  <cols>
    <col min="1" max="1" width="43" customWidth="1"/>
    <col min="2" max="2" width="24" customWidth="1"/>
    <col min="3" max="3" width="14" customWidth="1"/>
    <col min="4" max="4" width="17" customWidth="1"/>
  </cols>
  <sheetData>
    <row r="1" spans="1:4" x14ac:dyDescent="0.25">
      <c r="A1" s="57" t="s">
        <v>0</v>
      </c>
      <c r="B1" s="2" t="s">
        <v>1</v>
      </c>
    </row>
    <row r="2" spans="1:4" x14ac:dyDescent="0.25">
      <c r="A2" s="58"/>
      <c r="B2" s="2" t="s">
        <v>2</v>
      </c>
      <c r="C2" s="2" t="s">
        <v>3</v>
      </c>
      <c r="D2" s="2" t="s">
        <v>4</v>
      </c>
    </row>
    <row r="3" spans="1:4" x14ac:dyDescent="0.25">
      <c r="A3" s="3" t="s">
        <v>5</v>
      </c>
    </row>
    <row r="4" spans="1:4" x14ac:dyDescent="0.25">
      <c r="A4" s="4" t="s">
        <v>6</v>
      </c>
      <c r="B4" s="4" t="s">
        <v>7</v>
      </c>
    </row>
    <row r="5" spans="1:4" x14ac:dyDescent="0.25">
      <c r="A5" s="4" t="s">
        <v>8</v>
      </c>
      <c r="B5" s="5">
        <v>104169</v>
      </c>
    </row>
    <row r="6" spans="1:4" x14ac:dyDescent="0.25">
      <c r="A6" s="4" t="s">
        <v>9</v>
      </c>
      <c r="B6" s="4" t="s">
        <v>10</v>
      </c>
    </row>
    <row r="7" spans="1:4" x14ac:dyDescent="0.25">
      <c r="A7" s="4" t="s">
        <v>11</v>
      </c>
      <c r="B7" s="4" t="s">
        <v>12</v>
      </c>
    </row>
    <row r="8" spans="1:4" x14ac:dyDescent="0.25">
      <c r="A8" s="4" t="s">
        <v>13</v>
      </c>
      <c r="B8" s="4" t="s">
        <v>14</v>
      </c>
    </row>
    <row r="9" spans="1:4" ht="30" x14ac:dyDescent="0.25">
      <c r="A9" s="4" t="s">
        <v>15</v>
      </c>
      <c r="B9" s="4" t="s">
        <v>16</v>
      </c>
    </row>
    <row r="10" spans="1:4" x14ac:dyDescent="0.25">
      <c r="A10" s="4" t="s">
        <v>17</v>
      </c>
      <c r="B10" s="5">
        <v>2016</v>
      </c>
    </row>
    <row r="11" spans="1:4" x14ac:dyDescent="0.25">
      <c r="A11" s="4" t="s">
        <v>18</v>
      </c>
      <c r="B11" s="4" t="s">
        <v>19</v>
      </c>
    </row>
    <row r="12" spans="1:4" x14ac:dyDescent="0.25">
      <c r="A12" s="4" t="s">
        <v>20</v>
      </c>
      <c r="B12" s="4" t="s">
        <v>21</v>
      </c>
    </row>
    <row r="13" spans="1:4" x14ac:dyDescent="0.25">
      <c r="A13" s="4" t="s">
        <v>22</v>
      </c>
      <c r="C13" s="5">
        <v>3144335104</v>
      </c>
    </row>
    <row r="14" spans="1:4" x14ac:dyDescent="0.25">
      <c r="A14" s="4" t="s">
        <v>23</v>
      </c>
      <c r="B14" s="4" t="s">
        <v>24</v>
      </c>
    </row>
    <row r="15" spans="1:4" x14ac:dyDescent="0.25">
      <c r="A15" s="4" t="s">
        <v>25</v>
      </c>
      <c r="B15" s="4" t="s">
        <v>26</v>
      </c>
    </row>
    <row r="16" spans="1:4" x14ac:dyDescent="0.25">
      <c r="A16" s="4" t="s">
        <v>27</v>
      </c>
      <c r="B16" s="4" t="s">
        <v>24</v>
      </c>
    </row>
    <row r="17" spans="1:4" x14ac:dyDescent="0.25">
      <c r="A17" s="4" t="s">
        <v>28</v>
      </c>
      <c r="D17" s="6">
        <v>116140698613</v>
      </c>
    </row>
  </sheetData>
  <mergeCells count="1">
    <mergeCell ref="A1:A2"/>
  </mergeCells>
  <pageMargins left="0.75" right="0.75" top="1" bottom="1" header="0.5" footer="0.5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topLeftCell="A40" workbookViewId="0">
      <selection activeCell="A54" sqref="A54"/>
    </sheetView>
  </sheetViews>
  <sheetFormatPr defaultColWidth="11" defaultRowHeight="15" x14ac:dyDescent="0.25"/>
  <cols>
    <col min="1" max="1" width="60" customWidth="1"/>
    <col min="2" max="3" width="14" customWidth="1"/>
    <col min="4" max="4" width="12.140625" bestFit="1" customWidth="1"/>
  </cols>
  <sheetData>
    <row r="1" spans="1:4" x14ac:dyDescent="0.25">
      <c r="A1" s="1" t="s">
        <v>53</v>
      </c>
      <c r="B1" s="2" t="s">
        <v>2</v>
      </c>
      <c r="C1" s="2" t="s">
        <v>30</v>
      </c>
      <c r="D1" s="16" t="s">
        <v>31</v>
      </c>
    </row>
    <row r="2" spans="1:4" x14ac:dyDescent="0.25">
      <c r="A2" s="3" t="s">
        <v>54</v>
      </c>
    </row>
    <row r="3" spans="1:4" x14ac:dyDescent="0.25">
      <c r="A3" s="17" t="s">
        <v>55</v>
      </c>
      <c r="B3" s="18">
        <v>8705</v>
      </c>
      <c r="C3" s="18">
        <v>9135</v>
      </c>
      <c r="D3" s="38">
        <v>7281</v>
      </c>
    </row>
    <row r="4" spans="1:4" x14ac:dyDescent="0.25">
      <c r="A4" s="8" t="s">
        <v>56</v>
      </c>
      <c r="B4" s="9">
        <v>5624</v>
      </c>
      <c r="C4" s="9">
        <v>6778</v>
      </c>
      <c r="D4" s="41">
        <v>6677</v>
      </c>
    </row>
    <row r="5" spans="1:4" x14ac:dyDescent="0.25">
      <c r="A5" s="8" t="s">
        <v>57</v>
      </c>
      <c r="B5" s="9">
        <v>44469</v>
      </c>
      <c r="C5" s="9">
        <v>45141</v>
      </c>
      <c r="D5" s="41">
        <v>44858</v>
      </c>
    </row>
    <row r="6" spans="1:4" x14ac:dyDescent="0.25">
      <c r="A6" s="8" t="s">
        <v>58</v>
      </c>
      <c r="B6" s="9">
        <v>1441</v>
      </c>
      <c r="C6" s="9">
        <v>2224</v>
      </c>
      <c r="D6" s="41">
        <v>1909</v>
      </c>
    </row>
    <row r="7" spans="1:4" s="39" customFormat="1" x14ac:dyDescent="0.25">
      <c r="A7" s="17" t="s">
        <v>111</v>
      </c>
      <c r="B7" s="19"/>
      <c r="C7" s="19"/>
      <c r="D7" s="31">
        <v>460</v>
      </c>
    </row>
    <row r="8" spans="1:4" x14ac:dyDescent="0.25">
      <c r="A8" s="8" t="s">
        <v>59</v>
      </c>
      <c r="B8" s="9">
        <v>60239</v>
      </c>
      <c r="C8" s="9">
        <v>63278</v>
      </c>
      <c r="D8" s="41">
        <v>61185</v>
      </c>
    </row>
    <row r="9" spans="1:4" x14ac:dyDescent="0.25">
      <c r="A9" s="10" t="s">
        <v>60</v>
      </c>
      <c r="B9" s="7"/>
      <c r="C9" s="7"/>
    </row>
    <row r="10" spans="1:4" x14ac:dyDescent="0.25">
      <c r="A10" s="8" t="s">
        <v>61</v>
      </c>
      <c r="B10" s="9">
        <v>176958</v>
      </c>
      <c r="C10" s="9">
        <v>177395</v>
      </c>
      <c r="D10" s="42">
        <v>173089</v>
      </c>
    </row>
    <row r="11" spans="1:4" x14ac:dyDescent="0.25">
      <c r="A11" s="8" t="s">
        <v>62</v>
      </c>
      <c r="B11" s="9">
        <v>-66787</v>
      </c>
      <c r="C11" s="9">
        <v>-63115</v>
      </c>
      <c r="D11" s="42">
        <v>-57725</v>
      </c>
    </row>
    <row r="12" spans="1:4" x14ac:dyDescent="0.25">
      <c r="A12" s="8" t="s">
        <v>63</v>
      </c>
      <c r="B12" s="9">
        <v>110171</v>
      </c>
      <c r="C12" s="9">
        <v>114280</v>
      </c>
      <c r="D12" s="42">
        <v>115364</v>
      </c>
    </row>
    <row r="13" spans="1:4" x14ac:dyDescent="0.25">
      <c r="A13" s="10" t="s">
        <v>64</v>
      </c>
      <c r="B13" s="7"/>
      <c r="C13" s="7"/>
    </row>
    <row r="14" spans="1:4" x14ac:dyDescent="0.25">
      <c r="A14" s="8" t="s">
        <v>65</v>
      </c>
      <c r="B14" s="9">
        <v>11096</v>
      </c>
      <c r="C14" s="9">
        <v>5239</v>
      </c>
      <c r="D14" s="43">
        <v>5589</v>
      </c>
    </row>
    <row r="15" spans="1:4" x14ac:dyDescent="0.25">
      <c r="A15" s="8" t="s">
        <v>66</v>
      </c>
      <c r="B15" s="9">
        <v>-4751</v>
      </c>
      <c r="C15" s="9">
        <v>-2864</v>
      </c>
      <c r="D15" s="43">
        <v>-3046</v>
      </c>
    </row>
    <row r="16" spans="1:4" x14ac:dyDescent="0.25">
      <c r="A16" s="8" t="s">
        <v>67</v>
      </c>
      <c r="B16" s="9">
        <v>6345</v>
      </c>
      <c r="C16" s="9">
        <v>2375</v>
      </c>
      <c r="D16" s="43">
        <v>2543</v>
      </c>
    </row>
    <row r="17" spans="1:4" x14ac:dyDescent="0.25">
      <c r="A17" s="8" t="s">
        <v>68</v>
      </c>
      <c r="B17" s="9">
        <v>16695</v>
      </c>
      <c r="C17" s="9">
        <v>18102</v>
      </c>
      <c r="D17" s="43">
        <v>19510</v>
      </c>
    </row>
    <row r="18" spans="1:4" x14ac:dyDescent="0.25">
      <c r="A18" s="8" t="s">
        <v>69</v>
      </c>
      <c r="B18" s="9">
        <v>6131</v>
      </c>
      <c r="C18" s="9">
        <v>5455</v>
      </c>
      <c r="D18" s="43">
        <v>6149</v>
      </c>
    </row>
    <row r="19" spans="1:4" x14ac:dyDescent="0.25">
      <c r="A19" s="8" t="s">
        <v>70</v>
      </c>
      <c r="B19" s="9">
        <v>199581</v>
      </c>
      <c r="C19" s="9">
        <v>203490</v>
      </c>
      <c r="D19" s="43">
        <v>204751</v>
      </c>
    </row>
    <row r="20" spans="1:4" x14ac:dyDescent="0.25">
      <c r="A20" s="10" t="s">
        <v>71</v>
      </c>
      <c r="B20" s="7"/>
      <c r="C20" s="7"/>
    </row>
    <row r="21" spans="1:4" x14ac:dyDescent="0.25">
      <c r="A21" s="17" t="s">
        <v>72</v>
      </c>
      <c r="B21" s="19">
        <v>2708</v>
      </c>
      <c r="C21" s="19">
        <v>1592</v>
      </c>
      <c r="D21" s="30">
        <v>7670</v>
      </c>
    </row>
    <row r="22" spans="1:4" x14ac:dyDescent="0.25">
      <c r="A22" s="8" t="s">
        <v>73</v>
      </c>
      <c r="B22" s="9">
        <v>38487</v>
      </c>
      <c r="C22" s="9">
        <v>38410</v>
      </c>
      <c r="D22" s="47">
        <v>37415</v>
      </c>
    </row>
    <row r="23" spans="1:4" x14ac:dyDescent="0.25">
      <c r="A23" s="8" t="s">
        <v>74</v>
      </c>
      <c r="B23" s="9">
        <v>19607</v>
      </c>
      <c r="C23" s="9">
        <v>19152</v>
      </c>
      <c r="D23" s="47">
        <v>18793</v>
      </c>
    </row>
    <row r="24" spans="1:4" x14ac:dyDescent="0.25">
      <c r="A24" s="8" t="s">
        <v>75</v>
      </c>
      <c r="B24" s="9">
        <v>521</v>
      </c>
      <c r="C24" s="9">
        <v>1021</v>
      </c>
      <c r="D24" s="46">
        <v>966</v>
      </c>
    </row>
    <row r="25" spans="1:4" x14ac:dyDescent="0.25">
      <c r="A25" s="17" t="s">
        <v>76</v>
      </c>
      <c r="B25" s="19">
        <v>2745</v>
      </c>
      <c r="C25" s="19">
        <v>4791</v>
      </c>
      <c r="D25" s="30">
        <v>4103</v>
      </c>
    </row>
    <row r="26" spans="1:4" s="44" customFormat="1" x14ac:dyDescent="0.25">
      <c r="A26" s="45" t="s">
        <v>112</v>
      </c>
      <c r="B26" s="9"/>
      <c r="C26" s="9"/>
      <c r="D26" s="46">
        <v>89</v>
      </c>
    </row>
    <row r="27" spans="1:4" x14ac:dyDescent="0.25">
      <c r="A27" s="17" t="s">
        <v>77</v>
      </c>
      <c r="B27" s="19">
        <v>551</v>
      </c>
      <c r="C27" s="19">
        <v>287</v>
      </c>
      <c r="D27" s="31">
        <v>309</v>
      </c>
    </row>
    <row r="28" spans="1:4" x14ac:dyDescent="0.25">
      <c r="A28" s="8" t="s">
        <v>78</v>
      </c>
      <c r="B28" s="9">
        <v>64619</v>
      </c>
      <c r="C28" s="9">
        <v>65253</v>
      </c>
      <c r="D28" s="47">
        <v>69345</v>
      </c>
    </row>
    <row r="29" spans="1:4" x14ac:dyDescent="0.25">
      <c r="A29" s="17" t="s">
        <v>79</v>
      </c>
      <c r="B29" s="19">
        <v>38214</v>
      </c>
      <c r="C29" s="19">
        <v>40889</v>
      </c>
      <c r="D29" s="30">
        <v>41771</v>
      </c>
    </row>
    <row r="30" spans="1:4" x14ac:dyDescent="0.25">
      <c r="A30" s="17" t="s">
        <v>80</v>
      </c>
      <c r="B30" s="19">
        <v>5816</v>
      </c>
      <c r="C30" s="19">
        <v>2606</v>
      </c>
      <c r="D30" s="30">
        <v>2788</v>
      </c>
    </row>
    <row r="31" spans="1:4" x14ac:dyDescent="0.25">
      <c r="A31" s="8" t="s">
        <v>101</v>
      </c>
      <c r="B31" s="11">
        <v>7321</v>
      </c>
      <c r="C31" s="11">
        <v>8805</v>
      </c>
      <c r="D31" s="49">
        <v>8017</v>
      </c>
    </row>
    <row r="32" spans="1:4" s="48" customFormat="1" x14ac:dyDescent="0.25">
      <c r="A32" s="51" t="s">
        <v>113</v>
      </c>
      <c r="B32" s="11"/>
      <c r="C32" s="11"/>
      <c r="D32" s="50">
        <v>1491</v>
      </c>
    </row>
    <row r="33" spans="1:5" x14ac:dyDescent="0.25">
      <c r="A33" s="4" t="s">
        <v>81</v>
      </c>
      <c r="B33" s="4" t="s">
        <v>82</v>
      </c>
      <c r="C33" s="4" t="s">
        <v>82</v>
      </c>
    </row>
    <row r="34" spans="1:5" x14ac:dyDescent="0.25">
      <c r="A34" s="3" t="s">
        <v>83</v>
      </c>
    </row>
    <row r="35" spans="1:5" x14ac:dyDescent="0.25">
      <c r="A35" s="4" t="s">
        <v>84</v>
      </c>
      <c r="B35" s="6">
        <v>317</v>
      </c>
      <c r="C35" s="6">
        <v>323</v>
      </c>
      <c r="D35" s="54">
        <v>323</v>
      </c>
    </row>
    <row r="36" spans="1:5" x14ac:dyDescent="0.25">
      <c r="A36" s="4" t="s">
        <v>85</v>
      </c>
      <c r="B36" s="5">
        <v>1805</v>
      </c>
      <c r="C36" s="5">
        <v>2462</v>
      </c>
      <c r="D36" s="55">
        <v>2362</v>
      </c>
    </row>
    <row r="37" spans="1:5" x14ac:dyDescent="0.25">
      <c r="A37" s="4" t="s">
        <v>86</v>
      </c>
      <c r="B37" s="5">
        <v>90021</v>
      </c>
      <c r="C37" s="5">
        <v>85777</v>
      </c>
      <c r="D37" s="55">
        <v>76566</v>
      </c>
    </row>
    <row r="38" spans="1:5" x14ac:dyDescent="0.25">
      <c r="A38" s="4" t="s">
        <v>87</v>
      </c>
      <c r="B38" s="5">
        <v>-11597</v>
      </c>
      <c r="C38" s="5">
        <v>-7168</v>
      </c>
      <c r="D38" s="55">
        <v>-2996</v>
      </c>
    </row>
    <row r="39" spans="1:5" x14ac:dyDescent="0.25">
      <c r="A39" s="4" t="s">
        <v>88</v>
      </c>
      <c r="B39" s="5">
        <v>80546</v>
      </c>
      <c r="C39" s="5">
        <v>81394</v>
      </c>
      <c r="D39" s="55">
        <v>76255</v>
      </c>
    </row>
    <row r="40" spans="1:5" x14ac:dyDescent="0.25">
      <c r="A40" s="4" t="s">
        <v>89</v>
      </c>
      <c r="B40" s="5">
        <v>3065</v>
      </c>
      <c r="C40" s="5">
        <v>4543</v>
      </c>
      <c r="D40" s="55">
        <v>5084</v>
      </c>
    </row>
    <row r="41" spans="1:5" x14ac:dyDescent="0.25">
      <c r="A41" s="4" t="s">
        <v>90</v>
      </c>
      <c r="B41" s="5">
        <v>83611</v>
      </c>
      <c r="C41" s="5">
        <v>85937</v>
      </c>
      <c r="D41" s="55">
        <v>81339</v>
      </c>
    </row>
    <row r="42" spans="1:5" x14ac:dyDescent="0.25">
      <c r="A42" s="4" t="s">
        <v>91</v>
      </c>
      <c r="B42" s="6">
        <v>199581</v>
      </c>
      <c r="C42" s="6">
        <v>203490</v>
      </c>
      <c r="D42" s="56">
        <v>204751</v>
      </c>
      <c r="E42" s="40"/>
    </row>
    <row r="44" spans="1:5" x14ac:dyDescent="0.25">
      <c r="A44" s="4" t="s">
        <v>92</v>
      </c>
      <c r="B44" s="20">
        <f>B3</f>
        <v>8705</v>
      </c>
      <c r="C44" s="20">
        <f>C3</f>
        <v>9135</v>
      </c>
      <c r="D44" s="20">
        <f>D3+D7</f>
        <v>7741</v>
      </c>
    </row>
    <row r="45" spans="1:5" x14ac:dyDescent="0.25">
      <c r="A45" s="4" t="s">
        <v>93</v>
      </c>
      <c r="B45" s="21">
        <f>B19</f>
        <v>199581</v>
      </c>
      <c r="C45" s="21">
        <f>C19</f>
        <v>203490</v>
      </c>
      <c r="D45" s="21">
        <f>D19</f>
        <v>204751</v>
      </c>
    </row>
    <row r="46" spans="1:5" x14ac:dyDescent="0.25">
      <c r="A46" s="4" t="s">
        <v>94</v>
      </c>
      <c r="B46" s="21">
        <f>B45-B44</f>
        <v>190876</v>
      </c>
      <c r="C46" s="21">
        <f>C45-C44</f>
        <v>194355</v>
      </c>
      <c r="D46" s="21">
        <f>D45-D44</f>
        <v>197010</v>
      </c>
    </row>
    <row r="48" spans="1:5" x14ac:dyDescent="0.25">
      <c r="A48" s="4" t="s">
        <v>95</v>
      </c>
      <c r="B48" s="21">
        <f>SUM(B21,B25,B27,B29,B30)</f>
        <v>50034</v>
      </c>
      <c r="C48" s="21">
        <f>SUM(C21,C25,C27,C29,C30)</f>
        <v>50165</v>
      </c>
      <c r="D48" s="21">
        <f>SUM(D21,D25,D27,D29,D30)</f>
        <v>56641</v>
      </c>
    </row>
    <row r="49" spans="1:5" x14ac:dyDescent="0.25">
      <c r="A49" s="4" t="s">
        <v>96</v>
      </c>
      <c r="B49" s="21">
        <f>SUM(B28:B31)</f>
        <v>115970</v>
      </c>
      <c r="C49" s="21">
        <f>SUM(C28:C31)</f>
        <v>117553</v>
      </c>
      <c r="D49" s="21">
        <f>SUM(D28:D32)</f>
        <v>123412</v>
      </c>
      <c r="E49" s="21"/>
    </row>
    <row r="50" spans="1:5" x14ac:dyDescent="0.25">
      <c r="A50" s="4" t="s">
        <v>97</v>
      </c>
      <c r="B50" s="21">
        <f>B49-B48</f>
        <v>65936</v>
      </c>
      <c r="C50" s="21">
        <f>C49-C48</f>
        <v>67388</v>
      </c>
      <c r="D50" s="21">
        <f>D49-D48</f>
        <v>66771</v>
      </c>
      <c r="E50" s="21"/>
    </row>
    <row r="52" spans="1:5" x14ac:dyDescent="0.25">
      <c r="A52" s="23" t="s">
        <v>98</v>
      </c>
      <c r="B52" s="22">
        <f>B46-B50</f>
        <v>124940</v>
      </c>
      <c r="C52" s="22">
        <f>C46-C50</f>
        <v>126967</v>
      </c>
      <c r="D52" s="22">
        <f>D46-D50</f>
        <v>130239</v>
      </c>
    </row>
    <row r="53" spans="1:5" x14ac:dyDescent="0.25">
      <c r="A53" s="23" t="s">
        <v>99</v>
      </c>
      <c r="B53" s="22">
        <f>B48-B44</f>
        <v>41329</v>
      </c>
      <c r="C53" s="22">
        <f>C48-C44</f>
        <v>41030</v>
      </c>
      <c r="D53" s="22">
        <f>D48-D44</f>
        <v>48900</v>
      </c>
    </row>
    <row r="54" spans="1:5" x14ac:dyDescent="0.25">
      <c r="A54" s="23" t="s">
        <v>100</v>
      </c>
      <c r="B54" s="22">
        <f>B52-B53</f>
        <v>83611</v>
      </c>
      <c r="C54" s="22">
        <f>C52-C53</f>
        <v>85937</v>
      </c>
      <c r="D54" s="22">
        <f>D52-D53</f>
        <v>81339</v>
      </c>
    </row>
    <row r="55" spans="1:5" x14ac:dyDescent="0.25">
      <c r="A55" s="23" t="s">
        <v>102</v>
      </c>
      <c r="B55" s="22">
        <f>0</f>
        <v>0</v>
      </c>
      <c r="C55" s="22">
        <f>C54-C41</f>
        <v>0</v>
      </c>
      <c r="D55" s="22">
        <f>D54-D41</f>
        <v>0</v>
      </c>
    </row>
  </sheetData>
  <phoneticPr fontId="19" type="noConversion"/>
  <pageMargins left="0.75" right="0.75" top="1" bottom="1" header="0.5" footer="0.5"/>
  <pageSetup paperSize="9" scale="8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9"/>
  <sheetViews>
    <sheetView topLeftCell="A16" workbookViewId="0">
      <selection activeCell="D22" sqref="D22"/>
    </sheetView>
  </sheetViews>
  <sheetFormatPr defaultColWidth="11" defaultRowHeight="15" x14ac:dyDescent="0.25"/>
  <cols>
    <col min="1" max="1" width="80" customWidth="1"/>
    <col min="2" max="2" width="16" customWidth="1"/>
    <col min="3" max="4" width="14" customWidth="1"/>
  </cols>
  <sheetData>
    <row r="1" spans="1:4" x14ac:dyDescent="0.25">
      <c r="A1" s="57" t="s">
        <v>29</v>
      </c>
      <c r="B1" s="59" t="s">
        <v>1</v>
      </c>
      <c r="C1" s="58"/>
      <c r="D1" s="58"/>
    </row>
    <row r="2" spans="1:4" x14ac:dyDescent="0.25">
      <c r="A2" s="58"/>
      <c r="B2" s="2" t="s">
        <v>2</v>
      </c>
      <c r="C2" s="2" t="s">
        <v>30</v>
      </c>
      <c r="D2" s="2" t="s">
        <v>31</v>
      </c>
    </row>
    <row r="3" spans="1:4" x14ac:dyDescent="0.25">
      <c r="A3" s="3" t="s">
        <v>32</v>
      </c>
    </row>
    <row r="4" spans="1:4" x14ac:dyDescent="0.25">
      <c r="A4" s="4" t="s">
        <v>33</v>
      </c>
      <c r="B4" s="6">
        <v>478614</v>
      </c>
      <c r="C4" s="6">
        <v>482229</v>
      </c>
      <c r="D4" s="6">
        <v>473076</v>
      </c>
    </row>
    <row r="5" spans="1:4" x14ac:dyDescent="0.25">
      <c r="A5" s="4" t="s">
        <v>34</v>
      </c>
      <c r="B5" s="5">
        <v>3516</v>
      </c>
      <c r="C5" s="5">
        <v>3422</v>
      </c>
      <c r="D5" s="5">
        <v>3218</v>
      </c>
    </row>
    <row r="6" spans="1:4" x14ac:dyDescent="0.25">
      <c r="A6" s="14" t="s">
        <v>35</v>
      </c>
      <c r="B6" s="13">
        <v>482130</v>
      </c>
      <c r="C6" s="13">
        <v>485651</v>
      </c>
      <c r="D6" s="13">
        <v>476294</v>
      </c>
    </row>
    <row r="7" spans="1:4" x14ac:dyDescent="0.25">
      <c r="A7" s="3" t="s">
        <v>36</v>
      </c>
    </row>
    <row r="8" spans="1:4" x14ac:dyDescent="0.25">
      <c r="A8" s="4" t="s">
        <v>37</v>
      </c>
      <c r="B8" s="5">
        <v>360984</v>
      </c>
      <c r="C8" s="5">
        <v>365086</v>
      </c>
      <c r="D8" s="5">
        <v>358069</v>
      </c>
    </row>
    <row r="9" spans="1:4" x14ac:dyDescent="0.25">
      <c r="A9" s="4" t="s">
        <v>38</v>
      </c>
      <c r="B9" s="5">
        <v>97041</v>
      </c>
      <c r="C9" s="5">
        <v>93418</v>
      </c>
      <c r="D9" s="5">
        <v>91353</v>
      </c>
    </row>
    <row r="10" spans="1:4" x14ac:dyDescent="0.25">
      <c r="A10" s="12" t="s">
        <v>39</v>
      </c>
      <c r="B10" s="13">
        <v>24105</v>
      </c>
      <c r="C10" s="13">
        <v>27147</v>
      </c>
      <c r="D10" s="13">
        <v>26872</v>
      </c>
    </row>
    <row r="11" spans="1:4" x14ac:dyDescent="0.25">
      <c r="A11" s="3" t="s">
        <v>40</v>
      </c>
    </row>
    <row r="12" spans="1:4" x14ac:dyDescent="0.25">
      <c r="A12" s="4" t="s">
        <v>41</v>
      </c>
      <c r="B12" s="5">
        <v>2027</v>
      </c>
      <c r="C12" s="5">
        <v>2161</v>
      </c>
      <c r="D12" s="5">
        <v>2072</v>
      </c>
    </row>
    <row r="13" spans="1:4" x14ac:dyDescent="0.25">
      <c r="A13" s="4" t="s">
        <v>42</v>
      </c>
      <c r="B13" s="5">
        <v>521</v>
      </c>
      <c r="C13" s="5">
        <v>300</v>
      </c>
      <c r="D13" s="5">
        <v>263</v>
      </c>
    </row>
    <row r="14" spans="1:4" x14ac:dyDescent="0.25">
      <c r="A14" s="4" t="s">
        <v>43</v>
      </c>
      <c r="B14" s="5">
        <v>-81</v>
      </c>
      <c r="C14" s="5">
        <v>-113</v>
      </c>
      <c r="D14" s="5">
        <v>-119</v>
      </c>
    </row>
    <row r="15" spans="1:4" x14ac:dyDescent="0.25">
      <c r="A15" s="4" t="s">
        <v>44</v>
      </c>
      <c r="B15" s="5">
        <v>2467</v>
      </c>
      <c r="C15" s="5">
        <v>2348</v>
      </c>
      <c r="D15" s="5">
        <v>2216</v>
      </c>
    </row>
    <row r="16" spans="1:4" x14ac:dyDescent="0.25">
      <c r="A16" s="4" t="s">
        <v>45</v>
      </c>
      <c r="B16" s="13">
        <v>21638</v>
      </c>
      <c r="C16" s="13">
        <v>24799</v>
      </c>
      <c r="D16" s="13">
        <v>24656</v>
      </c>
    </row>
    <row r="17" spans="1:4" x14ac:dyDescent="0.25">
      <c r="A17" s="3" t="s">
        <v>46</v>
      </c>
    </row>
    <row r="18" spans="1:4" x14ac:dyDescent="0.25">
      <c r="A18" s="4" t="s">
        <v>47</v>
      </c>
      <c r="B18" s="5">
        <v>7584</v>
      </c>
      <c r="C18" s="5">
        <v>8504</v>
      </c>
      <c r="D18" s="5">
        <v>8619</v>
      </c>
    </row>
    <row r="19" spans="1:4" x14ac:dyDescent="0.25">
      <c r="A19" s="4" t="s">
        <v>48</v>
      </c>
      <c r="B19" s="5">
        <v>-1026</v>
      </c>
      <c r="C19" s="5">
        <v>-519</v>
      </c>
      <c r="D19" s="5">
        <v>-514</v>
      </c>
    </row>
    <row r="20" spans="1:4" x14ac:dyDescent="0.25">
      <c r="A20" s="12" t="s">
        <v>49</v>
      </c>
      <c r="B20" s="13">
        <v>6558</v>
      </c>
      <c r="C20" s="13">
        <v>7985</v>
      </c>
      <c r="D20" s="13">
        <v>8105</v>
      </c>
    </row>
    <row r="21" spans="1:4" x14ac:dyDescent="0.25">
      <c r="A21" s="4" t="s">
        <v>50</v>
      </c>
      <c r="B21" s="5">
        <v>15080</v>
      </c>
      <c r="C21" s="5">
        <v>16814</v>
      </c>
      <c r="D21" s="5">
        <v>16551</v>
      </c>
    </row>
    <row r="22" spans="1:4" x14ac:dyDescent="0.25">
      <c r="A22" s="4" t="s">
        <v>51</v>
      </c>
      <c r="B22" s="5">
        <v>0</v>
      </c>
      <c r="C22" s="5">
        <v>285</v>
      </c>
      <c r="D22" s="5">
        <v>144</v>
      </c>
    </row>
    <row r="23" spans="1:4" x14ac:dyDescent="0.25">
      <c r="A23" s="12" t="s">
        <v>52</v>
      </c>
      <c r="B23" s="13">
        <v>15080</v>
      </c>
      <c r="C23" s="13">
        <v>17099</v>
      </c>
      <c r="D23" s="13">
        <v>16695</v>
      </c>
    </row>
    <row r="25" spans="1:4" x14ac:dyDescent="0.25">
      <c r="A25" t="s">
        <v>103</v>
      </c>
      <c r="B25" s="24">
        <f>B20/B16</f>
        <v>0.30307791847675386</v>
      </c>
      <c r="C25" s="24">
        <f t="shared" ref="C25:D25" si="0">C20/C16</f>
        <v>0.32198878987055929</v>
      </c>
      <c r="D25" s="24">
        <f t="shared" si="0"/>
        <v>0.32872323166774819</v>
      </c>
    </row>
    <row r="26" spans="1:4" x14ac:dyDescent="0.25">
      <c r="A26" t="s">
        <v>104</v>
      </c>
      <c r="B26" s="21">
        <f>-B15</f>
        <v>-2467</v>
      </c>
      <c r="C26" s="21">
        <f t="shared" ref="C26:D26" si="1">-C15</f>
        <v>-2348</v>
      </c>
      <c r="D26" s="21">
        <f t="shared" si="1"/>
        <v>-2216</v>
      </c>
    </row>
    <row r="27" spans="1:4" x14ac:dyDescent="0.25">
      <c r="A27" t="s">
        <v>105</v>
      </c>
      <c r="B27">
        <f>-B26*B25</f>
        <v>747.69322488215175</v>
      </c>
      <c r="C27" s="15">
        <f t="shared" ref="C27:D27" si="2">-C26*C25</f>
        <v>756.02967861607317</v>
      </c>
      <c r="D27" s="15">
        <f t="shared" si="2"/>
        <v>728.45068137573003</v>
      </c>
    </row>
    <row r="28" spans="1:4" x14ac:dyDescent="0.25">
      <c r="A28" t="s">
        <v>106</v>
      </c>
      <c r="B28" s="21">
        <f>B26+B27</f>
        <v>-1719.3067751178482</v>
      </c>
      <c r="C28" s="21">
        <f t="shared" ref="C28:D28" si="3">C26+C27</f>
        <v>-1591.9703213839268</v>
      </c>
      <c r="D28" s="21">
        <f t="shared" si="3"/>
        <v>-1487.54931862427</v>
      </c>
    </row>
    <row r="29" spans="1:4" x14ac:dyDescent="0.25">
      <c r="A29" t="s">
        <v>107</v>
      </c>
      <c r="B29" s="21">
        <f>B23-B28</f>
        <v>16799.30677511785</v>
      </c>
      <c r="C29" s="21">
        <f t="shared" ref="C29:D29" si="4">C23-C28</f>
        <v>18690.970321383928</v>
      </c>
      <c r="D29" s="21">
        <f t="shared" si="4"/>
        <v>18182.549318624271</v>
      </c>
    </row>
  </sheetData>
  <mergeCells count="2">
    <mergeCell ref="A1:A2"/>
    <mergeCell ref="B1:D1"/>
  </mergeCells>
  <pageMargins left="0.75" right="0.75" top="1" bottom="1" header="0.5" footer="0.5"/>
  <pageSetup paperSize="9" scale="88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FE4E-B0A2-468C-9FA9-D5F48AD0CBE6}">
  <dimension ref="A1:D26"/>
  <sheetViews>
    <sheetView workbookViewId="0">
      <selection activeCell="B11" sqref="B11"/>
    </sheetView>
  </sheetViews>
  <sheetFormatPr defaultRowHeight="15" x14ac:dyDescent="0.25"/>
  <cols>
    <col min="1" max="1" width="27.42578125" customWidth="1"/>
    <col min="2" max="2" width="14.5703125" customWidth="1"/>
    <col min="3" max="4" width="12.140625" bestFit="1" customWidth="1"/>
  </cols>
  <sheetData>
    <row r="1" spans="1:4" x14ac:dyDescent="0.25">
      <c r="A1" t="s">
        <v>117</v>
      </c>
    </row>
    <row r="2" spans="1:4" x14ac:dyDescent="0.25">
      <c r="B2">
        <v>2016</v>
      </c>
      <c r="C2">
        <v>2015</v>
      </c>
      <c r="D2">
        <v>2015</v>
      </c>
    </row>
    <row r="3" spans="1:4" x14ac:dyDescent="0.25">
      <c r="A3" s="29" t="s">
        <v>109</v>
      </c>
    </row>
    <row r="4" spans="1:4" x14ac:dyDescent="0.25">
      <c r="A4" t="s">
        <v>108</v>
      </c>
      <c r="B4" s="21">
        <f>'Consolidated Statements of Inco'!B23</f>
        <v>15080</v>
      </c>
      <c r="C4" s="21">
        <f>'Consolidated Statements of Inco'!C23</f>
        <v>17099</v>
      </c>
      <c r="D4" s="21">
        <f>'Consolidated Statements of Inco'!D23</f>
        <v>16695</v>
      </c>
    </row>
    <row r="5" spans="1:4" x14ac:dyDescent="0.25">
      <c r="A5" t="s">
        <v>98</v>
      </c>
      <c r="B5" s="25">
        <f>'Consolidated Balance Sheets'!B52</f>
        <v>124940</v>
      </c>
      <c r="C5" s="25">
        <f>'Consolidated Balance Sheets'!C52</f>
        <v>126967</v>
      </c>
      <c r="D5" s="25">
        <v>128500</v>
      </c>
    </row>
    <row r="6" spans="1:4" x14ac:dyDescent="0.25">
      <c r="A6" t="s">
        <v>99</v>
      </c>
      <c r="B6" s="25">
        <f>-'Consolidated Balance Sheets'!B53</f>
        <v>-41329</v>
      </c>
      <c r="C6" s="25">
        <f>-'Consolidated Balance Sheets'!C53</f>
        <v>-41030</v>
      </c>
      <c r="D6" s="25">
        <v>-40740</v>
      </c>
    </row>
    <row r="7" spans="1:4" x14ac:dyDescent="0.25">
      <c r="A7" t="s">
        <v>110</v>
      </c>
      <c r="B7" s="25">
        <f>-'Consolidated Balance Sheets'!B54</f>
        <v>-83611</v>
      </c>
      <c r="C7" s="25">
        <f>-'Consolidated Balance Sheets'!C54</f>
        <v>-85937</v>
      </c>
      <c r="D7" s="25">
        <f>-(D5+D6)</f>
        <v>-87760</v>
      </c>
    </row>
    <row r="8" spans="1:4" x14ac:dyDescent="0.25">
      <c r="A8" t="s">
        <v>106</v>
      </c>
      <c r="B8" s="21">
        <f>'Consolidated Statements of Inco'!B28</f>
        <v>-1719.3067751178482</v>
      </c>
      <c r="C8" s="21">
        <f>'Consolidated Statements of Inco'!C28</f>
        <v>-1591.9703213839268</v>
      </c>
    </row>
    <row r="10" spans="1:4" x14ac:dyDescent="0.25">
      <c r="A10" t="s">
        <v>114</v>
      </c>
      <c r="B10" s="27">
        <f>-B4/AVERAGE(B7,C7)</f>
        <v>0.17788472880836106</v>
      </c>
      <c r="C10" s="36">
        <f>-C4/AVERAGE(C7,D7)</f>
        <v>0.19688307800365004</v>
      </c>
    </row>
    <row r="11" spans="1:4" x14ac:dyDescent="0.25">
      <c r="A11" t="s">
        <v>107</v>
      </c>
      <c r="B11" s="21">
        <f>'Consolidated Statements of Inco'!B29</f>
        <v>16799.30677511785</v>
      </c>
      <c r="C11" s="21">
        <f>'Consolidated Statements of Inco'!C29</f>
        <v>18690.970321383928</v>
      </c>
    </row>
    <row r="12" spans="1:4" x14ac:dyDescent="0.25">
      <c r="A12" t="s">
        <v>115</v>
      </c>
      <c r="B12" s="22">
        <f>AVERAGE(B5,C5)</f>
        <v>125953.5</v>
      </c>
      <c r="C12" s="22">
        <f>AVERAGE(C5,D5)</f>
        <v>127733.5</v>
      </c>
    </row>
    <row r="13" spans="1:4" x14ac:dyDescent="0.25">
      <c r="A13" t="s">
        <v>116</v>
      </c>
      <c r="B13" s="24">
        <f>B11/B12</f>
        <v>0.13337705403278075</v>
      </c>
      <c r="C13" s="24">
        <f>C11/C12</f>
        <v>0.14632786482311944</v>
      </c>
    </row>
    <row r="14" spans="1:4" x14ac:dyDescent="0.25">
      <c r="A14" t="s">
        <v>118</v>
      </c>
      <c r="B14" s="36">
        <f>AVERAGE(B6:C6)/AVERAGE(B7:C7)</f>
        <v>0.48575624601882655</v>
      </c>
      <c r="C14" s="36">
        <f>AVERAGE(C6:D6)/AVERAGE(C7:D7)</f>
        <v>0.47076230447273126</v>
      </c>
    </row>
    <row r="15" spans="1:4" x14ac:dyDescent="0.25">
      <c r="A15" t="s">
        <v>119</v>
      </c>
      <c r="B15" s="36">
        <f>B8/AVERAGE(B6,C6)</f>
        <v>4.1751521390931128E-2</v>
      </c>
      <c r="C15" s="36">
        <f>C8/AVERAGE(C6,D6)</f>
        <v>3.893776009255049E-2</v>
      </c>
    </row>
    <row r="16" spans="1:4" x14ac:dyDescent="0.25">
      <c r="A16" t="s">
        <v>120</v>
      </c>
      <c r="B16" s="26">
        <f>B13-B15</f>
        <v>9.1625532641849611E-2</v>
      </c>
      <c r="C16" s="26">
        <f>C13-C15</f>
        <v>0.10739010473056895</v>
      </c>
    </row>
    <row r="17" spans="1:3" x14ac:dyDescent="0.25">
      <c r="A17" t="s">
        <v>121</v>
      </c>
      <c r="B17" s="27">
        <f>B13+B14*B16</f>
        <v>0.17788472880836106</v>
      </c>
      <c r="C17" s="36">
        <f>C13+C14*C16</f>
        <v>0.19688307800365004</v>
      </c>
    </row>
    <row r="18" spans="1:3" x14ac:dyDescent="0.25">
      <c r="A18" t="s">
        <v>122</v>
      </c>
      <c r="B18" t="b">
        <f>IF(B17=B10,TRUE,FALSE)</f>
        <v>1</v>
      </c>
      <c r="C18" s="53" t="b">
        <f>IF(C17=C10,TRUE,FALSE)</f>
        <v>1</v>
      </c>
    </row>
    <row r="20" spans="1:3" x14ac:dyDescent="0.25">
      <c r="A20" s="29" t="s">
        <v>123</v>
      </c>
    </row>
    <row r="21" spans="1:3" x14ac:dyDescent="0.25">
      <c r="A21" t="s">
        <v>124</v>
      </c>
      <c r="B21" s="28">
        <f>'Consolidated Statements of Inco'!B6</f>
        <v>482130</v>
      </c>
      <c r="C21" s="28">
        <f>'Consolidated Statements of Inco'!C6</f>
        <v>485651</v>
      </c>
    </row>
    <row r="22" spans="1:3" x14ac:dyDescent="0.25">
      <c r="A22" t="s">
        <v>125</v>
      </c>
      <c r="B22" s="24">
        <f>B11/B21</f>
        <v>3.4843935816310644E-2</v>
      </c>
      <c r="C22" s="24">
        <f>C11/C21</f>
        <v>3.8486424039863867E-2</v>
      </c>
    </row>
    <row r="23" spans="1:3" x14ac:dyDescent="0.25">
      <c r="A23" t="s">
        <v>115</v>
      </c>
      <c r="B23" s="22">
        <f>AVERAGE(B5,C5)</f>
        <v>125953.5</v>
      </c>
      <c r="C23" s="22">
        <f>AVERAGE(C5,D5)</f>
        <v>127733.5</v>
      </c>
    </row>
    <row r="24" spans="1:3" x14ac:dyDescent="0.25">
      <c r="A24" t="s">
        <v>126</v>
      </c>
      <c r="B24" s="34">
        <f>B21/B23</f>
        <v>3.8278412271195323</v>
      </c>
      <c r="C24" s="34">
        <f>C21/C23</f>
        <v>3.8020644545088014</v>
      </c>
    </row>
    <row r="25" spans="1:3" x14ac:dyDescent="0.25">
      <c r="A25" t="s">
        <v>127</v>
      </c>
      <c r="B25" s="24">
        <f>B22*B24</f>
        <v>0.13337705403278075</v>
      </c>
      <c r="C25" s="24">
        <f>C22*C24</f>
        <v>0.14632786482311944</v>
      </c>
    </row>
    <row r="26" spans="1:3" x14ac:dyDescent="0.25">
      <c r="A26" t="s">
        <v>122</v>
      </c>
      <c r="B26" s="53" t="b">
        <f>IF(B25=B13,TRUE,FALSE)</f>
        <v>1</v>
      </c>
      <c r="C26" s="53" t="b">
        <f>IF(C25=C13,TRUE,FALSE)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6740-DA3B-4A24-8D02-B7BB7DC4A4A2}">
  <dimension ref="A2:B10"/>
  <sheetViews>
    <sheetView tabSelected="1" workbookViewId="0">
      <selection activeCell="B8" sqref="B8"/>
    </sheetView>
  </sheetViews>
  <sheetFormatPr defaultRowHeight="15" x14ac:dyDescent="0.25"/>
  <cols>
    <col min="1" max="1" width="47.5703125" bestFit="1" customWidth="1"/>
    <col min="2" max="2" width="12.5703125" bestFit="1" customWidth="1"/>
  </cols>
  <sheetData>
    <row r="2" spans="1:2" x14ac:dyDescent="0.25">
      <c r="A2" t="s">
        <v>128</v>
      </c>
      <c r="B2" s="22">
        <v>18460</v>
      </c>
    </row>
    <row r="3" spans="1:2" x14ac:dyDescent="0.25">
      <c r="A3" t="s">
        <v>129</v>
      </c>
      <c r="B3" s="22">
        <v>12020</v>
      </c>
    </row>
    <row r="4" spans="1:2" x14ac:dyDescent="0.25">
      <c r="A4" t="s">
        <v>130</v>
      </c>
      <c r="B4" s="22">
        <v>-4501</v>
      </c>
    </row>
    <row r="5" spans="1:2" x14ac:dyDescent="0.25">
      <c r="A5" t="s">
        <v>132</v>
      </c>
      <c r="B5" s="22">
        <f>B2+B3+B4</f>
        <v>25979</v>
      </c>
    </row>
    <row r="6" spans="1:2" x14ac:dyDescent="0.25">
      <c r="A6" t="s">
        <v>131</v>
      </c>
      <c r="B6" s="22">
        <v>500550</v>
      </c>
    </row>
    <row r="7" spans="1:2" x14ac:dyDescent="0.25">
      <c r="A7" t="s">
        <v>133</v>
      </c>
      <c r="B7" s="22">
        <f>B6-SUM(110000, 210000, 70000, 40000, 30050)</f>
        <v>40500</v>
      </c>
    </row>
    <row r="8" spans="1:2" x14ac:dyDescent="0.25">
      <c r="A8" t="s">
        <v>134</v>
      </c>
      <c r="B8" s="24">
        <f>(B5-110000*1%-210000*3%-70000*5%-40000*9%-40500*14%)/30050</f>
        <v>0.19331114808652244</v>
      </c>
    </row>
    <row r="10" spans="1:2" x14ac:dyDescent="0.25">
      <c r="A10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D53-69D6-4305-B7C1-ECB878FFFF95}">
  <dimension ref="A1:C14"/>
  <sheetViews>
    <sheetView workbookViewId="0">
      <selection activeCell="C7" sqref="C7"/>
    </sheetView>
  </sheetViews>
  <sheetFormatPr defaultRowHeight="15" x14ac:dyDescent="0.25"/>
  <cols>
    <col min="1" max="1" width="43.140625" customWidth="1"/>
    <col min="2" max="2" width="14" customWidth="1"/>
    <col min="3" max="3" width="13.5703125" customWidth="1"/>
  </cols>
  <sheetData>
    <row r="1" spans="1:3" x14ac:dyDescent="0.25">
      <c r="B1" s="37">
        <v>37100</v>
      </c>
      <c r="C1" s="37">
        <v>36736</v>
      </c>
    </row>
    <row r="2" spans="1:3" x14ac:dyDescent="0.25">
      <c r="A2" t="s">
        <v>136</v>
      </c>
    </row>
    <row r="3" spans="1:3" x14ac:dyDescent="0.25">
      <c r="A3" s="32" t="s">
        <v>137</v>
      </c>
    </row>
    <row r="4" spans="1:3" x14ac:dyDescent="0.25">
      <c r="A4" s="52" t="s">
        <v>138</v>
      </c>
      <c r="B4" s="33">
        <v>4873</v>
      </c>
      <c r="C4" s="33">
        <v>4234</v>
      </c>
    </row>
    <row r="5" spans="1:3" x14ac:dyDescent="0.25">
      <c r="A5" s="52" t="s">
        <v>139</v>
      </c>
      <c r="B5" s="33">
        <v>2034</v>
      </c>
      <c r="C5" s="33">
        <v>1291</v>
      </c>
    </row>
    <row r="6" spans="1:3" x14ac:dyDescent="0.25">
      <c r="A6" s="52" t="s">
        <v>140</v>
      </c>
      <c r="B6" s="33">
        <v>1466</v>
      </c>
      <c r="C6" s="33">
        <v>2299</v>
      </c>
    </row>
    <row r="8" spans="1:3" x14ac:dyDescent="0.25">
      <c r="A8" s="35" t="s">
        <v>141</v>
      </c>
      <c r="B8" s="33">
        <v>288</v>
      </c>
      <c r="C8" s="33">
        <v>43</v>
      </c>
    </row>
    <row r="9" spans="1:3" x14ac:dyDescent="0.25">
      <c r="A9" s="35" t="s">
        <v>142</v>
      </c>
      <c r="B9" s="33">
        <f>B6+B8</f>
        <v>1754</v>
      </c>
      <c r="C9" s="33">
        <f>C6+C8</f>
        <v>2342</v>
      </c>
    </row>
    <row r="10" spans="1:3" x14ac:dyDescent="0.25">
      <c r="A10" t="s">
        <v>143</v>
      </c>
      <c r="B10" s="24">
        <f>B8/B9</f>
        <v>0.16419612314709237</v>
      </c>
      <c r="C10" s="24">
        <f>C8/C9</f>
        <v>1.8360375747224593E-2</v>
      </c>
    </row>
    <row r="11" spans="1:3" x14ac:dyDescent="0.25">
      <c r="A11" t="s">
        <v>147</v>
      </c>
    </row>
    <row r="12" spans="1:3" x14ac:dyDescent="0.25">
      <c r="A12" t="s">
        <v>146</v>
      </c>
    </row>
    <row r="13" spans="1:3" x14ac:dyDescent="0.25">
      <c r="A13" t="s">
        <v>144</v>
      </c>
      <c r="B13" s="28">
        <v>23</v>
      </c>
    </row>
    <row r="14" spans="1:3" x14ac:dyDescent="0.25">
      <c r="A14" t="s">
        <v>145</v>
      </c>
      <c r="B14" s="33">
        <f>B8-C8+B13</f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 And Entity Information</vt:lpstr>
      <vt:lpstr>Consolidated Balance Sheets</vt:lpstr>
      <vt:lpstr>Consolidated Statements of Inco</vt:lpstr>
      <vt:lpstr>HW4 Question 1</vt:lpstr>
      <vt:lpstr>HW4 Question 2</vt:lpstr>
      <vt:lpstr>HW4 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Leonid Genkin</cp:lastModifiedBy>
  <cp:lastPrinted>2016-12-01T17:52:53Z</cp:lastPrinted>
  <dcterms:created xsi:type="dcterms:W3CDTF">2016-03-30T17:19:37Z</dcterms:created>
  <dcterms:modified xsi:type="dcterms:W3CDTF">2021-01-26T19:35:32Z</dcterms:modified>
  <cp:category/>
</cp:coreProperties>
</file>