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enkin\OneDrive - Mellanox\Documents\mafe\1\finance_1\"/>
    </mc:Choice>
  </mc:AlternateContent>
  <xr:revisionPtr revIDLastSave="1097" documentId="8_{EE98A7B5-75DE-489B-A439-60141F479F1D}" xr6:coauthVersionLast="45" xr6:coauthVersionMax="45" xr10:uidLastSave="{AC7B3B21-8EE9-4068-AB64-AFE454838FE7}"/>
  <bookViews>
    <workbookView xWindow="-110" yWindow="-110" windowWidth="19420" windowHeight="10420" xr2:uid="{5BAFF113-D165-416D-9FC7-A50ABBBBB118}"/>
  </bookViews>
  <sheets>
    <sheet name="Question 1" sheetId="1" r:id="rId1"/>
    <sheet name="Beta Calculation" sheetId="5" r:id="rId2"/>
    <sheet name="Question 2" sheetId="2" r:id="rId3"/>
    <sheet name="Question 3" sheetId="3" r:id="rId4"/>
    <sheet name="Question 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4" l="1"/>
  <c r="A40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K5" i="4"/>
  <c r="L5" i="4" s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J10" i="4"/>
  <c r="J11" i="4"/>
  <c r="J18" i="4"/>
  <c r="J19" i="4"/>
  <c r="G21" i="4"/>
  <c r="H21" i="4" s="1"/>
  <c r="I21" i="4" s="1"/>
  <c r="H8" i="4"/>
  <c r="I8" i="4" s="1"/>
  <c r="G12" i="4"/>
  <c r="H12" i="4" s="1"/>
  <c r="I12" i="4" s="1"/>
  <c r="G6" i="4"/>
  <c r="G7" i="4"/>
  <c r="H7" i="4" s="1"/>
  <c r="J7" i="4" s="1"/>
  <c r="G9" i="4"/>
  <c r="H9" i="4" s="1"/>
  <c r="I9" i="4" s="1"/>
  <c r="G10" i="4"/>
  <c r="H10" i="4" s="1"/>
  <c r="G11" i="4"/>
  <c r="H11" i="4" s="1"/>
  <c r="G13" i="4"/>
  <c r="G14" i="4"/>
  <c r="H14" i="4" s="1"/>
  <c r="J14" i="4" s="1"/>
  <c r="G15" i="4"/>
  <c r="H15" i="4" s="1"/>
  <c r="J15" i="4" s="1"/>
  <c r="G17" i="4"/>
  <c r="H17" i="4" s="1"/>
  <c r="I17" i="4" s="1"/>
  <c r="G18" i="4"/>
  <c r="H18" i="4" s="1"/>
  <c r="G19" i="4"/>
  <c r="H19" i="4" s="1"/>
  <c r="G20" i="4"/>
  <c r="H20" i="4" s="1"/>
  <c r="J20" i="4" s="1"/>
  <c r="G5" i="4"/>
  <c r="H13" i="4"/>
  <c r="J13" i="4" s="1"/>
  <c r="H16" i="4"/>
  <c r="I16" i="4" s="1"/>
  <c r="H6" i="4"/>
  <c r="J6" i="4" s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6" i="4"/>
  <c r="D7" i="4"/>
  <c r="J12" i="4" l="1"/>
  <c r="J17" i="4"/>
  <c r="J9" i="4"/>
  <c r="J16" i="4"/>
  <c r="J8" i="4"/>
  <c r="J21" i="4"/>
  <c r="I15" i="4"/>
  <c r="I7" i="4"/>
  <c r="I18" i="4"/>
  <c r="I10" i="4"/>
  <c r="I19" i="4"/>
  <c r="I11" i="4"/>
  <c r="I13" i="4"/>
  <c r="I20" i="4"/>
  <c r="I14" i="4"/>
  <c r="I6" i="4"/>
  <c r="C5" i="4" l="1"/>
  <c r="D5" i="4" s="1"/>
  <c r="L22" i="3" l="1"/>
  <c r="M22" i="3" s="1"/>
  <c r="M21" i="3"/>
  <c r="L21" i="3"/>
  <c r="K22" i="3"/>
  <c r="K21" i="3"/>
  <c r="I22" i="3"/>
  <c r="I21" i="3"/>
  <c r="H22" i="3"/>
  <c r="H21" i="3"/>
  <c r="G22" i="3"/>
  <c r="G21" i="3"/>
  <c r="F22" i="3"/>
  <c r="F21" i="3"/>
  <c r="E22" i="3"/>
  <c r="E21" i="3"/>
  <c r="G19" i="3"/>
  <c r="G18" i="3"/>
  <c r="E19" i="3"/>
  <c r="E18" i="3"/>
  <c r="B8" i="1"/>
  <c r="B7" i="1"/>
  <c r="B21" i="2"/>
  <c r="D3" i="2"/>
  <c r="F3" i="2"/>
  <c r="G3" i="2"/>
  <c r="H3" i="2"/>
  <c r="J3" i="2"/>
  <c r="K3" i="2" s="1"/>
  <c r="L3" i="2" s="1"/>
  <c r="L5" i="2" s="1"/>
  <c r="N3" i="2"/>
  <c r="O3" i="2" s="1"/>
  <c r="A13" i="2"/>
  <c r="B23" i="2" s="1"/>
  <c r="E5" i="2"/>
  <c r="F5" i="2"/>
  <c r="I5" i="2"/>
  <c r="J5" i="2"/>
  <c r="M5" i="2"/>
  <c r="D4" i="2"/>
  <c r="G4" i="2"/>
  <c r="F4" i="2"/>
  <c r="H4" i="2" s="1"/>
  <c r="N4" i="2"/>
  <c r="O4" i="2" s="1"/>
  <c r="K4" i="2"/>
  <c r="L4" i="2" s="1"/>
  <c r="J4" i="2"/>
  <c r="J3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5" i="5"/>
  <c r="A15" i="2" l="1"/>
  <c r="A19" i="2" s="1"/>
  <c r="B22" i="2" s="1"/>
  <c r="B24" i="2" s="1"/>
  <c r="B28" i="2" s="1"/>
  <c r="N5" i="2"/>
  <c r="D5" i="2"/>
  <c r="H5" i="2"/>
  <c r="O5" i="2"/>
  <c r="G5" i="2"/>
  <c r="K5" i="2"/>
  <c r="H5" i="4"/>
  <c r="J5" i="4" s="1"/>
  <c r="I5" i="4" l="1"/>
  <c r="C33" i="4" s="1"/>
</calcChain>
</file>

<file path=xl/sharedStrings.xml><?xml version="1.0" encoding="utf-8"?>
<sst xmlns="http://schemas.openxmlformats.org/spreadsheetml/2006/main" count="175" uniqueCount="169">
  <si>
    <t>Risk free rate:</t>
  </si>
  <si>
    <t>Source:</t>
  </si>
  <si>
    <t>Explanation</t>
  </si>
  <si>
    <t>Source</t>
  </si>
  <si>
    <t>Market risk premium</t>
  </si>
  <si>
    <t>Beta</t>
  </si>
  <si>
    <t>Calculation of Beta:</t>
  </si>
  <si>
    <t>Corporate Historical Payouts:</t>
  </si>
  <si>
    <t>Total Payout</t>
  </si>
  <si>
    <t>Q3 (t-2)</t>
  </si>
  <si>
    <t>Q4 (t-2)</t>
  </si>
  <si>
    <t>Q1 (t-1)</t>
  </si>
  <si>
    <t>Q2 (t-1)</t>
  </si>
  <si>
    <t>Q3 (t-1)</t>
  </si>
  <si>
    <t>Q4 (t-1)</t>
  </si>
  <si>
    <t>Q1 (t)</t>
  </si>
  <si>
    <t>Q2(t)</t>
  </si>
  <si>
    <t>Q3(t)</t>
  </si>
  <si>
    <t>Q2(t-2)</t>
  </si>
  <si>
    <t>Q1(t-2)</t>
  </si>
  <si>
    <t>Q4(t-3)</t>
  </si>
  <si>
    <t>Total Repurchases</t>
  </si>
  <si>
    <t>Total Dividends</t>
  </si>
  <si>
    <t>Quarter:</t>
  </si>
  <si>
    <t>Estimating the growth trend in total payout</t>
  </si>
  <si>
    <t>Calculating price per share</t>
  </si>
  <si>
    <t>Peer firms</t>
  </si>
  <si>
    <t>Name</t>
  </si>
  <si>
    <t>Industry</t>
  </si>
  <si>
    <t>Ticker</t>
  </si>
  <si>
    <t>Data source:</t>
  </si>
  <si>
    <t>Price</t>
  </si>
  <si>
    <t>Total Debt</t>
  </si>
  <si>
    <t>Total Cash</t>
  </si>
  <si>
    <t>Total
 preferred debt</t>
  </si>
  <si>
    <t>EV/EBITDA ratio</t>
  </si>
  <si>
    <t>Company information:</t>
  </si>
  <si>
    <t>Estimate of Price</t>
  </si>
  <si>
    <t>Calculation using PE ratio:</t>
  </si>
  <si>
    <t>Calculation using EV/EBITDA ratio:</t>
  </si>
  <si>
    <t>PE ratio
 estimate</t>
  </si>
  <si>
    <t>EV/EBITDA Estimate</t>
  </si>
  <si>
    <t>EBITDA (TTM)</t>
  </si>
  <si>
    <t>EV Estimate</t>
  </si>
  <si>
    <t>Calculated Market Cap</t>
  </si>
  <si>
    <t>Shares Outstanding</t>
  </si>
  <si>
    <t>Estimated Price</t>
  </si>
  <si>
    <t>Company Name:</t>
  </si>
  <si>
    <t>Ticker:</t>
  </si>
  <si>
    <t>Cost of equity Capital</t>
  </si>
  <si>
    <t>Bond list</t>
  </si>
  <si>
    <t>Symbol</t>
  </si>
  <si>
    <t>Coupon</t>
  </si>
  <si>
    <t>Maturity</t>
  </si>
  <si>
    <t>Calculate Yield to maturity</t>
  </si>
  <si>
    <t>Face-value
 outstanding ($m)</t>
  </si>
  <si>
    <t>Total debt
 amount (Price*Face Value)</t>
  </si>
  <si>
    <t>Coupon
 terms</t>
  </si>
  <si>
    <t>Estimating payout schedule of all bonds together</t>
  </si>
  <si>
    <t>Total value of all bonds:</t>
  </si>
  <si>
    <t>Payout schedule:</t>
  </si>
  <si>
    <t>Yield across all bonds</t>
  </si>
  <si>
    <t>Calculation of % change in bond value for 0.1% change in the yield</t>
  </si>
  <si>
    <t>Information Source</t>
  </si>
  <si>
    <t>Kimberly-Clark Corporation</t>
  </si>
  <si>
    <t>KMB</t>
  </si>
  <si>
    <t>That's the YTM of the 10-year US treasury note</t>
  </si>
  <si>
    <t>https://www.wsj.com/market-data/quotes/bond/BX/TMUBMUSD10Y?mod=md_bond_overview_quote</t>
  </si>
  <si>
    <t>The assumed value, by definition in the question</t>
  </si>
  <si>
    <t>Return on the market portfolio, compared to risk free investment return</t>
  </si>
  <si>
    <t>Date</t>
  </si>
  <si>
    <t>S&amp;P 500</t>
  </si>
  <si>
    <t>Close price</t>
  </si>
  <si>
    <t>See "Beta Calculation" sheet</t>
  </si>
  <si>
    <t>Monthly return</t>
  </si>
  <si>
    <t>Source for all data (incl. dividends): Yahoo Finance (https://finance.yahoo.com/quote/KMB/history?p=KMB, https://finance.yahoo.com/quote/%5EGSPC/history?p=%5EGSPC)</t>
  </si>
  <si>
    <t>Dividends</t>
  </si>
  <si>
    <t>Monthly Return</t>
  </si>
  <si>
    <t xml:space="preserve">Beta = </t>
  </si>
  <si>
    <t>https://www.sec.gov/cgi-bin/viewer?action=view&amp;cik=55785&amp;accession_number=0000055785-20-000074&amp;xbrl_type=v#</t>
  </si>
  <si>
    <t>https://www.sec.gov/cgi-bin/viewer?action=view&amp;cik=55785&amp;accession_number=0000055785-20-000053&amp;xbrl_type=v#</t>
  </si>
  <si>
    <t>https://www.sec.gov/cgi-bin/viewer?action=view&amp;cik=55785&amp;accession_number=0000055785-20-000034&amp;xbrl_type=v#</t>
  </si>
  <si>
    <t>https://www.sec.gov/cgi-bin/viewer?action=view&amp;cik=55785&amp;accession_number=0000055785-19-000032&amp;xbrl_type=v#</t>
  </si>
  <si>
    <t>https://www.sec.gov/cgi-bin/viewer?action=view&amp;cik=55785&amp;accession_number=0000055785-19-000064&amp;xbrl_type=v#</t>
  </si>
  <si>
    <t>https://www.sec.gov/cgi-bin/viewer?action=view&amp;cik=55785&amp;accession_number=0000055785-19-000084&amp;xbrl_type=v#</t>
  </si>
  <si>
    <t>https://www.sec.gov/cgi-bin/viewer?action=view&amp;cik=55785&amp;accession_number=0000055785-17-000067&amp;xbrl_type=v#</t>
  </si>
  <si>
    <t>Q4(t)</t>
  </si>
  <si>
    <t>To establish constant growth rate trend, we use an exponential trendline,</t>
  </si>
  <si>
    <t>which yields payout growth rate of:</t>
  </si>
  <si>
    <t>The yearly discount rate is:</t>
  </si>
  <si>
    <t>Div1</t>
  </si>
  <si>
    <t>r</t>
  </si>
  <si>
    <t>g</t>
  </si>
  <si>
    <t>P0 (Total shares price, $ millions)</t>
  </si>
  <si>
    <t>As dividends are paid (and grow) on a quarterly basis,</t>
  </si>
  <si>
    <t>we need to adjust the discount rate accordingly.</t>
  </si>
  <si>
    <t>The quarterly rate is:</t>
  </si>
  <si>
    <t>https://ycharts.com/companies/KMB/shares_outstanding</t>
  </si>
  <si>
    <t>Now using the Gordon model (assume start at the last known dividend value):</t>
  </si>
  <si>
    <t>Total shares outstanding (millions):</t>
  </si>
  <si>
    <t>Price per share ($)</t>
  </si>
  <si>
    <t>With the actual share price being around 134$, and the difference is x2 factor, we can imply that the constant growth model is probably not a good representation for this stock.</t>
  </si>
  <si>
    <t>Colgate-Palmolive Co.</t>
  </si>
  <si>
    <t>Johnson &amp; Johnson</t>
  </si>
  <si>
    <t>Estee Lauder Cos. Cl A</t>
  </si>
  <si>
    <t>Procter &amp; Gamble Co.</t>
  </si>
  <si>
    <t>Clorox Co.</t>
  </si>
  <si>
    <t>Henkel AG &amp; Co. KGaA Pfd. ADR</t>
  </si>
  <si>
    <t>https://www.wsj.com/</t>
  </si>
  <si>
    <t>Kimberly-Clark Corp.</t>
  </si>
  <si>
    <t>wsj.com</t>
  </si>
  <si>
    <t>CL</t>
  </si>
  <si>
    <t>Price ($)</t>
  </si>
  <si>
    <t>Total Cash (B$)</t>
  </si>
  <si>
    <t>Total Debt (B$)</t>
  </si>
  <si>
    <t>Market Cap (B$)</t>
  </si>
  <si>
    <t>Shares 
outstanding (M)</t>
  </si>
  <si>
    <t>https://www.sec.gov/</t>
  </si>
  <si>
    <t>https://finance.yahoo.com/</t>
  </si>
  <si>
    <t>Enterprise
 Value (B$)</t>
  </si>
  <si>
    <t>Sales (TTM) (B$)</t>
  </si>
  <si>
    <t>EBITDA  (TTM) (B$)</t>
  </si>
  <si>
    <t>Net
 Income (TTM) (B$)</t>
  </si>
  <si>
    <t>Growth in
 Sales (quarterly yoy)</t>
  </si>
  <si>
    <t>medical devices, pharmaceutical, and
consumer packaged goods</t>
  </si>
  <si>
    <t>Personal health / consumer health, and
personal care and hygiene products</t>
  </si>
  <si>
    <t>PG</t>
  </si>
  <si>
    <t>Total
 preferred shares (K$)</t>
  </si>
  <si>
    <t>PE ratio (TTM)</t>
  </si>
  <si>
    <t>Home, cleaning consumer products, 
medical, professional</t>
  </si>
  <si>
    <t>CLX</t>
  </si>
  <si>
    <t>HEN3.DE</t>
  </si>
  <si>
    <t>Chemical &amp; consumer goods company</t>
  </si>
  <si>
    <t>JNJ</t>
  </si>
  <si>
    <t>Care products</t>
  </si>
  <si>
    <t>EL</t>
  </si>
  <si>
    <t>Trying to find at least 6 "good" representative competitor firms (both in terms of industry AND sales/growth), looks like not enough such firms exist.</t>
  </si>
  <si>
    <t>EPS</t>
  </si>
  <si>
    <t>Household, healthcare, personal care
&amp; veterinary</t>
  </si>
  <si>
    <t>An interesting observation is that using a median provides more accurate estimates for both multiples calculation. Meybe related to the fact that there is a big span of sizes of the firms.</t>
  </si>
  <si>
    <t>As some of the candidates have negative income / too different or broad industry / privately owned companies (e.g Reckitt, Edgwell, Clearwater) - the above 6 are the most appropriate matches, although some of them have very big differences with KMB (sales, market cap).</t>
  </si>
  <si>
    <t>KMB.GU</t>
  </si>
  <si>
    <t>KMB.AA</t>
  </si>
  <si>
    <t>Today (for dates calculation)</t>
  </si>
  <si>
    <t>KMB.GD</t>
  </si>
  <si>
    <t>KMB.AB</t>
  </si>
  <si>
    <t>KMB5042722</t>
  </si>
  <si>
    <t>KMB4970493</t>
  </si>
  <si>
    <t>KMB4945084</t>
  </si>
  <si>
    <t>KMB4824926</t>
  </si>
  <si>
    <t>KMB3817162</t>
  </si>
  <si>
    <t>KMB4216969</t>
  </si>
  <si>
    <t>KMB4008578</t>
  </si>
  <si>
    <t>KMB4008575</t>
  </si>
  <si>
    <t>KMB4275583</t>
  </si>
  <si>
    <t>KMB4336675</t>
  </si>
  <si>
    <t>KMB4388397</t>
  </si>
  <si>
    <t>KMB4491505</t>
  </si>
  <si>
    <t>KMB4756839</t>
  </si>
  <si>
    <t>(debt amount sum)</t>
  </si>
  <si>
    <t>(Weighted average by face value)</t>
  </si>
  <si>
    <t>YTM
(Annualized)</t>
  </si>
  <si>
    <t>YTM + 0.1%</t>
  </si>
  <si>
    <t>Price
(YTM + 0.1%)</t>
  </si>
  <si>
    <t>Total debt amount
(YTM + 0.1%)</t>
  </si>
  <si>
    <t>Total debt amount when YTM increases by 0.1% (see columns J-L above):</t>
  </si>
  <si>
    <t>Comment on the sensitivity: even a 0.1% increase causes big impact on the total debt amount</t>
  </si>
  <si>
    <t>because large part of the debt is long-term. We can clearly see by comparing, for example, rows</t>
  </si>
  <si>
    <t>20 and 13 that the longer the bond term - the more it is sensitive to YTM changes.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</si>
</sst>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0%"/>
    <numFmt numFmtId="185" formatCode="0.00000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8" xfId="0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0" xfId="0" applyBorder="1"/>
    <xf numFmtId="0" fontId="0" fillId="0" borderId="0" xfId="0" applyFont="1" applyFill="1" applyBorder="1"/>
    <xf numFmtId="10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0" xfId="1" applyNumberFormat="1" applyFont="1"/>
    <xf numFmtId="0" fontId="0" fillId="0" borderId="3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8" fontId="0" fillId="0" borderId="0" xfId="0" applyNumberFormat="1"/>
    <xf numFmtId="0" fontId="0" fillId="0" borderId="1" xfId="0" applyFont="1" applyBorder="1"/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9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13" xfId="0" applyFill="1" applyBorder="1"/>
    <xf numFmtId="9" fontId="0" fillId="0" borderId="0" xfId="1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10" fontId="0" fillId="0" borderId="0" xfId="0" applyNumberFormat="1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64" fontId="0" fillId="0" borderId="0" xfId="1" applyNumberFormat="1" applyFont="1"/>
    <xf numFmtId="185" fontId="0" fillId="0" borderId="0" xfId="0" applyNumberFormat="1"/>
    <xf numFmtId="0" fontId="0" fillId="0" borderId="0" xfId="0" applyAlignment="1">
      <alignment wrapText="1"/>
    </xf>
    <xf numFmtId="10" fontId="0" fillId="0" borderId="0" xfId="1" applyNumberFormat="1" applyFont="1" applyAlignment="1">
      <alignment wrapText="1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KMB vs. S&amp;P500 monthly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'Beta Calculation'!$G$1:$G$3</c:f>
              <c:strCache>
                <c:ptCount val="3"/>
                <c:pt idx="1">
                  <c:v>KMB</c:v>
                </c:pt>
                <c:pt idx="2">
                  <c:v>Monthly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'Beta Calculation'!$C$4:$C$1262</c:f>
              <c:numCache>
                <c:formatCode>0.00%</c:formatCode>
                <c:ptCount val="1259"/>
                <c:pt idx="1">
                  <c:v>-4.1283604302991229E-3</c:v>
                </c:pt>
                <c:pt idx="2">
                  <c:v>6.5991114577365145E-2</c:v>
                </c:pt>
                <c:pt idx="3">
                  <c:v>2.6993984808732631E-3</c:v>
                </c:pt>
                <c:pt idx="4">
                  <c:v>1.5324602357572555E-2</c:v>
                </c:pt>
                <c:pt idx="5">
                  <c:v>9.1092112097811118E-4</c:v>
                </c:pt>
                <c:pt idx="6">
                  <c:v>3.5609801125254283E-2</c:v>
                </c:pt>
                <c:pt idx="7">
                  <c:v>-1.2192431360480338E-3</c:v>
                </c:pt>
                <c:pt idx="8">
                  <c:v>-1.2344508443253945E-3</c:v>
                </c:pt>
                <c:pt idx="9">
                  <c:v>-1.9425679279557545E-2</c:v>
                </c:pt>
                <c:pt idx="10">
                  <c:v>3.4174522187570479E-2</c:v>
                </c:pt>
                <c:pt idx="11">
                  <c:v>1.8200762196895176E-2</c:v>
                </c:pt>
                <c:pt idx="12">
                  <c:v>1.7884358171464578E-2</c:v>
                </c:pt>
                <c:pt idx="13">
                  <c:v>3.719816033727915E-2</c:v>
                </c:pt>
                <c:pt idx="14">
                  <c:v>-3.8919718808453973E-4</c:v>
                </c:pt>
                <c:pt idx="15">
                  <c:v>9.0912085493182089E-3</c:v>
                </c:pt>
                <c:pt idx="16">
                  <c:v>1.1576251391341417E-2</c:v>
                </c:pt>
                <c:pt idx="17">
                  <c:v>4.8137750908554414E-3</c:v>
                </c:pt>
                <c:pt idx="18">
                  <c:v>1.9348826118030613E-2</c:v>
                </c:pt>
                <c:pt idx="19">
                  <c:v>5.4643281108568138E-4</c:v>
                </c:pt>
                <c:pt idx="20">
                  <c:v>1.9302978533243684E-2</c:v>
                </c:pt>
                <c:pt idx="21">
                  <c:v>2.2188135330349579E-2</c:v>
                </c:pt>
                <c:pt idx="22">
                  <c:v>3.7200430103366371E-3</c:v>
                </c:pt>
                <c:pt idx="23">
                  <c:v>3.4342557364422946E-2</c:v>
                </c:pt>
                <c:pt idx="24">
                  <c:v>5.6178704444133053E-2</c:v>
                </c:pt>
                <c:pt idx="25">
                  <c:v>-3.8947372061896871E-2</c:v>
                </c:pt>
                <c:pt idx="26">
                  <c:v>-2.6884498624825112E-2</c:v>
                </c:pt>
                <c:pt idx="27">
                  <c:v>2.7187751316434801E-3</c:v>
                </c:pt>
                <c:pt idx="28">
                  <c:v>2.1608341965291905E-2</c:v>
                </c:pt>
                <c:pt idx="29">
                  <c:v>4.8424360241866009E-3</c:v>
                </c:pt>
                <c:pt idx="30">
                  <c:v>3.6021556221367206E-2</c:v>
                </c:pt>
                <c:pt idx="31">
                  <c:v>3.0263211466054526E-2</c:v>
                </c:pt>
                <c:pt idx="32">
                  <c:v>4.2942871026614999E-3</c:v>
                </c:pt>
                <c:pt idx="33">
                  <c:v>-6.9403356024429527E-2</c:v>
                </c:pt>
                <c:pt idx="34">
                  <c:v>1.7859356788849069E-2</c:v>
                </c:pt>
                <c:pt idx="35">
                  <c:v>-9.1776894596563949E-2</c:v>
                </c:pt>
                <c:pt idx="36">
                  <c:v>7.8684401655036665E-2</c:v>
                </c:pt>
                <c:pt idx="37">
                  <c:v>2.9728889126352211E-2</c:v>
                </c:pt>
                <c:pt idx="38">
                  <c:v>1.7924256211817115E-2</c:v>
                </c:pt>
                <c:pt idx="39">
                  <c:v>3.9313498395682572E-2</c:v>
                </c:pt>
                <c:pt idx="40">
                  <c:v>-6.5777731189286898E-2</c:v>
                </c:pt>
                <c:pt idx="41">
                  <c:v>6.8930163925612228E-2</c:v>
                </c:pt>
                <c:pt idx="42">
                  <c:v>1.312815214997776E-2</c:v>
                </c:pt>
                <c:pt idx="43">
                  <c:v>-1.8091627281326687E-2</c:v>
                </c:pt>
                <c:pt idx="44">
                  <c:v>1.7181177829208652E-2</c:v>
                </c:pt>
                <c:pt idx="45">
                  <c:v>2.0431770730503028E-2</c:v>
                </c:pt>
                <c:pt idx="46">
                  <c:v>3.4047037421886299E-2</c:v>
                </c:pt>
                <c:pt idx="47">
                  <c:v>2.8589818964716848E-2</c:v>
                </c:pt>
                <c:pt idx="48">
                  <c:v>-1.6280925822202059E-3</c:v>
                </c:pt>
                <c:pt idx="49">
                  <c:v>-8.411048367946572E-2</c:v>
                </c:pt>
                <c:pt idx="50">
                  <c:v>-0.12511928245982332</c:v>
                </c:pt>
                <c:pt idx="51">
                  <c:v>0.12684403825663829</c:v>
                </c:pt>
                <c:pt idx="52">
                  <c:v>4.5281819676065566E-2</c:v>
                </c:pt>
                <c:pt idx="53">
                  <c:v>1.8388396357494698E-2</c:v>
                </c:pt>
                <c:pt idx="54">
                  <c:v>5.5101321441235633E-2</c:v>
                </c:pt>
                <c:pt idx="55">
                  <c:v>7.0064667087246554E-2</c:v>
                </c:pt>
                <c:pt idx="56">
                  <c:v>-3.9227970289931365E-2</c:v>
                </c:pt>
                <c:pt idx="57">
                  <c:v>-2.7665786202795119E-2</c:v>
                </c:pt>
                <c:pt idx="58">
                  <c:v>0.10754563548003028</c:v>
                </c:pt>
                <c:pt idx="59">
                  <c:v>3.7121458940645682E-2</c:v>
                </c:pt>
              </c:numCache>
            </c:numRef>
          </c:xVal>
          <c:yVal>
            <c:numRef>
              <c:f>'Beta Calculation'!$G$4:$G$1262</c:f>
              <c:numCache>
                <c:formatCode>0.00%</c:formatCode>
                <c:ptCount val="1259"/>
                <c:pt idx="1">
                  <c:v>2.1803496679699365E-2</c:v>
                </c:pt>
                <c:pt idx="2">
                  <c:v>3.230999158150441E-2</c:v>
                </c:pt>
                <c:pt idx="3">
                  <c:v>-6.9288479268771047E-2</c:v>
                </c:pt>
                <c:pt idx="4">
                  <c:v>1.4777529918084007E-2</c:v>
                </c:pt>
                <c:pt idx="5">
                  <c:v>8.9420614850278399E-2</c:v>
                </c:pt>
                <c:pt idx="6">
                  <c:v>-5.7681068015160521E-2</c:v>
                </c:pt>
                <c:pt idx="7">
                  <c:v>-1.1501389158593816E-2</c:v>
                </c:pt>
                <c:pt idx="8">
                  <c:v>-7.8088319195507285E-3</c:v>
                </c:pt>
                <c:pt idx="9">
                  <c:v>-9.2991874845345462E-2</c:v>
                </c:pt>
                <c:pt idx="10">
                  <c:v>1.048856706621561E-2</c:v>
                </c:pt>
                <c:pt idx="11">
                  <c:v>-4.9303520030243601E-3</c:v>
                </c:pt>
                <c:pt idx="12">
                  <c:v>6.1426514333337394E-2</c:v>
                </c:pt>
                <c:pt idx="13">
                  <c:v>9.4278925805636737E-2</c:v>
                </c:pt>
                <c:pt idx="14">
                  <c:v>3.7723122495897881E-4</c:v>
                </c:pt>
                <c:pt idx="15">
                  <c:v>-1.4282495848875879E-2</c:v>
                </c:pt>
                <c:pt idx="16">
                  <c:v>-1.5417341040462531E-4</c:v>
                </c:pt>
                <c:pt idx="17">
                  <c:v>2.6979496707917119E-3</c:v>
                </c:pt>
                <c:pt idx="18">
                  <c:v>-4.6084710354854772E-2</c:v>
                </c:pt>
                <c:pt idx="19">
                  <c:v>1.0555131193402936E-3</c:v>
                </c:pt>
                <c:pt idx="20">
                  <c:v>-3.7634852480859321E-2</c:v>
                </c:pt>
                <c:pt idx="21">
                  <c:v>-4.3932681849082313E-2</c:v>
                </c:pt>
                <c:pt idx="22">
                  <c:v>6.4438715413052794E-2</c:v>
                </c:pt>
                <c:pt idx="23">
                  <c:v>1.5614578897552118E-2</c:v>
                </c:pt>
                <c:pt idx="24">
                  <c:v>-3.0333199723746079E-2</c:v>
                </c:pt>
                <c:pt idx="25">
                  <c:v>-5.1965829059829001E-2</c:v>
                </c:pt>
                <c:pt idx="26">
                  <c:v>1.8932474196402011E-3</c:v>
                </c:pt>
                <c:pt idx="27">
                  <c:v>-5.9838338141423898E-2</c:v>
                </c:pt>
                <c:pt idx="28">
                  <c:v>-2.5980326192965791E-2</c:v>
                </c:pt>
                <c:pt idx="29">
                  <c:v>5.4437264341839653E-2</c:v>
                </c:pt>
                <c:pt idx="30">
                  <c:v>8.0881007438048491E-2</c:v>
                </c:pt>
                <c:pt idx="31">
                  <c:v>1.4754962104734277E-2</c:v>
                </c:pt>
                <c:pt idx="32">
                  <c:v>-7.7895273689672258E-3</c:v>
                </c:pt>
                <c:pt idx="33">
                  <c:v>-8.2189335464531277E-2</c:v>
                </c:pt>
                <c:pt idx="34">
                  <c:v>0.10613614268064779</c:v>
                </c:pt>
                <c:pt idx="35">
                  <c:v>-3.7271473417573725E-3</c:v>
                </c:pt>
                <c:pt idx="36">
                  <c:v>-2.246800908428985E-2</c:v>
                </c:pt>
                <c:pt idx="37">
                  <c:v>4.8931631772265088E-2</c:v>
                </c:pt>
                <c:pt idx="38">
                  <c:v>6.9331506131447368E-2</c:v>
                </c:pt>
                <c:pt idx="39">
                  <c:v>3.6158215719802898E-2</c:v>
                </c:pt>
                <c:pt idx="40">
                  <c:v>-3.8168404807275721E-3</c:v>
                </c:pt>
                <c:pt idx="41">
                  <c:v>5.0199390493388008E-2</c:v>
                </c:pt>
                <c:pt idx="42">
                  <c:v>1.77820754635509E-2</c:v>
                </c:pt>
                <c:pt idx="43">
                  <c:v>4.0250698426127607E-2</c:v>
                </c:pt>
                <c:pt idx="44">
                  <c:v>1.3960753922749909E-2</c:v>
                </c:pt>
                <c:pt idx="45">
                  <c:v>-4.829286064851411E-2</c:v>
                </c:pt>
                <c:pt idx="46">
                  <c:v>8.5065018343591769E-3</c:v>
                </c:pt>
                <c:pt idx="47">
                  <c:v>1.6429566273421271E-2</c:v>
                </c:pt>
                <c:pt idx="48">
                  <c:v>4.1366789355867864E-2</c:v>
                </c:pt>
                <c:pt idx="49">
                  <c:v>-8.4124564223521242E-2</c:v>
                </c:pt>
                <c:pt idx="50">
                  <c:v>-1.7150689577701224E-2</c:v>
                </c:pt>
                <c:pt idx="51">
                  <c:v>8.2974839689336707E-2</c:v>
                </c:pt>
                <c:pt idx="52">
                  <c:v>2.1374971732379257E-2</c:v>
                </c:pt>
                <c:pt idx="53">
                  <c:v>6.9287612142426873E-3</c:v>
                </c:pt>
                <c:pt idx="54">
                  <c:v>7.562777889093264E-2</c:v>
                </c:pt>
                <c:pt idx="55">
                  <c:v>3.7621693392211573E-2</c:v>
                </c:pt>
                <c:pt idx="56">
                  <c:v>-5.7238788578815709E-2</c:v>
                </c:pt>
                <c:pt idx="57">
                  <c:v>-0.10205883510608584</c:v>
                </c:pt>
                <c:pt idx="58">
                  <c:v>5.0682571858588737E-2</c:v>
                </c:pt>
                <c:pt idx="59">
                  <c:v>-2.4477754999321776E-2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B-4DF0-A592-928E97E76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711352"/>
        <c:axId val="598708728"/>
      </c:scatterChart>
      <c:valAx>
        <c:axId val="59871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08728"/>
        <c:crosses val="autoZero"/>
        <c:crossBetween val="midCat"/>
      </c:valAx>
      <c:valAx>
        <c:axId val="59870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1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Payout</a:t>
            </a:r>
            <a:r>
              <a:rPr lang="en-US" baseline="0"/>
              <a:t> over periods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033667344672249E-2"/>
                  <c:y val="8.7398877511852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'Question 2'!$D$5:$O$5</c:f>
              <c:numCache>
                <c:formatCode>General</c:formatCode>
                <c:ptCount val="12"/>
                <c:pt idx="0">
                  <c:v>449</c:v>
                </c:pt>
                <c:pt idx="1">
                  <c:v>538</c:v>
                </c:pt>
                <c:pt idx="2">
                  <c:v>573</c:v>
                </c:pt>
                <c:pt idx="3">
                  <c:v>524</c:v>
                </c:pt>
                <c:pt idx="4">
                  <c:v>573</c:v>
                </c:pt>
                <c:pt idx="5">
                  <c:v>509</c:v>
                </c:pt>
                <c:pt idx="6">
                  <c:v>521</c:v>
                </c:pt>
                <c:pt idx="7">
                  <c:v>568</c:v>
                </c:pt>
                <c:pt idx="8">
                  <c:v>610</c:v>
                </c:pt>
                <c:pt idx="9">
                  <c:v>571</c:v>
                </c:pt>
                <c:pt idx="10">
                  <c:v>414</c:v>
                </c:pt>
                <c:pt idx="11">
                  <c:v>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5-478B-BBC8-945E67936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627752"/>
        <c:axId val="394620864"/>
      </c:lineChart>
      <c:catAx>
        <c:axId val="39462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20864"/>
        <c:crosses val="autoZero"/>
        <c:auto val="1"/>
        <c:lblAlgn val="ctr"/>
        <c:lblOffset val="100"/>
        <c:noMultiLvlLbl val="0"/>
      </c:catAx>
      <c:valAx>
        <c:axId val="3946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2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YTM vs. bond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'Question 4'!$G$5:$G$21</c:f>
              <c:numCache>
                <c:formatCode>General</c:formatCode>
                <c:ptCount val="17"/>
                <c:pt idx="0">
                  <c:v>33</c:v>
                </c:pt>
                <c:pt idx="1">
                  <c:v>40</c:v>
                </c:pt>
                <c:pt idx="2">
                  <c:v>13</c:v>
                </c:pt>
                <c:pt idx="3">
                  <c:v>0</c:v>
                </c:pt>
                <c:pt idx="4">
                  <c:v>13</c:v>
                </c:pt>
                <c:pt idx="5">
                  <c:v>18</c:v>
                </c:pt>
                <c:pt idx="6">
                  <c:v>58</c:v>
                </c:pt>
                <c:pt idx="7">
                  <c:v>16</c:v>
                </c:pt>
                <c:pt idx="8">
                  <c:v>2</c:v>
                </c:pt>
                <c:pt idx="9">
                  <c:v>8</c:v>
                </c:pt>
                <c:pt idx="10">
                  <c:v>44</c:v>
                </c:pt>
                <c:pt idx="11">
                  <c:v>5</c:v>
                </c:pt>
                <c:pt idx="12">
                  <c:v>9</c:v>
                </c:pt>
                <c:pt idx="13">
                  <c:v>10</c:v>
                </c:pt>
                <c:pt idx="14">
                  <c:v>51</c:v>
                </c:pt>
                <c:pt idx="15">
                  <c:v>52</c:v>
                </c:pt>
                <c:pt idx="16">
                  <c:v>15</c:v>
                </c:pt>
              </c:numCache>
            </c:numRef>
          </c:xVal>
          <c:yVal>
            <c:numRef>
              <c:f>'Question 4'!$H$5:$H$21</c:f>
              <c:numCache>
                <c:formatCode>0.00%</c:formatCode>
                <c:ptCount val="17"/>
                <c:pt idx="0">
                  <c:v>1.054368091330103E-2</c:v>
                </c:pt>
                <c:pt idx="1">
                  <c:v>1.2177141247926158E-2</c:v>
                </c:pt>
                <c:pt idx="2">
                  <c:v>4.554265666616094E-3</c:v>
                </c:pt>
                <c:pt idx="3">
                  <c:v>5.357379438261793E-3</c:v>
                </c:pt>
                <c:pt idx="4">
                  <c:v>4.693681215917042E-3</c:v>
                </c:pt>
                <c:pt idx="5">
                  <c:v>7.3356020264258972E-3</c:v>
                </c:pt>
                <c:pt idx="6">
                  <c:v>1.2361709900400851E-2</c:v>
                </c:pt>
                <c:pt idx="7">
                  <c:v>6.0258317864372423E-3</c:v>
                </c:pt>
                <c:pt idx="8">
                  <c:v>5.7430190884977289E-10</c:v>
                </c:pt>
                <c:pt idx="9">
                  <c:v>3.0974375457799635E-3</c:v>
                </c:pt>
                <c:pt idx="10">
                  <c:v>1.3027342648064816E-2</c:v>
                </c:pt>
                <c:pt idx="11">
                  <c:v>1.9026204522651555E-3</c:v>
                </c:pt>
                <c:pt idx="12">
                  <c:v>2.9589991631840218E-3</c:v>
                </c:pt>
                <c:pt idx="13">
                  <c:v>3.0141479941203659E-3</c:v>
                </c:pt>
                <c:pt idx="14">
                  <c:v>1.1502437197490178E-2</c:v>
                </c:pt>
                <c:pt idx="15">
                  <c:v>1.2810757667453689E-2</c:v>
                </c:pt>
                <c:pt idx="16">
                  <c:v>6.5181133639315905E-3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9-446B-BB03-D3B36C11F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06160"/>
        <c:axId val="596805832"/>
      </c:scatterChart>
      <c:valAx>
        <c:axId val="59680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05832"/>
        <c:crosses val="autoZero"/>
        <c:crossBetween val="midCat"/>
      </c:valAx>
      <c:valAx>
        <c:axId val="59680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0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3</xdr:row>
      <xdr:rowOff>139701</xdr:rowOff>
    </xdr:from>
    <xdr:to>
      <xdr:col>10</xdr:col>
      <xdr:colOff>628650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29ADD5-E393-493D-ADD4-F8042C16D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7</xdr:row>
      <xdr:rowOff>190499</xdr:rowOff>
    </xdr:from>
    <xdr:to>
      <xdr:col>11</xdr:col>
      <xdr:colOff>184150</xdr:colOff>
      <xdr:row>22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54A387-C804-42BE-9426-A0C023DDB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24</xdr:row>
      <xdr:rowOff>28575</xdr:rowOff>
    </xdr:from>
    <xdr:to>
      <xdr:col>11</xdr:col>
      <xdr:colOff>406400</xdr:colOff>
      <xdr:row>38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567B6-EB55-4020-BB35-640744258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sj.com/market-data/quotes/EL" TargetMode="External"/><Relationship Id="rId2" Type="http://schemas.openxmlformats.org/officeDocument/2006/relationships/hyperlink" Target="https://www.wsj.com/market-data/quotes/JNJ" TargetMode="External"/><Relationship Id="rId1" Type="http://schemas.openxmlformats.org/officeDocument/2006/relationships/hyperlink" Target="https://www.wsj.com/market-data/quotes/CL" TargetMode="External"/><Relationship Id="rId6" Type="http://schemas.openxmlformats.org/officeDocument/2006/relationships/hyperlink" Target="https://www.wsj.com/market-data/quotes/HENOY" TargetMode="External"/><Relationship Id="rId5" Type="http://schemas.openxmlformats.org/officeDocument/2006/relationships/hyperlink" Target="https://www.wsj.com/market-data/quotes/CLX" TargetMode="External"/><Relationship Id="rId4" Type="http://schemas.openxmlformats.org/officeDocument/2006/relationships/hyperlink" Target="https://www.wsj.com/market-data/quotes/PG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D597B-F8E3-4D71-9DC5-D65FF4851A36}">
  <dimension ref="A1:D10"/>
  <sheetViews>
    <sheetView showGridLines="0" tabSelected="1" workbookViewId="0">
      <selection activeCell="B8" sqref="B8"/>
    </sheetView>
  </sheetViews>
  <sheetFormatPr defaultRowHeight="15.5" x14ac:dyDescent="0.35"/>
  <cols>
    <col min="1" max="1" width="18.5" bestFit="1" customWidth="1"/>
    <col min="2" max="2" width="23.33203125" bestFit="1" customWidth="1"/>
    <col min="3" max="3" width="60.58203125" bestFit="1" customWidth="1"/>
    <col min="4" max="4" width="48.58203125" customWidth="1"/>
  </cols>
  <sheetData>
    <row r="1" spans="1:4" x14ac:dyDescent="0.35">
      <c r="A1" s="7" t="s">
        <v>47</v>
      </c>
      <c r="B1" t="s">
        <v>64</v>
      </c>
    </row>
    <row r="2" spans="1:4" x14ac:dyDescent="0.35">
      <c r="A2" s="7" t="s">
        <v>48</v>
      </c>
      <c r="B2" t="s">
        <v>65</v>
      </c>
    </row>
    <row r="4" spans="1:4" x14ac:dyDescent="0.35">
      <c r="C4" t="s">
        <v>2</v>
      </c>
      <c r="D4" t="s">
        <v>3</v>
      </c>
    </row>
    <row r="5" spans="1:4" x14ac:dyDescent="0.35">
      <c r="A5" s="2" t="s">
        <v>0</v>
      </c>
      <c r="B5" s="19">
        <v>9.1900000000000003E-3</v>
      </c>
      <c r="C5" s="2" t="s">
        <v>66</v>
      </c>
      <c r="D5" s="2" t="s">
        <v>67</v>
      </c>
    </row>
    <row r="6" spans="1:4" x14ac:dyDescent="0.35">
      <c r="A6" s="2" t="s">
        <v>4</v>
      </c>
      <c r="B6" s="20">
        <v>0.06</v>
      </c>
      <c r="C6" t="s">
        <v>69</v>
      </c>
      <c r="D6" s="2" t="s">
        <v>68</v>
      </c>
    </row>
    <row r="7" spans="1:4" x14ac:dyDescent="0.35">
      <c r="A7" s="2" t="s">
        <v>5</v>
      </c>
      <c r="B7" s="20">
        <f>'Beta Calculation'!J3</f>
        <v>0.39306716840918238</v>
      </c>
      <c r="C7" s="2" t="s">
        <v>73</v>
      </c>
      <c r="D7" s="2"/>
    </row>
    <row r="8" spans="1:4" x14ac:dyDescent="0.35">
      <c r="A8" s="17" t="s">
        <v>49</v>
      </c>
      <c r="B8" s="23">
        <f>B5+B7*B6</f>
        <v>3.2774030104550947E-2</v>
      </c>
    </row>
    <row r="10" spans="1:4" x14ac:dyDescent="0.35">
      <c r="A10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96D30-7BF2-4F5F-94D4-0EABFFE77898}">
  <dimension ref="A1:J1262"/>
  <sheetViews>
    <sheetView workbookViewId="0">
      <selection activeCell="J3" sqref="J3"/>
    </sheetView>
  </sheetViews>
  <sheetFormatPr defaultRowHeight="15.5" x14ac:dyDescent="0.35"/>
  <cols>
    <col min="1" max="1" width="10.25" bestFit="1" customWidth="1"/>
    <col min="2" max="2" width="16.83203125" bestFit="1" customWidth="1"/>
    <col min="3" max="3" width="13.5" bestFit="1" customWidth="1"/>
    <col min="5" max="5" width="13.75" bestFit="1" customWidth="1"/>
    <col min="6" max="6" width="13.5" bestFit="1" customWidth="1"/>
    <col min="7" max="7" width="13.83203125" bestFit="1" customWidth="1"/>
    <col min="9" max="9" width="9.25" bestFit="1" customWidth="1"/>
    <col min="10" max="10" width="19.83203125" bestFit="1" customWidth="1"/>
  </cols>
  <sheetData>
    <row r="1" spans="1:10" x14ac:dyDescent="0.35">
      <c r="A1" t="s">
        <v>75</v>
      </c>
    </row>
    <row r="2" spans="1:10" x14ac:dyDescent="0.35">
      <c r="A2" t="s">
        <v>70</v>
      </c>
      <c r="B2" s="42" t="s">
        <v>71</v>
      </c>
      <c r="C2" s="42"/>
      <c r="E2" s="42" t="s">
        <v>65</v>
      </c>
      <c r="F2" s="42"/>
    </row>
    <row r="3" spans="1:10" x14ac:dyDescent="0.35">
      <c r="B3" t="s">
        <v>72</v>
      </c>
      <c r="C3" t="s">
        <v>74</v>
      </c>
      <c r="E3" t="s">
        <v>72</v>
      </c>
      <c r="F3" t="s">
        <v>76</v>
      </c>
      <c r="G3" t="s">
        <v>77</v>
      </c>
      <c r="I3" t="s">
        <v>78</v>
      </c>
      <c r="J3" s="24">
        <f>_xlfn.COVARIANCE.S(C5:C63,G5:G63)/_xlfn.VAR.S(G5:G63)</f>
        <v>0.39306716840918238</v>
      </c>
    </row>
    <row r="4" spans="1:10" x14ac:dyDescent="0.35">
      <c r="A4" s="21">
        <v>42370</v>
      </c>
      <c r="B4">
        <v>1940.23999</v>
      </c>
      <c r="E4">
        <v>128.41999799999999</v>
      </c>
      <c r="I4" s="21"/>
    </row>
    <row r="5" spans="1:10" x14ac:dyDescent="0.35">
      <c r="A5" s="21">
        <v>42401</v>
      </c>
      <c r="B5">
        <v>1932.2299800000001</v>
      </c>
      <c r="C5" s="22">
        <f>(B5-B4)/B4</f>
        <v>-4.1283604302991229E-3</v>
      </c>
      <c r="E5">
        <v>130.300003</v>
      </c>
      <c r="F5">
        <v>0.92</v>
      </c>
      <c r="G5" s="22">
        <f>(E5+F5-E4)/E4</f>
        <v>2.1803496679699365E-2</v>
      </c>
      <c r="I5" s="21"/>
    </row>
    <row r="6" spans="1:10" x14ac:dyDescent="0.35">
      <c r="A6" s="21">
        <v>42430</v>
      </c>
      <c r="B6">
        <v>2059.73999</v>
      </c>
      <c r="C6" s="22">
        <f t="shared" ref="C6:C63" si="0">(B6-B5)/B5</f>
        <v>6.5991114577365145E-2</v>
      </c>
      <c r="E6">
        <v>134.509995</v>
      </c>
      <c r="G6" s="22">
        <f t="shared" ref="G6:G63" si="1">(E6+F6-E5)/E5</f>
        <v>3.230999158150441E-2</v>
      </c>
      <c r="I6" s="21"/>
    </row>
    <row r="7" spans="1:10" x14ac:dyDescent="0.35">
      <c r="A7" s="21">
        <v>42461</v>
      </c>
      <c r="B7">
        <v>2065.3000489999999</v>
      </c>
      <c r="C7" s="22">
        <f t="shared" si="0"/>
        <v>2.6993984808732631E-3</v>
      </c>
      <c r="E7">
        <v>125.19000200000001</v>
      </c>
      <c r="G7" s="22">
        <f t="shared" si="1"/>
        <v>-6.9288479268771047E-2</v>
      </c>
      <c r="I7" s="21"/>
    </row>
    <row r="8" spans="1:10" x14ac:dyDescent="0.35">
      <c r="A8" s="21">
        <v>42491</v>
      </c>
      <c r="B8">
        <v>2096.9499510000001</v>
      </c>
      <c r="C8" s="22">
        <f t="shared" si="0"/>
        <v>1.5324602357572555E-2</v>
      </c>
      <c r="E8">
        <v>127.040001</v>
      </c>
      <c r="G8" s="22">
        <f t="shared" si="1"/>
        <v>1.4777529918084007E-2</v>
      </c>
      <c r="I8" s="21"/>
    </row>
    <row r="9" spans="1:10" x14ac:dyDescent="0.35">
      <c r="A9" s="21">
        <v>42522</v>
      </c>
      <c r="B9">
        <v>2098.860107</v>
      </c>
      <c r="C9" s="22">
        <f t="shared" si="0"/>
        <v>9.1092112097811118E-4</v>
      </c>
      <c r="E9">
        <v>137.479996</v>
      </c>
      <c r="F9">
        <v>0.92</v>
      </c>
      <c r="G9" s="22">
        <f t="shared" si="1"/>
        <v>8.9420614850278399E-2</v>
      </c>
      <c r="I9" s="21"/>
    </row>
    <row r="10" spans="1:10" x14ac:dyDescent="0.35">
      <c r="A10" s="21">
        <v>42552</v>
      </c>
      <c r="B10">
        <v>2173.6000979999999</v>
      </c>
      <c r="C10" s="22">
        <f t="shared" si="0"/>
        <v>3.5609801125254283E-2</v>
      </c>
      <c r="E10">
        <v>129.550003</v>
      </c>
      <c r="G10" s="22">
        <f t="shared" si="1"/>
        <v>-5.7681068015160521E-2</v>
      </c>
      <c r="I10" s="21"/>
    </row>
    <row r="11" spans="1:10" x14ac:dyDescent="0.35">
      <c r="A11" s="21">
        <v>42583</v>
      </c>
      <c r="B11">
        <v>2170.9499510000001</v>
      </c>
      <c r="C11" s="22">
        <f t="shared" si="0"/>
        <v>-1.2192431360480338E-3</v>
      </c>
      <c r="E11">
        <v>128.05999800000001</v>
      </c>
      <c r="G11" s="22">
        <f t="shared" si="1"/>
        <v>-1.1501389158593816E-2</v>
      </c>
      <c r="I11" s="21"/>
    </row>
    <row r="12" spans="1:10" x14ac:dyDescent="0.35">
      <c r="A12" s="21">
        <v>42614</v>
      </c>
      <c r="B12">
        <v>2168.2700199999999</v>
      </c>
      <c r="C12" s="22">
        <f t="shared" si="0"/>
        <v>-1.2344508443253945E-3</v>
      </c>
      <c r="E12">
        <v>126.139999</v>
      </c>
      <c r="F12">
        <v>0.92</v>
      </c>
      <c r="G12" s="22">
        <f t="shared" si="1"/>
        <v>-7.8088319195507285E-3</v>
      </c>
      <c r="I12" s="21"/>
    </row>
    <row r="13" spans="1:10" x14ac:dyDescent="0.35">
      <c r="A13" s="21">
        <v>42644</v>
      </c>
      <c r="B13">
        <v>2126.1499020000001</v>
      </c>
      <c r="C13" s="22">
        <f t="shared" si="0"/>
        <v>-1.9425679279557545E-2</v>
      </c>
      <c r="E13">
        <v>114.410004</v>
      </c>
      <c r="G13" s="22">
        <f t="shared" si="1"/>
        <v>-9.2991874845345462E-2</v>
      </c>
      <c r="I13" s="21"/>
    </row>
    <row r="14" spans="1:10" x14ac:dyDescent="0.35">
      <c r="A14" s="21">
        <v>42675</v>
      </c>
      <c r="B14">
        <v>2198.8100589999999</v>
      </c>
      <c r="C14" s="22">
        <f t="shared" si="0"/>
        <v>3.4174522187570479E-2</v>
      </c>
      <c r="E14">
        <v>115.610001</v>
      </c>
      <c r="G14" s="22">
        <f t="shared" si="1"/>
        <v>1.048856706621561E-2</v>
      </c>
      <c r="I14" s="21"/>
    </row>
    <row r="15" spans="1:10" x14ac:dyDescent="0.35">
      <c r="A15" s="21">
        <v>42705</v>
      </c>
      <c r="B15">
        <v>2238.830078</v>
      </c>
      <c r="C15" s="22">
        <f t="shared" si="0"/>
        <v>1.8200762196895176E-2</v>
      </c>
      <c r="E15">
        <v>114.120003</v>
      </c>
      <c r="F15">
        <v>0.92</v>
      </c>
      <c r="G15" s="22">
        <f t="shared" si="1"/>
        <v>-4.9303520030243601E-3</v>
      </c>
      <c r="I15" s="21"/>
    </row>
    <row r="16" spans="1:10" x14ac:dyDescent="0.35">
      <c r="A16" s="21">
        <v>42736</v>
      </c>
      <c r="B16">
        <v>2278.8701169999999</v>
      </c>
      <c r="C16" s="22">
        <f t="shared" si="0"/>
        <v>1.7884358171464578E-2</v>
      </c>
      <c r="E16">
        <v>121.129997</v>
      </c>
      <c r="G16" s="22">
        <f t="shared" si="1"/>
        <v>6.1426514333337394E-2</v>
      </c>
      <c r="I16" s="21"/>
    </row>
    <row r="17" spans="1:9" x14ac:dyDescent="0.35">
      <c r="A17" s="21">
        <v>42767</v>
      </c>
      <c r="B17">
        <v>2363.639893</v>
      </c>
      <c r="C17" s="22">
        <f t="shared" si="0"/>
        <v>3.719816033727915E-2</v>
      </c>
      <c r="E17">
        <v>132.550003</v>
      </c>
      <c r="G17" s="22">
        <f t="shared" si="1"/>
        <v>9.4278925805636737E-2</v>
      </c>
      <c r="I17" s="21"/>
    </row>
    <row r="18" spans="1:9" x14ac:dyDescent="0.35">
      <c r="A18" s="21">
        <v>42795</v>
      </c>
      <c r="B18">
        <v>2362.719971</v>
      </c>
      <c r="C18" s="22">
        <f t="shared" si="0"/>
        <v>-3.8919718808453973E-4</v>
      </c>
      <c r="E18">
        <v>131.63000500000001</v>
      </c>
      <c r="F18">
        <v>0.97</v>
      </c>
      <c r="G18" s="22">
        <f t="shared" si="1"/>
        <v>3.7723122495897881E-4</v>
      </c>
      <c r="I18" s="21"/>
    </row>
    <row r="19" spans="1:9" x14ac:dyDescent="0.35">
      <c r="A19" s="21">
        <v>42826</v>
      </c>
      <c r="B19">
        <v>2384.1999510000001</v>
      </c>
      <c r="C19" s="22">
        <f t="shared" si="0"/>
        <v>9.0912085493182089E-3</v>
      </c>
      <c r="E19">
        <v>129.75</v>
      </c>
      <c r="G19" s="22">
        <f t="shared" si="1"/>
        <v>-1.4282495848875879E-2</v>
      </c>
      <c r="I19" s="21"/>
    </row>
    <row r="20" spans="1:9" x14ac:dyDescent="0.35">
      <c r="A20" s="21">
        <v>42856</v>
      </c>
      <c r="B20">
        <v>2411.8000489999999</v>
      </c>
      <c r="C20" s="22">
        <f t="shared" si="0"/>
        <v>1.1576251391341417E-2</v>
      </c>
      <c r="E20">
        <v>129.729996</v>
      </c>
      <c r="G20" s="22">
        <f t="shared" si="1"/>
        <v>-1.5417341040462531E-4</v>
      </c>
      <c r="I20" s="21"/>
    </row>
    <row r="21" spans="1:9" x14ac:dyDescent="0.35">
      <c r="A21" s="21">
        <v>42887</v>
      </c>
      <c r="B21">
        <v>2423.4099120000001</v>
      </c>
      <c r="C21" s="22">
        <f t="shared" si="0"/>
        <v>4.8137750908554414E-3</v>
      </c>
      <c r="E21">
        <v>129.11000100000001</v>
      </c>
      <c r="F21">
        <v>0.97</v>
      </c>
      <c r="G21" s="22">
        <f t="shared" si="1"/>
        <v>2.6979496707917119E-3</v>
      </c>
      <c r="I21" s="21"/>
    </row>
    <row r="22" spans="1:9" x14ac:dyDescent="0.35">
      <c r="A22" s="21">
        <v>42917</v>
      </c>
      <c r="B22">
        <v>2470.3000489999999</v>
      </c>
      <c r="C22" s="22">
        <f t="shared" si="0"/>
        <v>1.9348826118030613E-2</v>
      </c>
      <c r="E22">
        <v>123.160004</v>
      </c>
      <c r="G22" s="22">
        <f t="shared" si="1"/>
        <v>-4.6084710354854772E-2</v>
      </c>
      <c r="I22" s="21"/>
    </row>
    <row r="23" spans="1:9" x14ac:dyDescent="0.35">
      <c r="A23" s="21">
        <v>42948</v>
      </c>
      <c r="B23">
        <v>2471.6499020000001</v>
      </c>
      <c r="C23" s="22">
        <f t="shared" si="0"/>
        <v>5.4643281108568138E-4</v>
      </c>
      <c r="E23">
        <v>123.290001</v>
      </c>
      <c r="G23" s="22">
        <f t="shared" si="1"/>
        <v>1.0555131193402936E-3</v>
      </c>
      <c r="I23" s="21"/>
    </row>
    <row r="24" spans="1:9" x14ac:dyDescent="0.35">
      <c r="A24" s="21">
        <v>42979</v>
      </c>
      <c r="B24">
        <v>2519.360107</v>
      </c>
      <c r="C24" s="22">
        <f t="shared" si="0"/>
        <v>1.9302978533243684E-2</v>
      </c>
      <c r="E24">
        <v>117.68</v>
      </c>
      <c r="F24">
        <v>0.97</v>
      </c>
      <c r="G24" s="22">
        <f t="shared" si="1"/>
        <v>-3.7634852480859321E-2</v>
      </c>
    </row>
    <row r="25" spans="1:9" x14ac:dyDescent="0.35">
      <c r="A25" s="21">
        <v>43009</v>
      </c>
      <c r="B25">
        <v>2575.26001</v>
      </c>
      <c r="C25" s="22">
        <f t="shared" si="0"/>
        <v>2.2188135330349579E-2</v>
      </c>
      <c r="E25">
        <v>112.510002</v>
      </c>
      <c r="G25" s="22">
        <f t="shared" si="1"/>
        <v>-4.3932681849082313E-2</v>
      </c>
    </row>
    <row r="26" spans="1:9" x14ac:dyDescent="0.35">
      <c r="A26" s="21">
        <v>43040</v>
      </c>
      <c r="B26">
        <v>2584.8400879999999</v>
      </c>
      <c r="C26" s="22">
        <f t="shared" si="0"/>
        <v>3.7200430103366371E-3</v>
      </c>
      <c r="E26">
        <v>119.760002</v>
      </c>
      <c r="G26" s="22">
        <f t="shared" si="1"/>
        <v>6.4438715413052794E-2</v>
      </c>
    </row>
    <row r="27" spans="1:9" x14ac:dyDescent="0.35">
      <c r="A27" s="21">
        <v>43070</v>
      </c>
      <c r="B27">
        <v>2673.610107</v>
      </c>
      <c r="C27" s="22">
        <f t="shared" si="0"/>
        <v>3.4342557364422946E-2</v>
      </c>
      <c r="E27">
        <v>120.660004</v>
      </c>
      <c r="F27">
        <v>0.97</v>
      </c>
      <c r="G27" s="22">
        <f t="shared" si="1"/>
        <v>1.5614578897552118E-2</v>
      </c>
    </row>
    <row r="28" spans="1:9" x14ac:dyDescent="0.35">
      <c r="A28" s="21">
        <v>43101</v>
      </c>
      <c r="B28">
        <v>2823.8100589999999</v>
      </c>
      <c r="C28" s="22">
        <f t="shared" si="0"/>
        <v>5.6178704444133053E-2</v>
      </c>
      <c r="E28">
        <v>117</v>
      </c>
      <c r="G28" s="22">
        <f t="shared" si="1"/>
        <v>-3.0333199723746079E-2</v>
      </c>
    </row>
    <row r="29" spans="1:9" x14ac:dyDescent="0.35">
      <c r="A29" s="21">
        <v>43132</v>
      </c>
      <c r="B29">
        <v>2713.830078</v>
      </c>
      <c r="C29" s="22">
        <f t="shared" si="0"/>
        <v>-3.8947372061896871E-2</v>
      </c>
      <c r="E29">
        <v>110.91999800000001</v>
      </c>
      <c r="G29" s="22">
        <f t="shared" si="1"/>
        <v>-5.1965829059829001E-2</v>
      </c>
    </row>
    <row r="30" spans="1:9" x14ac:dyDescent="0.35">
      <c r="A30" s="21">
        <v>43160</v>
      </c>
      <c r="B30">
        <v>2640.8701169999999</v>
      </c>
      <c r="C30" s="22">
        <f t="shared" si="0"/>
        <v>-2.6884498624825112E-2</v>
      </c>
      <c r="E30">
        <v>110.129997</v>
      </c>
      <c r="F30">
        <v>1</v>
      </c>
      <c r="G30" s="22">
        <f t="shared" si="1"/>
        <v>1.8932474196402011E-3</v>
      </c>
    </row>
    <row r="31" spans="1:9" x14ac:dyDescent="0.35">
      <c r="A31" s="21">
        <v>43191</v>
      </c>
      <c r="B31">
        <v>2648.0500489999999</v>
      </c>
      <c r="C31" s="22">
        <f t="shared" si="0"/>
        <v>2.7187751316434801E-3</v>
      </c>
      <c r="E31">
        <v>103.540001</v>
      </c>
      <c r="G31" s="22">
        <f t="shared" si="1"/>
        <v>-5.9838338141423898E-2</v>
      </c>
    </row>
    <row r="32" spans="1:9" x14ac:dyDescent="0.35">
      <c r="A32" s="21">
        <v>43221</v>
      </c>
      <c r="B32">
        <v>2705.2700199999999</v>
      </c>
      <c r="C32" s="22">
        <f t="shared" si="0"/>
        <v>2.1608341965291905E-2</v>
      </c>
      <c r="E32">
        <v>100.849998</v>
      </c>
      <c r="G32" s="22">
        <f t="shared" si="1"/>
        <v>-2.5980326192965791E-2</v>
      </c>
    </row>
    <row r="33" spans="1:7" x14ac:dyDescent="0.35">
      <c r="A33" s="21">
        <v>43252</v>
      </c>
      <c r="B33">
        <v>2718.3701169999999</v>
      </c>
      <c r="C33" s="22">
        <f t="shared" si="0"/>
        <v>4.8424360241866009E-3</v>
      </c>
      <c r="E33">
        <v>105.339996</v>
      </c>
      <c r="F33">
        <v>1</v>
      </c>
      <c r="G33" s="22">
        <f t="shared" si="1"/>
        <v>5.4437264341839653E-2</v>
      </c>
    </row>
    <row r="34" spans="1:7" x14ac:dyDescent="0.35">
      <c r="A34" s="21">
        <v>43282</v>
      </c>
      <c r="B34">
        <v>2816.290039</v>
      </c>
      <c r="C34" s="22">
        <f t="shared" si="0"/>
        <v>3.6021556221367206E-2</v>
      </c>
      <c r="E34">
        <v>113.860001</v>
      </c>
      <c r="G34" s="22">
        <f t="shared" si="1"/>
        <v>8.0881007438048491E-2</v>
      </c>
    </row>
    <row r="35" spans="1:7" x14ac:dyDescent="0.35">
      <c r="A35" s="21">
        <v>43313</v>
      </c>
      <c r="B35">
        <v>2901.5200199999999</v>
      </c>
      <c r="C35" s="22">
        <f t="shared" si="0"/>
        <v>3.0263211466054526E-2</v>
      </c>
      <c r="E35">
        <v>115.540001</v>
      </c>
      <c r="G35" s="22">
        <f t="shared" si="1"/>
        <v>1.4754962104734277E-2</v>
      </c>
    </row>
    <row r="36" spans="1:7" x14ac:dyDescent="0.35">
      <c r="A36" s="21">
        <v>43344</v>
      </c>
      <c r="B36">
        <v>2913.9799800000001</v>
      </c>
      <c r="C36" s="22">
        <f t="shared" si="0"/>
        <v>4.2942871026614999E-3</v>
      </c>
      <c r="E36">
        <v>113.639999</v>
      </c>
      <c r="F36">
        <v>1</v>
      </c>
      <c r="G36" s="22">
        <f t="shared" si="1"/>
        <v>-7.7895273689672258E-3</v>
      </c>
    </row>
    <row r="37" spans="1:7" x14ac:dyDescent="0.35">
      <c r="A37" s="21">
        <v>43374</v>
      </c>
      <c r="B37">
        <v>2711.73999</v>
      </c>
      <c r="C37" s="22">
        <f t="shared" si="0"/>
        <v>-6.9403356024429527E-2</v>
      </c>
      <c r="E37">
        <v>104.300003</v>
      </c>
      <c r="G37" s="22">
        <f t="shared" si="1"/>
        <v>-8.2189335464531277E-2</v>
      </c>
    </row>
    <row r="38" spans="1:7" x14ac:dyDescent="0.35">
      <c r="A38" s="21">
        <v>43405</v>
      </c>
      <c r="B38">
        <v>2760.169922</v>
      </c>
      <c r="C38" s="22">
        <f t="shared" si="0"/>
        <v>1.7859356788849069E-2</v>
      </c>
      <c r="E38">
        <v>115.370003</v>
      </c>
      <c r="G38" s="22">
        <f t="shared" si="1"/>
        <v>0.10613614268064779</v>
      </c>
    </row>
    <row r="39" spans="1:7" x14ac:dyDescent="0.35">
      <c r="A39" s="21">
        <v>43435</v>
      </c>
      <c r="B39">
        <v>2506.8500979999999</v>
      </c>
      <c r="C39" s="22">
        <f t="shared" si="0"/>
        <v>-9.1776894596563949E-2</v>
      </c>
      <c r="E39">
        <v>113.94000200000001</v>
      </c>
      <c r="F39">
        <v>1</v>
      </c>
      <c r="G39" s="22">
        <f t="shared" si="1"/>
        <v>-3.7271473417573725E-3</v>
      </c>
    </row>
    <row r="40" spans="1:7" x14ac:dyDescent="0.35">
      <c r="A40" s="21">
        <v>43466</v>
      </c>
      <c r="B40">
        <v>2704.1000979999999</v>
      </c>
      <c r="C40" s="22">
        <f t="shared" si="0"/>
        <v>7.8684401655036665E-2</v>
      </c>
      <c r="E40">
        <v>111.379997</v>
      </c>
      <c r="G40" s="22">
        <f t="shared" si="1"/>
        <v>-2.246800908428985E-2</v>
      </c>
    </row>
    <row r="41" spans="1:7" x14ac:dyDescent="0.35">
      <c r="A41" s="21">
        <v>43497</v>
      </c>
      <c r="B41">
        <v>2784.48999</v>
      </c>
      <c r="C41" s="22">
        <f t="shared" si="0"/>
        <v>2.9728889126352211E-2</v>
      </c>
      <c r="E41">
        <v>116.83000199999999</v>
      </c>
      <c r="G41" s="22">
        <f t="shared" si="1"/>
        <v>4.8931631772265088E-2</v>
      </c>
    </row>
    <row r="42" spans="1:7" x14ac:dyDescent="0.35">
      <c r="A42" s="21">
        <v>43525</v>
      </c>
      <c r="B42">
        <v>2834.3999020000001</v>
      </c>
      <c r="C42" s="22">
        <f t="shared" si="0"/>
        <v>1.7924256211817115E-2</v>
      </c>
      <c r="E42">
        <v>123.900002</v>
      </c>
      <c r="F42">
        <v>1.03</v>
      </c>
      <c r="G42" s="22">
        <f t="shared" si="1"/>
        <v>6.9331506131447368E-2</v>
      </c>
    </row>
    <row r="43" spans="1:7" x14ac:dyDescent="0.35">
      <c r="A43" s="21">
        <v>43556</v>
      </c>
      <c r="B43">
        <v>2945.830078</v>
      </c>
      <c r="C43" s="22">
        <f t="shared" si="0"/>
        <v>3.9313498395682572E-2</v>
      </c>
      <c r="E43">
        <v>128.38000500000001</v>
      </c>
      <c r="G43" s="22">
        <f t="shared" si="1"/>
        <v>3.6158215719802898E-2</v>
      </c>
    </row>
    <row r="44" spans="1:7" x14ac:dyDescent="0.35">
      <c r="A44" s="21">
        <v>43586</v>
      </c>
      <c r="B44">
        <v>2752.0600589999999</v>
      </c>
      <c r="C44" s="22">
        <f t="shared" si="0"/>
        <v>-6.5777731189286898E-2</v>
      </c>
      <c r="E44">
        <v>127.889999</v>
      </c>
      <c r="G44" s="22">
        <f t="shared" si="1"/>
        <v>-3.8168404807275721E-3</v>
      </c>
    </row>
    <row r="45" spans="1:7" x14ac:dyDescent="0.35">
      <c r="A45" s="21">
        <v>43617</v>
      </c>
      <c r="B45">
        <v>2941.76001</v>
      </c>
      <c r="C45" s="22">
        <f t="shared" si="0"/>
        <v>6.8930163925612228E-2</v>
      </c>
      <c r="E45">
        <v>133.279999</v>
      </c>
      <c r="F45">
        <v>1.03</v>
      </c>
      <c r="G45" s="22">
        <f t="shared" si="1"/>
        <v>5.0199390493388008E-2</v>
      </c>
    </row>
    <row r="46" spans="1:7" x14ac:dyDescent="0.35">
      <c r="A46" s="21">
        <v>43647</v>
      </c>
      <c r="B46">
        <v>2980.3798830000001</v>
      </c>
      <c r="C46" s="22">
        <f t="shared" si="0"/>
        <v>1.312815214997776E-2</v>
      </c>
      <c r="E46">
        <v>135.64999399999999</v>
      </c>
      <c r="G46" s="22">
        <f t="shared" si="1"/>
        <v>1.77820754635509E-2</v>
      </c>
    </row>
    <row r="47" spans="1:7" x14ac:dyDescent="0.35">
      <c r="A47" s="21">
        <v>43678</v>
      </c>
      <c r="B47">
        <v>2926.459961</v>
      </c>
      <c r="C47" s="22">
        <f t="shared" si="0"/>
        <v>-1.8091627281326687E-2</v>
      </c>
      <c r="E47">
        <v>141.11000100000001</v>
      </c>
      <c r="G47" s="22">
        <f t="shared" si="1"/>
        <v>4.0250698426127607E-2</v>
      </c>
    </row>
    <row r="48" spans="1:7" x14ac:dyDescent="0.35">
      <c r="A48" s="21">
        <v>43709</v>
      </c>
      <c r="B48">
        <v>2976.73999</v>
      </c>
      <c r="C48" s="22">
        <f t="shared" si="0"/>
        <v>1.7181177829208652E-2</v>
      </c>
      <c r="E48">
        <v>142.050003</v>
      </c>
      <c r="F48">
        <v>1.03</v>
      </c>
      <c r="G48" s="22">
        <f t="shared" si="1"/>
        <v>1.3960753922749909E-2</v>
      </c>
    </row>
    <row r="49" spans="1:7" x14ac:dyDescent="0.35">
      <c r="A49" s="21">
        <v>43739</v>
      </c>
      <c r="B49">
        <v>3037.5600589999999</v>
      </c>
      <c r="C49" s="22">
        <f t="shared" si="0"/>
        <v>2.0431770730503028E-2</v>
      </c>
      <c r="E49">
        <v>135.19000199999999</v>
      </c>
      <c r="G49" s="22">
        <f t="shared" si="1"/>
        <v>-4.829286064851411E-2</v>
      </c>
    </row>
    <row r="50" spans="1:7" x14ac:dyDescent="0.35">
      <c r="A50" s="21">
        <v>43770</v>
      </c>
      <c r="B50">
        <v>3140.9799800000001</v>
      </c>
      <c r="C50" s="22">
        <f t="shared" si="0"/>
        <v>3.4047037421886299E-2</v>
      </c>
      <c r="E50">
        <v>136.33999600000001</v>
      </c>
      <c r="G50" s="22">
        <f t="shared" si="1"/>
        <v>8.5065018343591769E-3</v>
      </c>
    </row>
    <row r="51" spans="1:7" x14ac:dyDescent="0.35">
      <c r="A51" s="21">
        <v>43800</v>
      </c>
      <c r="B51">
        <v>3230.780029</v>
      </c>
      <c r="C51" s="22">
        <f t="shared" si="0"/>
        <v>2.8589818964716848E-2</v>
      </c>
      <c r="E51">
        <v>137.550003</v>
      </c>
      <c r="F51">
        <v>1.03</v>
      </c>
      <c r="G51" s="22">
        <f t="shared" si="1"/>
        <v>1.6429566273421271E-2</v>
      </c>
    </row>
    <row r="52" spans="1:7" x14ac:dyDescent="0.35">
      <c r="A52" s="21">
        <v>43831</v>
      </c>
      <c r="B52">
        <v>3225.5200199999999</v>
      </c>
      <c r="C52" s="22">
        <f t="shared" si="0"/>
        <v>-1.6280925822202059E-3</v>
      </c>
      <c r="E52">
        <v>143.240005</v>
      </c>
      <c r="G52" s="22">
        <f t="shared" si="1"/>
        <v>4.1366789355867864E-2</v>
      </c>
    </row>
    <row r="53" spans="1:7" x14ac:dyDescent="0.35">
      <c r="A53" s="21">
        <v>43862</v>
      </c>
      <c r="B53">
        <v>2954.219971</v>
      </c>
      <c r="C53" s="22">
        <f t="shared" si="0"/>
        <v>-8.411048367946572E-2</v>
      </c>
      <c r="E53">
        <v>131.19000199999999</v>
      </c>
      <c r="G53" s="22">
        <f t="shared" si="1"/>
        <v>-8.4124564223521242E-2</v>
      </c>
    </row>
    <row r="54" spans="1:7" x14ac:dyDescent="0.35">
      <c r="A54" s="21">
        <v>43891</v>
      </c>
      <c r="B54">
        <v>2584.5900879999999</v>
      </c>
      <c r="C54" s="22">
        <f t="shared" si="0"/>
        <v>-0.12511928245982332</v>
      </c>
      <c r="E54">
        <v>127.870003</v>
      </c>
      <c r="F54">
        <v>1.07</v>
      </c>
      <c r="G54" s="22">
        <f t="shared" si="1"/>
        <v>-1.7150689577701224E-2</v>
      </c>
    </row>
    <row r="55" spans="1:7" x14ac:dyDescent="0.35">
      <c r="A55" s="21">
        <v>43922</v>
      </c>
      <c r="B55">
        <v>2912.429932</v>
      </c>
      <c r="C55" s="22">
        <f t="shared" si="0"/>
        <v>0.12684403825663829</v>
      </c>
      <c r="E55">
        <v>138.479996</v>
      </c>
      <c r="G55" s="22">
        <f t="shared" si="1"/>
        <v>8.2974839689336707E-2</v>
      </c>
    </row>
    <row r="56" spans="1:7" x14ac:dyDescent="0.35">
      <c r="A56" s="21">
        <v>43952</v>
      </c>
      <c r="B56">
        <v>3044.3100589999999</v>
      </c>
      <c r="C56" s="22">
        <f t="shared" si="0"/>
        <v>4.5281819676065566E-2</v>
      </c>
      <c r="E56">
        <v>141.44000199999999</v>
      </c>
      <c r="G56" s="22">
        <f t="shared" si="1"/>
        <v>2.1374971732379257E-2</v>
      </c>
    </row>
    <row r="57" spans="1:7" x14ac:dyDescent="0.35">
      <c r="A57" s="21">
        <v>43983</v>
      </c>
      <c r="B57">
        <v>3100.290039</v>
      </c>
      <c r="C57" s="22">
        <f t="shared" si="0"/>
        <v>1.8388396357494698E-2</v>
      </c>
      <c r="E57">
        <v>141.35000600000001</v>
      </c>
      <c r="F57">
        <v>1.07</v>
      </c>
      <c r="G57" s="22">
        <f t="shared" si="1"/>
        <v>6.9287612142426873E-3</v>
      </c>
    </row>
    <row r="58" spans="1:7" x14ac:dyDescent="0.35">
      <c r="A58" s="21">
        <v>44013</v>
      </c>
      <c r="B58">
        <v>3271.1201169999999</v>
      </c>
      <c r="C58" s="22">
        <f t="shared" si="0"/>
        <v>5.5101321441235633E-2</v>
      </c>
      <c r="E58">
        <v>152.03999300000001</v>
      </c>
      <c r="G58" s="22">
        <f t="shared" si="1"/>
        <v>7.562777889093264E-2</v>
      </c>
    </row>
    <row r="59" spans="1:7" x14ac:dyDescent="0.35">
      <c r="A59" s="21">
        <v>44044</v>
      </c>
      <c r="B59">
        <v>3500.3100589999999</v>
      </c>
      <c r="C59" s="22">
        <f t="shared" si="0"/>
        <v>7.0064667087246554E-2</v>
      </c>
      <c r="E59">
        <v>157.759995</v>
      </c>
      <c r="G59" s="22">
        <f t="shared" si="1"/>
        <v>3.7621693392211573E-2</v>
      </c>
    </row>
    <row r="60" spans="1:7" x14ac:dyDescent="0.35">
      <c r="A60" s="21">
        <v>44075</v>
      </c>
      <c r="B60">
        <v>3363</v>
      </c>
      <c r="C60" s="22">
        <f t="shared" si="0"/>
        <v>-3.9227970289931365E-2</v>
      </c>
      <c r="E60">
        <v>147.66000399999999</v>
      </c>
      <c r="F60">
        <v>1.07</v>
      </c>
      <c r="G60" s="22">
        <f t="shared" si="1"/>
        <v>-5.7238788578815709E-2</v>
      </c>
    </row>
    <row r="61" spans="1:7" x14ac:dyDescent="0.35">
      <c r="A61" s="21">
        <v>44105</v>
      </c>
      <c r="B61">
        <v>3269.959961</v>
      </c>
      <c r="C61" s="22">
        <f t="shared" si="0"/>
        <v>-2.7665786202795119E-2</v>
      </c>
      <c r="E61">
        <v>132.58999600000001</v>
      </c>
      <c r="G61" s="22">
        <f t="shared" si="1"/>
        <v>-0.10205883510608584</v>
      </c>
    </row>
    <row r="62" spans="1:7" x14ac:dyDescent="0.35">
      <c r="A62" s="21">
        <v>44136</v>
      </c>
      <c r="B62">
        <v>3621.6298830000001</v>
      </c>
      <c r="C62" s="22">
        <f t="shared" si="0"/>
        <v>0.10754563548003028</v>
      </c>
      <c r="E62">
        <v>139.30999800000001</v>
      </c>
      <c r="G62" s="22">
        <f t="shared" si="1"/>
        <v>5.0682571858588737E-2</v>
      </c>
    </row>
    <row r="63" spans="1:7" x14ac:dyDescent="0.35">
      <c r="A63" s="21">
        <v>44166</v>
      </c>
      <c r="B63">
        <v>3756.070068</v>
      </c>
      <c r="C63" s="22">
        <f t="shared" si="0"/>
        <v>3.7121458940645682E-2</v>
      </c>
      <c r="E63">
        <v>134.83000200000001</v>
      </c>
      <c r="F63">
        <v>1.07</v>
      </c>
      <c r="G63" s="22">
        <f t="shared" si="1"/>
        <v>-2.4477754999321776E-2</v>
      </c>
    </row>
    <row r="64" spans="1:7" x14ac:dyDescent="0.35">
      <c r="A64" s="21"/>
    </row>
    <row r="65" spans="1:1" x14ac:dyDescent="0.35">
      <c r="A65" s="21"/>
    </row>
    <row r="66" spans="1:1" x14ac:dyDescent="0.35">
      <c r="A66" s="21"/>
    </row>
    <row r="67" spans="1:1" x14ac:dyDescent="0.35">
      <c r="A67" s="21"/>
    </row>
    <row r="68" spans="1:1" x14ac:dyDescent="0.35">
      <c r="A68" s="21"/>
    </row>
    <row r="69" spans="1:1" x14ac:dyDescent="0.35">
      <c r="A69" s="21"/>
    </row>
    <row r="70" spans="1:1" x14ac:dyDescent="0.35">
      <c r="A70" s="21"/>
    </row>
    <row r="71" spans="1:1" x14ac:dyDescent="0.35">
      <c r="A71" s="21"/>
    </row>
    <row r="72" spans="1:1" x14ac:dyDescent="0.35">
      <c r="A72" s="21"/>
    </row>
    <row r="73" spans="1:1" x14ac:dyDescent="0.35">
      <c r="A73" s="21"/>
    </row>
    <row r="74" spans="1:1" x14ac:dyDescent="0.35">
      <c r="A74" s="21"/>
    </row>
    <row r="75" spans="1:1" x14ac:dyDescent="0.35">
      <c r="A75" s="21"/>
    </row>
    <row r="76" spans="1:1" x14ac:dyDescent="0.35">
      <c r="A76" s="21"/>
    </row>
    <row r="77" spans="1:1" x14ac:dyDescent="0.35">
      <c r="A77" s="21"/>
    </row>
    <row r="78" spans="1:1" x14ac:dyDescent="0.35">
      <c r="A78" s="21"/>
    </row>
    <row r="79" spans="1:1" x14ac:dyDescent="0.35">
      <c r="A79" s="21"/>
    </row>
    <row r="80" spans="1:1" x14ac:dyDescent="0.35">
      <c r="A80" s="21"/>
    </row>
    <row r="81" spans="1:1" x14ac:dyDescent="0.35">
      <c r="A81" s="21"/>
    </row>
    <row r="82" spans="1:1" x14ac:dyDescent="0.35">
      <c r="A82" s="21"/>
    </row>
    <row r="83" spans="1:1" x14ac:dyDescent="0.35">
      <c r="A83" s="21"/>
    </row>
    <row r="84" spans="1:1" x14ac:dyDescent="0.35">
      <c r="A84" s="21"/>
    </row>
    <row r="85" spans="1:1" x14ac:dyDescent="0.35">
      <c r="A85" s="21"/>
    </row>
    <row r="86" spans="1:1" x14ac:dyDescent="0.35">
      <c r="A86" s="21"/>
    </row>
    <row r="87" spans="1:1" x14ac:dyDescent="0.35">
      <c r="A87" s="21"/>
    </row>
    <row r="88" spans="1:1" x14ac:dyDescent="0.35">
      <c r="A88" s="21"/>
    </row>
    <row r="89" spans="1:1" x14ac:dyDescent="0.35">
      <c r="A89" s="21"/>
    </row>
    <row r="90" spans="1:1" x14ac:dyDescent="0.35">
      <c r="A90" s="21"/>
    </row>
    <row r="91" spans="1:1" x14ac:dyDescent="0.35">
      <c r="A91" s="21"/>
    </row>
    <row r="92" spans="1:1" x14ac:dyDescent="0.35">
      <c r="A92" s="21"/>
    </row>
    <row r="93" spans="1:1" x14ac:dyDescent="0.35">
      <c r="A93" s="21"/>
    </row>
    <row r="94" spans="1:1" x14ac:dyDescent="0.35">
      <c r="A94" s="21"/>
    </row>
    <row r="95" spans="1:1" x14ac:dyDescent="0.35">
      <c r="A95" s="21"/>
    </row>
    <row r="96" spans="1:1" x14ac:dyDescent="0.35">
      <c r="A96" s="21"/>
    </row>
    <row r="97" spans="1:1" x14ac:dyDescent="0.35">
      <c r="A97" s="21"/>
    </row>
    <row r="98" spans="1:1" x14ac:dyDescent="0.35">
      <c r="A98" s="21"/>
    </row>
    <row r="99" spans="1:1" x14ac:dyDescent="0.35">
      <c r="A99" s="21"/>
    </row>
    <row r="100" spans="1:1" x14ac:dyDescent="0.35">
      <c r="A100" s="21"/>
    </row>
    <row r="101" spans="1:1" x14ac:dyDescent="0.35">
      <c r="A101" s="21"/>
    </row>
    <row r="102" spans="1:1" x14ac:dyDescent="0.35">
      <c r="A102" s="21"/>
    </row>
    <row r="103" spans="1:1" x14ac:dyDescent="0.35">
      <c r="A103" s="21"/>
    </row>
    <row r="104" spans="1:1" x14ac:dyDescent="0.35">
      <c r="A104" s="21"/>
    </row>
    <row r="105" spans="1:1" x14ac:dyDescent="0.35">
      <c r="A105" s="21"/>
    </row>
    <row r="106" spans="1:1" x14ac:dyDescent="0.35">
      <c r="A106" s="21"/>
    </row>
    <row r="107" spans="1:1" x14ac:dyDescent="0.35">
      <c r="A107" s="21"/>
    </row>
    <row r="108" spans="1:1" x14ac:dyDescent="0.35">
      <c r="A108" s="21"/>
    </row>
    <row r="109" spans="1:1" x14ac:dyDescent="0.35">
      <c r="A109" s="21"/>
    </row>
    <row r="110" spans="1:1" x14ac:dyDescent="0.35">
      <c r="A110" s="21"/>
    </row>
    <row r="111" spans="1:1" x14ac:dyDescent="0.35">
      <c r="A111" s="21"/>
    </row>
    <row r="112" spans="1:1" x14ac:dyDescent="0.35">
      <c r="A112" s="21"/>
    </row>
    <row r="113" spans="1:1" x14ac:dyDescent="0.35">
      <c r="A113" s="21"/>
    </row>
    <row r="114" spans="1:1" x14ac:dyDescent="0.35">
      <c r="A114" s="21"/>
    </row>
    <row r="115" spans="1:1" x14ac:dyDescent="0.35">
      <c r="A115" s="21"/>
    </row>
    <row r="116" spans="1:1" x14ac:dyDescent="0.35">
      <c r="A116" s="21"/>
    </row>
    <row r="117" spans="1:1" x14ac:dyDescent="0.35">
      <c r="A117" s="21"/>
    </row>
    <row r="118" spans="1:1" x14ac:dyDescent="0.35">
      <c r="A118" s="21"/>
    </row>
    <row r="119" spans="1:1" x14ac:dyDescent="0.35">
      <c r="A119" s="21"/>
    </row>
    <row r="120" spans="1:1" x14ac:dyDescent="0.35">
      <c r="A120" s="21"/>
    </row>
    <row r="121" spans="1:1" x14ac:dyDescent="0.35">
      <c r="A121" s="21"/>
    </row>
    <row r="122" spans="1:1" x14ac:dyDescent="0.35">
      <c r="A122" s="21"/>
    </row>
    <row r="123" spans="1:1" x14ac:dyDescent="0.35">
      <c r="A123" s="21"/>
    </row>
    <row r="124" spans="1:1" x14ac:dyDescent="0.35">
      <c r="A124" s="21"/>
    </row>
    <row r="125" spans="1:1" x14ac:dyDescent="0.35">
      <c r="A125" s="21"/>
    </row>
    <row r="126" spans="1:1" x14ac:dyDescent="0.35">
      <c r="A126" s="21"/>
    </row>
    <row r="127" spans="1:1" x14ac:dyDescent="0.35">
      <c r="A127" s="21"/>
    </row>
    <row r="128" spans="1:1" x14ac:dyDescent="0.35">
      <c r="A128" s="21"/>
    </row>
    <row r="129" spans="1:1" x14ac:dyDescent="0.35">
      <c r="A129" s="21"/>
    </row>
    <row r="130" spans="1:1" x14ac:dyDescent="0.35">
      <c r="A130" s="21"/>
    </row>
    <row r="131" spans="1:1" x14ac:dyDescent="0.35">
      <c r="A131" s="21"/>
    </row>
    <row r="132" spans="1:1" x14ac:dyDescent="0.35">
      <c r="A132" s="21"/>
    </row>
    <row r="133" spans="1:1" x14ac:dyDescent="0.35">
      <c r="A133" s="21"/>
    </row>
    <row r="134" spans="1:1" x14ac:dyDescent="0.35">
      <c r="A134" s="21"/>
    </row>
    <row r="135" spans="1:1" x14ac:dyDescent="0.35">
      <c r="A135" s="21"/>
    </row>
    <row r="136" spans="1:1" x14ac:dyDescent="0.35">
      <c r="A136" s="21"/>
    </row>
    <row r="137" spans="1:1" x14ac:dyDescent="0.35">
      <c r="A137" s="21"/>
    </row>
    <row r="138" spans="1:1" x14ac:dyDescent="0.35">
      <c r="A138" s="21"/>
    </row>
    <row r="139" spans="1:1" x14ac:dyDescent="0.35">
      <c r="A139" s="21"/>
    </row>
    <row r="140" spans="1:1" x14ac:dyDescent="0.35">
      <c r="A140" s="21"/>
    </row>
    <row r="141" spans="1:1" x14ac:dyDescent="0.35">
      <c r="A141" s="21"/>
    </row>
    <row r="142" spans="1:1" x14ac:dyDescent="0.35">
      <c r="A142" s="21"/>
    </row>
    <row r="143" spans="1:1" x14ac:dyDescent="0.35">
      <c r="A143" s="21"/>
    </row>
    <row r="144" spans="1:1" x14ac:dyDescent="0.35">
      <c r="A144" s="21"/>
    </row>
    <row r="145" spans="1:1" x14ac:dyDescent="0.35">
      <c r="A145" s="21"/>
    </row>
    <row r="146" spans="1:1" x14ac:dyDescent="0.35">
      <c r="A146" s="21"/>
    </row>
    <row r="147" spans="1:1" x14ac:dyDescent="0.35">
      <c r="A147" s="21"/>
    </row>
    <row r="148" spans="1:1" x14ac:dyDescent="0.35">
      <c r="A148" s="21"/>
    </row>
    <row r="149" spans="1:1" x14ac:dyDescent="0.35">
      <c r="A149" s="21"/>
    </row>
    <row r="150" spans="1:1" x14ac:dyDescent="0.35">
      <c r="A150" s="21"/>
    </row>
    <row r="151" spans="1:1" x14ac:dyDescent="0.35">
      <c r="A151" s="21"/>
    </row>
    <row r="152" spans="1:1" x14ac:dyDescent="0.35">
      <c r="A152" s="21"/>
    </row>
    <row r="153" spans="1:1" x14ac:dyDescent="0.35">
      <c r="A153" s="21"/>
    </row>
    <row r="154" spans="1:1" x14ac:dyDescent="0.35">
      <c r="A154" s="21"/>
    </row>
    <row r="155" spans="1:1" x14ac:dyDescent="0.35">
      <c r="A155" s="21"/>
    </row>
    <row r="156" spans="1:1" x14ac:dyDescent="0.35">
      <c r="A156" s="21"/>
    </row>
    <row r="157" spans="1:1" x14ac:dyDescent="0.35">
      <c r="A157" s="21"/>
    </row>
    <row r="158" spans="1:1" x14ac:dyDescent="0.35">
      <c r="A158" s="21"/>
    </row>
    <row r="159" spans="1:1" x14ac:dyDescent="0.35">
      <c r="A159" s="21"/>
    </row>
    <row r="160" spans="1:1" x14ac:dyDescent="0.35">
      <c r="A160" s="21"/>
    </row>
    <row r="161" spans="1:1" x14ac:dyDescent="0.35">
      <c r="A161" s="21"/>
    </row>
    <row r="162" spans="1:1" x14ac:dyDescent="0.35">
      <c r="A162" s="21"/>
    </row>
    <row r="163" spans="1:1" x14ac:dyDescent="0.35">
      <c r="A163" s="21"/>
    </row>
    <row r="164" spans="1:1" x14ac:dyDescent="0.35">
      <c r="A164" s="21"/>
    </row>
    <row r="165" spans="1:1" x14ac:dyDescent="0.35">
      <c r="A165" s="21"/>
    </row>
    <row r="166" spans="1:1" x14ac:dyDescent="0.35">
      <c r="A166" s="21"/>
    </row>
    <row r="167" spans="1:1" x14ac:dyDescent="0.35">
      <c r="A167" s="21"/>
    </row>
    <row r="168" spans="1:1" x14ac:dyDescent="0.35">
      <c r="A168" s="21"/>
    </row>
    <row r="169" spans="1:1" x14ac:dyDescent="0.35">
      <c r="A169" s="21"/>
    </row>
    <row r="170" spans="1:1" x14ac:dyDescent="0.35">
      <c r="A170" s="21"/>
    </row>
    <row r="171" spans="1:1" x14ac:dyDescent="0.35">
      <c r="A171" s="21"/>
    </row>
    <row r="172" spans="1:1" x14ac:dyDescent="0.35">
      <c r="A172" s="21"/>
    </row>
    <row r="173" spans="1:1" x14ac:dyDescent="0.35">
      <c r="A173" s="21"/>
    </row>
    <row r="174" spans="1:1" x14ac:dyDescent="0.35">
      <c r="A174" s="21"/>
    </row>
    <row r="175" spans="1:1" x14ac:dyDescent="0.35">
      <c r="A175" s="21"/>
    </row>
    <row r="176" spans="1:1" x14ac:dyDescent="0.35">
      <c r="A176" s="21"/>
    </row>
    <row r="177" spans="1:1" x14ac:dyDescent="0.35">
      <c r="A177" s="21"/>
    </row>
    <row r="178" spans="1:1" x14ac:dyDescent="0.35">
      <c r="A178" s="21"/>
    </row>
    <row r="179" spans="1:1" x14ac:dyDescent="0.35">
      <c r="A179" s="21"/>
    </row>
    <row r="180" spans="1:1" x14ac:dyDescent="0.35">
      <c r="A180" s="21"/>
    </row>
    <row r="181" spans="1:1" x14ac:dyDescent="0.35">
      <c r="A181" s="21"/>
    </row>
    <row r="182" spans="1:1" x14ac:dyDescent="0.35">
      <c r="A182" s="21"/>
    </row>
    <row r="183" spans="1:1" x14ac:dyDescent="0.35">
      <c r="A183" s="21"/>
    </row>
    <row r="184" spans="1:1" x14ac:dyDescent="0.35">
      <c r="A184" s="21"/>
    </row>
    <row r="185" spans="1:1" x14ac:dyDescent="0.35">
      <c r="A185" s="21"/>
    </row>
    <row r="186" spans="1:1" x14ac:dyDescent="0.35">
      <c r="A186" s="21"/>
    </row>
    <row r="187" spans="1:1" x14ac:dyDescent="0.35">
      <c r="A187" s="21"/>
    </row>
    <row r="188" spans="1:1" x14ac:dyDescent="0.35">
      <c r="A188" s="21"/>
    </row>
    <row r="189" spans="1:1" x14ac:dyDescent="0.35">
      <c r="A189" s="21"/>
    </row>
    <row r="190" spans="1:1" x14ac:dyDescent="0.35">
      <c r="A190" s="21"/>
    </row>
    <row r="191" spans="1:1" x14ac:dyDescent="0.35">
      <c r="A191" s="21"/>
    </row>
    <row r="192" spans="1:1" x14ac:dyDescent="0.35">
      <c r="A192" s="21"/>
    </row>
    <row r="193" spans="1:1" x14ac:dyDescent="0.35">
      <c r="A193" s="21"/>
    </row>
    <row r="194" spans="1:1" x14ac:dyDescent="0.35">
      <c r="A194" s="21"/>
    </row>
    <row r="195" spans="1:1" x14ac:dyDescent="0.35">
      <c r="A195" s="21"/>
    </row>
    <row r="196" spans="1:1" x14ac:dyDescent="0.35">
      <c r="A196" s="21"/>
    </row>
    <row r="197" spans="1:1" x14ac:dyDescent="0.35">
      <c r="A197" s="21"/>
    </row>
    <row r="198" spans="1:1" x14ac:dyDescent="0.35">
      <c r="A198" s="21"/>
    </row>
    <row r="199" spans="1:1" x14ac:dyDescent="0.35">
      <c r="A199" s="21"/>
    </row>
    <row r="200" spans="1:1" x14ac:dyDescent="0.35">
      <c r="A200" s="21"/>
    </row>
    <row r="201" spans="1:1" x14ac:dyDescent="0.35">
      <c r="A201" s="21"/>
    </row>
    <row r="202" spans="1:1" x14ac:dyDescent="0.35">
      <c r="A202" s="21"/>
    </row>
    <row r="203" spans="1:1" x14ac:dyDescent="0.35">
      <c r="A203" s="21"/>
    </row>
    <row r="204" spans="1:1" x14ac:dyDescent="0.35">
      <c r="A204" s="21"/>
    </row>
    <row r="205" spans="1:1" x14ac:dyDescent="0.35">
      <c r="A205" s="21"/>
    </row>
    <row r="206" spans="1:1" x14ac:dyDescent="0.35">
      <c r="A206" s="21"/>
    </row>
    <row r="207" spans="1:1" x14ac:dyDescent="0.35">
      <c r="A207" s="21"/>
    </row>
    <row r="208" spans="1:1" x14ac:dyDescent="0.35">
      <c r="A208" s="21"/>
    </row>
    <row r="209" spans="1:1" x14ac:dyDescent="0.35">
      <c r="A209" s="21"/>
    </row>
    <row r="210" spans="1:1" x14ac:dyDescent="0.35">
      <c r="A210" s="21"/>
    </row>
    <row r="211" spans="1:1" x14ac:dyDescent="0.35">
      <c r="A211" s="21"/>
    </row>
    <row r="212" spans="1:1" x14ac:dyDescent="0.35">
      <c r="A212" s="21"/>
    </row>
    <row r="213" spans="1:1" x14ac:dyDescent="0.35">
      <c r="A213" s="21"/>
    </row>
    <row r="214" spans="1:1" x14ac:dyDescent="0.35">
      <c r="A214" s="21"/>
    </row>
    <row r="215" spans="1:1" x14ac:dyDescent="0.35">
      <c r="A215" s="21"/>
    </row>
    <row r="216" spans="1:1" x14ac:dyDescent="0.35">
      <c r="A216" s="21"/>
    </row>
    <row r="217" spans="1:1" x14ac:dyDescent="0.35">
      <c r="A217" s="21"/>
    </row>
    <row r="218" spans="1:1" x14ac:dyDescent="0.35">
      <c r="A218" s="21"/>
    </row>
    <row r="219" spans="1:1" x14ac:dyDescent="0.35">
      <c r="A219" s="21"/>
    </row>
    <row r="220" spans="1:1" x14ac:dyDescent="0.35">
      <c r="A220" s="21"/>
    </row>
    <row r="221" spans="1:1" x14ac:dyDescent="0.35">
      <c r="A221" s="21"/>
    </row>
    <row r="222" spans="1:1" x14ac:dyDescent="0.35">
      <c r="A222" s="21"/>
    </row>
    <row r="223" spans="1:1" x14ac:dyDescent="0.35">
      <c r="A223" s="21"/>
    </row>
    <row r="224" spans="1:1" x14ac:dyDescent="0.35">
      <c r="A224" s="21"/>
    </row>
    <row r="225" spans="1:1" x14ac:dyDescent="0.35">
      <c r="A225" s="21"/>
    </row>
    <row r="226" spans="1:1" x14ac:dyDescent="0.35">
      <c r="A226" s="21"/>
    </row>
    <row r="227" spans="1:1" x14ac:dyDescent="0.35">
      <c r="A227" s="21"/>
    </row>
    <row r="228" spans="1:1" x14ac:dyDescent="0.35">
      <c r="A228" s="21"/>
    </row>
    <row r="229" spans="1:1" x14ac:dyDescent="0.35">
      <c r="A229" s="21"/>
    </row>
    <row r="230" spans="1:1" x14ac:dyDescent="0.35">
      <c r="A230" s="21"/>
    </row>
    <row r="231" spans="1:1" x14ac:dyDescent="0.35">
      <c r="A231" s="21"/>
    </row>
    <row r="232" spans="1:1" x14ac:dyDescent="0.35">
      <c r="A232" s="21"/>
    </row>
    <row r="233" spans="1:1" x14ac:dyDescent="0.35">
      <c r="A233" s="21"/>
    </row>
    <row r="234" spans="1:1" x14ac:dyDescent="0.35">
      <c r="A234" s="21"/>
    </row>
    <row r="235" spans="1:1" x14ac:dyDescent="0.35">
      <c r="A235" s="21"/>
    </row>
    <row r="236" spans="1:1" x14ac:dyDescent="0.35">
      <c r="A236" s="21"/>
    </row>
    <row r="237" spans="1:1" x14ac:dyDescent="0.35">
      <c r="A237" s="21"/>
    </row>
    <row r="238" spans="1:1" x14ac:dyDescent="0.35">
      <c r="A238" s="21"/>
    </row>
    <row r="239" spans="1:1" x14ac:dyDescent="0.35">
      <c r="A239" s="21"/>
    </row>
    <row r="240" spans="1:1" x14ac:dyDescent="0.35">
      <c r="A240" s="21"/>
    </row>
    <row r="241" spans="1:1" x14ac:dyDescent="0.35">
      <c r="A241" s="21"/>
    </row>
    <row r="242" spans="1:1" x14ac:dyDescent="0.35">
      <c r="A242" s="21"/>
    </row>
    <row r="243" spans="1:1" x14ac:dyDescent="0.35">
      <c r="A243" s="21"/>
    </row>
    <row r="244" spans="1:1" x14ac:dyDescent="0.35">
      <c r="A244" s="21"/>
    </row>
    <row r="245" spans="1:1" x14ac:dyDescent="0.35">
      <c r="A245" s="21"/>
    </row>
    <row r="246" spans="1:1" x14ac:dyDescent="0.35">
      <c r="A246" s="21"/>
    </row>
    <row r="247" spans="1:1" x14ac:dyDescent="0.35">
      <c r="A247" s="21"/>
    </row>
    <row r="248" spans="1:1" x14ac:dyDescent="0.35">
      <c r="A248" s="21"/>
    </row>
    <row r="249" spans="1:1" x14ac:dyDescent="0.35">
      <c r="A249" s="21"/>
    </row>
    <row r="250" spans="1:1" x14ac:dyDescent="0.35">
      <c r="A250" s="21"/>
    </row>
    <row r="251" spans="1:1" x14ac:dyDescent="0.35">
      <c r="A251" s="21"/>
    </row>
    <row r="252" spans="1:1" x14ac:dyDescent="0.35">
      <c r="A252" s="21"/>
    </row>
    <row r="253" spans="1:1" x14ac:dyDescent="0.35">
      <c r="A253" s="21"/>
    </row>
    <row r="254" spans="1:1" x14ac:dyDescent="0.35">
      <c r="A254" s="21"/>
    </row>
    <row r="255" spans="1:1" x14ac:dyDescent="0.35">
      <c r="A255" s="21"/>
    </row>
    <row r="256" spans="1:1" x14ac:dyDescent="0.35">
      <c r="A256" s="21"/>
    </row>
    <row r="257" spans="1:1" x14ac:dyDescent="0.35">
      <c r="A257" s="21"/>
    </row>
    <row r="258" spans="1:1" x14ac:dyDescent="0.35">
      <c r="A258" s="21"/>
    </row>
    <row r="259" spans="1:1" x14ac:dyDescent="0.35">
      <c r="A259" s="21"/>
    </row>
    <row r="260" spans="1:1" x14ac:dyDescent="0.35">
      <c r="A260" s="21"/>
    </row>
    <row r="261" spans="1:1" x14ac:dyDescent="0.35">
      <c r="A261" s="21"/>
    </row>
    <row r="262" spans="1:1" x14ac:dyDescent="0.35">
      <c r="A262" s="21"/>
    </row>
    <row r="263" spans="1:1" x14ac:dyDescent="0.35">
      <c r="A263" s="21"/>
    </row>
    <row r="264" spans="1:1" x14ac:dyDescent="0.35">
      <c r="A264" s="21"/>
    </row>
    <row r="265" spans="1:1" x14ac:dyDescent="0.35">
      <c r="A265" s="21"/>
    </row>
    <row r="266" spans="1:1" x14ac:dyDescent="0.35">
      <c r="A266" s="21"/>
    </row>
    <row r="267" spans="1:1" x14ac:dyDescent="0.35">
      <c r="A267" s="21"/>
    </row>
    <row r="268" spans="1:1" x14ac:dyDescent="0.35">
      <c r="A268" s="21"/>
    </row>
    <row r="269" spans="1:1" x14ac:dyDescent="0.35">
      <c r="A269" s="21"/>
    </row>
    <row r="270" spans="1:1" x14ac:dyDescent="0.35">
      <c r="A270" s="21"/>
    </row>
    <row r="271" spans="1:1" x14ac:dyDescent="0.35">
      <c r="A271" s="21"/>
    </row>
    <row r="272" spans="1:1" x14ac:dyDescent="0.35">
      <c r="A272" s="21"/>
    </row>
    <row r="273" spans="1:1" x14ac:dyDescent="0.35">
      <c r="A273" s="21"/>
    </row>
    <row r="274" spans="1:1" x14ac:dyDescent="0.35">
      <c r="A274" s="21"/>
    </row>
    <row r="275" spans="1:1" x14ac:dyDescent="0.35">
      <c r="A275" s="21"/>
    </row>
    <row r="276" spans="1:1" x14ac:dyDescent="0.35">
      <c r="A276" s="21"/>
    </row>
    <row r="277" spans="1:1" x14ac:dyDescent="0.35">
      <c r="A277" s="21"/>
    </row>
    <row r="278" spans="1:1" x14ac:dyDescent="0.35">
      <c r="A278" s="21"/>
    </row>
    <row r="279" spans="1:1" x14ac:dyDescent="0.35">
      <c r="A279" s="21"/>
    </row>
    <row r="280" spans="1:1" x14ac:dyDescent="0.35">
      <c r="A280" s="21"/>
    </row>
    <row r="281" spans="1:1" x14ac:dyDescent="0.35">
      <c r="A281" s="21"/>
    </row>
    <row r="282" spans="1:1" x14ac:dyDescent="0.35">
      <c r="A282" s="21"/>
    </row>
    <row r="283" spans="1:1" x14ac:dyDescent="0.35">
      <c r="A283" s="21"/>
    </row>
    <row r="284" spans="1:1" x14ac:dyDescent="0.35">
      <c r="A284" s="21"/>
    </row>
    <row r="285" spans="1:1" x14ac:dyDescent="0.35">
      <c r="A285" s="21"/>
    </row>
    <row r="286" spans="1:1" x14ac:dyDescent="0.35">
      <c r="A286" s="21"/>
    </row>
    <row r="287" spans="1:1" x14ac:dyDescent="0.35">
      <c r="A287" s="21"/>
    </row>
    <row r="288" spans="1:1" x14ac:dyDescent="0.35">
      <c r="A288" s="21"/>
    </row>
    <row r="289" spans="1:1" x14ac:dyDescent="0.35">
      <c r="A289" s="21"/>
    </row>
    <row r="290" spans="1:1" x14ac:dyDescent="0.35">
      <c r="A290" s="21"/>
    </row>
    <row r="291" spans="1:1" x14ac:dyDescent="0.35">
      <c r="A291" s="21"/>
    </row>
    <row r="292" spans="1:1" x14ac:dyDescent="0.35">
      <c r="A292" s="21"/>
    </row>
    <row r="293" spans="1:1" x14ac:dyDescent="0.35">
      <c r="A293" s="21"/>
    </row>
    <row r="294" spans="1:1" x14ac:dyDescent="0.35">
      <c r="A294" s="21"/>
    </row>
    <row r="295" spans="1:1" x14ac:dyDescent="0.35">
      <c r="A295" s="21"/>
    </row>
    <row r="296" spans="1:1" x14ac:dyDescent="0.35">
      <c r="A296" s="21"/>
    </row>
    <row r="297" spans="1:1" x14ac:dyDescent="0.35">
      <c r="A297" s="21"/>
    </row>
    <row r="298" spans="1:1" x14ac:dyDescent="0.35">
      <c r="A298" s="21"/>
    </row>
    <row r="299" spans="1:1" x14ac:dyDescent="0.35">
      <c r="A299" s="21"/>
    </row>
    <row r="300" spans="1:1" x14ac:dyDescent="0.35">
      <c r="A300" s="21"/>
    </row>
    <row r="301" spans="1:1" x14ac:dyDescent="0.35">
      <c r="A301" s="21"/>
    </row>
    <row r="302" spans="1:1" x14ac:dyDescent="0.35">
      <c r="A302" s="21"/>
    </row>
    <row r="303" spans="1:1" x14ac:dyDescent="0.35">
      <c r="A303" s="21"/>
    </row>
    <row r="304" spans="1:1" x14ac:dyDescent="0.35">
      <c r="A304" s="21"/>
    </row>
    <row r="305" spans="1:1" x14ac:dyDescent="0.35">
      <c r="A305" s="21"/>
    </row>
    <row r="306" spans="1:1" x14ac:dyDescent="0.35">
      <c r="A306" s="21"/>
    </row>
    <row r="307" spans="1:1" x14ac:dyDescent="0.35">
      <c r="A307" s="21"/>
    </row>
    <row r="308" spans="1:1" x14ac:dyDescent="0.35">
      <c r="A308" s="21"/>
    </row>
    <row r="309" spans="1:1" x14ac:dyDescent="0.35">
      <c r="A309" s="21"/>
    </row>
    <row r="310" spans="1:1" x14ac:dyDescent="0.35">
      <c r="A310" s="21"/>
    </row>
    <row r="311" spans="1:1" x14ac:dyDescent="0.35">
      <c r="A311" s="21"/>
    </row>
    <row r="312" spans="1:1" x14ac:dyDescent="0.35">
      <c r="A312" s="21"/>
    </row>
    <row r="313" spans="1:1" x14ac:dyDescent="0.35">
      <c r="A313" s="21"/>
    </row>
    <row r="314" spans="1:1" x14ac:dyDescent="0.35">
      <c r="A314" s="21"/>
    </row>
    <row r="315" spans="1:1" x14ac:dyDescent="0.35">
      <c r="A315" s="21"/>
    </row>
    <row r="316" spans="1:1" x14ac:dyDescent="0.35">
      <c r="A316" s="21"/>
    </row>
    <row r="317" spans="1:1" x14ac:dyDescent="0.35">
      <c r="A317" s="21"/>
    </row>
    <row r="318" spans="1:1" x14ac:dyDescent="0.35">
      <c r="A318" s="21"/>
    </row>
    <row r="319" spans="1:1" x14ac:dyDescent="0.35">
      <c r="A319" s="21"/>
    </row>
    <row r="320" spans="1:1" x14ac:dyDescent="0.35">
      <c r="A320" s="21"/>
    </row>
    <row r="321" spans="1:1" x14ac:dyDescent="0.35">
      <c r="A321" s="21"/>
    </row>
    <row r="322" spans="1:1" x14ac:dyDescent="0.35">
      <c r="A322" s="21"/>
    </row>
    <row r="323" spans="1:1" x14ac:dyDescent="0.35">
      <c r="A323" s="21"/>
    </row>
    <row r="324" spans="1:1" x14ac:dyDescent="0.35">
      <c r="A324" s="21"/>
    </row>
    <row r="325" spans="1:1" x14ac:dyDescent="0.35">
      <c r="A325" s="21"/>
    </row>
    <row r="326" spans="1:1" x14ac:dyDescent="0.35">
      <c r="A326" s="21"/>
    </row>
    <row r="327" spans="1:1" x14ac:dyDescent="0.35">
      <c r="A327" s="21"/>
    </row>
    <row r="328" spans="1:1" x14ac:dyDescent="0.35">
      <c r="A328" s="21"/>
    </row>
    <row r="329" spans="1:1" x14ac:dyDescent="0.35">
      <c r="A329" s="21"/>
    </row>
    <row r="330" spans="1:1" x14ac:dyDescent="0.35">
      <c r="A330" s="21"/>
    </row>
    <row r="331" spans="1:1" x14ac:dyDescent="0.35">
      <c r="A331" s="21"/>
    </row>
    <row r="332" spans="1:1" x14ac:dyDescent="0.35">
      <c r="A332" s="21"/>
    </row>
    <row r="333" spans="1:1" x14ac:dyDescent="0.35">
      <c r="A333" s="21"/>
    </row>
    <row r="334" spans="1:1" x14ac:dyDescent="0.35">
      <c r="A334" s="21"/>
    </row>
    <row r="335" spans="1:1" x14ac:dyDescent="0.35">
      <c r="A335" s="21"/>
    </row>
    <row r="336" spans="1:1" x14ac:dyDescent="0.35">
      <c r="A336" s="21"/>
    </row>
    <row r="337" spans="1:1" x14ac:dyDescent="0.35">
      <c r="A337" s="21"/>
    </row>
    <row r="338" spans="1:1" x14ac:dyDescent="0.35">
      <c r="A338" s="21"/>
    </row>
    <row r="339" spans="1:1" x14ac:dyDescent="0.35">
      <c r="A339" s="21"/>
    </row>
    <row r="340" spans="1:1" x14ac:dyDescent="0.35">
      <c r="A340" s="21"/>
    </row>
    <row r="341" spans="1:1" x14ac:dyDescent="0.35">
      <c r="A341" s="21"/>
    </row>
    <row r="342" spans="1:1" x14ac:dyDescent="0.35">
      <c r="A342" s="21"/>
    </row>
    <row r="343" spans="1:1" x14ac:dyDescent="0.35">
      <c r="A343" s="21"/>
    </row>
    <row r="344" spans="1:1" x14ac:dyDescent="0.35">
      <c r="A344" s="21"/>
    </row>
    <row r="345" spans="1:1" x14ac:dyDescent="0.35">
      <c r="A345" s="21"/>
    </row>
    <row r="346" spans="1:1" x14ac:dyDescent="0.35">
      <c r="A346" s="21"/>
    </row>
    <row r="347" spans="1:1" x14ac:dyDescent="0.35">
      <c r="A347" s="21"/>
    </row>
    <row r="348" spans="1:1" x14ac:dyDescent="0.35">
      <c r="A348" s="21"/>
    </row>
    <row r="349" spans="1:1" x14ac:dyDescent="0.35">
      <c r="A349" s="21"/>
    </row>
    <row r="350" spans="1:1" x14ac:dyDescent="0.35">
      <c r="A350" s="21"/>
    </row>
    <row r="351" spans="1:1" x14ac:dyDescent="0.35">
      <c r="A351" s="21"/>
    </row>
    <row r="352" spans="1:1" x14ac:dyDescent="0.35">
      <c r="A352" s="21"/>
    </row>
    <row r="353" spans="1:1" x14ac:dyDescent="0.35">
      <c r="A353" s="21"/>
    </row>
    <row r="354" spans="1:1" x14ac:dyDescent="0.35">
      <c r="A354" s="21"/>
    </row>
    <row r="355" spans="1:1" x14ac:dyDescent="0.35">
      <c r="A355" s="21"/>
    </row>
    <row r="356" spans="1:1" x14ac:dyDescent="0.35">
      <c r="A356" s="21"/>
    </row>
    <row r="357" spans="1:1" x14ac:dyDescent="0.35">
      <c r="A357" s="21"/>
    </row>
    <row r="358" spans="1:1" x14ac:dyDescent="0.35">
      <c r="A358" s="21"/>
    </row>
    <row r="359" spans="1:1" x14ac:dyDescent="0.35">
      <c r="A359" s="21"/>
    </row>
    <row r="360" spans="1:1" x14ac:dyDescent="0.35">
      <c r="A360" s="21"/>
    </row>
    <row r="361" spans="1:1" x14ac:dyDescent="0.35">
      <c r="A361" s="21"/>
    </row>
    <row r="362" spans="1:1" x14ac:dyDescent="0.35">
      <c r="A362" s="21"/>
    </row>
    <row r="363" spans="1:1" x14ac:dyDescent="0.35">
      <c r="A363" s="21"/>
    </row>
    <row r="364" spans="1:1" x14ac:dyDescent="0.35">
      <c r="A364" s="21"/>
    </row>
    <row r="365" spans="1:1" x14ac:dyDescent="0.35">
      <c r="A365" s="21"/>
    </row>
    <row r="366" spans="1:1" x14ac:dyDescent="0.35">
      <c r="A366" s="21"/>
    </row>
    <row r="367" spans="1:1" x14ac:dyDescent="0.35">
      <c r="A367" s="21"/>
    </row>
    <row r="368" spans="1:1" x14ac:dyDescent="0.35">
      <c r="A368" s="21"/>
    </row>
    <row r="369" spans="1:1" x14ac:dyDescent="0.35">
      <c r="A369" s="21"/>
    </row>
    <row r="370" spans="1:1" x14ac:dyDescent="0.35">
      <c r="A370" s="21"/>
    </row>
    <row r="371" spans="1:1" x14ac:dyDescent="0.35">
      <c r="A371" s="21"/>
    </row>
    <row r="372" spans="1:1" x14ac:dyDescent="0.35">
      <c r="A372" s="21"/>
    </row>
    <row r="373" spans="1:1" x14ac:dyDescent="0.35">
      <c r="A373" s="21"/>
    </row>
    <row r="374" spans="1:1" x14ac:dyDescent="0.35">
      <c r="A374" s="21"/>
    </row>
    <row r="375" spans="1:1" x14ac:dyDescent="0.35">
      <c r="A375" s="21"/>
    </row>
    <row r="376" spans="1:1" x14ac:dyDescent="0.35">
      <c r="A376" s="21"/>
    </row>
    <row r="377" spans="1:1" x14ac:dyDescent="0.35">
      <c r="A377" s="21"/>
    </row>
    <row r="378" spans="1:1" x14ac:dyDescent="0.35">
      <c r="A378" s="21"/>
    </row>
    <row r="379" spans="1:1" x14ac:dyDescent="0.35">
      <c r="A379" s="21"/>
    </row>
    <row r="380" spans="1:1" x14ac:dyDescent="0.35">
      <c r="A380" s="21"/>
    </row>
    <row r="381" spans="1:1" x14ac:dyDescent="0.35">
      <c r="A381" s="21"/>
    </row>
    <row r="382" spans="1:1" x14ac:dyDescent="0.35">
      <c r="A382" s="21"/>
    </row>
    <row r="383" spans="1:1" x14ac:dyDescent="0.35">
      <c r="A383" s="21"/>
    </row>
    <row r="384" spans="1:1" x14ac:dyDescent="0.35">
      <c r="A384" s="21"/>
    </row>
    <row r="385" spans="1:1" x14ac:dyDescent="0.35">
      <c r="A385" s="21"/>
    </row>
    <row r="386" spans="1:1" x14ac:dyDescent="0.35">
      <c r="A386" s="21"/>
    </row>
    <row r="387" spans="1:1" x14ac:dyDescent="0.35">
      <c r="A387" s="21"/>
    </row>
    <row r="388" spans="1:1" x14ac:dyDescent="0.35">
      <c r="A388" s="21"/>
    </row>
    <row r="389" spans="1:1" x14ac:dyDescent="0.35">
      <c r="A389" s="21"/>
    </row>
    <row r="390" spans="1:1" x14ac:dyDescent="0.35">
      <c r="A390" s="21"/>
    </row>
    <row r="391" spans="1:1" x14ac:dyDescent="0.35">
      <c r="A391" s="21"/>
    </row>
    <row r="392" spans="1:1" x14ac:dyDescent="0.35">
      <c r="A392" s="21"/>
    </row>
    <row r="393" spans="1:1" x14ac:dyDescent="0.35">
      <c r="A393" s="21"/>
    </row>
    <row r="394" spans="1:1" x14ac:dyDescent="0.35">
      <c r="A394" s="21"/>
    </row>
    <row r="395" spans="1:1" x14ac:dyDescent="0.35">
      <c r="A395" s="21"/>
    </row>
    <row r="396" spans="1:1" x14ac:dyDescent="0.35">
      <c r="A396" s="21"/>
    </row>
    <row r="397" spans="1:1" x14ac:dyDescent="0.35">
      <c r="A397" s="21"/>
    </row>
    <row r="398" spans="1:1" x14ac:dyDescent="0.35">
      <c r="A398" s="21"/>
    </row>
    <row r="399" spans="1:1" x14ac:dyDescent="0.35">
      <c r="A399" s="21"/>
    </row>
    <row r="400" spans="1:1" x14ac:dyDescent="0.35">
      <c r="A400" s="21"/>
    </row>
    <row r="401" spans="1:1" x14ac:dyDescent="0.35">
      <c r="A401" s="21"/>
    </row>
    <row r="402" spans="1:1" x14ac:dyDescent="0.35">
      <c r="A402" s="21"/>
    </row>
    <row r="403" spans="1:1" x14ac:dyDescent="0.35">
      <c r="A403" s="21"/>
    </row>
    <row r="404" spans="1:1" x14ac:dyDescent="0.35">
      <c r="A404" s="21"/>
    </row>
    <row r="405" spans="1:1" x14ac:dyDescent="0.35">
      <c r="A405" s="21"/>
    </row>
    <row r="406" spans="1:1" x14ac:dyDescent="0.35">
      <c r="A406" s="21"/>
    </row>
    <row r="407" spans="1:1" x14ac:dyDescent="0.35">
      <c r="A407" s="21"/>
    </row>
    <row r="408" spans="1:1" x14ac:dyDescent="0.35">
      <c r="A408" s="21"/>
    </row>
    <row r="409" spans="1:1" x14ac:dyDescent="0.35">
      <c r="A409" s="21"/>
    </row>
    <row r="410" spans="1:1" x14ac:dyDescent="0.35">
      <c r="A410" s="21"/>
    </row>
    <row r="411" spans="1:1" x14ac:dyDescent="0.35">
      <c r="A411" s="21"/>
    </row>
    <row r="412" spans="1:1" x14ac:dyDescent="0.35">
      <c r="A412" s="21"/>
    </row>
    <row r="413" spans="1:1" x14ac:dyDescent="0.35">
      <c r="A413" s="21"/>
    </row>
    <row r="414" spans="1:1" x14ac:dyDescent="0.35">
      <c r="A414" s="21"/>
    </row>
    <row r="415" spans="1:1" x14ac:dyDescent="0.35">
      <c r="A415" s="21"/>
    </row>
    <row r="416" spans="1:1" x14ac:dyDescent="0.35">
      <c r="A416" s="21"/>
    </row>
    <row r="417" spans="1:1" x14ac:dyDescent="0.35">
      <c r="A417" s="21"/>
    </row>
    <row r="418" spans="1:1" x14ac:dyDescent="0.35">
      <c r="A418" s="21"/>
    </row>
    <row r="419" spans="1:1" x14ac:dyDescent="0.35">
      <c r="A419" s="21"/>
    </row>
    <row r="420" spans="1:1" x14ac:dyDescent="0.35">
      <c r="A420" s="21"/>
    </row>
    <row r="421" spans="1:1" x14ac:dyDescent="0.35">
      <c r="A421" s="21"/>
    </row>
    <row r="422" spans="1:1" x14ac:dyDescent="0.35">
      <c r="A422" s="21"/>
    </row>
    <row r="423" spans="1:1" x14ac:dyDescent="0.35">
      <c r="A423" s="21"/>
    </row>
    <row r="424" spans="1:1" x14ac:dyDescent="0.35">
      <c r="A424" s="21"/>
    </row>
    <row r="425" spans="1:1" x14ac:dyDescent="0.35">
      <c r="A425" s="21"/>
    </row>
    <row r="426" spans="1:1" x14ac:dyDescent="0.35">
      <c r="A426" s="21"/>
    </row>
    <row r="427" spans="1:1" x14ac:dyDescent="0.35">
      <c r="A427" s="21"/>
    </row>
    <row r="428" spans="1:1" x14ac:dyDescent="0.35">
      <c r="A428" s="21"/>
    </row>
    <row r="429" spans="1:1" x14ac:dyDescent="0.35">
      <c r="A429" s="21"/>
    </row>
    <row r="430" spans="1:1" x14ac:dyDescent="0.35">
      <c r="A430" s="21"/>
    </row>
    <row r="431" spans="1:1" x14ac:dyDescent="0.35">
      <c r="A431" s="21"/>
    </row>
    <row r="432" spans="1:1" x14ac:dyDescent="0.35">
      <c r="A432" s="21"/>
    </row>
    <row r="433" spans="1:1" x14ac:dyDescent="0.35">
      <c r="A433" s="21"/>
    </row>
    <row r="434" spans="1:1" x14ac:dyDescent="0.35">
      <c r="A434" s="21"/>
    </row>
    <row r="435" spans="1:1" x14ac:dyDescent="0.35">
      <c r="A435" s="21"/>
    </row>
    <row r="436" spans="1:1" x14ac:dyDescent="0.35">
      <c r="A436" s="21"/>
    </row>
    <row r="437" spans="1:1" x14ac:dyDescent="0.35">
      <c r="A437" s="21"/>
    </row>
    <row r="438" spans="1:1" x14ac:dyDescent="0.35">
      <c r="A438" s="21"/>
    </row>
    <row r="439" spans="1:1" x14ac:dyDescent="0.35">
      <c r="A439" s="21"/>
    </row>
    <row r="440" spans="1:1" x14ac:dyDescent="0.35">
      <c r="A440" s="21"/>
    </row>
    <row r="441" spans="1:1" x14ac:dyDescent="0.35">
      <c r="A441" s="21"/>
    </row>
    <row r="442" spans="1:1" x14ac:dyDescent="0.35">
      <c r="A442" s="21"/>
    </row>
    <row r="443" spans="1:1" x14ac:dyDescent="0.35">
      <c r="A443" s="21"/>
    </row>
    <row r="444" spans="1:1" x14ac:dyDescent="0.35">
      <c r="A444" s="21"/>
    </row>
    <row r="445" spans="1:1" x14ac:dyDescent="0.35">
      <c r="A445" s="21"/>
    </row>
    <row r="446" spans="1:1" x14ac:dyDescent="0.35">
      <c r="A446" s="21"/>
    </row>
    <row r="447" spans="1:1" x14ac:dyDescent="0.35">
      <c r="A447" s="21"/>
    </row>
    <row r="448" spans="1:1" x14ac:dyDescent="0.35">
      <c r="A448" s="21"/>
    </row>
    <row r="449" spans="1:1" x14ac:dyDescent="0.35">
      <c r="A449" s="21"/>
    </row>
    <row r="450" spans="1:1" x14ac:dyDescent="0.35">
      <c r="A450" s="21"/>
    </row>
    <row r="451" spans="1:1" x14ac:dyDescent="0.35">
      <c r="A451" s="21"/>
    </row>
    <row r="452" spans="1:1" x14ac:dyDescent="0.35">
      <c r="A452" s="21"/>
    </row>
    <row r="453" spans="1:1" x14ac:dyDescent="0.35">
      <c r="A453" s="21"/>
    </row>
    <row r="454" spans="1:1" x14ac:dyDescent="0.35">
      <c r="A454" s="21"/>
    </row>
    <row r="455" spans="1:1" x14ac:dyDescent="0.35">
      <c r="A455" s="21"/>
    </row>
    <row r="456" spans="1:1" x14ac:dyDescent="0.35">
      <c r="A456" s="21"/>
    </row>
    <row r="457" spans="1:1" x14ac:dyDescent="0.35">
      <c r="A457" s="21"/>
    </row>
    <row r="458" spans="1:1" x14ac:dyDescent="0.35">
      <c r="A458" s="21"/>
    </row>
    <row r="459" spans="1:1" x14ac:dyDescent="0.35">
      <c r="A459" s="21"/>
    </row>
    <row r="460" spans="1:1" x14ac:dyDescent="0.35">
      <c r="A460" s="21"/>
    </row>
    <row r="461" spans="1:1" x14ac:dyDescent="0.35">
      <c r="A461" s="21"/>
    </row>
    <row r="462" spans="1:1" x14ac:dyDescent="0.35">
      <c r="A462" s="21"/>
    </row>
    <row r="463" spans="1:1" x14ac:dyDescent="0.35">
      <c r="A463" s="21"/>
    </row>
    <row r="464" spans="1:1" x14ac:dyDescent="0.35">
      <c r="A464" s="21"/>
    </row>
    <row r="465" spans="1:1" x14ac:dyDescent="0.35">
      <c r="A465" s="21"/>
    </row>
    <row r="466" spans="1:1" x14ac:dyDescent="0.35">
      <c r="A466" s="21"/>
    </row>
    <row r="467" spans="1:1" x14ac:dyDescent="0.35">
      <c r="A467" s="21"/>
    </row>
    <row r="468" spans="1:1" x14ac:dyDescent="0.35">
      <c r="A468" s="21"/>
    </row>
    <row r="469" spans="1:1" x14ac:dyDescent="0.35">
      <c r="A469" s="21"/>
    </row>
    <row r="470" spans="1:1" x14ac:dyDescent="0.35">
      <c r="A470" s="21"/>
    </row>
    <row r="471" spans="1:1" x14ac:dyDescent="0.35">
      <c r="A471" s="21"/>
    </row>
    <row r="472" spans="1:1" x14ac:dyDescent="0.35">
      <c r="A472" s="21"/>
    </row>
    <row r="473" spans="1:1" x14ac:dyDescent="0.35">
      <c r="A473" s="21"/>
    </row>
    <row r="474" spans="1:1" x14ac:dyDescent="0.35">
      <c r="A474" s="21"/>
    </row>
    <row r="475" spans="1:1" x14ac:dyDescent="0.35">
      <c r="A475" s="21"/>
    </row>
    <row r="476" spans="1:1" x14ac:dyDescent="0.35">
      <c r="A476" s="21"/>
    </row>
    <row r="477" spans="1:1" x14ac:dyDescent="0.35">
      <c r="A477" s="21"/>
    </row>
    <row r="478" spans="1:1" x14ac:dyDescent="0.35">
      <c r="A478" s="21"/>
    </row>
    <row r="479" spans="1:1" x14ac:dyDescent="0.35">
      <c r="A479" s="21"/>
    </row>
    <row r="480" spans="1:1" x14ac:dyDescent="0.35">
      <c r="A480" s="21"/>
    </row>
    <row r="481" spans="1:1" x14ac:dyDescent="0.35">
      <c r="A481" s="21"/>
    </row>
    <row r="482" spans="1:1" x14ac:dyDescent="0.35">
      <c r="A482" s="21"/>
    </row>
    <row r="483" spans="1:1" x14ac:dyDescent="0.35">
      <c r="A483" s="21"/>
    </row>
    <row r="484" spans="1:1" x14ac:dyDescent="0.35">
      <c r="A484" s="21"/>
    </row>
    <row r="485" spans="1:1" x14ac:dyDescent="0.35">
      <c r="A485" s="21"/>
    </row>
    <row r="486" spans="1:1" x14ac:dyDescent="0.35">
      <c r="A486" s="21"/>
    </row>
    <row r="487" spans="1:1" x14ac:dyDescent="0.35">
      <c r="A487" s="21"/>
    </row>
    <row r="488" spans="1:1" x14ac:dyDescent="0.35">
      <c r="A488" s="21"/>
    </row>
    <row r="489" spans="1:1" x14ac:dyDescent="0.35">
      <c r="A489" s="21"/>
    </row>
    <row r="490" spans="1:1" x14ac:dyDescent="0.35">
      <c r="A490" s="21"/>
    </row>
    <row r="491" spans="1:1" x14ac:dyDescent="0.35">
      <c r="A491" s="21"/>
    </row>
    <row r="492" spans="1:1" x14ac:dyDescent="0.35">
      <c r="A492" s="21"/>
    </row>
    <row r="493" spans="1:1" x14ac:dyDescent="0.35">
      <c r="A493" s="21"/>
    </row>
    <row r="494" spans="1:1" x14ac:dyDescent="0.35">
      <c r="A494" s="21"/>
    </row>
    <row r="495" spans="1:1" x14ac:dyDescent="0.35">
      <c r="A495" s="21"/>
    </row>
    <row r="496" spans="1:1" x14ac:dyDescent="0.35">
      <c r="A496" s="21"/>
    </row>
    <row r="497" spans="1:1" x14ac:dyDescent="0.35">
      <c r="A497" s="21"/>
    </row>
    <row r="498" spans="1:1" x14ac:dyDescent="0.35">
      <c r="A498" s="21"/>
    </row>
    <row r="499" spans="1:1" x14ac:dyDescent="0.35">
      <c r="A499" s="21"/>
    </row>
    <row r="500" spans="1:1" x14ac:dyDescent="0.35">
      <c r="A500" s="21"/>
    </row>
    <row r="501" spans="1:1" x14ac:dyDescent="0.35">
      <c r="A501" s="21"/>
    </row>
    <row r="502" spans="1:1" x14ac:dyDescent="0.35">
      <c r="A502" s="21"/>
    </row>
    <row r="503" spans="1:1" x14ac:dyDescent="0.35">
      <c r="A503" s="21"/>
    </row>
    <row r="504" spans="1:1" x14ac:dyDescent="0.35">
      <c r="A504" s="21"/>
    </row>
    <row r="505" spans="1:1" x14ac:dyDescent="0.35">
      <c r="A505" s="21"/>
    </row>
    <row r="506" spans="1:1" x14ac:dyDescent="0.35">
      <c r="A506" s="21"/>
    </row>
    <row r="507" spans="1:1" x14ac:dyDescent="0.35">
      <c r="A507" s="21"/>
    </row>
    <row r="508" spans="1:1" x14ac:dyDescent="0.35">
      <c r="A508" s="21"/>
    </row>
    <row r="509" spans="1:1" x14ac:dyDescent="0.35">
      <c r="A509" s="21"/>
    </row>
    <row r="510" spans="1:1" x14ac:dyDescent="0.35">
      <c r="A510" s="21"/>
    </row>
    <row r="511" spans="1:1" x14ac:dyDescent="0.35">
      <c r="A511" s="21"/>
    </row>
    <row r="512" spans="1:1" x14ac:dyDescent="0.35">
      <c r="A512" s="21"/>
    </row>
    <row r="513" spans="1:1" x14ac:dyDescent="0.35">
      <c r="A513" s="21"/>
    </row>
    <row r="514" spans="1:1" x14ac:dyDescent="0.35">
      <c r="A514" s="21"/>
    </row>
    <row r="515" spans="1:1" x14ac:dyDescent="0.35">
      <c r="A515" s="21"/>
    </row>
    <row r="516" spans="1:1" x14ac:dyDescent="0.35">
      <c r="A516" s="21"/>
    </row>
    <row r="517" spans="1:1" x14ac:dyDescent="0.35">
      <c r="A517" s="21"/>
    </row>
    <row r="518" spans="1:1" x14ac:dyDescent="0.35">
      <c r="A518" s="21"/>
    </row>
    <row r="519" spans="1:1" x14ac:dyDescent="0.35">
      <c r="A519" s="21"/>
    </row>
    <row r="520" spans="1:1" x14ac:dyDescent="0.35">
      <c r="A520" s="21"/>
    </row>
    <row r="521" spans="1:1" x14ac:dyDescent="0.35">
      <c r="A521" s="21"/>
    </row>
    <row r="522" spans="1:1" x14ac:dyDescent="0.35">
      <c r="A522" s="21"/>
    </row>
    <row r="523" spans="1:1" x14ac:dyDescent="0.35">
      <c r="A523" s="21"/>
    </row>
    <row r="524" spans="1:1" x14ac:dyDescent="0.35">
      <c r="A524" s="21"/>
    </row>
    <row r="525" spans="1:1" x14ac:dyDescent="0.35">
      <c r="A525" s="21"/>
    </row>
    <row r="526" spans="1:1" x14ac:dyDescent="0.35">
      <c r="A526" s="21"/>
    </row>
    <row r="527" spans="1:1" x14ac:dyDescent="0.35">
      <c r="A527" s="21"/>
    </row>
    <row r="528" spans="1:1" x14ac:dyDescent="0.35">
      <c r="A528" s="21"/>
    </row>
    <row r="529" spans="1:1" x14ac:dyDescent="0.35">
      <c r="A529" s="21"/>
    </row>
    <row r="530" spans="1:1" x14ac:dyDescent="0.35">
      <c r="A530" s="21"/>
    </row>
    <row r="531" spans="1:1" x14ac:dyDescent="0.35">
      <c r="A531" s="21"/>
    </row>
    <row r="532" spans="1:1" x14ac:dyDescent="0.35">
      <c r="A532" s="21"/>
    </row>
    <row r="533" spans="1:1" x14ac:dyDescent="0.35">
      <c r="A533" s="21"/>
    </row>
    <row r="534" spans="1:1" x14ac:dyDescent="0.35">
      <c r="A534" s="21"/>
    </row>
    <row r="535" spans="1:1" x14ac:dyDescent="0.35">
      <c r="A535" s="21"/>
    </row>
    <row r="536" spans="1:1" x14ac:dyDescent="0.35">
      <c r="A536" s="21"/>
    </row>
    <row r="537" spans="1:1" x14ac:dyDescent="0.35">
      <c r="A537" s="21"/>
    </row>
    <row r="538" spans="1:1" x14ac:dyDescent="0.35">
      <c r="A538" s="21"/>
    </row>
    <row r="539" spans="1:1" x14ac:dyDescent="0.35">
      <c r="A539" s="21"/>
    </row>
    <row r="540" spans="1:1" x14ac:dyDescent="0.35">
      <c r="A540" s="21"/>
    </row>
    <row r="541" spans="1:1" x14ac:dyDescent="0.35">
      <c r="A541" s="21"/>
    </row>
    <row r="542" spans="1:1" x14ac:dyDescent="0.35">
      <c r="A542" s="21"/>
    </row>
    <row r="543" spans="1:1" x14ac:dyDescent="0.35">
      <c r="A543" s="21"/>
    </row>
    <row r="544" spans="1:1" x14ac:dyDescent="0.35">
      <c r="A544" s="21"/>
    </row>
    <row r="545" spans="1:1" x14ac:dyDescent="0.35">
      <c r="A545" s="21"/>
    </row>
    <row r="546" spans="1:1" x14ac:dyDescent="0.35">
      <c r="A546" s="21"/>
    </row>
    <row r="547" spans="1:1" x14ac:dyDescent="0.35">
      <c r="A547" s="21"/>
    </row>
    <row r="548" spans="1:1" x14ac:dyDescent="0.35">
      <c r="A548" s="21"/>
    </row>
    <row r="549" spans="1:1" x14ac:dyDescent="0.35">
      <c r="A549" s="21"/>
    </row>
    <row r="550" spans="1:1" x14ac:dyDescent="0.35">
      <c r="A550" s="21"/>
    </row>
    <row r="551" spans="1:1" x14ac:dyDescent="0.35">
      <c r="A551" s="21"/>
    </row>
    <row r="552" spans="1:1" x14ac:dyDescent="0.35">
      <c r="A552" s="21"/>
    </row>
    <row r="553" spans="1:1" x14ac:dyDescent="0.35">
      <c r="A553" s="21"/>
    </row>
    <row r="554" spans="1:1" x14ac:dyDescent="0.35">
      <c r="A554" s="21"/>
    </row>
    <row r="555" spans="1:1" x14ac:dyDescent="0.35">
      <c r="A555" s="21"/>
    </row>
    <row r="556" spans="1:1" x14ac:dyDescent="0.35">
      <c r="A556" s="21"/>
    </row>
    <row r="557" spans="1:1" x14ac:dyDescent="0.35">
      <c r="A557" s="21"/>
    </row>
    <row r="558" spans="1:1" x14ac:dyDescent="0.35">
      <c r="A558" s="21"/>
    </row>
    <row r="559" spans="1:1" x14ac:dyDescent="0.35">
      <c r="A559" s="21"/>
    </row>
    <row r="560" spans="1:1" x14ac:dyDescent="0.35">
      <c r="A560" s="21"/>
    </row>
    <row r="561" spans="1:1" x14ac:dyDescent="0.35">
      <c r="A561" s="21"/>
    </row>
    <row r="562" spans="1:1" x14ac:dyDescent="0.35">
      <c r="A562" s="21"/>
    </row>
    <row r="563" spans="1:1" x14ac:dyDescent="0.35">
      <c r="A563" s="21"/>
    </row>
    <row r="564" spans="1:1" x14ac:dyDescent="0.35">
      <c r="A564" s="21"/>
    </row>
    <row r="565" spans="1:1" x14ac:dyDescent="0.35">
      <c r="A565" s="21"/>
    </row>
    <row r="566" spans="1:1" x14ac:dyDescent="0.35">
      <c r="A566" s="21"/>
    </row>
    <row r="567" spans="1:1" x14ac:dyDescent="0.35">
      <c r="A567" s="21"/>
    </row>
    <row r="568" spans="1:1" x14ac:dyDescent="0.35">
      <c r="A568" s="21"/>
    </row>
    <row r="569" spans="1:1" x14ac:dyDescent="0.35">
      <c r="A569" s="21"/>
    </row>
    <row r="570" spans="1:1" x14ac:dyDescent="0.35">
      <c r="A570" s="21"/>
    </row>
    <row r="571" spans="1:1" x14ac:dyDescent="0.35">
      <c r="A571" s="21"/>
    </row>
    <row r="572" spans="1:1" x14ac:dyDescent="0.35">
      <c r="A572" s="21"/>
    </row>
    <row r="573" spans="1:1" x14ac:dyDescent="0.35">
      <c r="A573" s="21"/>
    </row>
    <row r="574" spans="1:1" x14ac:dyDescent="0.35">
      <c r="A574" s="21"/>
    </row>
    <row r="575" spans="1:1" x14ac:dyDescent="0.35">
      <c r="A575" s="21"/>
    </row>
    <row r="576" spans="1:1" x14ac:dyDescent="0.35">
      <c r="A576" s="21"/>
    </row>
    <row r="577" spans="1:1" x14ac:dyDescent="0.35">
      <c r="A577" s="21"/>
    </row>
    <row r="578" spans="1:1" x14ac:dyDescent="0.35">
      <c r="A578" s="21"/>
    </row>
    <row r="579" spans="1:1" x14ac:dyDescent="0.35">
      <c r="A579" s="21"/>
    </row>
    <row r="580" spans="1:1" x14ac:dyDescent="0.35">
      <c r="A580" s="21"/>
    </row>
    <row r="581" spans="1:1" x14ac:dyDescent="0.35">
      <c r="A581" s="21"/>
    </row>
    <row r="582" spans="1:1" x14ac:dyDescent="0.35">
      <c r="A582" s="21"/>
    </row>
    <row r="583" spans="1:1" x14ac:dyDescent="0.35">
      <c r="A583" s="21"/>
    </row>
    <row r="584" spans="1:1" x14ac:dyDescent="0.35">
      <c r="A584" s="21"/>
    </row>
    <row r="585" spans="1:1" x14ac:dyDescent="0.35">
      <c r="A585" s="21"/>
    </row>
    <row r="586" spans="1:1" x14ac:dyDescent="0.35">
      <c r="A586" s="21"/>
    </row>
    <row r="587" spans="1:1" x14ac:dyDescent="0.35">
      <c r="A587" s="21"/>
    </row>
    <row r="588" spans="1:1" x14ac:dyDescent="0.35">
      <c r="A588" s="21"/>
    </row>
    <row r="589" spans="1:1" x14ac:dyDescent="0.35">
      <c r="A589" s="21"/>
    </row>
    <row r="590" spans="1:1" x14ac:dyDescent="0.35">
      <c r="A590" s="21"/>
    </row>
    <row r="591" spans="1:1" x14ac:dyDescent="0.35">
      <c r="A591" s="21"/>
    </row>
    <row r="592" spans="1:1" x14ac:dyDescent="0.35">
      <c r="A592" s="21"/>
    </row>
    <row r="593" spans="1:1" x14ac:dyDescent="0.35">
      <c r="A593" s="21"/>
    </row>
    <row r="594" spans="1:1" x14ac:dyDescent="0.35">
      <c r="A594" s="21"/>
    </row>
    <row r="595" spans="1:1" x14ac:dyDescent="0.35">
      <c r="A595" s="21"/>
    </row>
    <row r="596" spans="1:1" x14ac:dyDescent="0.35">
      <c r="A596" s="21"/>
    </row>
    <row r="597" spans="1:1" x14ac:dyDescent="0.35">
      <c r="A597" s="21"/>
    </row>
    <row r="598" spans="1:1" x14ac:dyDescent="0.35">
      <c r="A598" s="21"/>
    </row>
    <row r="599" spans="1:1" x14ac:dyDescent="0.35">
      <c r="A599" s="21"/>
    </row>
    <row r="600" spans="1:1" x14ac:dyDescent="0.35">
      <c r="A600" s="21"/>
    </row>
    <row r="601" spans="1:1" x14ac:dyDescent="0.35">
      <c r="A601" s="21"/>
    </row>
    <row r="602" spans="1:1" x14ac:dyDescent="0.35">
      <c r="A602" s="21"/>
    </row>
    <row r="603" spans="1:1" x14ac:dyDescent="0.35">
      <c r="A603" s="21"/>
    </row>
    <row r="604" spans="1:1" x14ac:dyDescent="0.35">
      <c r="A604" s="21"/>
    </row>
    <row r="605" spans="1:1" x14ac:dyDescent="0.35">
      <c r="A605" s="21"/>
    </row>
    <row r="606" spans="1:1" x14ac:dyDescent="0.35">
      <c r="A606" s="21"/>
    </row>
    <row r="607" spans="1:1" x14ac:dyDescent="0.35">
      <c r="A607" s="21"/>
    </row>
    <row r="608" spans="1:1" x14ac:dyDescent="0.35">
      <c r="A608" s="21"/>
    </row>
    <row r="609" spans="1:1" x14ac:dyDescent="0.35">
      <c r="A609" s="21"/>
    </row>
    <row r="610" spans="1:1" x14ac:dyDescent="0.35">
      <c r="A610" s="21"/>
    </row>
    <row r="611" spans="1:1" x14ac:dyDescent="0.35">
      <c r="A611" s="21"/>
    </row>
    <row r="612" spans="1:1" x14ac:dyDescent="0.35">
      <c r="A612" s="21"/>
    </row>
    <row r="613" spans="1:1" x14ac:dyDescent="0.35">
      <c r="A613" s="21"/>
    </row>
    <row r="614" spans="1:1" x14ac:dyDescent="0.35">
      <c r="A614" s="21"/>
    </row>
    <row r="615" spans="1:1" x14ac:dyDescent="0.35">
      <c r="A615" s="21"/>
    </row>
    <row r="616" spans="1:1" x14ac:dyDescent="0.35">
      <c r="A616" s="21"/>
    </row>
    <row r="617" spans="1:1" x14ac:dyDescent="0.35">
      <c r="A617" s="21"/>
    </row>
    <row r="618" spans="1:1" x14ac:dyDescent="0.35">
      <c r="A618" s="21"/>
    </row>
    <row r="619" spans="1:1" x14ac:dyDescent="0.35">
      <c r="A619" s="21"/>
    </row>
    <row r="620" spans="1:1" x14ac:dyDescent="0.35">
      <c r="A620" s="21"/>
    </row>
    <row r="621" spans="1:1" x14ac:dyDescent="0.35">
      <c r="A621" s="21"/>
    </row>
    <row r="622" spans="1:1" x14ac:dyDescent="0.35">
      <c r="A622" s="21"/>
    </row>
    <row r="623" spans="1:1" x14ac:dyDescent="0.35">
      <c r="A623" s="21"/>
    </row>
    <row r="624" spans="1:1" x14ac:dyDescent="0.35">
      <c r="A624" s="21"/>
    </row>
    <row r="625" spans="1:1" x14ac:dyDescent="0.35">
      <c r="A625" s="21"/>
    </row>
    <row r="626" spans="1:1" x14ac:dyDescent="0.35">
      <c r="A626" s="21"/>
    </row>
    <row r="627" spans="1:1" x14ac:dyDescent="0.35">
      <c r="A627" s="21"/>
    </row>
    <row r="628" spans="1:1" x14ac:dyDescent="0.35">
      <c r="A628" s="21"/>
    </row>
    <row r="629" spans="1:1" x14ac:dyDescent="0.35">
      <c r="A629" s="21"/>
    </row>
    <row r="630" spans="1:1" x14ac:dyDescent="0.35">
      <c r="A630" s="21"/>
    </row>
    <row r="631" spans="1:1" x14ac:dyDescent="0.35">
      <c r="A631" s="21"/>
    </row>
    <row r="632" spans="1:1" x14ac:dyDescent="0.35">
      <c r="A632" s="21"/>
    </row>
    <row r="633" spans="1:1" x14ac:dyDescent="0.35">
      <c r="A633" s="21"/>
    </row>
    <row r="634" spans="1:1" x14ac:dyDescent="0.35">
      <c r="A634" s="21"/>
    </row>
    <row r="635" spans="1:1" x14ac:dyDescent="0.35">
      <c r="A635" s="21"/>
    </row>
    <row r="636" spans="1:1" x14ac:dyDescent="0.35">
      <c r="A636" s="21"/>
    </row>
    <row r="637" spans="1:1" x14ac:dyDescent="0.35">
      <c r="A637" s="21"/>
    </row>
    <row r="638" spans="1:1" x14ac:dyDescent="0.35">
      <c r="A638" s="21"/>
    </row>
    <row r="639" spans="1:1" x14ac:dyDescent="0.35">
      <c r="A639" s="21"/>
    </row>
    <row r="640" spans="1:1" x14ac:dyDescent="0.35">
      <c r="A640" s="21"/>
    </row>
    <row r="641" spans="1:1" x14ac:dyDescent="0.35">
      <c r="A641" s="21"/>
    </row>
    <row r="642" spans="1:1" x14ac:dyDescent="0.35">
      <c r="A642" s="21"/>
    </row>
    <row r="643" spans="1:1" x14ac:dyDescent="0.35">
      <c r="A643" s="21"/>
    </row>
    <row r="644" spans="1:1" x14ac:dyDescent="0.35">
      <c r="A644" s="21"/>
    </row>
    <row r="645" spans="1:1" x14ac:dyDescent="0.35">
      <c r="A645" s="21"/>
    </row>
    <row r="646" spans="1:1" x14ac:dyDescent="0.35">
      <c r="A646" s="21"/>
    </row>
    <row r="647" spans="1:1" x14ac:dyDescent="0.35">
      <c r="A647" s="21"/>
    </row>
    <row r="648" spans="1:1" x14ac:dyDescent="0.35">
      <c r="A648" s="21"/>
    </row>
    <row r="649" spans="1:1" x14ac:dyDescent="0.35">
      <c r="A649" s="21"/>
    </row>
    <row r="650" spans="1:1" x14ac:dyDescent="0.35">
      <c r="A650" s="21"/>
    </row>
    <row r="651" spans="1:1" x14ac:dyDescent="0.35">
      <c r="A651" s="21"/>
    </row>
    <row r="652" spans="1:1" x14ac:dyDescent="0.35">
      <c r="A652" s="21"/>
    </row>
    <row r="653" spans="1:1" x14ac:dyDescent="0.35">
      <c r="A653" s="21"/>
    </row>
    <row r="654" spans="1:1" x14ac:dyDescent="0.35">
      <c r="A654" s="21"/>
    </row>
    <row r="655" spans="1:1" x14ac:dyDescent="0.35">
      <c r="A655" s="21"/>
    </row>
    <row r="656" spans="1:1" x14ac:dyDescent="0.35">
      <c r="A656" s="21"/>
    </row>
    <row r="657" spans="1:1" x14ac:dyDescent="0.35">
      <c r="A657" s="21"/>
    </row>
    <row r="658" spans="1:1" x14ac:dyDescent="0.35">
      <c r="A658" s="21"/>
    </row>
    <row r="659" spans="1:1" x14ac:dyDescent="0.35">
      <c r="A659" s="21"/>
    </row>
    <row r="660" spans="1:1" x14ac:dyDescent="0.35">
      <c r="A660" s="21"/>
    </row>
    <row r="661" spans="1:1" x14ac:dyDescent="0.35">
      <c r="A661" s="21"/>
    </row>
    <row r="662" spans="1:1" x14ac:dyDescent="0.35">
      <c r="A662" s="21"/>
    </row>
    <row r="663" spans="1:1" x14ac:dyDescent="0.35">
      <c r="A663" s="21"/>
    </row>
    <row r="664" spans="1:1" x14ac:dyDescent="0.35">
      <c r="A664" s="21"/>
    </row>
    <row r="665" spans="1:1" x14ac:dyDescent="0.35">
      <c r="A665" s="21"/>
    </row>
    <row r="666" spans="1:1" x14ac:dyDescent="0.35">
      <c r="A666" s="21"/>
    </row>
    <row r="667" spans="1:1" x14ac:dyDescent="0.35">
      <c r="A667" s="21"/>
    </row>
    <row r="668" spans="1:1" x14ac:dyDescent="0.35">
      <c r="A668" s="21"/>
    </row>
    <row r="669" spans="1:1" x14ac:dyDescent="0.35">
      <c r="A669" s="21"/>
    </row>
    <row r="670" spans="1:1" x14ac:dyDescent="0.35">
      <c r="A670" s="21"/>
    </row>
    <row r="671" spans="1:1" x14ac:dyDescent="0.35">
      <c r="A671" s="21"/>
    </row>
    <row r="672" spans="1:1" x14ac:dyDescent="0.35">
      <c r="A672" s="21"/>
    </row>
    <row r="673" spans="1:1" x14ac:dyDescent="0.35">
      <c r="A673" s="21"/>
    </row>
    <row r="674" spans="1:1" x14ac:dyDescent="0.35">
      <c r="A674" s="21"/>
    </row>
    <row r="675" spans="1:1" x14ac:dyDescent="0.35">
      <c r="A675" s="21"/>
    </row>
    <row r="676" spans="1:1" x14ac:dyDescent="0.35">
      <c r="A676" s="21"/>
    </row>
    <row r="677" spans="1:1" x14ac:dyDescent="0.35">
      <c r="A677" s="21"/>
    </row>
    <row r="678" spans="1:1" x14ac:dyDescent="0.35">
      <c r="A678" s="21"/>
    </row>
    <row r="679" spans="1:1" x14ac:dyDescent="0.35">
      <c r="A679" s="21"/>
    </row>
    <row r="680" spans="1:1" x14ac:dyDescent="0.35">
      <c r="A680" s="21"/>
    </row>
    <row r="681" spans="1:1" x14ac:dyDescent="0.35">
      <c r="A681" s="21"/>
    </row>
    <row r="682" spans="1:1" x14ac:dyDescent="0.35">
      <c r="A682" s="21"/>
    </row>
    <row r="683" spans="1:1" x14ac:dyDescent="0.35">
      <c r="A683" s="21"/>
    </row>
    <row r="684" spans="1:1" x14ac:dyDescent="0.35">
      <c r="A684" s="21"/>
    </row>
    <row r="685" spans="1:1" x14ac:dyDescent="0.35">
      <c r="A685" s="21"/>
    </row>
    <row r="686" spans="1:1" x14ac:dyDescent="0.35">
      <c r="A686" s="21"/>
    </row>
    <row r="687" spans="1:1" x14ac:dyDescent="0.35">
      <c r="A687" s="21"/>
    </row>
    <row r="688" spans="1:1" x14ac:dyDescent="0.35">
      <c r="A688" s="21"/>
    </row>
    <row r="689" spans="1:1" x14ac:dyDescent="0.35">
      <c r="A689" s="21"/>
    </row>
    <row r="690" spans="1:1" x14ac:dyDescent="0.35">
      <c r="A690" s="21"/>
    </row>
    <row r="691" spans="1:1" x14ac:dyDescent="0.35">
      <c r="A691" s="21"/>
    </row>
    <row r="692" spans="1:1" x14ac:dyDescent="0.35">
      <c r="A692" s="21"/>
    </row>
    <row r="693" spans="1:1" x14ac:dyDescent="0.35">
      <c r="A693" s="21"/>
    </row>
    <row r="694" spans="1:1" x14ac:dyDescent="0.35">
      <c r="A694" s="21"/>
    </row>
    <row r="695" spans="1:1" x14ac:dyDescent="0.35">
      <c r="A695" s="21"/>
    </row>
    <row r="696" spans="1:1" x14ac:dyDescent="0.35">
      <c r="A696" s="21"/>
    </row>
    <row r="697" spans="1:1" x14ac:dyDescent="0.35">
      <c r="A697" s="21"/>
    </row>
    <row r="698" spans="1:1" x14ac:dyDescent="0.35">
      <c r="A698" s="21"/>
    </row>
    <row r="699" spans="1:1" x14ac:dyDescent="0.35">
      <c r="A699" s="21"/>
    </row>
    <row r="700" spans="1:1" x14ac:dyDescent="0.35">
      <c r="A700" s="21"/>
    </row>
    <row r="701" spans="1:1" x14ac:dyDescent="0.35">
      <c r="A701" s="21"/>
    </row>
    <row r="702" spans="1:1" x14ac:dyDescent="0.35">
      <c r="A702" s="21"/>
    </row>
    <row r="703" spans="1:1" x14ac:dyDescent="0.35">
      <c r="A703" s="21"/>
    </row>
    <row r="704" spans="1:1" x14ac:dyDescent="0.35">
      <c r="A704" s="21"/>
    </row>
    <row r="705" spans="1:1" x14ac:dyDescent="0.35">
      <c r="A705" s="21"/>
    </row>
    <row r="706" spans="1:1" x14ac:dyDescent="0.35">
      <c r="A706" s="21"/>
    </row>
    <row r="707" spans="1:1" x14ac:dyDescent="0.35">
      <c r="A707" s="21"/>
    </row>
    <row r="708" spans="1:1" x14ac:dyDescent="0.35">
      <c r="A708" s="21"/>
    </row>
    <row r="709" spans="1:1" x14ac:dyDescent="0.35">
      <c r="A709" s="21"/>
    </row>
    <row r="710" spans="1:1" x14ac:dyDescent="0.35">
      <c r="A710" s="21"/>
    </row>
    <row r="711" spans="1:1" x14ac:dyDescent="0.35">
      <c r="A711" s="21"/>
    </row>
    <row r="712" spans="1:1" x14ac:dyDescent="0.35">
      <c r="A712" s="21"/>
    </row>
    <row r="713" spans="1:1" x14ac:dyDescent="0.35">
      <c r="A713" s="21"/>
    </row>
    <row r="714" spans="1:1" x14ac:dyDescent="0.35">
      <c r="A714" s="21"/>
    </row>
    <row r="715" spans="1:1" x14ac:dyDescent="0.35">
      <c r="A715" s="21"/>
    </row>
    <row r="716" spans="1:1" x14ac:dyDescent="0.35">
      <c r="A716" s="21"/>
    </row>
    <row r="717" spans="1:1" x14ac:dyDescent="0.35">
      <c r="A717" s="21"/>
    </row>
    <row r="718" spans="1:1" x14ac:dyDescent="0.35">
      <c r="A718" s="21"/>
    </row>
    <row r="719" spans="1:1" x14ac:dyDescent="0.35">
      <c r="A719" s="21"/>
    </row>
    <row r="720" spans="1:1" x14ac:dyDescent="0.35">
      <c r="A720" s="21"/>
    </row>
    <row r="721" spans="1:1" x14ac:dyDescent="0.35">
      <c r="A721" s="21"/>
    </row>
    <row r="722" spans="1:1" x14ac:dyDescent="0.35">
      <c r="A722" s="21"/>
    </row>
    <row r="723" spans="1:1" x14ac:dyDescent="0.35">
      <c r="A723" s="21"/>
    </row>
    <row r="724" spans="1:1" x14ac:dyDescent="0.35">
      <c r="A724" s="21"/>
    </row>
    <row r="725" spans="1:1" x14ac:dyDescent="0.35">
      <c r="A725" s="21"/>
    </row>
    <row r="726" spans="1:1" x14ac:dyDescent="0.35">
      <c r="A726" s="21"/>
    </row>
    <row r="727" spans="1:1" x14ac:dyDescent="0.35">
      <c r="A727" s="21"/>
    </row>
    <row r="728" spans="1:1" x14ac:dyDescent="0.35">
      <c r="A728" s="21"/>
    </row>
    <row r="729" spans="1:1" x14ac:dyDescent="0.35">
      <c r="A729" s="21"/>
    </row>
    <row r="730" spans="1:1" x14ac:dyDescent="0.35">
      <c r="A730" s="21"/>
    </row>
    <row r="731" spans="1:1" x14ac:dyDescent="0.35">
      <c r="A731" s="21"/>
    </row>
    <row r="732" spans="1:1" x14ac:dyDescent="0.35">
      <c r="A732" s="21"/>
    </row>
    <row r="733" spans="1:1" x14ac:dyDescent="0.35">
      <c r="A733" s="21"/>
    </row>
    <row r="734" spans="1:1" x14ac:dyDescent="0.35">
      <c r="A734" s="21"/>
    </row>
    <row r="735" spans="1:1" x14ac:dyDescent="0.35">
      <c r="A735" s="21"/>
    </row>
    <row r="736" spans="1:1" x14ac:dyDescent="0.35">
      <c r="A736" s="21"/>
    </row>
    <row r="737" spans="1:1" x14ac:dyDescent="0.35">
      <c r="A737" s="21"/>
    </row>
    <row r="738" spans="1:1" x14ac:dyDescent="0.35">
      <c r="A738" s="21"/>
    </row>
    <row r="739" spans="1:1" x14ac:dyDescent="0.35">
      <c r="A739" s="21"/>
    </row>
    <row r="740" spans="1:1" x14ac:dyDescent="0.35">
      <c r="A740" s="21"/>
    </row>
    <row r="741" spans="1:1" x14ac:dyDescent="0.35">
      <c r="A741" s="21"/>
    </row>
    <row r="742" spans="1:1" x14ac:dyDescent="0.35">
      <c r="A742" s="21"/>
    </row>
    <row r="743" spans="1:1" x14ac:dyDescent="0.35">
      <c r="A743" s="21"/>
    </row>
    <row r="744" spans="1:1" x14ac:dyDescent="0.35">
      <c r="A744" s="21"/>
    </row>
    <row r="745" spans="1:1" x14ac:dyDescent="0.35">
      <c r="A745" s="21"/>
    </row>
    <row r="746" spans="1:1" x14ac:dyDescent="0.35">
      <c r="A746" s="21"/>
    </row>
    <row r="747" spans="1:1" x14ac:dyDescent="0.35">
      <c r="A747" s="21"/>
    </row>
    <row r="748" spans="1:1" x14ac:dyDescent="0.35">
      <c r="A748" s="21"/>
    </row>
    <row r="749" spans="1:1" x14ac:dyDescent="0.35">
      <c r="A749" s="21"/>
    </row>
    <row r="750" spans="1:1" x14ac:dyDescent="0.35">
      <c r="A750" s="21"/>
    </row>
    <row r="751" spans="1:1" x14ac:dyDescent="0.35">
      <c r="A751" s="21"/>
    </row>
    <row r="752" spans="1:1" x14ac:dyDescent="0.35">
      <c r="A752" s="21"/>
    </row>
    <row r="753" spans="1:1" x14ac:dyDescent="0.35">
      <c r="A753" s="21"/>
    </row>
    <row r="754" spans="1:1" x14ac:dyDescent="0.35">
      <c r="A754" s="21"/>
    </row>
    <row r="755" spans="1:1" x14ac:dyDescent="0.35">
      <c r="A755" s="21"/>
    </row>
    <row r="756" spans="1:1" x14ac:dyDescent="0.35">
      <c r="A756" s="21"/>
    </row>
    <row r="757" spans="1:1" x14ac:dyDescent="0.35">
      <c r="A757" s="21"/>
    </row>
    <row r="758" spans="1:1" x14ac:dyDescent="0.35">
      <c r="A758" s="21"/>
    </row>
    <row r="759" spans="1:1" x14ac:dyDescent="0.35">
      <c r="A759" s="21"/>
    </row>
    <row r="760" spans="1:1" x14ac:dyDescent="0.35">
      <c r="A760" s="21"/>
    </row>
    <row r="761" spans="1:1" x14ac:dyDescent="0.35">
      <c r="A761" s="21"/>
    </row>
    <row r="762" spans="1:1" x14ac:dyDescent="0.35">
      <c r="A762" s="21"/>
    </row>
    <row r="763" spans="1:1" x14ac:dyDescent="0.35">
      <c r="A763" s="21"/>
    </row>
    <row r="764" spans="1:1" x14ac:dyDescent="0.35">
      <c r="A764" s="21"/>
    </row>
    <row r="765" spans="1:1" x14ac:dyDescent="0.35">
      <c r="A765" s="21"/>
    </row>
    <row r="766" spans="1:1" x14ac:dyDescent="0.35">
      <c r="A766" s="21"/>
    </row>
    <row r="767" spans="1:1" x14ac:dyDescent="0.35">
      <c r="A767" s="21"/>
    </row>
    <row r="768" spans="1:1" x14ac:dyDescent="0.35">
      <c r="A768" s="21"/>
    </row>
    <row r="769" spans="1:1" x14ac:dyDescent="0.35">
      <c r="A769" s="21"/>
    </row>
    <row r="770" spans="1:1" x14ac:dyDescent="0.35">
      <c r="A770" s="21"/>
    </row>
    <row r="771" spans="1:1" x14ac:dyDescent="0.35">
      <c r="A771" s="21"/>
    </row>
    <row r="772" spans="1:1" x14ac:dyDescent="0.35">
      <c r="A772" s="21"/>
    </row>
    <row r="773" spans="1:1" x14ac:dyDescent="0.35">
      <c r="A773" s="21"/>
    </row>
    <row r="774" spans="1:1" x14ac:dyDescent="0.35">
      <c r="A774" s="21"/>
    </row>
    <row r="775" spans="1:1" x14ac:dyDescent="0.35">
      <c r="A775" s="21"/>
    </row>
    <row r="776" spans="1:1" x14ac:dyDescent="0.35">
      <c r="A776" s="21"/>
    </row>
    <row r="777" spans="1:1" x14ac:dyDescent="0.35">
      <c r="A777" s="21"/>
    </row>
    <row r="778" spans="1:1" x14ac:dyDescent="0.35">
      <c r="A778" s="21"/>
    </row>
    <row r="779" spans="1:1" x14ac:dyDescent="0.35">
      <c r="A779" s="21"/>
    </row>
    <row r="780" spans="1:1" x14ac:dyDescent="0.35">
      <c r="A780" s="21"/>
    </row>
    <row r="781" spans="1:1" x14ac:dyDescent="0.35">
      <c r="A781" s="21"/>
    </row>
    <row r="782" spans="1:1" x14ac:dyDescent="0.35">
      <c r="A782" s="21"/>
    </row>
    <row r="783" spans="1:1" x14ac:dyDescent="0.35">
      <c r="A783" s="21"/>
    </row>
    <row r="784" spans="1:1" x14ac:dyDescent="0.35">
      <c r="A784" s="21"/>
    </row>
    <row r="785" spans="1:1" x14ac:dyDescent="0.35">
      <c r="A785" s="21"/>
    </row>
    <row r="786" spans="1:1" x14ac:dyDescent="0.35">
      <c r="A786" s="21"/>
    </row>
    <row r="787" spans="1:1" x14ac:dyDescent="0.35">
      <c r="A787" s="21"/>
    </row>
    <row r="788" spans="1:1" x14ac:dyDescent="0.35">
      <c r="A788" s="21"/>
    </row>
    <row r="789" spans="1:1" x14ac:dyDescent="0.35">
      <c r="A789" s="21"/>
    </row>
    <row r="790" spans="1:1" x14ac:dyDescent="0.35">
      <c r="A790" s="21"/>
    </row>
    <row r="791" spans="1:1" x14ac:dyDescent="0.35">
      <c r="A791" s="21"/>
    </row>
    <row r="792" spans="1:1" x14ac:dyDescent="0.35">
      <c r="A792" s="21"/>
    </row>
    <row r="793" spans="1:1" x14ac:dyDescent="0.35">
      <c r="A793" s="21"/>
    </row>
    <row r="794" spans="1:1" x14ac:dyDescent="0.35">
      <c r="A794" s="21"/>
    </row>
    <row r="795" spans="1:1" x14ac:dyDescent="0.35">
      <c r="A795" s="21"/>
    </row>
    <row r="796" spans="1:1" x14ac:dyDescent="0.35">
      <c r="A796" s="21"/>
    </row>
    <row r="797" spans="1:1" x14ac:dyDescent="0.35">
      <c r="A797" s="21"/>
    </row>
    <row r="798" spans="1:1" x14ac:dyDescent="0.35">
      <c r="A798" s="21"/>
    </row>
    <row r="799" spans="1:1" x14ac:dyDescent="0.35">
      <c r="A799" s="21"/>
    </row>
    <row r="800" spans="1:1" x14ac:dyDescent="0.35">
      <c r="A800" s="21"/>
    </row>
    <row r="801" spans="1:1" x14ac:dyDescent="0.35">
      <c r="A801" s="21"/>
    </row>
    <row r="802" spans="1:1" x14ac:dyDescent="0.35">
      <c r="A802" s="21"/>
    </row>
    <row r="803" spans="1:1" x14ac:dyDescent="0.35">
      <c r="A803" s="21"/>
    </row>
    <row r="804" spans="1:1" x14ac:dyDescent="0.35">
      <c r="A804" s="21"/>
    </row>
    <row r="805" spans="1:1" x14ac:dyDescent="0.35">
      <c r="A805" s="21"/>
    </row>
    <row r="806" spans="1:1" x14ac:dyDescent="0.35">
      <c r="A806" s="21"/>
    </row>
    <row r="807" spans="1:1" x14ac:dyDescent="0.35">
      <c r="A807" s="21"/>
    </row>
    <row r="808" spans="1:1" x14ac:dyDescent="0.35">
      <c r="A808" s="21"/>
    </row>
    <row r="809" spans="1:1" x14ac:dyDescent="0.35">
      <c r="A809" s="21"/>
    </row>
    <row r="810" spans="1:1" x14ac:dyDescent="0.35">
      <c r="A810" s="21"/>
    </row>
    <row r="811" spans="1:1" x14ac:dyDescent="0.35">
      <c r="A811" s="21"/>
    </row>
    <row r="812" spans="1:1" x14ac:dyDescent="0.35">
      <c r="A812" s="21"/>
    </row>
    <row r="813" spans="1:1" x14ac:dyDescent="0.35">
      <c r="A813" s="21"/>
    </row>
    <row r="814" spans="1:1" x14ac:dyDescent="0.35">
      <c r="A814" s="21"/>
    </row>
    <row r="815" spans="1:1" x14ac:dyDescent="0.35">
      <c r="A815" s="21"/>
    </row>
    <row r="816" spans="1:1" x14ac:dyDescent="0.35">
      <c r="A816" s="21"/>
    </row>
    <row r="817" spans="1:1" x14ac:dyDescent="0.35">
      <c r="A817" s="21"/>
    </row>
    <row r="818" spans="1:1" x14ac:dyDescent="0.35">
      <c r="A818" s="21"/>
    </row>
    <row r="819" spans="1:1" x14ac:dyDescent="0.35">
      <c r="A819" s="21"/>
    </row>
    <row r="820" spans="1:1" x14ac:dyDescent="0.35">
      <c r="A820" s="21"/>
    </row>
    <row r="821" spans="1:1" x14ac:dyDescent="0.35">
      <c r="A821" s="21"/>
    </row>
    <row r="822" spans="1:1" x14ac:dyDescent="0.35">
      <c r="A822" s="21"/>
    </row>
    <row r="823" spans="1:1" x14ac:dyDescent="0.35">
      <c r="A823" s="21"/>
    </row>
    <row r="824" spans="1:1" x14ac:dyDescent="0.35">
      <c r="A824" s="21"/>
    </row>
    <row r="825" spans="1:1" x14ac:dyDescent="0.35">
      <c r="A825" s="21"/>
    </row>
    <row r="826" spans="1:1" x14ac:dyDescent="0.35">
      <c r="A826" s="21"/>
    </row>
    <row r="827" spans="1:1" x14ac:dyDescent="0.35">
      <c r="A827" s="21"/>
    </row>
    <row r="828" spans="1:1" x14ac:dyDescent="0.35">
      <c r="A828" s="21"/>
    </row>
    <row r="829" spans="1:1" x14ac:dyDescent="0.35">
      <c r="A829" s="21"/>
    </row>
    <row r="830" spans="1:1" x14ac:dyDescent="0.35">
      <c r="A830" s="21"/>
    </row>
    <row r="831" spans="1:1" x14ac:dyDescent="0.35">
      <c r="A831" s="21"/>
    </row>
    <row r="832" spans="1:1" x14ac:dyDescent="0.35">
      <c r="A832" s="21"/>
    </row>
    <row r="833" spans="1:1" x14ac:dyDescent="0.35">
      <c r="A833" s="21"/>
    </row>
    <row r="834" spans="1:1" x14ac:dyDescent="0.35">
      <c r="A834" s="21"/>
    </row>
    <row r="835" spans="1:1" x14ac:dyDescent="0.35">
      <c r="A835" s="21"/>
    </row>
    <row r="836" spans="1:1" x14ac:dyDescent="0.35">
      <c r="A836" s="21"/>
    </row>
    <row r="837" spans="1:1" x14ac:dyDescent="0.35">
      <c r="A837" s="21"/>
    </row>
    <row r="838" spans="1:1" x14ac:dyDescent="0.35">
      <c r="A838" s="21"/>
    </row>
    <row r="839" spans="1:1" x14ac:dyDescent="0.35">
      <c r="A839" s="21"/>
    </row>
    <row r="840" spans="1:1" x14ac:dyDescent="0.35">
      <c r="A840" s="21"/>
    </row>
    <row r="841" spans="1:1" x14ac:dyDescent="0.35">
      <c r="A841" s="21"/>
    </row>
    <row r="842" spans="1:1" x14ac:dyDescent="0.35">
      <c r="A842" s="21"/>
    </row>
    <row r="843" spans="1:1" x14ac:dyDescent="0.35">
      <c r="A843" s="21"/>
    </row>
    <row r="844" spans="1:1" x14ac:dyDescent="0.35">
      <c r="A844" s="21"/>
    </row>
    <row r="845" spans="1:1" x14ac:dyDescent="0.35">
      <c r="A845" s="21"/>
    </row>
    <row r="846" spans="1:1" x14ac:dyDescent="0.35">
      <c r="A846" s="21"/>
    </row>
    <row r="847" spans="1:1" x14ac:dyDescent="0.35">
      <c r="A847" s="21"/>
    </row>
    <row r="848" spans="1:1" x14ac:dyDescent="0.35">
      <c r="A848" s="21"/>
    </row>
    <row r="849" spans="1:1" x14ac:dyDescent="0.35">
      <c r="A849" s="21"/>
    </row>
    <row r="850" spans="1:1" x14ac:dyDescent="0.35">
      <c r="A850" s="21"/>
    </row>
    <row r="851" spans="1:1" x14ac:dyDescent="0.35">
      <c r="A851" s="21"/>
    </row>
    <row r="852" spans="1:1" x14ac:dyDescent="0.35">
      <c r="A852" s="21"/>
    </row>
    <row r="853" spans="1:1" x14ac:dyDescent="0.35">
      <c r="A853" s="21"/>
    </row>
    <row r="854" spans="1:1" x14ac:dyDescent="0.35">
      <c r="A854" s="21"/>
    </row>
    <row r="855" spans="1:1" x14ac:dyDescent="0.35">
      <c r="A855" s="21"/>
    </row>
    <row r="856" spans="1:1" x14ac:dyDescent="0.35">
      <c r="A856" s="21"/>
    </row>
    <row r="857" spans="1:1" x14ac:dyDescent="0.35">
      <c r="A857" s="21"/>
    </row>
    <row r="858" spans="1:1" x14ac:dyDescent="0.35">
      <c r="A858" s="21"/>
    </row>
    <row r="859" spans="1:1" x14ac:dyDescent="0.35">
      <c r="A859" s="21"/>
    </row>
    <row r="860" spans="1:1" x14ac:dyDescent="0.35">
      <c r="A860" s="21"/>
    </row>
    <row r="861" spans="1:1" x14ac:dyDescent="0.35">
      <c r="A861" s="21"/>
    </row>
    <row r="862" spans="1:1" x14ac:dyDescent="0.35">
      <c r="A862" s="21"/>
    </row>
    <row r="863" spans="1:1" x14ac:dyDescent="0.35">
      <c r="A863" s="21"/>
    </row>
    <row r="864" spans="1:1" x14ac:dyDescent="0.35">
      <c r="A864" s="21"/>
    </row>
    <row r="865" spans="1:1" x14ac:dyDescent="0.35">
      <c r="A865" s="21"/>
    </row>
    <row r="866" spans="1:1" x14ac:dyDescent="0.35">
      <c r="A866" s="21"/>
    </row>
    <row r="867" spans="1:1" x14ac:dyDescent="0.35">
      <c r="A867" s="21"/>
    </row>
    <row r="868" spans="1:1" x14ac:dyDescent="0.35">
      <c r="A868" s="21"/>
    </row>
    <row r="869" spans="1:1" x14ac:dyDescent="0.35">
      <c r="A869" s="21"/>
    </row>
    <row r="870" spans="1:1" x14ac:dyDescent="0.35">
      <c r="A870" s="21"/>
    </row>
    <row r="871" spans="1:1" x14ac:dyDescent="0.35">
      <c r="A871" s="21"/>
    </row>
    <row r="872" spans="1:1" x14ac:dyDescent="0.35">
      <c r="A872" s="21"/>
    </row>
    <row r="873" spans="1:1" x14ac:dyDescent="0.35">
      <c r="A873" s="21"/>
    </row>
    <row r="874" spans="1:1" x14ac:dyDescent="0.35">
      <c r="A874" s="21"/>
    </row>
    <row r="875" spans="1:1" x14ac:dyDescent="0.35">
      <c r="A875" s="21"/>
    </row>
    <row r="876" spans="1:1" x14ac:dyDescent="0.35">
      <c r="A876" s="21"/>
    </row>
    <row r="877" spans="1:1" x14ac:dyDescent="0.35">
      <c r="A877" s="21"/>
    </row>
    <row r="878" spans="1:1" x14ac:dyDescent="0.35">
      <c r="A878" s="21"/>
    </row>
    <row r="879" spans="1:1" x14ac:dyDescent="0.35">
      <c r="A879" s="21"/>
    </row>
    <row r="880" spans="1:1" x14ac:dyDescent="0.35">
      <c r="A880" s="21"/>
    </row>
    <row r="881" spans="1:1" x14ac:dyDescent="0.35">
      <c r="A881" s="21"/>
    </row>
    <row r="882" spans="1:1" x14ac:dyDescent="0.35">
      <c r="A882" s="21"/>
    </row>
    <row r="883" spans="1:1" x14ac:dyDescent="0.35">
      <c r="A883" s="21"/>
    </row>
    <row r="884" spans="1:1" x14ac:dyDescent="0.35">
      <c r="A884" s="21"/>
    </row>
    <row r="885" spans="1:1" x14ac:dyDescent="0.35">
      <c r="A885" s="21"/>
    </row>
    <row r="886" spans="1:1" x14ac:dyDescent="0.35">
      <c r="A886" s="21"/>
    </row>
    <row r="887" spans="1:1" x14ac:dyDescent="0.35">
      <c r="A887" s="21"/>
    </row>
    <row r="888" spans="1:1" x14ac:dyDescent="0.35">
      <c r="A888" s="21"/>
    </row>
    <row r="889" spans="1:1" x14ac:dyDescent="0.35">
      <c r="A889" s="21"/>
    </row>
    <row r="890" spans="1:1" x14ac:dyDescent="0.35">
      <c r="A890" s="21"/>
    </row>
    <row r="891" spans="1:1" x14ac:dyDescent="0.35">
      <c r="A891" s="21"/>
    </row>
    <row r="892" spans="1:1" x14ac:dyDescent="0.35">
      <c r="A892" s="21"/>
    </row>
    <row r="893" spans="1:1" x14ac:dyDescent="0.35">
      <c r="A893" s="21"/>
    </row>
    <row r="894" spans="1:1" x14ac:dyDescent="0.35">
      <c r="A894" s="21"/>
    </row>
    <row r="895" spans="1:1" x14ac:dyDescent="0.35">
      <c r="A895" s="21"/>
    </row>
    <row r="896" spans="1:1" x14ac:dyDescent="0.35">
      <c r="A896" s="21"/>
    </row>
    <row r="897" spans="1:1" x14ac:dyDescent="0.35">
      <c r="A897" s="21"/>
    </row>
    <row r="898" spans="1:1" x14ac:dyDescent="0.35">
      <c r="A898" s="21"/>
    </row>
    <row r="899" spans="1:1" x14ac:dyDescent="0.35">
      <c r="A899" s="21"/>
    </row>
    <row r="900" spans="1:1" x14ac:dyDescent="0.35">
      <c r="A900" s="21"/>
    </row>
    <row r="901" spans="1:1" x14ac:dyDescent="0.35">
      <c r="A901" s="21"/>
    </row>
    <row r="902" spans="1:1" x14ac:dyDescent="0.35">
      <c r="A902" s="21"/>
    </row>
    <row r="903" spans="1:1" x14ac:dyDescent="0.35">
      <c r="A903" s="21"/>
    </row>
    <row r="904" spans="1:1" x14ac:dyDescent="0.35">
      <c r="A904" s="21"/>
    </row>
    <row r="905" spans="1:1" x14ac:dyDescent="0.35">
      <c r="A905" s="21"/>
    </row>
    <row r="906" spans="1:1" x14ac:dyDescent="0.35">
      <c r="A906" s="21"/>
    </row>
    <row r="907" spans="1:1" x14ac:dyDescent="0.35">
      <c r="A907" s="21"/>
    </row>
    <row r="908" spans="1:1" x14ac:dyDescent="0.35">
      <c r="A908" s="21"/>
    </row>
    <row r="909" spans="1:1" x14ac:dyDescent="0.35">
      <c r="A909" s="21"/>
    </row>
    <row r="910" spans="1:1" x14ac:dyDescent="0.35">
      <c r="A910" s="21"/>
    </row>
    <row r="911" spans="1:1" x14ac:dyDescent="0.35">
      <c r="A911" s="21"/>
    </row>
    <row r="912" spans="1:1" x14ac:dyDescent="0.35">
      <c r="A912" s="21"/>
    </row>
    <row r="913" spans="1:1" x14ac:dyDescent="0.35">
      <c r="A913" s="21"/>
    </row>
    <row r="914" spans="1:1" x14ac:dyDescent="0.35">
      <c r="A914" s="21"/>
    </row>
    <row r="915" spans="1:1" x14ac:dyDescent="0.35">
      <c r="A915" s="21"/>
    </row>
    <row r="916" spans="1:1" x14ac:dyDescent="0.35">
      <c r="A916" s="21"/>
    </row>
    <row r="917" spans="1:1" x14ac:dyDescent="0.35">
      <c r="A917" s="21"/>
    </row>
    <row r="918" spans="1:1" x14ac:dyDescent="0.35">
      <c r="A918" s="21"/>
    </row>
    <row r="919" spans="1:1" x14ac:dyDescent="0.35">
      <c r="A919" s="21"/>
    </row>
    <row r="920" spans="1:1" x14ac:dyDescent="0.35">
      <c r="A920" s="21"/>
    </row>
    <row r="921" spans="1:1" x14ac:dyDescent="0.35">
      <c r="A921" s="21"/>
    </row>
    <row r="922" spans="1:1" x14ac:dyDescent="0.35">
      <c r="A922" s="21"/>
    </row>
    <row r="923" spans="1:1" x14ac:dyDescent="0.35">
      <c r="A923" s="21"/>
    </row>
    <row r="924" spans="1:1" x14ac:dyDescent="0.35">
      <c r="A924" s="21"/>
    </row>
    <row r="925" spans="1:1" x14ac:dyDescent="0.35">
      <c r="A925" s="21"/>
    </row>
    <row r="926" spans="1:1" x14ac:dyDescent="0.35">
      <c r="A926" s="21"/>
    </row>
    <row r="927" spans="1:1" x14ac:dyDescent="0.35">
      <c r="A927" s="21"/>
    </row>
    <row r="928" spans="1:1" x14ac:dyDescent="0.35">
      <c r="A928" s="21"/>
    </row>
    <row r="929" spans="1:1" x14ac:dyDescent="0.35">
      <c r="A929" s="21"/>
    </row>
    <row r="930" spans="1:1" x14ac:dyDescent="0.35">
      <c r="A930" s="21"/>
    </row>
    <row r="931" spans="1:1" x14ac:dyDescent="0.35">
      <c r="A931" s="21"/>
    </row>
    <row r="932" spans="1:1" x14ac:dyDescent="0.35">
      <c r="A932" s="21"/>
    </row>
    <row r="933" spans="1:1" x14ac:dyDescent="0.35">
      <c r="A933" s="21"/>
    </row>
    <row r="934" spans="1:1" x14ac:dyDescent="0.35">
      <c r="A934" s="21"/>
    </row>
    <row r="935" spans="1:1" x14ac:dyDescent="0.35">
      <c r="A935" s="21"/>
    </row>
    <row r="936" spans="1:1" x14ac:dyDescent="0.35">
      <c r="A936" s="21"/>
    </row>
    <row r="937" spans="1:1" x14ac:dyDescent="0.35">
      <c r="A937" s="21"/>
    </row>
    <row r="938" spans="1:1" x14ac:dyDescent="0.35">
      <c r="A938" s="21"/>
    </row>
    <row r="939" spans="1:1" x14ac:dyDescent="0.35">
      <c r="A939" s="21"/>
    </row>
    <row r="940" spans="1:1" x14ac:dyDescent="0.35">
      <c r="A940" s="21"/>
    </row>
    <row r="941" spans="1:1" x14ac:dyDescent="0.35">
      <c r="A941" s="21"/>
    </row>
    <row r="942" spans="1:1" x14ac:dyDescent="0.35">
      <c r="A942" s="21"/>
    </row>
    <row r="943" spans="1:1" x14ac:dyDescent="0.35">
      <c r="A943" s="21"/>
    </row>
    <row r="944" spans="1:1" x14ac:dyDescent="0.35">
      <c r="A944" s="21"/>
    </row>
    <row r="945" spans="1:1" x14ac:dyDescent="0.35">
      <c r="A945" s="21"/>
    </row>
    <row r="946" spans="1:1" x14ac:dyDescent="0.35">
      <c r="A946" s="21"/>
    </row>
    <row r="947" spans="1:1" x14ac:dyDescent="0.35">
      <c r="A947" s="21"/>
    </row>
    <row r="948" spans="1:1" x14ac:dyDescent="0.35">
      <c r="A948" s="21"/>
    </row>
    <row r="949" spans="1:1" x14ac:dyDescent="0.35">
      <c r="A949" s="21"/>
    </row>
    <row r="950" spans="1:1" x14ac:dyDescent="0.35">
      <c r="A950" s="21"/>
    </row>
    <row r="951" spans="1:1" x14ac:dyDescent="0.35">
      <c r="A951" s="21"/>
    </row>
    <row r="952" spans="1:1" x14ac:dyDescent="0.35">
      <c r="A952" s="21"/>
    </row>
    <row r="953" spans="1:1" x14ac:dyDescent="0.35">
      <c r="A953" s="21"/>
    </row>
    <row r="954" spans="1:1" x14ac:dyDescent="0.35">
      <c r="A954" s="21"/>
    </row>
    <row r="955" spans="1:1" x14ac:dyDescent="0.35">
      <c r="A955" s="21"/>
    </row>
    <row r="956" spans="1:1" x14ac:dyDescent="0.35">
      <c r="A956" s="21"/>
    </row>
    <row r="957" spans="1:1" x14ac:dyDescent="0.35">
      <c r="A957" s="21"/>
    </row>
    <row r="958" spans="1:1" x14ac:dyDescent="0.35">
      <c r="A958" s="21"/>
    </row>
    <row r="959" spans="1:1" x14ac:dyDescent="0.35">
      <c r="A959" s="21"/>
    </row>
    <row r="960" spans="1:1" x14ac:dyDescent="0.35">
      <c r="A960" s="21"/>
    </row>
    <row r="961" spans="1:1" x14ac:dyDescent="0.35">
      <c r="A961" s="21"/>
    </row>
    <row r="962" spans="1:1" x14ac:dyDescent="0.35">
      <c r="A962" s="21"/>
    </row>
    <row r="963" spans="1:1" x14ac:dyDescent="0.35">
      <c r="A963" s="21"/>
    </row>
    <row r="964" spans="1:1" x14ac:dyDescent="0.35">
      <c r="A964" s="21"/>
    </row>
    <row r="965" spans="1:1" x14ac:dyDescent="0.35">
      <c r="A965" s="21"/>
    </row>
    <row r="966" spans="1:1" x14ac:dyDescent="0.35">
      <c r="A966" s="21"/>
    </row>
    <row r="967" spans="1:1" x14ac:dyDescent="0.35">
      <c r="A967" s="21"/>
    </row>
    <row r="968" spans="1:1" x14ac:dyDescent="0.35">
      <c r="A968" s="21"/>
    </row>
    <row r="969" spans="1:1" x14ac:dyDescent="0.35">
      <c r="A969" s="21"/>
    </row>
    <row r="970" spans="1:1" x14ac:dyDescent="0.35">
      <c r="A970" s="21"/>
    </row>
    <row r="971" spans="1:1" x14ac:dyDescent="0.35">
      <c r="A971" s="21"/>
    </row>
    <row r="972" spans="1:1" x14ac:dyDescent="0.35">
      <c r="A972" s="21"/>
    </row>
    <row r="973" spans="1:1" x14ac:dyDescent="0.35">
      <c r="A973" s="21"/>
    </row>
    <row r="974" spans="1:1" x14ac:dyDescent="0.35">
      <c r="A974" s="21"/>
    </row>
    <row r="975" spans="1:1" x14ac:dyDescent="0.35">
      <c r="A975" s="21"/>
    </row>
    <row r="976" spans="1:1" x14ac:dyDescent="0.35">
      <c r="A976" s="21"/>
    </row>
    <row r="977" spans="1:1" x14ac:dyDescent="0.35">
      <c r="A977" s="21"/>
    </row>
    <row r="978" spans="1:1" x14ac:dyDescent="0.35">
      <c r="A978" s="21"/>
    </row>
    <row r="979" spans="1:1" x14ac:dyDescent="0.35">
      <c r="A979" s="21"/>
    </row>
    <row r="980" spans="1:1" x14ac:dyDescent="0.35">
      <c r="A980" s="21"/>
    </row>
    <row r="981" spans="1:1" x14ac:dyDescent="0.35">
      <c r="A981" s="21"/>
    </row>
    <row r="982" spans="1:1" x14ac:dyDescent="0.35">
      <c r="A982" s="21"/>
    </row>
    <row r="983" spans="1:1" x14ac:dyDescent="0.35">
      <c r="A983" s="21"/>
    </row>
    <row r="984" spans="1:1" x14ac:dyDescent="0.35">
      <c r="A984" s="21"/>
    </row>
    <row r="985" spans="1:1" x14ac:dyDescent="0.35">
      <c r="A985" s="21"/>
    </row>
    <row r="986" spans="1:1" x14ac:dyDescent="0.35">
      <c r="A986" s="21"/>
    </row>
    <row r="987" spans="1:1" x14ac:dyDescent="0.35">
      <c r="A987" s="21"/>
    </row>
    <row r="988" spans="1:1" x14ac:dyDescent="0.35">
      <c r="A988" s="21"/>
    </row>
    <row r="989" spans="1:1" x14ac:dyDescent="0.35">
      <c r="A989" s="21"/>
    </row>
    <row r="990" spans="1:1" x14ac:dyDescent="0.35">
      <c r="A990" s="21"/>
    </row>
    <row r="991" spans="1:1" x14ac:dyDescent="0.35">
      <c r="A991" s="21"/>
    </row>
    <row r="992" spans="1:1" x14ac:dyDescent="0.35">
      <c r="A992" s="21"/>
    </row>
    <row r="993" spans="1:1" x14ac:dyDescent="0.35">
      <c r="A993" s="21"/>
    </row>
    <row r="994" spans="1:1" x14ac:dyDescent="0.35">
      <c r="A994" s="21"/>
    </row>
    <row r="995" spans="1:1" x14ac:dyDescent="0.35">
      <c r="A995" s="21"/>
    </row>
    <row r="996" spans="1:1" x14ac:dyDescent="0.35">
      <c r="A996" s="21"/>
    </row>
    <row r="997" spans="1:1" x14ac:dyDescent="0.35">
      <c r="A997" s="21"/>
    </row>
    <row r="998" spans="1:1" x14ac:dyDescent="0.35">
      <c r="A998" s="21"/>
    </row>
    <row r="999" spans="1:1" x14ac:dyDescent="0.35">
      <c r="A999" s="21"/>
    </row>
    <row r="1000" spans="1:1" x14ac:dyDescent="0.35">
      <c r="A1000" s="21"/>
    </row>
    <row r="1001" spans="1:1" x14ac:dyDescent="0.35">
      <c r="A1001" s="21"/>
    </row>
    <row r="1002" spans="1:1" x14ac:dyDescent="0.35">
      <c r="A1002" s="21"/>
    </row>
    <row r="1003" spans="1:1" x14ac:dyDescent="0.35">
      <c r="A1003" s="21"/>
    </row>
    <row r="1004" spans="1:1" x14ac:dyDescent="0.35">
      <c r="A1004" s="21"/>
    </row>
    <row r="1005" spans="1:1" x14ac:dyDescent="0.35">
      <c r="A1005" s="21"/>
    </row>
    <row r="1006" spans="1:1" x14ac:dyDescent="0.35">
      <c r="A1006" s="21"/>
    </row>
    <row r="1007" spans="1:1" x14ac:dyDescent="0.35">
      <c r="A1007" s="21"/>
    </row>
    <row r="1008" spans="1:1" x14ac:dyDescent="0.35">
      <c r="A1008" s="21"/>
    </row>
    <row r="1009" spans="1:1" x14ac:dyDescent="0.35">
      <c r="A1009" s="21"/>
    </row>
    <row r="1010" spans="1:1" x14ac:dyDescent="0.35">
      <c r="A1010" s="21"/>
    </row>
    <row r="1011" spans="1:1" x14ac:dyDescent="0.35">
      <c r="A1011" s="21"/>
    </row>
    <row r="1012" spans="1:1" x14ac:dyDescent="0.35">
      <c r="A1012" s="21"/>
    </row>
    <row r="1013" spans="1:1" x14ac:dyDescent="0.35">
      <c r="A1013" s="21"/>
    </row>
    <row r="1014" spans="1:1" x14ac:dyDescent="0.35">
      <c r="A1014" s="21"/>
    </row>
    <row r="1015" spans="1:1" x14ac:dyDescent="0.35">
      <c r="A1015" s="21"/>
    </row>
    <row r="1016" spans="1:1" x14ac:dyDescent="0.35">
      <c r="A1016" s="21"/>
    </row>
    <row r="1017" spans="1:1" x14ac:dyDescent="0.35">
      <c r="A1017" s="21"/>
    </row>
    <row r="1018" spans="1:1" x14ac:dyDescent="0.35">
      <c r="A1018" s="21"/>
    </row>
    <row r="1019" spans="1:1" x14ac:dyDescent="0.35">
      <c r="A1019" s="21"/>
    </row>
    <row r="1020" spans="1:1" x14ac:dyDescent="0.35">
      <c r="A1020" s="21"/>
    </row>
    <row r="1021" spans="1:1" x14ac:dyDescent="0.35">
      <c r="A1021" s="21"/>
    </row>
    <row r="1022" spans="1:1" x14ac:dyDescent="0.35">
      <c r="A1022" s="21"/>
    </row>
    <row r="1023" spans="1:1" x14ac:dyDescent="0.35">
      <c r="A1023" s="21"/>
    </row>
    <row r="1024" spans="1:1" x14ac:dyDescent="0.35">
      <c r="A1024" s="21"/>
    </row>
    <row r="1025" spans="1:1" x14ac:dyDescent="0.35">
      <c r="A1025" s="21"/>
    </row>
    <row r="1026" spans="1:1" x14ac:dyDescent="0.35">
      <c r="A1026" s="21"/>
    </row>
    <row r="1027" spans="1:1" x14ac:dyDescent="0.35">
      <c r="A1027" s="21"/>
    </row>
    <row r="1028" spans="1:1" x14ac:dyDescent="0.35">
      <c r="A1028" s="21"/>
    </row>
    <row r="1029" spans="1:1" x14ac:dyDescent="0.35">
      <c r="A1029" s="21"/>
    </row>
    <row r="1030" spans="1:1" x14ac:dyDescent="0.35">
      <c r="A1030" s="21"/>
    </row>
    <row r="1031" spans="1:1" x14ac:dyDescent="0.35">
      <c r="A1031" s="21"/>
    </row>
    <row r="1032" spans="1:1" x14ac:dyDescent="0.35">
      <c r="A1032" s="21"/>
    </row>
    <row r="1033" spans="1:1" x14ac:dyDescent="0.35">
      <c r="A1033" s="21"/>
    </row>
    <row r="1034" spans="1:1" x14ac:dyDescent="0.35">
      <c r="A1034" s="21"/>
    </row>
    <row r="1035" spans="1:1" x14ac:dyDescent="0.35">
      <c r="A1035" s="21"/>
    </row>
    <row r="1036" spans="1:1" x14ac:dyDescent="0.35">
      <c r="A1036" s="21"/>
    </row>
    <row r="1037" spans="1:1" x14ac:dyDescent="0.35">
      <c r="A1037" s="21"/>
    </row>
    <row r="1038" spans="1:1" x14ac:dyDescent="0.35">
      <c r="A1038" s="21"/>
    </row>
    <row r="1039" spans="1:1" x14ac:dyDescent="0.35">
      <c r="A1039" s="21"/>
    </row>
    <row r="1040" spans="1:1" x14ac:dyDescent="0.35">
      <c r="A1040" s="21"/>
    </row>
    <row r="1041" spans="1:1" x14ac:dyDescent="0.35">
      <c r="A1041" s="21"/>
    </row>
    <row r="1042" spans="1:1" x14ac:dyDescent="0.35">
      <c r="A1042" s="21"/>
    </row>
    <row r="1043" spans="1:1" x14ac:dyDescent="0.35">
      <c r="A1043" s="21"/>
    </row>
    <row r="1044" spans="1:1" x14ac:dyDescent="0.35">
      <c r="A1044" s="21"/>
    </row>
    <row r="1045" spans="1:1" x14ac:dyDescent="0.35">
      <c r="A1045" s="21"/>
    </row>
    <row r="1046" spans="1:1" x14ac:dyDescent="0.35">
      <c r="A1046" s="21"/>
    </row>
    <row r="1047" spans="1:1" x14ac:dyDescent="0.35">
      <c r="A1047" s="21"/>
    </row>
    <row r="1048" spans="1:1" x14ac:dyDescent="0.35">
      <c r="A1048" s="21"/>
    </row>
    <row r="1049" spans="1:1" x14ac:dyDescent="0.35">
      <c r="A1049" s="21"/>
    </row>
    <row r="1050" spans="1:1" x14ac:dyDescent="0.35">
      <c r="A1050" s="21"/>
    </row>
    <row r="1051" spans="1:1" x14ac:dyDescent="0.35">
      <c r="A1051" s="21"/>
    </row>
    <row r="1052" spans="1:1" x14ac:dyDescent="0.35">
      <c r="A1052" s="21"/>
    </row>
    <row r="1053" spans="1:1" x14ac:dyDescent="0.35">
      <c r="A1053" s="21"/>
    </row>
    <row r="1054" spans="1:1" x14ac:dyDescent="0.35">
      <c r="A1054" s="21"/>
    </row>
    <row r="1055" spans="1:1" x14ac:dyDescent="0.35">
      <c r="A1055" s="21"/>
    </row>
    <row r="1056" spans="1:1" x14ac:dyDescent="0.35">
      <c r="A1056" s="21"/>
    </row>
    <row r="1057" spans="1:1" x14ac:dyDescent="0.35">
      <c r="A1057" s="21"/>
    </row>
    <row r="1058" spans="1:1" x14ac:dyDescent="0.35">
      <c r="A1058" s="21"/>
    </row>
    <row r="1059" spans="1:1" x14ac:dyDescent="0.35">
      <c r="A1059" s="21"/>
    </row>
    <row r="1060" spans="1:1" x14ac:dyDescent="0.35">
      <c r="A1060" s="21"/>
    </row>
    <row r="1061" spans="1:1" x14ac:dyDescent="0.35">
      <c r="A1061" s="21"/>
    </row>
    <row r="1062" spans="1:1" x14ac:dyDescent="0.35">
      <c r="A1062" s="21"/>
    </row>
    <row r="1063" spans="1:1" x14ac:dyDescent="0.35">
      <c r="A1063" s="21"/>
    </row>
    <row r="1064" spans="1:1" x14ac:dyDescent="0.35">
      <c r="A1064" s="21"/>
    </row>
    <row r="1065" spans="1:1" x14ac:dyDescent="0.35">
      <c r="A1065" s="21"/>
    </row>
    <row r="1066" spans="1:1" x14ac:dyDescent="0.35">
      <c r="A1066" s="21"/>
    </row>
    <row r="1067" spans="1:1" x14ac:dyDescent="0.35">
      <c r="A1067" s="21"/>
    </row>
    <row r="1068" spans="1:1" x14ac:dyDescent="0.35">
      <c r="A1068" s="21"/>
    </row>
    <row r="1069" spans="1:1" x14ac:dyDescent="0.35">
      <c r="A1069" s="21"/>
    </row>
    <row r="1070" spans="1:1" x14ac:dyDescent="0.35">
      <c r="A1070" s="21"/>
    </row>
    <row r="1071" spans="1:1" x14ac:dyDescent="0.35">
      <c r="A1071" s="21"/>
    </row>
    <row r="1072" spans="1:1" x14ac:dyDescent="0.35">
      <c r="A1072" s="21"/>
    </row>
    <row r="1073" spans="1:1" x14ac:dyDescent="0.35">
      <c r="A1073" s="21"/>
    </row>
    <row r="1074" spans="1:1" x14ac:dyDescent="0.35">
      <c r="A1074" s="21"/>
    </row>
    <row r="1075" spans="1:1" x14ac:dyDescent="0.35">
      <c r="A1075" s="21"/>
    </row>
    <row r="1076" spans="1:1" x14ac:dyDescent="0.35">
      <c r="A1076" s="21"/>
    </row>
    <row r="1077" spans="1:1" x14ac:dyDescent="0.35">
      <c r="A1077" s="21"/>
    </row>
    <row r="1078" spans="1:1" x14ac:dyDescent="0.35">
      <c r="A1078" s="21"/>
    </row>
    <row r="1079" spans="1:1" x14ac:dyDescent="0.35">
      <c r="A1079" s="21"/>
    </row>
    <row r="1080" spans="1:1" x14ac:dyDescent="0.35">
      <c r="A1080" s="21"/>
    </row>
    <row r="1081" spans="1:1" x14ac:dyDescent="0.35">
      <c r="A1081" s="21"/>
    </row>
    <row r="1082" spans="1:1" x14ac:dyDescent="0.35">
      <c r="A1082" s="21"/>
    </row>
    <row r="1083" spans="1:1" x14ac:dyDescent="0.35">
      <c r="A1083" s="21"/>
    </row>
    <row r="1084" spans="1:1" x14ac:dyDescent="0.35">
      <c r="A1084" s="21"/>
    </row>
    <row r="1085" spans="1:1" x14ac:dyDescent="0.35">
      <c r="A1085" s="21"/>
    </row>
    <row r="1086" spans="1:1" x14ac:dyDescent="0.35">
      <c r="A1086" s="21"/>
    </row>
    <row r="1087" spans="1:1" x14ac:dyDescent="0.35">
      <c r="A1087" s="21"/>
    </row>
    <row r="1088" spans="1:1" x14ac:dyDescent="0.35">
      <c r="A1088" s="21"/>
    </row>
    <row r="1089" spans="1:1" x14ac:dyDescent="0.35">
      <c r="A1089" s="21"/>
    </row>
    <row r="1090" spans="1:1" x14ac:dyDescent="0.35">
      <c r="A1090" s="21"/>
    </row>
    <row r="1091" spans="1:1" x14ac:dyDescent="0.35">
      <c r="A1091" s="21"/>
    </row>
    <row r="1092" spans="1:1" x14ac:dyDescent="0.35">
      <c r="A1092" s="21"/>
    </row>
    <row r="1093" spans="1:1" x14ac:dyDescent="0.35">
      <c r="A1093" s="21"/>
    </row>
    <row r="1094" spans="1:1" x14ac:dyDescent="0.35">
      <c r="A1094" s="21"/>
    </row>
    <row r="1095" spans="1:1" x14ac:dyDescent="0.35">
      <c r="A1095" s="21"/>
    </row>
    <row r="1096" spans="1:1" x14ac:dyDescent="0.35">
      <c r="A1096" s="21"/>
    </row>
    <row r="1097" spans="1:1" x14ac:dyDescent="0.35">
      <c r="A1097" s="21"/>
    </row>
    <row r="1098" spans="1:1" x14ac:dyDescent="0.35">
      <c r="A1098" s="21"/>
    </row>
    <row r="1099" spans="1:1" x14ac:dyDescent="0.35">
      <c r="A1099" s="21"/>
    </row>
    <row r="1100" spans="1:1" x14ac:dyDescent="0.35">
      <c r="A1100" s="21"/>
    </row>
    <row r="1101" spans="1:1" x14ac:dyDescent="0.35">
      <c r="A1101" s="21"/>
    </row>
    <row r="1102" spans="1:1" x14ac:dyDescent="0.35">
      <c r="A1102" s="21"/>
    </row>
    <row r="1103" spans="1:1" x14ac:dyDescent="0.35">
      <c r="A1103" s="21"/>
    </row>
    <row r="1104" spans="1:1" x14ac:dyDescent="0.35">
      <c r="A1104" s="21"/>
    </row>
    <row r="1105" spans="1:1" x14ac:dyDescent="0.35">
      <c r="A1105" s="21"/>
    </row>
    <row r="1106" spans="1:1" x14ac:dyDescent="0.35">
      <c r="A1106" s="21"/>
    </row>
    <row r="1107" spans="1:1" x14ac:dyDescent="0.35">
      <c r="A1107" s="21"/>
    </row>
    <row r="1108" spans="1:1" x14ac:dyDescent="0.35">
      <c r="A1108" s="21"/>
    </row>
    <row r="1109" spans="1:1" x14ac:dyDescent="0.35">
      <c r="A1109" s="21"/>
    </row>
    <row r="1110" spans="1:1" x14ac:dyDescent="0.35">
      <c r="A1110" s="21"/>
    </row>
    <row r="1111" spans="1:1" x14ac:dyDescent="0.35">
      <c r="A1111" s="21"/>
    </row>
    <row r="1112" spans="1:1" x14ac:dyDescent="0.35">
      <c r="A1112" s="21"/>
    </row>
    <row r="1113" spans="1:1" x14ac:dyDescent="0.35">
      <c r="A1113" s="21"/>
    </row>
    <row r="1114" spans="1:1" x14ac:dyDescent="0.35">
      <c r="A1114" s="21"/>
    </row>
    <row r="1115" spans="1:1" x14ac:dyDescent="0.35">
      <c r="A1115" s="21"/>
    </row>
    <row r="1116" spans="1:1" x14ac:dyDescent="0.35">
      <c r="A1116" s="21"/>
    </row>
    <row r="1117" spans="1:1" x14ac:dyDescent="0.35">
      <c r="A1117" s="21"/>
    </row>
    <row r="1118" spans="1:1" x14ac:dyDescent="0.35">
      <c r="A1118" s="21"/>
    </row>
    <row r="1119" spans="1:1" x14ac:dyDescent="0.35">
      <c r="A1119" s="21"/>
    </row>
    <row r="1120" spans="1:1" x14ac:dyDescent="0.35">
      <c r="A1120" s="21"/>
    </row>
    <row r="1121" spans="1:1" x14ac:dyDescent="0.35">
      <c r="A1121" s="21"/>
    </row>
    <row r="1122" spans="1:1" x14ac:dyDescent="0.35">
      <c r="A1122" s="21"/>
    </row>
    <row r="1123" spans="1:1" x14ac:dyDescent="0.35">
      <c r="A1123" s="21"/>
    </row>
    <row r="1124" spans="1:1" x14ac:dyDescent="0.35">
      <c r="A1124" s="21"/>
    </row>
    <row r="1125" spans="1:1" x14ac:dyDescent="0.35">
      <c r="A1125" s="21"/>
    </row>
    <row r="1126" spans="1:1" x14ac:dyDescent="0.35">
      <c r="A1126" s="21"/>
    </row>
    <row r="1127" spans="1:1" x14ac:dyDescent="0.35">
      <c r="A1127" s="21"/>
    </row>
    <row r="1128" spans="1:1" x14ac:dyDescent="0.35">
      <c r="A1128" s="21"/>
    </row>
    <row r="1129" spans="1:1" x14ac:dyDescent="0.35">
      <c r="A1129" s="21"/>
    </row>
    <row r="1130" spans="1:1" x14ac:dyDescent="0.35">
      <c r="A1130" s="21"/>
    </row>
    <row r="1131" spans="1:1" x14ac:dyDescent="0.35">
      <c r="A1131" s="21"/>
    </row>
    <row r="1132" spans="1:1" x14ac:dyDescent="0.35">
      <c r="A1132" s="21"/>
    </row>
    <row r="1133" spans="1:1" x14ac:dyDescent="0.35">
      <c r="A1133" s="21"/>
    </row>
    <row r="1134" spans="1:1" x14ac:dyDescent="0.35">
      <c r="A1134" s="21"/>
    </row>
    <row r="1135" spans="1:1" x14ac:dyDescent="0.35">
      <c r="A1135" s="21"/>
    </row>
    <row r="1136" spans="1:1" x14ac:dyDescent="0.35">
      <c r="A1136" s="21"/>
    </row>
    <row r="1137" spans="1:1" x14ac:dyDescent="0.35">
      <c r="A1137" s="21"/>
    </row>
    <row r="1138" spans="1:1" x14ac:dyDescent="0.35">
      <c r="A1138" s="21"/>
    </row>
    <row r="1139" spans="1:1" x14ac:dyDescent="0.35">
      <c r="A1139" s="21"/>
    </row>
    <row r="1140" spans="1:1" x14ac:dyDescent="0.35">
      <c r="A1140" s="21"/>
    </row>
    <row r="1141" spans="1:1" x14ac:dyDescent="0.35">
      <c r="A1141" s="21"/>
    </row>
    <row r="1142" spans="1:1" x14ac:dyDescent="0.35">
      <c r="A1142" s="21"/>
    </row>
    <row r="1143" spans="1:1" x14ac:dyDescent="0.35">
      <c r="A1143" s="21"/>
    </row>
    <row r="1144" spans="1:1" x14ac:dyDescent="0.35">
      <c r="A1144" s="21"/>
    </row>
    <row r="1145" spans="1:1" x14ac:dyDescent="0.35">
      <c r="A1145" s="21"/>
    </row>
    <row r="1146" spans="1:1" x14ac:dyDescent="0.35">
      <c r="A1146" s="21"/>
    </row>
    <row r="1147" spans="1:1" x14ac:dyDescent="0.35">
      <c r="A1147" s="21"/>
    </row>
    <row r="1148" spans="1:1" x14ac:dyDescent="0.35">
      <c r="A1148" s="21"/>
    </row>
    <row r="1149" spans="1:1" x14ac:dyDescent="0.35">
      <c r="A1149" s="21"/>
    </row>
    <row r="1150" spans="1:1" x14ac:dyDescent="0.35">
      <c r="A1150" s="21"/>
    </row>
    <row r="1151" spans="1:1" x14ac:dyDescent="0.35">
      <c r="A1151" s="21"/>
    </row>
    <row r="1152" spans="1:1" x14ac:dyDescent="0.35">
      <c r="A1152" s="21"/>
    </row>
    <row r="1153" spans="1:1" x14ac:dyDescent="0.35">
      <c r="A1153" s="21"/>
    </row>
    <row r="1154" spans="1:1" x14ac:dyDescent="0.35">
      <c r="A1154" s="21"/>
    </row>
    <row r="1155" spans="1:1" x14ac:dyDescent="0.35">
      <c r="A1155" s="21"/>
    </row>
    <row r="1156" spans="1:1" x14ac:dyDescent="0.35">
      <c r="A1156" s="21"/>
    </row>
    <row r="1157" spans="1:1" x14ac:dyDescent="0.35">
      <c r="A1157" s="21"/>
    </row>
    <row r="1158" spans="1:1" x14ac:dyDescent="0.35">
      <c r="A1158" s="21"/>
    </row>
    <row r="1159" spans="1:1" x14ac:dyDescent="0.35">
      <c r="A1159" s="21"/>
    </row>
    <row r="1160" spans="1:1" x14ac:dyDescent="0.35">
      <c r="A1160" s="21"/>
    </row>
    <row r="1161" spans="1:1" x14ac:dyDescent="0.35">
      <c r="A1161" s="21"/>
    </row>
    <row r="1162" spans="1:1" x14ac:dyDescent="0.35">
      <c r="A1162" s="21"/>
    </row>
    <row r="1163" spans="1:1" x14ac:dyDescent="0.35">
      <c r="A1163" s="21"/>
    </row>
    <row r="1164" spans="1:1" x14ac:dyDescent="0.35">
      <c r="A1164" s="21"/>
    </row>
    <row r="1165" spans="1:1" x14ac:dyDescent="0.35">
      <c r="A1165" s="21"/>
    </row>
    <row r="1166" spans="1:1" x14ac:dyDescent="0.35">
      <c r="A1166" s="21"/>
    </row>
    <row r="1167" spans="1:1" x14ac:dyDescent="0.35">
      <c r="A1167" s="21"/>
    </row>
    <row r="1168" spans="1:1" x14ac:dyDescent="0.35">
      <c r="A1168" s="21"/>
    </row>
    <row r="1169" spans="1:1" x14ac:dyDescent="0.35">
      <c r="A1169" s="21"/>
    </row>
    <row r="1170" spans="1:1" x14ac:dyDescent="0.35">
      <c r="A1170" s="21"/>
    </row>
    <row r="1171" spans="1:1" x14ac:dyDescent="0.35">
      <c r="A1171" s="21"/>
    </row>
    <row r="1172" spans="1:1" x14ac:dyDescent="0.35">
      <c r="A1172" s="21"/>
    </row>
    <row r="1173" spans="1:1" x14ac:dyDescent="0.35">
      <c r="A1173" s="21"/>
    </row>
    <row r="1174" spans="1:1" x14ac:dyDescent="0.35">
      <c r="A1174" s="21"/>
    </row>
    <row r="1175" spans="1:1" x14ac:dyDescent="0.35">
      <c r="A1175" s="21"/>
    </row>
    <row r="1176" spans="1:1" x14ac:dyDescent="0.35">
      <c r="A1176" s="21"/>
    </row>
    <row r="1177" spans="1:1" x14ac:dyDescent="0.35">
      <c r="A1177" s="21"/>
    </row>
    <row r="1178" spans="1:1" x14ac:dyDescent="0.35">
      <c r="A1178" s="21"/>
    </row>
    <row r="1179" spans="1:1" x14ac:dyDescent="0.35">
      <c r="A1179" s="21"/>
    </row>
    <row r="1180" spans="1:1" x14ac:dyDescent="0.35">
      <c r="A1180" s="21"/>
    </row>
    <row r="1181" spans="1:1" x14ac:dyDescent="0.35">
      <c r="A1181" s="21"/>
    </row>
    <row r="1182" spans="1:1" x14ac:dyDescent="0.35">
      <c r="A1182" s="21"/>
    </row>
    <row r="1183" spans="1:1" x14ac:dyDescent="0.35">
      <c r="A1183" s="21"/>
    </row>
    <row r="1184" spans="1:1" x14ac:dyDescent="0.35">
      <c r="A1184" s="21"/>
    </row>
    <row r="1185" spans="1:1" x14ac:dyDescent="0.35">
      <c r="A1185" s="21"/>
    </row>
    <row r="1186" spans="1:1" x14ac:dyDescent="0.35">
      <c r="A1186" s="21"/>
    </row>
    <row r="1187" spans="1:1" x14ac:dyDescent="0.35">
      <c r="A1187" s="21"/>
    </row>
    <row r="1188" spans="1:1" x14ac:dyDescent="0.35">
      <c r="A1188" s="21"/>
    </row>
    <row r="1189" spans="1:1" x14ac:dyDescent="0.35">
      <c r="A1189" s="21"/>
    </row>
    <row r="1190" spans="1:1" x14ac:dyDescent="0.35">
      <c r="A1190" s="21"/>
    </row>
    <row r="1191" spans="1:1" x14ac:dyDescent="0.35">
      <c r="A1191" s="21"/>
    </row>
    <row r="1192" spans="1:1" x14ac:dyDescent="0.35">
      <c r="A1192" s="21"/>
    </row>
    <row r="1193" spans="1:1" x14ac:dyDescent="0.35">
      <c r="A1193" s="21"/>
    </row>
    <row r="1194" spans="1:1" x14ac:dyDescent="0.35">
      <c r="A1194" s="21"/>
    </row>
    <row r="1195" spans="1:1" x14ac:dyDescent="0.35">
      <c r="A1195" s="21"/>
    </row>
    <row r="1196" spans="1:1" x14ac:dyDescent="0.35">
      <c r="A1196" s="21"/>
    </row>
    <row r="1197" spans="1:1" x14ac:dyDescent="0.35">
      <c r="A1197" s="21"/>
    </row>
    <row r="1198" spans="1:1" x14ac:dyDescent="0.35">
      <c r="A1198" s="21"/>
    </row>
    <row r="1199" spans="1:1" x14ac:dyDescent="0.35">
      <c r="A1199" s="21"/>
    </row>
    <row r="1200" spans="1:1" x14ac:dyDescent="0.35">
      <c r="A1200" s="21"/>
    </row>
    <row r="1201" spans="1:1" x14ac:dyDescent="0.35">
      <c r="A1201" s="21"/>
    </row>
    <row r="1202" spans="1:1" x14ac:dyDescent="0.35">
      <c r="A1202" s="21"/>
    </row>
    <row r="1203" spans="1:1" x14ac:dyDescent="0.35">
      <c r="A1203" s="21"/>
    </row>
    <row r="1204" spans="1:1" x14ac:dyDescent="0.35">
      <c r="A1204" s="21"/>
    </row>
    <row r="1205" spans="1:1" x14ac:dyDescent="0.35">
      <c r="A1205" s="21"/>
    </row>
    <row r="1206" spans="1:1" x14ac:dyDescent="0.35">
      <c r="A1206" s="21"/>
    </row>
    <row r="1207" spans="1:1" x14ac:dyDescent="0.35">
      <c r="A1207" s="21"/>
    </row>
    <row r="1208" spans="1:1" x14ac:dyDescent="0.35">
      <c r="A1208" s="21"/>
    </row>
    <row r="1209" spans="1:1" x14ac:dyDescent="0.35">
      <c r="A1209" s="21"/>
    </row>
    <row r="1210" spans="1:1" x14ac:dyDescent="0.35">
      <c r="A1210" s="21"/>
    </row>
    <row r="1211" spans="1:1" x14ac:dyDescent="0.35">
      <c r="A1211" s="21"/>
    </row>
    <row r="1212" spans="1:1" x14ac:dyDescent="0.35">
      <c r="A1212" s="21"/>
    </row>
    <row r="1213" spans="1:1" x14ac:dyDescent="0.35">
      <c r="A1213" s="21"/>
    </row>
    <row r="1214" spans="1:1" x14ac:dyDescent="0.35">
      <c r="A1214" s="21"/>
    </row>
    <row r="1215" spans="1:1" x14ac:dyDescent="0.35">
      <c r="A1215" s="21"/>
    </row>
    <row r="1216" spans="1:1" x14ac:dyDescent="0.35">
      <c r="A1216" s="21"/>
    </row>
    <row r="1217" spans="1:1" x14ac:dyDescent="0.35">
      <c r="A1217" s="21"/>
    </row>
    <row r="1218" spans="1:1" x14ac:dyDescent="0.35">
      <c r="A1218" s="21"/>
    </row>
    <row r="1219" spans="1:1" x14ac:dyDescent="0.35">
      <c r="A1219" s="21"/>
    </row>
    <row r="1220" spans="1:1" x14ac:dyDescent="0.35">
      <c r="A1220" s="21"/>
    </row>
    <row r="1221" spans="1:1" x14ac:dyDescent="0.35">
      <c r="A1221" s="21"/>
    </row>
    <row r="1222" spans="1:1" x14ac:dyDescent="0.35">
      <c r="A1222" s="21"/>
    </row>
    <row r="1223" spans="1:1" x14ac:dyDescent="0.35">
      <c r="A1223" s="21"/>
    </row>
    <row r="1224" spans="1:1" x14ac:dyDescent="0.35">
      <c r="A1224" s="21"/>
    </row>
    <row r="1225" spans="1:1" x14ac:dyDescent="0.35">
      <c r="A1225" s="21"/>
    </row>
    <row r="1226" spans="1:1" x14ac:dyDescent="0.35">
      <c r="A1226" s="21"/>
    </row>
    <row r="1227" spans="1:1" x14ac:dyDescent="0.35">
      <c r="A1227" s="21"/>
    </row>
    <row r="1228" spans="1:1" x14ac:dyDescent="0.35">
      <c r="A1228" s="21"/>
    </row>
    <row r="1229" spans="1:1" x14ac:dyDescent="0.35">
      <c r="A1229" s="21"/>
    </row>
    <row r="1230" spans="1:1" x14ac:dyDescent="0.35">
      <c r="A1230" s="21"/>
    </row>
    <row r="1231" spans="1:1" x14ac:dyDescent="0.35">
      <c r="A1231" s="21"/>
    </row>
    <row r="1232" spans="1:1" x14ac:dyDescent="0.35">
      <c r="A1232" s="21"/>
    </row>
    <row r="1233" spans="1:1" x14ac:dyDescent="0.35">
      <c r="A1233" s="21"/>
    </row>
    <row r="1234" spans="1:1" x14ac:dyDescent="0.35">
      <c r="A1234" s="21"/>
    </row>
    <row r="1235" spans="1:1" x14ac:dyDescent="0.35">
      <c r="A1235" s="21"/>
    </row>
    <row r="1236" spans="1:1" x14ac:dyDescent="0.35">
      <c r="A1236" s="21"/>
    </row>
    <row r="1237" spans="1:1" x14ac:dyDescent="0.35">
      <c r="A1237" s="21"/>
    </row>
    <row r="1238" spans="1:1" x14ac:dyDescent="0.35">
      <c r="A1238" s="21"/>
    </row>
    <row r="1239" spans="1:1" x14ac:dyDescent="0.35">
      <c r="A1239" s="21"/>
    </row>
    <row r="1240" spans="1:1" x14ac:dyDescent="0.35">
      <c r="A1240" s="21"/>
    </row>
    <row r="1241" spans="1:1" x14ac:dyDescent="0.35">
      <c r="A1241" s="21"/>
    </row>
    <row r="1242" spans="1:1" x14ac:dyDescent="0.35">
      <c r="A1242" s="21"/>
    </row>
    <row r="1243" spans="1:1" x14ac:dyDescent="0.35">
      <c r="A1243" s="21"/>
    </row>
    <row r="1244" spans="1:1" x14ac:dyDescent="0.35">
      <c r="A1244" s="21"/>
    </row>
    <row r="1245" spans="1:1" x14ac:dyDescent="0.35">
      <c r="A1245" s="21"/>
    </row>
    <row r="1246" spans="1:1" x14ac:dyDescent="0.35">
      <c r="A1246" s="21"/>
    </row>
    <row r="1247" spans="1:1" x14ac:dyDescent="0.35">
      <c r="A1247" s="21"/>
    </row>
    <row r="1248" spans="1:1" x14ac:dyDescent="0.35">
      <c r="A1248" s="21"/>
    </row>
    <row r="1249" spans="1:1" x14ac:dyDescent="0.35">
      <c r="A1249" s="21"/>
    </row>
    <row r="1250" spans="1:1" x14ac:dyDescent="0.35">
      <c r="A1250" s="21"/>
    </row>
    <row r="1251" spans="1:1" x14ac:dyDescent="0.35">
      <c r="A1251" s="21"/>
    </row>
    <row r="1252" spans="1:1" x14ac:dyDescent="0.35">
      <c r="A1252" s="21"/>
    </row>
    <row r="1253" spans="1:1" x14ac:dyDescent="0.35">
      <c r="A1253" s="21"/>
    </row>
    <row r="1254" spans="1:1" x14ac:dyDescent="0.35">
      <c r="A1254" s="21"/>
    </row>
    <row r="1255" spans="1:1" x14ac:dyDescent="0.35">
      <c r="A1255" s="21"/>
    </row>
    <row r="1256" spans="1:1" x14ac:dyDescent="0.35">
      <c r="A1256" s="21"/>
    </row>
    <row r="1257" spans="1:1" x14ac:dyDescent="0.35">
      <c r="A1257" s="21"/>
    </row>
    <row r="1258" spans="1:1" x14ac:dyDescent="0.35">
      <c r="A1258" s="21"/>
    </row>
    <row r="1259" spans="1:1" x14ac:dyDescent="0.35">
      <c r="A1259" s="21"/>
    </row>
    <row r="1260" spans="1:1" x14ac:dyDescent="0.35">
      <c r="A1260" s="21"/>
    </row>
    <row r="1261" spans="1:1" x14ac:dyDescent="0.35">
      <c r="A1261" s="21"/>
    </row>
    <row r="1262" spans="1:1" x14ac:dyDescent="0.35">
      <c r="A1262" s="21"/>
    </row>
  </sheetData>
  <mergeCells count="2">
    <mergeCell ref="B2:C2"/>
    <mergeCell ref="E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61D3-D228-4D68-8659-5A8274CEB648}">
  <dimension ref="A1:P29"/>
  <sheetViews>
    <sheetView showGridLines="0" workbookViewId="0">
      <selection activeCell="A28" sqref="A28"/>
    </sheetView>
  </sheetViews>
  <sheetFormatPr defaultRowHeight="15.5" x14ac:dyDescent="0.35"/>
  <cols>
    <col min="1" max="1" width="37.33203125" bestFit="1" customWidth="1"/>
    <col min="2" max="2" width="9.33203125" bestFit="1" customWidth="1"/>
  </cols>
  <sheetData>
    <row r="1" spans="1:16" x14ac:dyDescent="0.35">
      <c r="A1" t="s">
        <v>7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</row>
    <row r="2" spans="1:16" ht="16" thickBot="1" x14ac:dyDescent="0.4">
      <c r="A2" t="s">
        <v>23</v>
      </c>
      <c r="D2" t="s">
        <v>20</v>
      </c>
      <c r="E2" t="s">
        <v>19</v>
      </c>
      <c r="F2" t="s">
        <v>18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86</v>
      </c>
    </row>
    <row r="3" spans="1:16" x14ac:dyDescent="0.35">
      <c r="A3" s="3" t="s">
        <v>21</v>
      </c>
      <c r="B3" s="4"/>
      <c r="C3" s="4"/>
      <c r="D3" s="25">
        <f>911-804</f>
        <v>107</v>
      </c>
      <c r="E3" s="25">
        <v>197</v>
      </c>
      <c r="F3" s="25">
        <f>420-E3</f>
        <v>223</v>
      </c>
      <c r="G3" s="25">
        <f>596-SUM(E3:F3)</f>
        <v>176</v>
      </c>
      <c r="H3" s="25">
        <f>800-SUM(E3:G3)</f>
        <v>204</v>
      </c>
      <c r="I3" s="25">
        <v>164</v>
      </c>
      <c r="J3" s="25">
        <f>330-I3</f>
        <v>166</v>
      </c>
      <c r="K3" s="25">
        <f>544-SUM(I3:J3)</f>
        <v>214</v>
      </c>
      <c r="L3" s="25">
        <f>800-SUM(I3:K3)</f>
        <v>256</v>
      </c>
      <c r="M3" s="25">
        <v>214</v>
      </c>
      <c r="N3" s="25">
        <f>263-M3</f>
        <v>49</v>
      </c>
      <c r="O3" s="26">
        <f>449-SUM(M3:N3)</f>
        <v>186</v>
      </c>
    </row>
    <row r="4" spans="1:16" ht="16" thickBot="1" x14ac:dyDescent="0.4">
      <c r="A4" s="5" t="s">
        <v>22</v>
      </c>
      <c r="B4" s="6"/>
      <c r="C4" s="6"/>
      <c r="D4" s="27">
        <f>1359-1017</f>
        <v>342</v>
      </c>
      <c r="E4" s="27">
        <v>341</v>
      </c>
      <c r="F4" s="27">
        <f>691-E4</f>
        <v>350</v>
      </c>
      <c r="G4" s="27">
        <f>1039-SUM(E4:F4)</f>
        <v>348</v>
      </c>
      <c r="H4" s="27">
        <f>1408-SUM(E4:G4)</f>
        <v>369</v>
      </c>
      <c r="I4" s="27">
        <v>345</v>
      </c>
      <c r="J4" s="27">
        <f>700-I4</f>
        <v>355</v>
      </c>
      <c r="K4" s="27">
        <f>1054-SUM(I4:J4)</f>
        <v>354</v>
      </c>
      <c r="L4" s="27">
        <f>1408-SUM(I4:K4)</f>
        <v>354</v>
      </c>
      <c r="M4" s="27">
        <v>357</v>
      </c>
      <c r="N4" s="27">
        <f>722-M4</f>
        <v>365</v>
      </c>
      <c r="O4" s="28">
        <f>1087-SUM(M4:N4)</f>
        <v>365</v>
      </c>
    </row>
    <row r="5" spans="1:16" x14ac:dyDescent="0.35">
      <c r="A5" t="s">
        <v>8</v>
      </c>
      <c r="D5">
        <f>SUM(D3:D4)</f>
        <v>449</v>
      </c>
      <c r="E5">
        <f t="shared" ref="E5:O5" si="0">SUM(E3:E4)</f>
        <v>538</v>
      </c>
      <c r="F5">
        <f t="shared" si="0"/>
        <v>573</v>
      </c>
      <c r="G5">
        <f t="shared" si="0"/>
        <v>524</v>
      </c>
      <c r="H5">
        <f t="shared" si="0"/>
        <v>573</v>
      </c>
      <c r="I5">
        <f t="shared" si="0"/>
        <v>509</v>
      </c>
      <c r="J5">
        <f t="shared" si="0"/>
        <v>521</v>
      </c>
      <c r="K5">
        <f t="shared" si="0"/>
        <v>568</v>
      </c>
      <c r="L5">
        <f t="shared" si="0"/>
        <v>610</v>
      </c>
      <c r="M5">
        <f t="shared" si="0"/>
        <v>571</v>
      </c>
      <c r="N5">
        <f t="shared" si="0"/>
        <v>414</v>
      </c>
      <c r="O5">
        <f t="shared" si="0"/>
        <v>551</v>
      </c>
    </row>
    <row r="6" spans="1:16" x14ac:dyDescent="0.35">
      <c r="A6" t="s">
        <v>30</v>
      </c>
      <c r="D6" t="s">
        <v>85</v>
      </c>
      <c r="E6" t="s">
        <v>82</v>
      </c>
      <c r="F6" t="s">
        <v>83</v>
      </c>
      <c r="G6" t="s">
        <v>84</v>
      </c>
      <c r="M6" t="s">
        <v>81</v>
      </c>
      <c r="N6" t="s">
        <v>80</v>
      </c>
      <c r="O6" t="s">
        <v>79</v>
      </c>
    </row>
    <row r="9" spans="1:16" x14ac:dyDescent="0.35">
      <c r="A9" s="7" t="s">
        <v>24</v>
      </c>
    </row>
    <row r="11" spans="1:16" x14ac:dyDescent="0.35">
      <c r="A11" t="s">
        <v>87</v>
      </c>
    </row>
    <row r="12" spans="1:16" x14ac:dyDescent="0.35">
      <c r="A12" t="s">
        <v>88</v>
      </c>
    </row>
    <row r="13" spans="1:16" x14ac:dyDescent="0.35">
      <c r="A13" s="22">
        <f>EXP(0.0022)-100%</f>
        <v>2.2024217756431153E-3</v>
      </c>
    </row>
    <row r="14" spans="1:16" x14ac:dyDescent="0.35">
      <c r="A14" t="s">
        <v>89</v>
      </c>
      <c r="B14" s="23"/>
    </row>
    <row r="15" spans="1:16" x14ac:dyDescent="0.35">
      <c r="A15" s="23">
        <f>'Question 1'!B8</f>
        <v>3.2774030104550947E-2</v>
      </c>
      <c r="B15" s="22"/>
    </row>
    <row r="16" spans="1:16" x14ac:dyDescent="0.35">
      <c r="A16" s="23" t="s">
        <v>94</v>
      </c>
      <c r="B16" s="22"/>
    </row>
    <row r="17" spans="1:3" x14ac:dyDescent="0.35">
      <c r="A17" s="23" t="s">
        <v>95</v>
      </c>
      <c r="B17" s="22"/>
    </row>
    <row r="18" spans="1:3" x14ac:dyDescent="0.35">
      <c r="A18" t="s">
        <v>96</v>
      </c>
      <c r="B18" s="29"/>
    </row>
    <row r="19" spans="1:3" x14ac:dyDescent="0.35">
      <c r="A19" s="22">
        <f>A15/4</f>
        <v>8.1935075261377367E-3</v>
      </c>
    </row>
    <row r="20" spans="1:3" x14ac:dyDescent="0.35">
      <c r="A20" t="s">
        <v>98</v>
      </c>
    </row>
    <row r="21" spans="1:3" x14ac:dyDescent="0.35">
      <c r="A21" s="22" t="s">
        <v>90</v>
      </c>
      <c r="B21">
        <f>O5</f>
        <v>551</v>
      </c>
    </row>
    <row r="22" spans="1:3" x14ac:dyDescent="0.35">
      <c r="A22" t="s">
        <v>91</v>
      </c>
      <c r="B22" s="23">
        <f>A19</f>
        <v>8.1935075261377367E-3</v>
      </c>
    </row>
    <row r="23" spans="1:3" x14ac:dyDescent="0.35">
      <c r="A23" s="22" t="s">
        <v>92</v>
      </c>
      <c r="B23" s="23">
        <f>A13</f>
        <v>2.2024217756431153E-3</v>
      </c>
    </row>
    <row r="24" spans="1:3" x14ac:dyDescent="0.35">
      <c r="A24" t="s">
        <v>93</v>
      </c>
      <c r="B24">
        <f>B21/(B22-B23)</f>
        <v>91969.973882365099</v>
      </c>
    </row>
    <row r="26" spans="1:3" x14ac:dyDescent="0.35">
      <c r="A26" s="7" t="s">
        <v>25</v>
      </c>
    </row>
    <row r="27" spans="1:3" x14ac:dyDescent="0.35">
      <c r="A27" t="s">
        <v>99</v>
      </c>
      <c r="B27">
        <v>340</v>
      </c>
      <c r="C27" t="s">
        <v>97</v>
      </c>
    </row>
    <row r="28" spans="1:3" x14ac:dyDescent="0.35">
      <c r="A28" t="s">
        <v>100</v>
      </c>
      <c r="B28">
        <f>B24/B27</f>
        <v>270.49992318342674</v>
      </c>
    </row>
    <row r="29" spans="1:3" x14ac:dyDescent="0.35">
      <c r="A29" t="s">
        <v>101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3F30-0F52-43BA-A0AD-8B76F4EF2D34}">
  <dimension ref="A1:R24"/>
  <sheetViews>
    <sheetView showGridLines="0" zoomScaleNormal="100" workbookViewId="0">
      <selection activeCell="K5" sqref="K5"/>
    </sheetView>
  </sheetViews>
  <sheetFormatPr defaultRowHeight="15.5" x14ac:dyDescent="0.35"/>
  <cols>
    <col min="1" max="1" width="23.58203125" customWidth="1"/>
    <col min="2" max="2" width="31.83203125" bestFit="1" customWidth="1"/>
    <col min="3" max="4" width="9.58203125" customWidth="1"/>
    <col min="5" max="5" width="12.33203125" customWidth="1"/>
    <col min="6" max="6" width="7.58203125" customWidth="1"/>
    <col min="7" max="7" width="14.75" bestFit="1" customWidth="1"/>
    <col min="8" max="8" width="13.5" bestFit="1" customWidth="1"/>
    <col min="9" max="10" width="12.33203125" customWidth="1"/>
    <col min="11" max="11" width="14.5" bestFit="1" customWidth="1"/>
    <col min="12" max="12" width="16.75" bestFit="1" customWidth="1"/>
    <col min="13" max="13" width="9.58203125" bestFit="1" customWidth="1"/>
    <col min="14" max="14" width="12.58203125" bestFit="1" customWidth="1"/>
    <col min="16" max="16" width="13.08203125" customWidth="1"/>
  </cols>
  <sheetData>
    <row r="1" spans="1:18" x14ac:dyDescent="0.35">
      <c r="A1" s="7" t="s">
        <v>26</v>
      </c>
    </row>
    <row r="3" spans="1:18" ht="16" thickBot="1" x14ac:dyDescent="0.4">
      <c r="A3" t="s">
        <v>1</v>
      </c>
      <c r="B3" t="s">
        <v>108</v>
      </c>
      <c r="C3" t="s">
        <v>117</v>
      </c>
      <c r="E3" t="s">
        <v>118</v>
      </c>
    </row>
    <row r="4" spans="1:18" ht="62" x14ac:dyDescent="0.35">
      <c r="A4" s="34" t="s">
        <v>27</v>
      </c>
      <c r="B4" s="35" t="s">
        <v>28</v>
      </c>
      <c r="C4" s="35" t="s">
        <v>29</v>
      </c>
      <c r="D4" s="35" t="s">
        <v>112</v>
      </c>
      <c r="E4" s="36" t="s">
        <v>116</v>
      </c>
      <c r="F4" s="35" t="s">
        <v>115</v>
      </c>
      <c r="G4" s="35" t="s">
        <v>114</v>
      </c>
      <c r="H4" s="35" t="s">
        <v>113</v>
      </c>
      <c r="I4" s="36" t="s">
        <v>127</v>
      </c>
      <c r="J4" s="36" t="s">
        <v>119</v>
      </c>
      <c r="K4" s="35" t="s">
        <v>120</v>
      </c>
      <c r="L4" s="35" t="s">
        <v>121</v>
      </c>
      <c r="M4" s="36" t="s">
        <v>122</v>
      </c>
      <c r="N4" s="36" t="s">
        <v>123</v>
      </c>
      <c r="O4" s="37" t="s">
        <v>128</v>
      </c>
      <c r="P4" s="38" t="s">
        <v>35</v>
      </c>
    </row>
    <row r="5" spans="1:18" ht="34.5" customHeight="1" x14ac:dyDescent="0.35">
      <c r="A5" s="2" t="s">
        <v>102</v>
      </c>
      <c r="B5" s="32" t="s">
        <v>138</v>
      </c>
      <c r="C5" s="2" t="s">
        <v>111</v>
      </c>
      <c r="D5" s="2">
        <v>85.51</v>
      </c>
      <c r="E5" s="2">
        <v>857.17</v>
      </c>
      <c r="F5" s="2">
        <v>73.3</v>
      </c>
      <c r="G5" s="2">
        <v>7.24</v>
      </c>
      <c r="H5" s="2">
        <v>1.07</v>
      </c>
      <c r="I5" s="2">
        <v>0</v>
      </c>
      <c r="J5" s="2">
        <v>79.540000000000006</v>
      </c>
      <c r="K5" s="2">
        <v>16.161999999999999</v>
      </c>
      <c r="L5" s="2">
        <v>4.319</v>
      </c>
      <c r="M5" s="2">
        <v>2.6909999999999998</v>
      </c>
      <c r="N5" s="2">
        <v>5.7000000000000002E-2</v>
      </c>
      <c r="O5" s="2">
        <v>27.32</v>
      </c>
      <c r="P5" s="2">
        <v>18.420000000000002</v>
      </c>
      <c r="Q5" s="39"/>
      <c r="R5" s="16"/>
    </row>
    <row r="6" spans="1:18" x14ac:dyDescent="0.35">
      <c r="A6" s="2" t="s">
        <v>103</v>
      </c>
      <c r="B6" s="2" t="s">
        <v>124</v>
      </c>
      <c r="C6" s="2" t="s">
        <v>133</v>
      </c>
      <c r="D6" s="2">
        <v>157.38</v>
      </c>
      <c r="E6" s="2">
        <v>2630</v>
      </c>
      <c r="F6" s="2">
        <v>414.30900000000003</v>
      </c>
      <c r="G6" s="2">
        <v>37.76</v>
      </c>
      <c r="H6" s="2">
        <v>30.78</v>
      </c>
      <c r="I6" s="2">
        <v>0</v>
      </c>
      <c r="J6" s="2">
        <v>409.62</v>
      </c>
      <c r="K6" s="2">
        <v>80.86</v>
      </c>
      <c r="L6" s="2">
        <v>27.26</v>
      </c>
      <c r="M6" s="2">
        <v>16.989999999999998</v>
      </c>
      <c r="N6" s="2">
        <v>1.0269999999999999</v>
      </c>
      <c r="O6" s="2">
        <v>24.05</v>
      </c>
      <c r="P6" s="2">
        <v>15.53</v>
      </c>
      <c r="Q6" s="39"/>
      <c r="R6" s="16"/>
    </row>
    <row r="7" spans="1:18" x14ac:dyDescent="0.35">
      <c r="A7" s="2" t="s">
        <v>104</v>
      </c>
      <c r="B7" s="2" t="s">
        <v>134</v>
      </c>
      <c r="C7" s="2" t="s">
        <v>135</v>
      </c>
      <c r="D7" s="2">
        <v>266.19</v>
      </c>
      <c r="E7" s="2">
        <v>226.54</v>
      </c>
      <c r="F7" s="2">
        <v>96.256</v>
      </c>
      <c r="G7" s="2">
        <v>8.09</v>
      </c>
      <c r="H7" s="2">
        <v>4.28</v>
      </c>
      <c r="I7" s="2">
        <v>0</v>
      </c>
      <c r="J7" s="2">
        <v>100.08</v>
      </c>
      <c r="K7" s="2">
        <v>13.96</v>
      </c>
      <c r="L7" s="2">
        <v>2.64</v>
      </c>
      <c r="M7" s="2">
        <v>0.61199999999999999</v>
      </c>
      <c r="N7" s="2">
        <v>-0.121</v>
      </c>
      <c r="O7" s="2">
        <v>159.4</v>
      </c>
      <c r="P7" s="2">
        <v>57.03</v>
      </c>
      <c r="Q7" s="39"/>
      <c r="R7" s="16"/>
    </row>
    <row r="8" spans="1:18" x14ac:dyDescent="0.35">
      <c r="A8" s="2" t="s">
        <v>105</v>
      </c>
      <c r="B8" s="2" t="s">
        <v>125</v>
      </c>
      <c r="C8" s="2" t="s">
        <v>126</v>
      </c>
      <c r="D8" s="2">
        <v>139.13999999999999</v>
      </c>
      <c r="E8" s="2">
        <v>2480</v>
      </c>
      <c r="F8" s="2">
        <v>345.01299999999998</v>
      </c>
      <c r="G8" s="2">
        <v>35.372</v>
      </c>
      <c r="H8" s="2">
        <v>16.181000000000001</v>
      </c>
      <c r="I8" s="2">
        <v>897</v>
      </c>
      <c r="J8" s="2">
        <v>364.16</v>
      </c>
      <c r="K8" s="2">
        <v>72.47</v>
      </c>
      <c r="L8" s="2">
        <v>20.242000000000001</v>
      </c>
      <c r="M8" s="2">
        <v>13.711</v>
      </c>
      <c r="N8" s="2">
        <v>0.19</v>
      </c>
      <c r="O8" s="2">
        <v>26.6</v>
      </c>
      <c r="P8" s="2">
        <v>17.989999999999998</v>
      </c>
      <c r="Q8" s="39"/>
      <c r="R8" s="16"/>
    </row>
    <row r="9" spans="1:18" x14ac:dyDescent="0.35">
      <c r="A9" s="2" t="s">
        <v>106</v>
      </c>
      <c r="B9" s="2" t="s">
        <v>129</v>
      </c>
      <c r="C9" s="2" t="s">
        <v>130</v>
      </c>
      <c r="D9" s="2">
        <v>201.92</v>
      </c>
      <c r="E9" s="2">
        <v>126.05</v>
      </c>
      <c r="F9" s="2">
        <v>25.452000000000002</v>
      </c>
      <c r="G9" s="2">
        <v>3.1219999999999999</v>
      </c>
      <c r="H9" s="2">
        <v>0.871</v>
      </c>
      <c r="I9" s="2">
        <v>0</v>
      </c>
      <c r="J9" s="2">
        <v>27.71</v>
      </c>
      <c r="K9" s="2">
        <v>6.7210000000000001</v>
      </c>
      <c r="L9" s="2">
        <v>1.464</v>
      </c>
      <c r="M9" s="2">
        <v>0.93899999999999995</v>
      </c>
      <c r="N9" s="2">
        <v>0.27200000000000002</v>
      </c>
      <c r="O9" s="2">
        <v>22.46</v>
      </c>
      <c r="P9" s="2">
        <v>15.91</v>
      </c>
      <c r="Q9" s="39"/>
      <c r="R9" s="16"/>
    </row>
    <row r="10" spans="1:18" x14ac:dyDescent="0.35">
      <c r="A10" s="2" t="s">
        <v>107</v>
      </c>
      <c r="B10" s="2" t="s">
        <v>132</v>
      </c>
      <c r="C10" s="2" t="s">
        <v>131</v>
      </c>
      <c r="D10" s="2">
        <v>92.3</v>
      </c>
      <c r="E10" s="2">
        <v>174.48</v>
      </c>
      <c r="F10" s="2">
        <v>36.590000000000003</v>
      </c>
      <c r="G10" s="2">
        <v>5.0599999999999996</v>
      </c>
      <c r="H10" s="2">
        <v>3.37</v>
      </c>
      <c r="I10" s="2">
        <v>0</v>
      </c>
      <c r="J10" s="2">
        <v>37.74</v>
      </c>
      <c r="K10" s="2">
        <v>19.510000000000002</v>
      </c>
      <c r="L10" s="2">
        <v>3.25</v>
      </c>
      <c r="M10" s="2">
        <v>1.77</v>
      </c>
      <c r="N10" s="2">
        <v>-0.3</v>
      </c>
      <c r="O10" s="2">
        <v>22.68</v>
      </c>
      <c r="P10" s="2">
        <v>11.64</v>
      </c>
      <c r="Q10" s="39"/>
      <c r="R10" s="16"/>
    </row>
    <row r="11" spans="1:18" x14ac:dyDescent="0.35">
      <c r="A11" s="33" t="s">
        <v>136</v>
      </c>
    </row>
    <row r="12" spans="1:18" x14ac:dyDescent="0.35">
      <c r="A12" t="s">
        <v>140</v>
      </c>
    </row>
    <row r="13" spans="1:18" x14ac:dyDescent="0.35">
      <c r="A13" s="7" t="s">
        <v>36</v>
      </c>
    </row>
    <row r="14" spans="1:18" x14ac:dyDescent="0.35">
      <c r="A14" s="30" t="s">
        <v>27</v>
      </c>
      <c r="B14" s="31" t="s">
        <v>109</v>
      </c>
      <c r="C14" s="2" t="s">
        <v>65</v>
      </c>
      <c r="D14" s="2">
        <v>134.83000000000001</v>
      </c>
      <c r="E14" s="2">
        <v>340.14</v>
      </c>
      <c r="F14" s="2">
        <v>45.86</v>
      </c>
      <c r="G14" s="2">
        <v>7.8769999999999998</v>
      </c>
      <c r="H14" s="2">
        <v>0.442</v>
      </c>
      <c r="I14" s="2">
        <v>0</v>
      </c>
      <c r="J14" s="2">
        <v>52.71</v>
      </c>
      <c r="K14" s="2">
        <v>18.887</v>
      </c>
      <c r="L14" s="2">
        <v>3.9630000000000001</v>
      </c>
      <c r="M14" s="2">
        <v>2.36</v>
      </c>
      <c r="N14" s="18">
        <v>8.9999999999999993E-3</v>
      </c>
      <c r="O14" s="2">
        <v>19.57</v>
      </c>
      <c r="P14" s="2">
        <v>13.3</v>
      </c>
    </row>
    <row r="15" spans="1:18" x14ac:dyDescent="0.35">
      <c r="A15" t="s">
        <v>29</v>
      </c>
      <c r="B15" t="s">
        <v>65</v>
      </c>
    </row>
    <row r="16" spans="1:18" x14ac:dyDescent="0.35">
      <c r="A16" t="s">
        <v>63</v>
      </c>
      <c r="B16" t="s">
        <v>110</v>
      </c>
    </row>
    <row r="17" spans="1:13" ht="31" x14ac:dyDescent="0.35">
      <c r="A17" t="s">
        <v>38</v>
      </c>
      <c r="E17" s="11" t="s">
        <v>40</v>
      </c>
      <c r="F17" s="9" t="s">
        <v>137</v>
      </c>
      <c r="G17" s="9" t="s">
        <v>37</v>
      </c>
    </row>
    <row r="18" spans="1:13" x14ac:dyDescent="0.35">
      <c r="E18">
        <f>AVERAGE(O5:O10)</f>
        <v>47.085000000000001</v>
      </c>
      <c r="F18">
        <v>6.89</v>
      </c>
      <c r="G18">
        <f>E18*F18</f>
        <v>324.41564999999997</v>
      </c>
    </row>
    <row r="19" spans="1:13" x14ac:dyDescent="0.35">
      <c r="E19">
        <f>MEDIAN(O5:O10)</f>
        <v>25.325000000000003</v>
      </c>
      <c r="F19">
        <v>6.89</v>
      </c>
      <c r="G19">
        <f>E19*F19</f>
        <v>174.48925</v>
      </c>
    </row>
    <row r="20" spans="1:13" ht="46.5" x14ac:dyDescent="0.35">
      <c r="A20" t="s">
        <v>39</v>
      </c>
      <c r="E20" s="9" t="s">
        <v>41</v>
      </c>
      <c r="F20" s="9" t="s">
        <v>42</v>
      </c>
      <c r="G20" s="9" t="s">
        <v>43</v>
      </c>
      <c r="H20" s="8" t="s">
        <v>32</v>
      </c>
      <c r="I20" s="8" t="s">
        <v>33</v>
      </c>
      <c r="J20" s="9" t="s">
        <v>34</v>
      </c>
      <c r="K20" s="9" t="s">
        <v>44</v>
      </c>
      <c r="L20" s="10" t="s">
        <v>45</v>
      </c>
      <c r="M20" s="10" t="s">
        <v>46</v>
      </c>
    </row>
    <row r="21" spans="1:13" x14ac:dyDescent="0.35">
      <c r="E21">
        <f>AVERAGE(P5:P10)</f>
        <v>22.75333333333333</v>
      </c>
      <c r="F21">
        <f>L14</f>
        <v>3.9630000000000001</v>
      </c>
      <c r="G21">
        <f>E21*F21</f>
        <v>90.171459999999996</v>
      </c>
      <c r="H21">
        <f>G14</f>
        <v>7.8769999999999998</v>
      </c>
      <c r="I21">
        <f>H14</f>
        <v>0.442</v>
      </c>
      <c r="J21">
        <v>0</v>
      </c>
      <c r="K21">
        <f>G21+I21-H21</f>
        <v>82.736459999999994</v>
      </c>
      <c r="L21">
        <f>E14/1000</f>
        <v>0.34014</v>
      </c>
      <c r="M21">
        <f>K21/L21</f>
        <v>243.24237078849885</v>
      </c>
    </row>
    <row r="22" spans="1:13" x14ac:dyDescent="0.35">
      <c r="E22">
        <f>MEDIAN(P5:P10)</f>
        <v>16.95</v>
      </c>
      <c r="F22">
        <f>L14</f>
        <v>3.9630000000000001</v>
      </c>
      <c r="G22">
        <f>E22*F22</f>
        <v>67.172849999999997</v>
      </c>
      <c r="H22">
        <f>G14</f>
        <v>7.8769999999999998</v>
      </c>
      <c r="I22">
        <f>H14</f>
        <v>0.442</v>
      </c>
      <c r="J22">
        <v>0</v>
      </c>
      <c r="K22">
        <f>G22+I22-H22</f>
        <v>59.737849999999987</v>
      </c>
      <c r="L22">
        <f>E14/1000</f>
        <v>0.34014</v>
      </c>
      <c r="M22">
        <f>K22/L22</f>
        <v>175.62724172399598</v>
      </c>
    </row>
    <row r="24" spans="1:13" x14ac:dyDescent="0.35">
      <c r="E24" t="s">
        <v>139</v>
      </c>
    </row>
  </sheetData>
  <hyperlinks>
    <hyperlink ref="A5" r:id="rId1" display="https://www.wsj.com/market-data/quotes/CL" xr:uid="{DFAAF7D1-E568-4F8E-81FF-90C13EE40E00}"/>
    <hyperlink ref="A6" r:id="rId2" display="https://www.wsj.com/market-data/quotes/JNJ" xr:uid="{A15CC417-51DE-4BFF-9F40-0F7E7DA5E605}"/>
    <hyperlink ref="A7" r:id="rId3" display="https://www.wsj.com/market-data/quotes/EL" xr:uid="{CA6CB99A-D272-4126-A263-5F6F15EDD5ED}"/>
    <hyperlink ref="A8" r:id="rId4" display="https://www.wsj.com/market-data/quotes/PG" xr:uid="{CDB8B554-078E-4B79-A4B9-927D4EA22409}"/>
    <hyperlink ref="A9" r:id="rId5" display="https://www.wsj.com/market-data/quotes/CLX" xr:uid="{7F251AC5-043D-40C9-B562-04D13C70ABDA}"/>
    <hyperlink ref="A10" r:id="rId6" display="https://www.wsj.com/market-data/quotes/HENOY" xr:uid="{F87D579B-5CBB-4266-AA61-FA994C078E5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C373-C81F-44A8-852B-3A400C4463F7}">
  <dimension ref="A1:L43"/>
  <sheetViews>
    <sheetView showGridLines="0" workbookViewId="0">
      <selection activeCell="H4" sqref="H4"/>
    </sheetView>
  </sheetViews>
  <sheetFormatPr defaultRowHeight="15.5" x14ac:dyDescent="0.35"/>
  <cols>
    <col min="1" max="1" width="15.83203125" customWidth="1"/>
    <col min="2" max="2" width="20.83203125" customWidth="1"/>
    <col min="3" max="3" width="10.83203125" customWidth="1"/>
    <col min="4" max="4" width="11.33203125" customWidth="1"/>
    <col min="5" max="5" width="12.08203125" customWidth="1"/>
    <col min="6" max="6" width="10.83203125" customWidth="1"/>
    <col min="7" max="7" width="7.25" bestFit="1" customWidth="1"/>
    <col min="8" max="8" width="22.83203125" bestFit="1" customWidth="1"/>
    <col min="10" max="10" width="10.25" bestFit="1" customWidth="1"/>
    <col min="11" max="11" width="9.33203125" style="22" bestFit="1" customWidth="1"/>
    <col min="12" max="12" width="13.33203125" customWidth="1"/>
  </cols>
  <sheetData>
    <row r="1" spans="1:12" x14ac:dyDescent="0.35">
      <c r="B1" t="s">
        <v>143</v>
      </c>
      <c r="D1" s="21">
        <v>44203</v>
      </c>
    </row>
    <row r="2" spans="1:12" x14ac:dyDescent="0.35">
      <c r="A2" s="1" t="s">
        <v>50</v>
      </c>
      <c r="B2" s="1"/>
    </row>
    <row r="4" spans="1:12" ht="62.5" thickBot="1" x14ac:dyDescent="0.4">
      <c r="A4" s="13" t="s">
        <v>51</v>
      </c>
      <c r="B4" s="14" t="s">
        <v>55</v>
      </c>
      <c r="C4" s="13" t="s">
        <v>31</v>
      </c>
      <c r="D4" s="14" t="s">
        <v>56</v>
      </c>
      <c r="E4" s="13" t="s">
        <v>52</v>
      </c>
      <c r="F4" s="13" t="s">
        <v>53</v>
      </c>
      <c r="G4" s="14" t="s">
        <v>57</v>
      </c>
      <c r="H4" s="15" t="s">
        <v>54</v>
      </c>
      <c r="I4" s="49" t="s">
        <v>161</v>
      </c>
      <c r="J4" t="s">
        <v>162</v>
      </c>
      <c r="K4" s="50" t="s">
        <v>163</v>
      </c>
      <c r="L4" s="49" t="s">
        <v>164</v>
      </c>
    </row>
    <row r="5" spans="1:12" x14ac:dyDescent="0.35">
      <c r="A5" t="s">
        <v>141</v>
      </c>
      <c r="B5" s="45">
        <v>700</v>
      </c>
      <c r="C5" s="40">
        <f>162.66/100</f>
        <v>1.6266</v>
      </c>
      <c r="D5">
        <f>C5*B5</f>
        <v>1138.6200000000001</v>
      </c>
      <c r="E5" s="41">
        <v>6.6250000000000003E-2</v>
      </c>
      <c r="F5" s="21">
        <v>50253</v>
      </c>
      <c r="G5" s="43">
        <f>ROUNDDOWN(DATEDIF($D$1, F5, "m")/6,0)</f>
        <v>33</v>
      </c>
      <c r="H5" s="23">
        <f>RATE(G5,1000*E5/2,-C5*1000,1000)</f>
        <v>1.054368091330103E-2</v>
      </c>
      <c r="I5" s="22">
        <f>(1+H5)^2-1</f>
        <v>2.1198531033803647E-2</v>
      </c>
      <c r="J5" s="48">
        <f>H5+0.1%</f>
        <v>1.1543680913301029E-2</v>
      </c>
      <c r="K5" s="22">
        <f>-PV(J5,G5,E5*1000/2,1000)/1000</f>
        <v>1.5894453076071242</v>
      </c>
      <c r="L5" s="51">
        <f>K5*B5</f>
        <v>1112.611715324987</v>
      </c>
    </row>
    <row r="6" spans="1:12" x14ac:dyDescent="0.35">
      <c r="A6" s="12" t="s">
        <v>142</v>
      </c>
      <c r="B6" s="46">
        <v>450</v>
      </c>
      <c r="C6" s="23">
        <v>1.4514</v>
      </c>
      <c r="D6">
        <f t="shared" ref="D6:D21" si="0">C6*B6</f>
        <v>653.13</v>
      </c>
      <c r="E6" s="23">
        <v>5.2999999999999999E-2</v>
      </c>
      <c r="F6" s="21">
        <v>51561</v>
      </c>
      <c r="G6" s="43">
        <f t="shared" ref="G6:G21" si="1">ROUNDDOWN(DATEDIF($D$1, F6, "m")/6,0)</f>
        <v>40</v>
      </c>
      <c r="H6" s="23">
        <f t="shared" ref="H6:H21" si="2">RATE(G6,1000*E6/2,-C6*1000,1000)</f>
        <v>1.2177141247926158E-2</v>
      </c>
      <c r="I6" s="22">
        <f t="shared" ref="I6:I21" si="3">(1+H6)^2-1</f>
        <v>2.4502565264824305E-2</v>
      </c>
      <c r="J6" s="48">
        <f t="shared" ref="J6:J21" si="4">H6+0.1%</f>
        <v>1.3177141247926159E-2</v>
      </c>
      <c r="K6" s="22">
        <f t="shared" ref="K6:K21" si="5">-PV(J6,G6,E6*1000/2,1000)/1000</f>
        <v>1.4121492633197035</v>
      </c>
      <c r="L6" s="51">
        <f t="shared" ref="L6:L21" si="6">K6*B6</f>
        <v>635.46716849386655</v>
      </c>
    </row>
    <row r="7" spans="1:12" x14ac:dyDescent="0.35">
      <c r="A7" t="s">
        <v>144</v>
      </c>
      <c r="B7" s="45">
        <v>200</v>
      </c>
      <c r="C7" s="23">
        <v>1.3441000000000001</v>
      </c>
      <c r="D7">
        <f t="shared" si="0"/>
        <v>268.82</v>
      </c>
      <c r="E7" s="23">
        <v>6.3750000000000001E-2</v>
      </c>
      <c r="F7" s="21">
        <v>46753</v>
      </c>
      <c r="G7" s="43">
        <f t="shared" si="1"/>
        <v>13</v>
      </c>
      <c r="H7" s="23">
        <f t="shared" si="2"/>
        <v>4.554265666616094E-3</v>
      </c>
      <c r="I7" s="22">
        <f t="shared" si="3"/>
        <v>9.1292726689939929E-3</v>
      </c>
      <c r="J7" s="48">
        <f t="shared" si="4"/>
        <v>5.554265666616094E-3</v>
      </c>
      <c r="K7" s="22">
        <f t="shared" si="5"/>
        <v>1.3292274426036805</v>
      </c>
      <c r="L7" s="51">
        <f t="shared" si="6"/>
        <v>265.84548852073613</v>
      </c>
    </row>
    <row r="8" spans="1:12" x14ac:dyDescent="0.35">
      <c r="A8" t="s">
        <v>145</v>
      </c>
      <c r="B8" s="45">
        <v>250</v>
      </c>
      <c r="C8" s="23">
        <v>1.0064</v>
      </c>
      <c r="D8">
        <f t="shared" si="0"/>
        <v>251.6</v>
      </c>
      <c r="E8" s="23">
        <v>3.875E-2</v>
      </c>
      <c r="F8" s="21">
        <v>44256</v>
      </c>
      <c r="G8" s="43">
        <v>0</v>
      </c>
      <c r="H8" s="23">
        <f>((1+E8)/C8-1)/6</f>
        <v>5.357379438261793E-3</v>
      </c>
      <c r="I8" s="22">
        <f t="shared" si="3"/>
        <v>1.0743460390969073E-2</v>
      </c>
      <c r="J8" s="48">
        <f t="shared" si="4"/>
        <v>6.357379438261793E-3</v>
      </c>
      <c r="K8" s="22">
        <f t="shared" si="5"/>
        <v>1</v>
      </c>
      <c r="L8" s="51">
        <f t="shared" si="6"/>
        <v>250</v>
      </c>
    </row>
    <row r="9" spans="1:12" x14ac:dyDescent="0.35">
      <c r="A9" s="12" t="s">
        <v>146</v>
      </c>
      <c r="B9" s="46">
        <v>600</v>
      </c>
      <c r="C9" s="23">
        <v>1.0069999999999999</v>
      </c>
      <c r="D9">
        <f t="shared" si="0"/>
        <v>604.19999999999993</v>
      </c>
      <c r="E9" s="23">
        <v>1.0500000000000001E-2</v>
      </c>
      <c r="F9" s="21">
        <v>46645</v>
      </c>
      <c r="G9" s="43">
        <f t="shared" si="1"/>
        <v>13</v>
      </c>
      <c r="H9" s="23">
        <f t="shared" si="2"/>
        <v>4.693681215917042E-3</v>
      </c>
      <c r="I9" s="22">
        <f t="shared" si="3"/>
        <v>9.4093930751908417E-3</v>
      </c>
      <c r="J9" s="48">
        <f t="shared" si="4"/>
        <v>5.693681215917042E-3</v>
      </c>
      <c r="K9" s="22">
        <f t="shared" si="5"/>
        <v>0.99445562834526879</v>
      </c>
      <c r="L9" s="51">
        <f t="shared" si="6"/>
        <v>596.67337700716132</v>
      </c>
    </row>
    <row r="10" spans="1:12" x14ac:dyDescent="0.35">
      <c r="A10" t="s">
        <v>147</v>
      </c>
      <c r="B10" s="45">
        <v>750</v>
      </c>
      <c r="C10" s="23">
        <v>1.1372</v>
      </c>
      <c r="D10">
        <f t="shared" si="0"/>
        <v>852.9</v>
      </c>
      <c r="E10" s="23">
        <v>3.1E-2</v>
      </c>
      <c r="F10" s="21">
        <v>47568</v>
      </c>
      <c r="G10" s="43">
        <f t="shared" si="1"/>
        <v>18</v>
      </c>
      <c r="H10" s="23">
        <f t="shared" si="2"/>
        <v>7.3356020264258972E-3</v>
      </c>
      <c r="I10" s="22">
        <f t="shared" si="3"/>
        <v>1.4725015109941841E-2</v>
      </c>
      <c r="J10" s="48">
        <f t="shared" si="4"/>
        <v>8.3356020264258972E-3</v>
      </c>
      <c r="K10" s="22">
        <f t="shared" si="5"/>
        <v>1.1192906554678448</v>
      </c>
      <c r="L10" s="51">
        <f t="shared" si="6"/>
        <v>839.46799160088358</v>
      </c>
    </row>
    <row r="11" spans="1:12" x14ac:dyDescent="0.35">
      <c r="A11" t="s">
        <v>148</v>
      </c>
      <c r="B11" s="45">
        <v>500</v>
      </c>
      <c r="C11" s="23">
        <v>1.083</v>
      </c>
      <c r="D11">
        <f t="shared" si="0"/>
        <v>541.5</v>
      </c>
      <c r="E11" s="23">
        <v>2.8750000000000001E-2</v>
      </c>
      <c r="F11" s="21">
        <v>54826</v>
      </c>
      <c r="G11" s="43">
        <f t="shared" si="1"/>
        <v>58</v>
      </c>
      <c r="H11" s="23">
        <f t="shared" si="2"/>
        <v>1.2361709900400851E-2</v>
      </c>
      <c r="I11" s="22">
        <f t="shared" si="3"/>
        <v>2.4876231672463112E-2</v>
      </c>
      <c r="J11" s="48">
        <f t="shared" si="4"/>
        <v>1.336170990040085E-2</v>
      </c>
      <c r="K11" s="22">
        <f t="shared" si="5"/>
        <v>1.040717236404979</v>
      </c>
      <c r="L11" s="51">
        <f t="shared" si="6"/>
        <v>520.35861820248954</v>
      </c>
    </row>
    <row r="12" spans="1:12" x14ac:dyDescent="0.35">
      <c r="A12" t="s">
        <v>149</v>
      </c>
      <c r="B12" s="45">
        <v>700</v>
      </c>
      <c r="C12" s="23">
        <v>1.1516999999999999</v>
      </c>
      <c r="D12">
        <f t="shared" si="0"/>
        <v>806.18999999999994</v>
      </c>
      <c r="E12" s="23">
        <v>3.2000000000000001E-2</v>
      </c>
      <c r="F12" s="21">
        <v>47233</v>
      </c>
      <c r="G12" s="43">
        <f t="shared" si="1"/>
        <v>16</v>
      </c>
      <c r="H12" s="23">
        <f t="shared" si="2"/>
        <v>6.0258317864372423E-3</v>
      </c>
      <c r="I12" s="22">
        <f t="shared" si="3"/>
        <v>1.2087974221592912E-2</v>
      </c>
      <c r="J12" s="48">
        <f t="shared" si="4"/>
        <v>7.0258317864372423E-3</v>
      </c>
      <c r="K12" s="22">
        <f t="shared" si="5"/>
        <v>1.1353614996727825</v>
      </c>
      <c r="L12" s="51">
        <f t="shared" si="6"/>
        <v>794.75304977094777</v>
      </c>
    </row>
    <row r="13" spans="1:12" x14ac:dyDescent="0.35">
      <c r="A13" t="s">
        <v>150</v>
      </c>
      <c r="B13" s="45">
        <v>300</v>
      </c>
      <c r="C13" s="23">
        <v>1.024</v>
      </c>
      <c r="D13">
        <f t="shared" si="0"/>
        <v>307.2</v>
      </c>
      <c r="E13" s="23">
        <v>2.4E-2</v>
      </c>
      <c r="F13" s="21">
        <v>44621</v>
      </c>
      <c r="G13" s="43">
        <f t="shared" si="1"/>
        <v>2</v>
      </c>
      <c r="H13" s="23">
        <f t="shared" si="2"/>
        <v>5.7430190884977289E-10</v>
      </c>
      <c r="I13" s="22">
        <f t="shared" si="3"/>
        <v>1.1486038786756581E-9</v>
      </c>
      <c r="J13" s="48">
        <f t="shared" si="4"/>
        <v>1.0000005743019088E-3</v>
      </c>
      <c r="K13" s="22">
        <f t="shared" si="5"/>
        <v>1.0219670427792789</v>
      </c>
      <c r="L13" s="51">
        <f t="shared" si="6"/>
        <v>306.59011283378368</v>
      </c>
    </row>
    <row r="14" spans="1:12" x14ac:dyDescent="0.35">
      <c r="A14" t="s">
        <v>151</v>
      </c>
      <c r="B14" s="45">
        <v>250</v>
      </c>
      <c r="C14" s="23">
        <v>1.0801000000000001</v>
      </c>
      <c r="D14">
        <f t="shared" si="0"/>
        <v>270.02500000000003</v>
      </c>
      <c r="E14" s="23">
        <v>2.6499999999999999E-2</v>
      </c>
      <c r="F14" s="21">
        <v>45717</v>
      </c>
      <c r="G14" s="43">
        <f t="shared" si="1"/>
        <v>8</v>
      </c>
      <c r="H14" s="23">
        <f t="shared" si="2"/>
        <v>3.0974375457799635E-3</v>
      </c>
      <c r="I14" s="22">
        <f t="shared" si="3"/>
        <v>6.2044692109100019E-3</v>
      </c>
      <c r="J14" s="48">
        <f t="shared" si="4"/>
        <v>4.0974375457799635E-3</v>
      </c>
      <c r="K14" s="22">
        <f t="shared" si="5"/>
        <v>1.071888659452799</v>
      </c>
      <c r="L14" s="51">
        <f t="shared" si="6"/>
        <v>267.97216486319974</v>
      </c>
    </row>
    <row r="15" spans="1:12" x14ac:dyDescent="0.35">
      <c r="A15" t="s">
        <v>152</v>
      </c>
      <c r="B15" s="45">
        <v>250</v>
      </c>
      <c r="C15" s="23">
        <v>1.1823999999999999</v>
      </c>
      <c r="D15">
        <f t="shared" si="0"/>
        <v>295.59999999999997</v>
      </c>
      <c r="E15" s="23">
        <v>3.6999999999999998E-2</v>
      </c>
      <c r="F15" s="21">
        <v>52383</v>
      </c>
      <c r="G15" s="43">
        <f t="shared" si="1"/>
        <v>44</v>
      </c>
      <c r="H15" s="23">
        <f t="shared" si="2"/>
        <v>1.3027342648064816E-2</v>
      </c>
      <c r="I15" s="22">
        <f t="shared" si="3"/>
        <v>2.6224396952599482E-2</v>
      </c>
      <c r="J15" s="48">
        <f t="shared" si="4"/>
        <v>1.4027342648064815E-2</v>
      </c>
      <c r="K15" s="22">
        <f t="shared" si="5"/>
        <v>1.1461080103376102</v>
      </c>
      <c r="L15" s="51">
        <f t="shared" si="6"/>
        <v>286.52700258440257</v>
      </c>
    </row>
    <row r="16" spans="1:12" x14ac:dyDescent="0.35">
      <c r="A16" t="s">
        <v>153</v>
      </c>
      <c r="B16" s="45">
        <v>350</v>
      </c>
      <c r="C16" s="23">
        <v>1.0502</v>
      </c>
      <c r="D16">
        <f t="shared" si="0"/>
        <v>367.57</v>
      </c>
      <c r="E16" s="23">
        <v>2.4E-2</v>
      </c>
      <c r="F16" s="21">
        <v>45078</v>
      </c>
      <c r="G16" s="43">
        <v>5</v>
      </c>
      <c r="H16" s="23">
        <f t="shared" si="2"/>
        <v>1.9026204522651555E-3</v>
      </c>
      <c r="I16" s="22">
        <f t="shared" si="3"/>
        <v>3.8088608691158043E-3</v>
      </c>
      <c r="J16" s="48">
        <f t="shared" si="4"/>
        <v>2.9026204522651557E-3</v>
      </c>
      <c r="K16" s="22">
        <f t="shared" si="5"/>
        <v>1.0450934713023532</v>
      </c>
      <c r="L16" s="51">
        <f t="shared" si="6"/>
        <v>365.78271495582362</v>
      </c>
    </row>
    <row r="17" spans="1:12" x14ac:dyDescent="0.35">
      <c r="A17" t="s">
        <v>154</v>
      </c>
      <c r="B17" s="45">
        <v>300</v>
      </c>
      <c r="C17" s="23">
        <v>1.109</v>
      </c>
      <c r="D17">
        <f t="shared" si="0"/>
        <v>332.7</v>
      </c>
      <c r="E17" s="23">
        <v>3.0499999999999999E-2</v>
      </c>
      <c r="F17" s="21">
        <v>45884</v>
      </c>
      <c r="G17" s="43">
        <f t="shared" si="1"/>
        <v>9</v>
      </c>
      <c r="H17" s="23">
        <f t="shared" si="2"/>
        <v>2.9589991631840218E-3</v>
      </c>
      <c r="I17" s="22">
        <f t="shared" si="3"/>
        <v>5.9267540024157128E-3</v>
      </c>
      <c r="J17" s="48">
        <f t="shared" si="4"/>
        <v>3.9589991631840214E-3</v>
      </c>
      <c r="K17" s="22">
        <f t="shared" si="5"/>
        <v>1.0996363167204435</v>
      </c>
      <c r="L17" s="51">
        <f t="shared" si="6"/>
        <v>329.89089501613307</v>
      </c>
    </row>
    <row r="18" spans="1:12" x14ac:dyDescent="0.35">
      <c r="A18" t="s">
        <v>155</v>
      </c>
      <c r="B18" s="45">
        <v>400</v>
      </c>
      <c r="C18" s="23">
        <v>1.1055999999999999</v>
      </c>
      <c r="D18">
        <f t="shared" si="0"/>
        <v>442.23999999999995</v>
      </c>
      <c r="E18" s="23">
        <v>2.75E-2</v>
      </c>
      <c r="F18" s="21">
        <v>46068</v>
      </c>
      <c r="G18" s="43">
        <f t="shared" si="1"/>
        <v>10</v>
      </c>
      <c r="H18" s="23">
        <f t="shared" si="2"/>
        <v>3.0141479941203659E-3</v>
      </c>
      <c r="I18" s="22">
        <f t="shared" si="3"/>
        <v>6.0373810763711955E-3</v>
      </c>
      <c r="J18" s="48">
        <f t="shared" si="4"/>
        <v>4.0141479941203659E-3</v>
      </c>
      <c r="K18" s="22">
        <f t="shared" si="5"/>
        <v>1.0952431245735819</v>
      </c>
      <c r="L18" s="51">
        <f t="shared" si="6"/>
        <v>438.09724982943277</v>
      </c>
    </row>
    <row r="19" spans="1:12" x14ac:dyDescent="0.35">
      <c r="A19" t="s">
        <v>156</v>
      </c>
      <c r="B19" s="45">
        <v>500</v>
      </c>
      <c r="C19" s="23">
        <v>1.1728000000000001</v>
      </c>
      <c r="D19">
        <f t="shared" si="0"/>
        <v>586.4</v>
      </c>
      <c r="E19" s="23">
        <v>3.2000000000000001E-2</v>
      </c>
      <c r="F19" s="21">
        <v>53538</v>
      </c>
      <c r="G19" s="43">
        <f t="shared" si="1"/>
        <v>51</v>
      </c>
      <c r="H19" s="23">
        <f t="shared" si="2"/>
        <v>1.1502437197490178E-2</v>
      </c>
      <c r="I19" s="22">
        <f t="shared" si="3"/>
        <v>2.3137180456462403E-2</v>
      </c>
      <c r="J19" s="48">
        <f t="shared" si="4"/>
        <v>1.2502437197490179E-2</v>
      </c>
      <c r="K19" s="22">
        <f t="shared" si="5"/>
        <v>1.1313036596673347</v>
      </c>
      <c r="L19" s="51">
        <f t="shared" si="6"/>
        <v>565.65182983366731</v>
      </c>
    </row>
    <row r="20" spans="1:12" x14ac:dyDescent="0.35">
      <c r="A20" t="s">
        <v>157</v>
      </c>
      <c r="B20" s="45">
        <v>350</v>
      </c>
      <c r="C20" s="44">
        <v>1.2527999999999999</v>
      </c>
      <c r="D20">
        <f t="shared" si="0"/>
        <v>438.47999999999996</v>
      </c>
      <c r="E20" s="23">
        <v>3.9E-2</v>
      </c>
      <c r="F20" s="21">
        <v>53816</v>
      </c>
      <c r="G20" s="43">
        <f t="shared" si="1"/>
        <v>52</v>
      </c>
      <c r="H20" s="23">
        <f t="shared" si="2"/>
        <v>1.2810757667453689E-2</v>
      </c>
      <c r="I20" s="22">
        <f t="shared" si="3"/>
        <v>2.5785630846921537E-2</v>
      </c>
      <c r="J20" s="48">
        <f t="shared" si="4"/>
        <v>1.3810757667453689E-2</v>
      </c>
      <c r="K20" s="22">
        <f t="shared" si="5"/>
        <v>1.2100697469798156</v>
      </c>
      <c r="L20" s="51">
        <f t="shared" si="6"/>
        <v>423.52441144293545</v>
      </c>
    </row>
    <row r="21" spans="1:12" x14ac:dyDescent="0.35">
      <c r="A21" t="s">
        <v>158</v>
      </c>
      <c r="B21" s="45">
        <v>500</v>
      </c>
      <c r="C21" s="23">
        <v>1.1884999999999999</v>
      </c>
      <c r="D21">
        <f t="shared" si="0"/>
        <v>594.25</v>
      </c>
      <c r="E21" s="23">
        <v>3.95E-2</v>
      </c>
      <c r="F21" s="21">
        <v>47058</v>
      </c>
      <c r="G21" s="43">
        <f t="shared" si="1"/>
        <v>15</v>
      </c>
      <c r="H21" s="23">
        <f t="shared" si="2"/>
        <v>6.5181133639315905E-3</v>
      </c>
      <c r="I21" s="22">
        <f t="shared" si="3"/>
        <v>1.3078712529688286E-2</v>
      </c>
      <c r="J21" s="48">
        <f t="shared" si="4"/>
        <v>7.5181133639315905E-3</v>
      </c>
      <c r="K21" s="22">
        <f t="shared" si="5"/>
        <v>1.1728976845796131</v>
      </c>
      <c r="L21" s="51">
        <f t="shared" si="6"/>
        <v>586.44884228980652</v>
      </c>
    </row>
    <row r="22" spans="1:12" ht="16" thickBot="1" x14ac:dyDescent="0.4">
      <c r="A22" s="6"/>
      <c r="B22" s="6"/>
      <c r="C22" s="6"/>
      <c r="D22" s="6"/>
      <c r="E22" s="6"/>
      <c r="F22" s="6"/>
      <c r="G22" s="6"/>
      <c r="H22" s="6"/>
    </row>
    <row r="27" spans="1:12" x14ac:dyDescent="0.35">
      <c r="A27" s="1" t="s">
        <v>58</v>
      </c>
    </row>
    <row r="28" spans="1:12" x14ac:dyDescent="0.35">
      <c r="A28" s="1" t="s">
        <v>59</v>
      </c>
      <c r="D28">
        <f>SUM(D5:D21)</f>
        <v>8751.4249999999993</v>
      </c>
      <c r="E28" t="s">
        <v>159</v>
      </c>
    </row>
    <row r="29" spans="1:12" x14ac:dyDescent="0.35">
      <c r="A29" s="1" t="s">
        <v>60</v>
      </c>
    </row>
    <row r="33" spans="1:4" x14ac:dyDescent="0.35">
      <c r="A33" s="1" t="s">
        <v>61</v>
      </c>
      <c r="C33" s="47">
        <f>SUMPRODUCT(I5:I21,B5:B21)/SUM(B5:B21)</f>
        <v>1.4793490449484652E-2</v>
      </c>
      <c r="D33" t="s">
        <v>160</v>
      </c>
    </row>
    <row r="38" spans="1:4" x14ac:dyDescent="0.35">
      <c r="A38" s="1" t="s">
        <v>62</v>
      </c>
    </row>
    <row r="39" spans="1:4" x14ac:dyDescent="0.35">
      <c r="A39" t="s">
        <v>165</v>
      </c>
    </row>
    <row r="40" spans="1:4" x14ac:dyDescent="0.35">
      <c r="A40" s="51">
        <f>SUM(L5:L21)</f>
        <v>8585.6626325702564</v>
      </c>
    </row>
    <row r="41" spans="1:4" x14ac:dyDescent="0.35">
      <c r="A41" t="s">
        <v>166</v>
      </c>
    </row>
    <row r="42" spans="1:4" x14ac:dyDescent="0.35">
      <c r="A42" t="s">
        <v>167</v>
      </c>
    </row>
    <row r="43" spans="1:4" x14ac:dyDescent="0.35">
      <c r="A43" t="s">
        <v>168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Beta Calculation</vt:lpstr>
      <vt:lpstr>Question 2</vt:lpstr>
      <vt:lpstr>Question 3</vt:lpstr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Leonid Genkin</cp:lastModifiedBy>
  <dcterms:created xsi:type="dcterms:W3CDTF">2020-12-14T07:41:57Z</dcterms:created>
  <dcterms:modified xsi:type="dcterms:W3CDTF">2021-01-08T09:27:15Z</dcterms:modified>
</cp:coreProperties>
</file>