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225" windowWidth="14805" windowHeight="7890" activeTab="4"/>
  </bookViews>
  <sheets>
    <sheet name="Panel" sheetId="1" r:id="rId1"/>
    <sheet name="Sheet1" sheetId="2" r:id="rId2"/>
    <sheet name="Sheet6" sheetId="7" r:id="rId3"/>
    <sheet name="Sheet7" sheetId="8" r:id="rId4"/>
    <sheet name="Sheet3" sheetId="4" r:id="rId5"/>
    <sheet name="Sheet2" sheetId="3" r:id="rId6"/>
    <sheet name="Sheet4" sheetId="5" r:id="rId7"/>
    <sheet name="Sheet5" sheetId="6" r:id="rId8"/>
  </sheets>
  <externalReferences>
    <externalReference r:id="rId9"/>
  </externalReferences>
  <calcPr calcId="125725" iterateDelta="9.9999999999999994E-12"/>
</workbook>
</file>

<file path=xl/calcChain.xml><?xml version="1.0" encoding="utf-8"?>
<calcChain xmlns="http://schemas.openxmlformats.org/spreadsheetml/2006/main">
  <c r="B11" i="6" a="1"/>
  <c r="D11" s="1"/>
  <c r="C13"/>
  <c r="E15"/>
  <c r="G17"/>
  <c r="A11" a="1"/>
  <c r="A13" s="1"/>
  <c r="B1" a="1"/>
  <c r="B1" s="1"/>
  <c r="C1"/>
  <c r="E1"/>
  <c r="G1"/>
  <c r="B11" i="5" a="1"/>
  <c r="B11" s="1"/>
  <c r="C11"/>
  <c r="C13"/>
  <c r="G13"/>
  <c r="G15"/>
  <c r="E16"/>
  <c r="E18"/>
  <c r="C19"/>
  <c r="A11" a="1"/>
  <c r="A12" s="1"/>
  <c r="A18"/>
  <c r="B1" a="1"/>
  <c r="B1"/>
  <c r="C1"/>
  <c r="D1"/>
  <c r="E1"/>
  <c r="F1"/>
  <c r="G1"/>
  <c r="C11" i="3" a="1"/>
  <c r="C11" s="1"/>
  <c r="B11" a="1"/>
  <c r="B13" s="1"/>
  <c r="B14"/>
  <c r="B18"/>
  <c r="A11" a="1"/>
  <c r="A11" s="1"/>
  <c r="B11" i="4" a="1"/>
  <c r="D11" s="1"/>
  <c r="A11" a="1"/>
  <c r="A11" s="1"/>
  <c r="B11" i="8" a="1"/>
  <c r="B11" s="1"/>
  <c r="B1" a="1"/>
  <c r="D1" s="1"/>
  <c r="B11" i="7" a="1"/>
  <c r="D11" s="1"/>
  <c r="B1" a="1"/>
  <c r="B1" s="1"/>
  <c r="C1"/>
  <c r="E1"/>
  <c r="G1"/>
  <c r="I1"/>
  <c r="D11" i="2" a="1"/>
  <c r="D12" s="1"/>
  <c r="C11" a="1"/>
  <c r="C13" s="1"/>
  <c r="C12"/>
  <c r="C16"/>
  <c r="B11" a="1"/>
  <c r="B12" s="1"/>
  <c r="B11"/>
  <c r="B13"/>
  <c r="B14"/>
  <c r="B15"/>
  <c r="D15" l="1"/>
  <c r="C17" i="3"/>
  <c r="D11" i="2"/>
  <c r="H1" i="7"/>
  <c r="D1"/>
  <c r="F1" i="8"/>
  <c r="B1"/>
  <c r="C12" i="3"/>
  <c r="G19" i="5"/>
  <c r="C17"/>
  <c r="E14"/>
  <c r="G11"/>
  <c r="A14" i="6"/>
  <c r="D18"/>
  <c r="B16"/>
  <c r="G13"/>
  <c r="E11"/>
  <c r="I1" i="8"/>
  <c r="E1"/>
  <c r="D13" i="2"/>
  <c r="G1" i="8"/>
  <c r="C1"/>
  <c r="G17" i="5"/>
  <c r="C15"/>
  <c r="E12"/>
  <c r="A18" i="6"/>
  <c r="H18"/>
  <c r="F16"/>
  <c r="D14"/>
  <c r="B12"/>
  <c r="C13" i="3"/>
  <c r="B16" i="2"/>
  <c r="C14"/>
  <c r="D14"/>
  <c r="J1" i="7"/>
  <c r="F1"/>
  <c r="H1" i="8"/>
  <c r="C16" i="3"/>
  <c r="A14" i="5"/>
  <c r="E19" i="6"/>
  <c r="C17"/>
  <c r="H14"/>
  <c r="F12"/>
  <c r="J16" i="7"/>
  <c r="F16"/>
  <c r="B16"/>
  <c r="G15"/>
  <c r="C15"/>
  <c r="H14"/>
  <c r="D14"/>
  <c r="E13"/>
  <c r="J12"/>
  <c r="F12"/>
  <c r="B12"/>
  <c r="G11"/>
  <c r="C11"/>
  <c r="I16" i="8"/>
  <c r="E16"/>
  <c r="I15"/>
  <c r="E15"/>
  <c r="I14"/>
  <c r="E14"/>
  <c r="I13"/>
  <c r="E13"/>
  <c r="I12"/>
  <c r="E12"/>
  <c r="I11"/>
  <c r="E11"/>
  <c r="H16" i="7"/>
  <c r="D16"/>
  <c r="I15"/>
  <c r="E15"/>
  <c r="J14"/>
  <c r="F14"/>
  <c r="B14"/>
  <c r="G13"/>
  <c r="C13"/>
  <c r="H12"/>
  <c r="D12"/>
  <c r="I11"/>
  <c r="E11"/>
  <c r="A16" i="3"/>
  <c r="A12"/>
  <c r="A17" i="5"/>
  <c r="A13"/>
  <c r="G16" i="8"/>
  <c r="C16"/>
  <c r="G15"/>
  <c r="C15"/>
  <c r="G14"/>
  <c r="C14"/>
  <c r="G13"/>
  <c r="C13"/>
  <c r="G12"/>
  <c r="C12"/>
  <c r="G11"/>
  <c r="C11"/>
  <c r="A16" i="4"/>
  <c r="A12"/>
  <c r="C17"/>
  <c r="B16"/>
  <c r="D14"/>
  <c r="C13"/>
  <c r="B12"/>
  <c r="C15" i="2"/>
  <c r="C11"/>
  <c r="I16" i="7"/>
  <c r="E16"/>
  <c r="J15"/>
  <c r="F15"/>
  <c r="B15"/>
  <c r="G14"/>
  <c r="C14"/>
  <c r="H13"/>
  <c r="D13"/>
  <c r="I12"/>
  <c r="E12"/>
  <c r="J11"/>
  <c r="F11"/>
  <c r="B11"/>
  <c r="H16" i="8"/>
  <c r="D16"/>
  <c r="H15"/>
  <c r="D15"/>
  <c r="H14"/>
  <c r="D14"/>
  <c r="H13"/>
  <c r="D13"/>
  <c r="H12"/>
  <c r="D12"/>
  <c r="H11"/>
  <c r="D11"/>
  <c r="A17" i="4"/>
  <c r="A13"/>
  <c r="D17"/>
  <c r="C16"/>
  <c r="B15"/>
  <c r="D13"/>
  <c r="C12"/>
  <c r="B11"/>
  <c r="A17" i="3"/>
  <c r="A13"/>
  <c r="B19"/>
  <c r="B15"/>
  <c r="B11"/>
  <c r="D19" i="5"/>
  <c r="F18"/>
  <c r="B18"/>
  <c r="D17"/>
  <c r="F16"/>
  <c r="B16"/>
  <c r="D15"/>
  <c r="F14"/>
  <c r="B14"/>
  <c r="D13"/>
  <c r="F12"/>
  <c r="B12"/>
  <c r="D11"/>
  <c r="H1" i="6"/>
  <c r="D1"/>
  <c r="A19"/>
  <c r="A15"/>
  <c r="A11"/>
  <c r="F19"/>
  <c r="B19"/>
  <c r="E18"/>
  <c r="H17"/>
  <c r="D17"/>
  <c r="G16"/>
  <c r="C16"/>
  <c r="F15"/>
  <c r="B15"/>
  <c r="E14"/>
  <c r="H13"/>
  <c r="D13"/>
  <c r="G12"/>
  <c r="C12"/>
  <c r="F11"/>
  <c r="B11"/>
  <c r="A14" i="4"/>
  <c r="B16" i="3"/>
  <c r="B12"/>
  <c r="C18"/>
  <c r="C14"/>
  <c r="A16" i="6"/>
  <c r="A12"/>
  <c r="G19"/>
  <c r="C19"/>
  <c r="F18"/>
  <c r="B18"/>
  <c r="E17"/>
  <c r="H16"/>
  <c r="D16"/>
  <c r="G15"/>
  <c r="C15"/>
  <c r="F14"/>
  <c r="B14"/>
  <c r="E13"/>
  <c r="H12"/>
  <c r="D12"/>
  <c r="G11"/>
  <c r="C11"/>
  <c r="I13" i="7"/>
  <c r="D16" i="4"/>
  <c r="C15"/>
  <c r="B14"/>
  <c r="D12"/>
  <c r="C11"/>
  <c r="A18" i="3"/>
  <c r="A14"/>
  <c r="A19" i="5"/>
  <c r="A15"/>
  <c r="A11"/>
  <c r="E19"/>
  <c r="G18"/>
  <c r="C18"/>
  <c r="E17"/>
  <c r="G16"/>
  <c r="C16"/>
  <c r="E15"/>
  <c r="G14"/>
  <c r="C14"/>
  <c r="E13"/>
  <c r="G12"/>
  <c r="C12"/>
  <c r="E11"/>
  <c r="D16" i="2"/>
  <c r="G16" i="7"/>
  <c r="C16"/>
  <c r="H15"/>
  <c r="D15"/>
  <c r="I14"/>
  <c r="E14"/>
  <c r="J13"/>
  <c r="F13"/>
  <c r="B13"/>
  <c r="G12"/>
  <c r="C12"/>
  <c r="H11"/>
  <c r="F16" i="8"/>
  <c r="B16"/>
  <c r="F15"/>
  <c r="B15"/>
  <c r="F14"/>
  <c r="B14"/>
  <c r="F13"/>
  <c r="B13"/>
  <c r="F12"/>
  <c r="B12"/>
  <c r="F11"/>
  <c r="A15" i="4"/>
  <c r="B17"/>
  <c r="D15"/>
  <c r="C14"/>
  <c r="B13"/>
  <c r="A19" i="3"/>
  <c r="A15"/>
  <c r="B17"/>
  <c r="C19"/>
  <c r="C15"/>
  <c r="A16" i="5"/>
  <c r="F19"/>
  <c r="B19"/>
  <c r="D18"/>
  <c r="F17"/>
  <c r="B17"/>
  <c r="D16"/>
  <c r="F15"/>
  <c r="B15"/>
  <c r="D14"/>
  <c r="F13"/>
  <c r="B13"/>
  <c r="D12"/>
  <c r="F11"/>
  <c r="F1" i="6"/>
  <c r="A17"/>
  <c r="H19"/>
  <c r="D19"/>
  <c r="G18"/>
  <c r="C18"/>
  <c r="F17"/>
  <c r="B17"/>
  <c r="E16"/>
  <c r="H15"/>
  <c r="D15"/>
  <c r="G14"/>
  <c r="C14"/>
  <c r="F13"/>
  <c r="B13"/>
  <c r="E12"/>
  <c r="H11"/>
  <c r="I9" i="7"/>
  <c r="H9"/>
  <c r="G9"/>
  <c r="E9"/>
  <c r="D9"/>
  <c r="C9"/>
  <c r="B9"/>
  <c r="G9" i="6"/>
  <c r="B9"/>
  <c r="F9" i="5"/>
  <c r="D9"/>
  <c r="C9"/>
  <c r="C9" i="6" s="1"/>
  <c r="E9"/>
  <c r="E9" i="5"/>
  <c r="B9"/>
  <c r="D9" i="6" s="1"/>
  <c r="A12" i="8" l="1"/>
  <c r="A13" s="1"/>
  <c r="A14" s="1"/>
  <c r="A15" s="1"/>
  <c r="A16" s="1"/>
  <c r="A12" i="7"/>
  <c r="A13" s="1"/>
  <c r="A14" s="1"/>
  <c r="A15" s="1"/>
  <c r="A16" s="1"/>
  <c r="A12" i="2"/>
  <c r="A13" s="1"/>
  <c r="A14" s="1"/>
  <c r="A15" s="1"/>
  <c r="A16" s="1"/>
  <c r="M8" i="5"/>
  <c r="L8"/>
  <c r="C5" i="4" l="1"/>
  <c r="C4"/>
  <c r="C4" i="3" l="1"/>
  <c r="C5" l="1"/>
  <c r="M19" i="5" l="1"/>
  <c r="M17"/>
  <c r="L16"/>
  <c r="M16"/>
  <c r="M15"/>
  <c r="M12"/>
  <c r="L12"/>
  <c r="M14"/>
  <c r="L14"/>
  <c r="L13"/>
  <c r="L17" l="1"/>
  <c r="L18"/>
  <c r="M11"/>
  <c r="M13"/>
  <c r="M18"/>
  <c r="L19"/>
  <c r="L15"/>
  <c r="L11"/>
  <c r="C4"/>
  <c r="C5"/>
  <c r="L18" i="6" l="1"/>
  <c r="M18"/>
  <c r="M19"/>
  <c r="L19"/>
  <c r="M14"/>
  <c r="L14"/>
  <c r="M16"/>
  <c r="L16"/>
  <c r="M11"/>
  <c r="L11"/>
  <c r="C5"/>
  <c r="C4"/>
  <c r="M12"/>
  <c r="L12"/>
  <c r="L15"/>
  <c r="M15"/>
  <c r="L17"/>
  <c r="M17"/>
  <c r="M13"/>
  <c r="L13"/>
  <c r="M7" l="1"/>
  <c r="L7"/>
  <c r="C4" i="2" l="1"/>
  <c r="C4" i="7"/>
  <c r="L11"/>
  <c r="M11"/>
  <c r="C5"/>
  <c r="L16"/>
  <c r="M16"/>
  <c r="M13"/>
  <c r="L13"/>
  <c r="M15"/>
  <c r="L15"/>
  <c r="L14"/>
  <c r="M14"/>
  <c r="L12"/>
  <c r="M12"/>
  <c r="L7" l="1"/>
  <c r="M7"/>
  <c r="L15" i="8" l="1"/>
  <c r="K15"/>
  <c r="L14"/>
  <c r="K14"/>
  <c r="L13"/>
  <c r="K13"/>
  <c r="K12"/>
  <c r="L12"/>
  <c r="C4"/>
  <c r="L11"/>
  <c r="K11"/>
  <c r="C5"/>
  <c r="K16"/>
  <c r="L16"/>
  <c r="C5" i="2"/>
  <c r="L7" i="8" l="1"/>
  <c r="K7"/>
</calcChain>
</file>

<file path=xl/sharedStrings.xml><?xml version="1.0" encoding="utf-8"?>
<sst xmlns="http://schemas.openxmlformats.org/spreadsheetml/2006/main" count="140" uniqueCount="67">
  <si>
    <t>Numero de registros</t>
  </si>
  <si>
    <t>Numero de columnas</t>
  </si>
  <si>
    <t>Fecha</t>
  </si>
  <si>
    <t>Titulo de cuadro</t>
  </si>
  <si>
    <t>Titulo de reporte</t>
  </si>
  <si>
    <t>memotext</t>
  </si>
  <si>
    <t>VEN MN</t>
  </si>
  <si>
    <t>VEN ME</t>
  </si>
  <si>
    <t>Margen  MN</t>
  </si>
  <si>
    <t>Margen ME</t>
  </si>
  <si>
    <t>Margen Total</t>
  </si>
  <si>
    <t>MN</t>
  </si>
  <si>
    <t>ME</t>
  </si>
  <si>
    <t>Global</t>
  </si>
  <si>
    <t>tipo de grafico (0scater,1bar)</t>
  </si>
  <si>
    <t>max</t>
  </si>
  <si>
    <t xml:space="preserve">min </t>
  </si>
  <si>
    <t>a</t>
  </si>
  <si>
    <t>Montos expresados en MM PEN</t>
  </si>
  <si>
    <t>Margen del ALM (MM PEN)</t>
  </si>
  <si>
    <t>Descomposición del margen del ALM MN (MM PEN)</t>
  </si>
  <si>
    <t>Descomposición del margen del ALM ME (MM PEN)</t>
  </si>
  <si>
    <t>Capital económico del ALM (%PE)</t>
  </si>
  <si>
    <t>VEN en MN y ME (%PE)</t>
  </si>
  <si>
    <t>Descomposicion del VEN en MN (MM PEN)</t>
  </si>
  <si>
    <t>Descomposicion del VEN en ME (MM USD)</t>
  </si>
  <si>
    <t>Montos expresados en MM USD</t>
  </si>
  <si>
    <t>Montos Expresados en MM PEN</t>
  </si>
  <si>
    <t>Sensibilidad del VEN como porcentaje del patrimonio efectivo.</t>
  </si>
  <si>
    <t>Capital economico del ALM como porcentaje del patrimonio efectivo.</t>
  </si>
  <si>
    <t>Descomposicion del margen del ALM en ME por rubros.</t>
  </si>
  <si>
    <t>Descomposicion del margen del ALM en MN por rubros.</t>
  </si>
  <si>
    <t>&lt;table class="table table-striped"&gt;
    &lt;tr&gt;
    &lt;th&gt;Reporte&lt;/th&gt;
    &lt;th&gt;Enlace&lt;/th&gt; 
    &lt;th&gt;Actualizacion&lt;/th&gt;
    &lt;th&gt;Archivo de trabajo&lt;/th&gt;
    &lt;th&gt;Ruta&lt;/th&gt;
  &lt;/tr&gt;
&lt;tr&gt;
    &lt;td&gt;Reporte detallado de proyección de margen&lt;/td&gt;
    &lt;td&gt;&lt;a href="\\P09er01837ws05\Plan.De.Fondeo\Reportes\AT.Reporte.Jun.2015.pdf"&gt;AT.Reporte.Jun.2015.pdf&lt;/a&gt;&lt;/td&gt; 
    &lt;td&gt;Junio 2015&lt;/td&gt;
    &lt;td&gt;&lt;a href="\\P09er01837ws05\Plan.De.Fondeo\Actualizacion.Agosto2015\R.GapLiquidez.Act.xlsm"&gt;R.GapLiquidez.Act.xlsm&lt;/a&gt;&lt;/td&gt;
    &lt;td&gt;&lt;a href="file://P09er01837ws05\Plan.De.Fondeo\Actualizacion.Agosto2015\"&gt;Ruta&lt;/a&gt;&lt;/td&gt;
  &lt;/tr&gt;
&lt;/table&gt;</t>
  </si>
  <si>
    <t>CredDep</t>
  </si>
  <si>
    <t>Adeud</t>
  </si>
  <si>
    <t>Emisiones</t>
  </si>
  <si>
    <t>Inver</t>
  </si>
  <si>
    <t>Otros</t>
  </si>
  <si>
    <t>Sens MN</t>
  </si>
  <si>
    <t>Disponib</t>
  </si>
  <si>
    <t>Asignados</t>
  </si>
  <si>
    <t>Emision</t>
  </si>
  <si>
    <t>Inter.Otorg</t>
  </si>
  <si>
    <t>Inter.Recib</t>
  </si>
  <si>
    <t>Margen ALM ME</t>
  </si>
  <si>
    <t>Margen ALM MN</t>
  </si>
  <si>
    <t>sin total</t>
  </si>
  <si>
    <t>total</t>
  </si>
  <si>
    <t>Inversiones</t>
  </si>
  <si>
    <t>Adeudados</t>
  </si>
  <si>
    <t>Derivados</t>
  </si>
  <si>
    <t>rgb(142, 124, 195)</t>
  </si>
  <si>
    <t>rgb(31, 119, 180)</t>
  </si>
  <si>
    <t>rgb(214, 39, 40)</t>
  </si>
  <si>
    <t>rgb(255, 127, 14)</t>
  </si>
  <si>
    <t>rgb(44, 160, 44)</t>
  </si>
  <si>
    <t>rgb(140, 86, 75)</t>
  </si>
  <si>
    <t>rgb(227, 119, 194)</t>
  </si>
  <si>
    <t>rgb(127, 127, 127)</t>
  </si>
  <si>
    <t>rgb(23, 190, 207)</t>
  </si>
  <si>
    <t>rgb(148, 103, 189)</t>
  </si>
  <si>
    <t>Proyeccion ALM</t>
  </si>
  <si>
    <t>ruta</t>
  </si>
  <si>
    <t>\\P09er01837ws05\Plan.De.Fondeo\Actualizacion.PPTO2016</t>
  </si>
  <si>
    <t>\\P09er01837ws05\Plan.De.Fondeo\Actualizacion.PPTO2016\Descalce</t>
  </si>
  <si>
    <t xml:space="preserve">&lt;a href="\\P09er01837ws05\Plan.De.Fondeo\Reportes\AT.Reporte_04Dic.pdf"&gt;Version PDF&lt;/a&gt; </t>
  </si>
  <si>
    <t>&lt;li&gt; 
&lt;a href="\\P09er01837ws05\Plan.De.Fondeo\Reportes\AT.Reporte_04Dic.pdf"&gt;Archivo PDF&lt;/a&gt;
&lt;/li&gt;
&lt;li&gt; 
&lt;a href="\\P09er01837ws05\Plan.De.Fondeo\Actualizacion.PPTO2016\R.Gap_Liquidez_04Dic.xlsm"&gt;Archivo Excel&lt;/a&gt;
&lt;/li&gt;
 &lt;li&gt;
&lt;a href="file://P09er01837ws05\Plan.De.Fondeo\Actualizacion.PPTO2016\"&gt;Ruta
&lt;/a&gt;
&lt;/li&gt;
&lt;li&gt;
&lt;a href="\\P09er01837ws05\Plan.De.Fondeo\Actualizacion.PPTO2016\Descalce"&gt;Gaps de reprecio
&lt;/a&gt;
&lt;/li&gt;
 &lt;li&gt;
&lt;a href="\\P09er01837ws05\Plan.De.Fondeo\Actualizacion.PPTO2016\Descalce\In.CE.Dic04.html"&gt;Calculo CE -prelim
&lt;/a&gt;
&lt;/li&gt;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</si>
</sst>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/>
    <xf numFmtId="2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/>
    <xf numFmtId="2" fontId="0" fillId="2" borderId="0" xfId="0" applyNumberFormat="1" applyFill="1"/>
    <xf numFmtId="2" fontId="0" fillId="3" borderId="0" xfId="0" applyNumberFormat="1" applyFill="1"/>
    <xf numFmtId="0" fontId="0" fillId="3" borderId="0" xfId="0" applyFill="1"/>
    <xf numFmtId="1" fontId="0" fillId="5" borderId="0" xfId="0" applyNumberFormat="1" applyFill="1"/>
    <xf numFmtId="0" fontId="0" fillId="6" borderId="0" xfId="0" applyFill="1"/>
    <xf numFmtId="14" fontId="0" fillId="3" borderId="0" xfId="0" applyNumberFormat="1" applyFill="1"/>
    <xf numFmtId="2" fontId="0" fillId="5" borderId="0" xfId="0" applyNumberFormat="1" applyFill="1"/>
    <xf numFmtId="2" fontId="0" fillId="4" borderId="0" xfId="0" applyNumberFormat="1" applyFill="1"/>
    <xf numFmtId="0" fontId="2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.Gap_Liquidez_04Dic_ppt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sas"/>
      <sheetName val="TOTALPEN"/>
      <sheetName val="MNPEN"/>
      <sheetName val="MEUSD"/>
      <sheetName val="MEPEN"/>
      <sheetName val="TOTALPEN.P"/>
      <sheetName val="MNPEN.P"/>
      <sheetName val="MEUSD.P"/>
      <sheetName val="R.Margen0"/>
      <sheetName val="R.Margen2"/>
      <sheetName val="R.Margen4"/>
      <sheetName val="1.Volume"/>
      <sheetName val="R.Margen1"/>
      <sheetName val="3.IncExp"/>
      <sheetName val="INV.MargenCDs"/>
      <sheetName val="in_margen"/>
      <sheetName val="db.INV"/>
      <sheetName val="PPTO.R2"/>
      <sheetName val="BG"/>
      <sheetName val="G.Vol"/>
      <sheetName val="Panel"/>
      <sheetName val="R.PDF"/>
      <sheetName val="BGME"/>
      <sheetName val="BGMN"/>
      <sheetName val="R.LTD"/>
      <sheetName val="RCL"/>
      <sheetName val="AMB.Ad.MN"/>
      <sheetName val="Encaje"/>
      <sheetName val="Balancers"/>
      <sheetName val="MN.SOL"/>
      <sheetName val="ME"/>
      <sheetName val="R.Margen3"/>
      <sheetName val="2.Rate"/>
      <sheetName val="Varios.HB"/>
      <sheetName val="MN"/>
      <sheetName val="p"/>
      <sheetName val="pMN"/>
      <sheetName val="pME"/>
      <sheetName val="pME.PEN"/>
      <sheetName val="p.aux"/>
      <sheetName val="p.V"/>
      <sheetName val="nb.Repos"/>
      <sheetName val="nb.AdCP"/>
      <sheetName val="nb.CDss"/>
      <sheetName val="NB.CDs"/>
      <sheetName val="MM.Reales"/>
      <sheetName val="MM.Promedios"/>
      <sheetName val="NB.Adeu.MN"/>
      <sheetName val="NB.Adeu.ME"/>
      <sheetName val="NB.Bono.MN"/>
      <sheetName val="NB.Bono.ME"/>
      <sheetName val="Comparacion"/>
      <sheetName val="BG.AM"/>
      <sheetName val="db.BCP&amp;SE.PEN"/>
      <sheetName val="db.BCP&amp;SE.USD"/>
      <sheetName val="db.Miviv"/>
      <sheetName val="db.ColDep"/>
      <sheetName val="AT.Dep.v"/>
      <sheetName val="Resumen.Margen"/>
      <sheetName val="db.TRD"/>
      <sheetName val="db.PANAMA"/>
      <sheetName val="AMB.Disponible"/>
      <sheetName val="AMB.MM.In"/>
      <sheetName val="AMB.CDs"/>
      <sheetName val="AMB.Ad.ME"/>
      <sheetName val="AMB.Bonos.MN"/>
      <sheetName val="AMB.Bonos.ME"/>
      <sheetName val="R.Margen"/>
      <sheetName val="R1.Margen"/>
      <sheetName val="Panel.VEN"/>
      <sheetName val="db.VEN"/>
      <sheetName val="db.VEN2"/>
      <sheetName val="VEN1"/>
      <sheetName val="VEN2"/>
      <sheetName val="VEN3"/>
      <sheetName val="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3">
          <cell r="C13" t="str">
            <v>Asignados MN</v>
          </cell>
          <cell r="D13">
            <v>752.62924491362264</v>
          </cell>
          <cell r="E13">
            <v>1151.8422174730085</v>
          </cell>
          <cell r="F13">
            <v>1435.1208268013422</v>
          </cell>
          <cell r="G13">
            <v>1681.9345114257162</v>
          </cell>
          <cell r="H13">
            <v>1941.7155392802165</v>
          </cell>
          <cell r="I13">
            <v>2206.0026400901043</v>
          </cell>
        </row>
        <row r="14">
          <cell r="C14" t="str">
            <v>Inv.MN</v>
          </cell>
          <cell r="D14">
            <v>224.36497014414579</v>
          </cell>
          <cell r="E14">
            <v>312.38994000565015</v>
          </cell>
          <cell r="F14">
            <v>373.54152886728286</v>
          </cell>
          <cell r="G14">
            <v>457.0147226877661</v>
          </cell>
          <cell r="H14">
            <v>510.43680168631045</v>
          </cell>
          <cell r="I14">
            <v>535.8098556749286</v>
          </cell>
        </row>
        <row r="15">
          <cell r="C15" t="str">
            <v>Adeud.MN</v>
          </cell>
          <cell r="D15">
            <v>-502.64441832979537</v>
          </cell>
          <cell r="E15">
            <v>-840.71176897288137</v>
          </cell>
          <cell r="F15">
            <v>-863.31388859825961</v>
          </cell>
          <cell r="G15">
            <v>-683.74422229548873</v>
          </cell>
          <cell r="H15">
            <v>-626.94709168576765</v>
          </cell>
          <cell r="I15">
            <v>-631.54841929770896</v>
          </cell>
        </row>
        <row r="16">
          <cell r="C16" t="str">
            <v>Emisiones.MN</v>
          </cell>
          <cell r="D16">
            <v>-104.61843537146372</v>
          </cell>
          <cell r="E16">
            <v>-96.266856127870483</v>
          </cell>
          <cell r="F16">
            <v>-368.82502732214641</v>
          </cell>
          <cell r="G16">
            <v>-709.54741707119263</v>
          </cell>
          <cell r="H16">
            <v>-846.18173363818255</v>
          </cell>
          <cell r="I16">
            <v>-888.62993495369074</v>
          </cell>
        </row>
        <row r="17">
          <cell r="C17" t="str">
            <v xml:space="preserve">Derivados </v>
          </cell>
          <cell r="D17">
            <v>29.004205189953773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</row>
        <row r="18">
          <cell r="C18" t="str">
            <v xml:space="preserve">Interb.MN.Activo </v>
          </cell>
          <cell r="D18">
            <v>5.8114897613485121</v>
          </cell>
          <cell r="E18">
            <v>21.399343123146728</v>
          </cell>
          <cell r="F18">
            <v>44.939489511201778</v>
          </cell>
          <cell r="G18">
            <v>20.772659421680281</v>
          </cell>
          <cell r="H18">
            <v>0</v>
          </cell>
          <cell r="I18">
            <v>4.1552459016393444</v>
          </cell>
        </row>
        <row r="19">
          <cell r="C19" t="str">
            <v>Interb.MN.Pasivo</v>
          </cell>
          <cell r="D19">
            <v>-17.416778794197054</v>
          </cell>
          <cell r="E19">
            <v>-36.367782345803271</v>
          </cell>
          <cell r="F19">
            <v>-43.671405329921342</v>
          </cell>
          <cell r="G19">
            <v>-117.7192374120507</v>
          </cell>
          <cell r="H19">
            <v>-170.16794525819734</v>
          </cell>
          <cell r="I19">
            <v>-194.04405884111736</v>
          </cell>
        </row>
        <row r="20">
          <cell r="C20" t="str">
            <v>Otros.MN</v>
          </cell>
          <cell r="D20">
            <v>68.193316174213834</v>
          </cell>
          <cell r="E20">
            <v>70.512278991664374</v>
          </cell>
          <cell r="F20">
            <v>70.561119525654192</v>
          </cell>
          <cell r="G20">
            <v>69.222646036016627</v>
          </cell>
          <cell r="H20">
            <v>69.222646036016627</v>
          </cell>
          <cell r="I20">
            <v>69.228591241496076</v>
          </cell>
        </row>
        <row r="21">
          <cell r="C21" t="str">
            <v>Margen ALM MN</v>
          </cell>
          <cell r="D21">
            <v>455.32359368782841</v>
          </cell>
          <cell r="E21">
            <v>582.79737214691488</v>
          </cell>
          <cell r="F21">
            <v>648.35264345515361</v>
          </cell>
          <cell r="G21">
            <v>717.93366279244719</v>
          </cell>
          <cell r="H21">
            <v>878.07821642039607</v>
          </cell>
          <cell r="I21">
            <v>1100.9739198156515</v>
          </cell>
        </row>
        <row r="32">
          <cell r="D32">
            <v>428.34803036319101</v>
          </cell>
          <cell r="E32">
            <v>463.87318085472606</v>
          </cell>
          <cell r="F32">
            <v>493.009014313237</v>
          </cell>
          <cell r="G32">
            <v>558.82184614051414</v>
          </cell>
          <cell r="H32">
            <v>628.94899012999963</v>
          </cell>
          <cell r="I32">
            <v>691.28364070693601</v>
          </cell>
        </row>
        <row r="33">
          <cell r="C33" t="str">
            <v>Inv.ME</v>
          </cell>
          <cell r="D33">
            <v>67.464130611454067</v>
          </cell>
          <cell r="E33">
            <v>69.564797752901342</v>
          </cell>
          <cell r="F33">
            <v>76.762950805537074</v>
          </cell>
          <cell r="G33">
            <v>91.414504935488225</v>
          </cell>
          <cell r="H33">
            <v>179.0199229433581</v>
          </cell>
          <cell r="I33">
            <v>249.06810516458791</v>
          </cell>
        </row>
        <row r="34">
          <cell r="C34" t="str">
            <v>Adeud.ME</v>
          </cell>
          <cell r="D34">
            <v>-217.51774399198285</v>
          </cell>
          <cell r="E34">
            <v>-222.58975414006753</v>
          </cell>
          <cell r="F34">
            <v>-132.11085692494703</v>
          </cell>
          <cell r="G34">
            <v>-137.45042405737729</v>
          </cell>
          <cell r="H34">
            <v>-219.86951143308801</v>
          </cell>
          <cell r="I34">
            <v>-323.43774922321404</v>
          </cell>
        </row>
        <row r="35">
          <cell r="C35" t="str">
            <v>Emisiones.ME</v>
          </cell>
          <cell r="D35">
            <v>-426.81172089928765</v>
          </cell>
          <cell r="E35">
            <v>-425.07226430353495</v>
          </cell>
          <cell r="F35">
            <v>-501.05819753193646</v>
          </cell>
          <cell r="G35">
            <v>-543.05475283875785</v>
          </cell>
          <cell r="H35">
            <v>-554.50261127858016</v>
          </cell>
          <cell r="I35">
            <v>-437.36072037800233</v>
          </cell>
        </row>
        <row r="36">
          <cell r="C36" t="str">
            <v xml:space="preserve">Interb.ME.Activo </v>
          </cell>
          <cell r="D36">
            <v>2.106898511994423</v>
          </cell>
          <cell r="E36">
            <v>29.612536130761725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</row>
        <row r="37">
          <cell r="C37" t="str">
            <v>Interb.ME.Pasivo</v>
          </cell>
          <cell r="D37">
            <v>-2.2348688101579066</v>
          </cell>
          <cell r="E37">
            <v>-0.54854505712855928</v>
          </cell>
          <cell r="F37">
            <v>-46.778197371067385</v>
          </cell>
          <cell r="G37">
            <v>-50.474421955127433</v>
          </cell>
          <cell r="H37">
            <v>-44.52403128021863</v>
          </cell>
          <cell r="I37">
            <v>-53.729334191771152</v>
          </cell>
        </row>
        <row r="38">
          <cell r="C38" t="str">
            <v>Otros.ME</v>
          </cell>
          <cell r="D38">
            <v>33.352550516877223</v>
          </cell>
          <cell r="E38">
            <v>35.874809970162289</v>
          </cell>
          <cell r="F38">
            <v>68.977074744315729</v>
          </cell>
          <cell r="G38">
            <v>109.18742290300267</v>
          </cell>
          <cell r="H38">
            <v>133.32559319676409</v>
          </cell>
          <cell r="I38">
            <v>156.59358478350131</v>
          </cell>
        </row>
        <row r="39">
          <cell r="C39" t="str">
            <v>Margen ALM ME</v>
          </cell>
          <cell r="D39">
            <v>-115.29272369791173</v>
          </cell>
          <cell r="E39">
            <v>-49.28523879217957</v>
          </cell>
          <cell r="F39">
            <v>-41.198211964861031</v>
          </cell>
          <cell r="G39">
            <v>28.444175127742483</v>
          </cell>
          <cell r="H39">
            <v>122.39835227823497</v>
          </cell>
          <cell r="I39">
            <v>282.41752686203768</v>
          </cell>
        </row>
        <row r="40">
          <cell r="C40" t="str">
            <v>Margen Activo ME</v>
          </cell>
        </row>
        <row r="51">
          <cell r="D51">
            <v>340.03086998991665</v>
          </cell>
          <cell r="E51">
            <v>533.51213335473528</v>
          </cell>
          <cell r="F51">
            <v>607.15443149029238</v>
          </cell>
          <cell r="G51">
            <v>746.37783792018922</v>
          </cell>
          <cell r="H51">
            <v>1000.476568698631</v>
          </cell>
          <cell r="I51">
            <v>1383.3914466776889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>
        <row r="2">
          <cell r="C2">
            <v>41639</v>
          </cell>
          <cell r="D2">
            <v>42247</v>
          </cell>
          <cell r="E2">
            <v>42308</v>
          </cell>
          <cell r="F2">
            <v>42369</v>
          </cell>
          <cell r="G2">
            <v>42735</v>
          </cell>
          <cell r="H2">
            <v>43100</v>
          </cell>
          <cell r="I2">
            <v>43465</v>
          </cell>
          <cell r="J2">
            <v>43830</v>
          </cell>
          <cell r="K2">
            <v>44196</v>
          </cell>
        </row>
        <row r="3">
          <cell r="C3">
            <v>-1.30267</v>
          </cell>
          <cell r="D3">
            <v>-2.5149400000000002</v>
          </cell>
          <cell r="E3">
            <v>-2.3833899999999999</v>
          </cell>
          <cell r="F3">
            <v>-3.5477699999999999</v>
          </cell>
          <cell r="G3">
            <v>-3.5512100000000002</v>
          </cell>
          <cell r="H3">
            <v>-3.48949</v>
          </cell>
          <cell r="I3">
            <v>-2.4064700000000001</v>
          </cell>
          <cell r="J3">
            <v>-1.8788800000000001</v>
          </cell>
          <cell r="K3">
            <v>-2.0401600000000002</v>
          </cell>
        </row>
        <row r="14">
          <cell r="C14">
            <v>3.5135399999999999</v>
          </cell>
          <cell r="D14">
            <v>0.693442</v>
          </cell>
          <cell r="E14">
            <v>0.40397499999999997</v>
          </cell>
          <cell r="F14">
            <v>0.29556700000000002</v>
          </cell>
          <cell r="G14">
            <v>6.4450199999999999E-2</v>
          </cell>
          <cell r="H14">
            <v>0.82264099999999996</v>
          </cell>
          <cell r="I14">
            <v>0.824403</v>
          </cell>
          <cell r="J14">
            <v>0.457866</v>
          </cell>
          <cell r="K14">
            <v>0.38894099999999998</v>
          </cell>
        </row>
      </sheetData>
      <sheetData sheetId="73">
        <row r="29">
          <cell r="C29">
            <v>41639</v>
          </cell>
          <cell r="D29">
            <v>42247</v>
          </cell>
          <cell r="E29">
            <v>42308</v>
          </cell>
          <cell r="F29">
            <v>42369</v>
          </cell>
          <cell r="G29">
            <v>42735</v>
          </cell>
          <cell r="H29">
            <v>43100</v>
          </cell>
          <cell r="I29">
            <v>43465</v>
          </cell>
          <cell r="J29">
            <v>43830</v>
          </cell>
          <cell r="K29">
            <v>44196</v>
          </cell>
        </row>
        <row r="30">
          <cell r="C30">
            <v>-236.05900000000005</v>
          </cell>
          <cell r="D30">
            <v>-452.49310000000003</v>
          </cell>
          <cell r="E30">
            <v>-478.73860000000002</v>
          </cell>
          <cell r="F30">
            <v>-658.68989999999997</v>
          </cell>
          <cell r="G30">
            <v>-695.77210000000002</v>
          </cell>
          <cell r="H30">
            <v>-726.20780000000002</v>
          </cell>
          <cell r="I30">
            <v>-659.34309999999994</v>
          </cell>
          <cell r="J30">
            <v>-619.33050000000003</v>
          </cell>
          <cell r="K30">
            <v>-788.23360000000002</v>
          </cell>
        </row>
        <row r="31">
          <cell r="C31">
            <v>109.2833</v>
          </cell>
          <cell r="D31">
            <v>239.0299</v>
          </cell>
          <cell r="E31">
            <v>264.40069999999997</v>
          </cell>
          <cell r="F31">
            <v>272.09879999999998</v>
          </cell>
          <cell r="G31">
            <v>246.1574</v>
          </cell>
          <cell r="H31">
            <v>203.8235</v>
          </cell>
          <cell r="I31">
            <v>206.76009999999999</v>
          </cell>
          <cell r="J31">
            <v>190.8365</v>
          </cell>
          <cell r="K31">
            <v>230.66630000000001</v>
          </cell>
        </row>
        <row r="32">
          <cell r="C32">
            <v>66.426400000000001</v>
          </cell>
          <cell r="D32">
            <v>47.1389</v>
          </cell>
          <cell r="E32">
            <v>41.857900000000001</v>
          </cell>
          <cell r="F32">
            <v>43.235900000000001</v>
          </cell>
          <cell r="G32">
            <v>30.6267</v>
          </cell>
          <cell r="H32">
            <v>21.432400000000001</v>
          </cell>
          <cell r="I32">
            <v>103.5592</v>
          </cell>
          <cell r="J32">
            <v>144.9435</v>
          </cell>
          <cell r="K32">
            <v>170.17910000000001</v>
          </cell>
        </row>
        <row r="33">
          <cell r="C33">
            <v>-90.620699999999999</v>
          </cell>
          <cell r="D33">
            <v>-174.9863</v>
          </cell>
          <cell r="E33">
            <v>-156.0256</v>
          </cell>
          <cell r="F33">
            <v>-166.3056</v>
          </cell>
          <cell r="G33">
            <v>-173.57589999999999</v>
          </cell>
          <cell r="H33">
            <v>-185.68860000000001</v>
          </cell>
          <cell r="I33">
            <v>-183.73820000000001</v>
          </cell>
          <cell r="J33">
            <v>-177.5625</v>
          </cell>
          <cell r="K33">
            <v>-168.55189999999999</v>
          </cell>
        </row>
        <row r="34">
          <cell r="B34" t="str">
            <v>Otros</v>
          </cell>
          <cell r="C34">
            <v>10.867100000000001</v>
          </cell>
          <cell r="D34">
            <v>2.1815000000000015</v>
          </cell>
          <cell r="E34">
            <v>2.5173000000000005</v>
          </cell>
          <cell r="F34">
            <v>1.6141000000000005</v>
          </cell>
          <cell r="G34">
            <v>1.7535000000000007</v>
          </cell>
          <cell r="H34">
            <v>1.0396999999999998</v>
          </cell>
          <cell r="I34">
            <v>-0.17009999999999881</v>
          </cell>
          <cell r="J34">
            <v>-1.3268000000000004</v>
          </cell>
          <cell r="K34">
            <v>-2.7059000000000006</v>
          </cell>
        </row>
        <row r="35">
          <cell r="B35" t="str">
            <v>Sens total MN</v>
          </cell>
          <cell r="C35">
            <v>-140.10289999999998</v>
          </cell>
          <cell r="D35">
            <v>-339.12909999999999</v>
          </cell>
          <cell r="E35">
            <v>-325.98830000000009</v>
          </cell>
          <cell r="F35">
            <v>-508.04669999999987</v>
          </cell>
          <cell r="G35">
            <v>-590.81040000000007</v>
          </cell>
          <cell r="H35">
            <v>-685.60080000000028</v>
          </cell>
          <cell r="I35">
            <v>-532.93209999999999</v>
          </cell>
          <cell r="J35">
            <v>-462.4398000000001</v>
          </cell>
          <cell r="K35">
            <v>-558.64600000000019</v>
          </cell>
        </row>
        <row r="38">
          <cell r="B38" t="str">
            <v>Duraciones</v>
          </cell>
        </row>
        <row r="39">
          <cell r="B39" t="str">
            <v>Activo</v>
          </cell>
        </row>
      </sheetData>
      <sheetData sheetId="74">
        <row r="30">
          <cell r="C30">
            <v>41639</v>
          </cell>
          <cell r="D30">
            <v>42247</v>
          </cell>
          <cell r="E30">
            <v>42308</v>
          </cell>
          <cell r="F30">
            <v>42369</v>
          </cell>
          <cell r="G30">
            <v>42735</v>
          </cell>
          <cell r="H30">
            <v>43100</v>
          </cell>
          <cell r="I30">
            <v>43465</v>
          </cell>
          <cell r="J30">
            <v>43830</v>
          </cell>
          <cell r="K30">
            <v>44196</v>
          </cell>
        </row>
        <row r="31">
          <cell r="C31">
            <v>217.8134</v>
          </cell>
          <cell r="D31">
            <v>72.209599999999995</v>
          </cell>
          <cell r="E31">
            <v>69.502700000000019</v>
          </cell>
          <cell r="F31">
            <v>65.173800000000014</v>
          </cell>
          <cell r="G31">
            <v>47.359800000000007</v>
          </cell>
          <cell r="H31">
            <v>32.562300000000008</v>
          </cell>
          <cell r="I31">
            <v>22.928500000000007</v>
          </cell>
          <cell r="J31">
            <v>15.7379</v>
          </cell>
          <cell r="K31">
            <v>11.019299999999998</v>
          </cell>
        </row>
        <row r="32">
          <cell r="C32">
            <v>37.060600000000001</v>
          </cell>
          <cell r="D32">
            <v>21.348099999999999</v>
          </cell>
          <cell r="E32">
            <v>24.496099999999998</v>
          </cell>
          <cell r="F32">
            <v>25.9178</v>
          </cell>
          <cell r="G32">
            <v>29.943000000000001</v>
          </cell>
          <cell r="H32">
            <v>23.1677</v>
          </cell>
          <cell r="I32">
            <v>18.213000000000001</v>
          </cell>
          <cell r="J32">
            <v>44.281100000000002</v>
          </cell>
          <cell r="K32">
            <v>45.227899999999998</v>
          </cell>
        </row>
        <row r="33">
          <cell r="C33">
            <v>-20.991900000000008</v>
          </cell>
          <cell r="D33">
            <v>30.958599999999986</v>
          </cell>
          <cell r="E33">
            <v>33.391200000000005</v>
          </cell>
          <cell r="F33">
            <v>29.277200000000008</v>
          </cell>
          <cell r="G33">
            <v>49.817599999999992</v>
          </cell>
          <cell r="H33">
            <v>71.927000000000021</v>
          </cell>
          <cell r="I33">
            <v>87.578199999999995</v>
          </cell>
          <cell r="J33">
            <v>96.238600000000005</v>
          </cell>
          <cell r="K33">
            <v>108.8518</v>
          </cell>
        </row>
        <row r="34">
          <cell r="C34">
            <v>-35.9069</v>
          </cell>
          <cell r="D34">
            <v>-29.8962</v>
          </cell>
          <cell r="E34">
            <v>-30.545000000000002</v>
          </cell>
          <cell r="F34">
            <v>-32.8217</v>
          </cell>
          <cell r="G34">
            <v>-64.983000000000004</v>
          </cell>
          <cell r="H34">
            <v>-52.973300000000002</v>
          </cell>
          <cell r="I34">
            <v>-51.9255</v>
          </cell>
          <cell r="J34">
            <v>-112.7867</v>
          </cell>
          <cell r="K34">
            <v>-116.4716</v>
          </cell>
        </row>
        <row r="35">
          <cell r="B35" t="str">
            <v>Disponible</v>
          </cell>
          <cell r="C35">
            <v>-62.761600000000001</v>
          </cell>
          <cell r="D35">
            <v>-65.6554</v>
          </cell>
          <cell r="E35">
            <v>-80.025099999999995</v>
          </cell>
          <cell r="F35">
            <v>-74.524699999999996</v>
          </cell>
          <cell r="G35">
            <v>-59.073999999999998</v>
          </cell>
          <cell r="H35">
            <v>-28.504100000000001</v>
          </cell>
          <cell r="I35">
            <v>-26.080200000000001</v>
          </cell>
          <cell r="J35">
            <v>-12.167400000000001</v>
          </cell>
          <cell r="K35">
            <v>-19.043600000000001</v>
          </cell>
        </row>
        <row r="36">
          <cell r="B36" t="str">
            <v>Otros</v>
          </cell>
          <cell r="C36">
            <v>-1.3299999999999999E-2</v>
          </cell>
          <cell r="D36">
            <v>-6.8500000000000005E-2</v>
          </cell>
          <cell r="E36">
            <v>0</v>
          </cell>
          <cell r="F36">
            <v>-9.8599999999999993E-2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</row>
        <row r="37">
          <cell r="B37" t="str">
            <v>Sens ME</v>
          </cell>
          <cell r="C37">
            <v>135.20029999999997</v>
          </cell>
          <cell r="D37">
            <v>28.896200000000022</v>
          </cell>
          <cell r="E37">
            <v>16.819899999999961</v>
          </cell>
          <cell r="F37">
            <v>12.923800000000028</v>
          </cell>
          <cell r="G37">
            <v>3.0634000000000015</v>
          </cell>
          <cell r="H37">
            <v>46.17960000000005</v>
          </cell>
          <cell r="I37">
            <v>50.71399999999997</v>
          </cell>
          <cell r="J37">
            <v>31.303499999999985</v>
          </cell>
          <cell r="K37">
            <v>29.583800000000053</v>
          </cell>
        </row>
        <row r="39">
          <cell r="B39" t="str">
            <v>Duraciones</v>
          </cell>
        </row>
        <row r="40">
          <cell r="B40" t="str">
            <v>Activo</v>
          </cell>
        </row>
        <row r="41">
          <cell r="B41" t="str">
            <v>Disponible</v>
          </cell>
        </row>
      </sheetData>
      <sheetData sheetId="75">
        <row r="8">
          <cell r="E8">
            <v>42308</v>
          </cell>
          <cell r="F8">
            <v>42369</v>
          </cell>
          <cell r="G8">
            <v>42735</v>
          </cell>
          <cell r="H8">
            <v>43100</v>
          </cell>
          <cell r="I8">
            <v>43465</v>
          </cell>
          <cell r="J8">
            <v>43830</v>
          </cell>
          <cell r="K8">
            <v>44196</v>
          </cell>
        </row>
        <row r="13">
          <cell r="E13">
            <v>9.44</v>
          </cell>
          <cell r="F13">
            <v>13.450100000000001</v>
          </cell>
          <cell r="G13">
            <v>13.712300000000001</v>
          </cell>
          <cell r="H13">
            <v>15.007</v>
          </cell>
          <cell r="I13">
            <v>11.184900000000001</v>
          </cell>
          <cell r="J13">
            <v>8.8841800000000006</v>
          </cell>
          <cell r="K13">
            <v>9.6484699999999997</v>
          </cell>
        </row>
        <row r="14">
          <cell r="E14">
            <v>0.75</v>
          </cell>
          <cell r="F14">
            <v>0.43021500000000001</v>
          </cell>
          <cell r="G14">
            <v>0.25553500000000001</v>
          </cell>
          <cell r="H14">
            <v>2.15795</v>
          </cell>
          <cell r="I14">
            <v>2.43424</v>
          </cell>
          <cell r="J14">
            <v>1.13808</v>
          </cell>
          <cell r="K14">
            <v>0.63460000000000005</v>
          </cell>
        </row>
        <row r="15">
          <cell r="E15">
            <v>9.2200000000000006</v>
          </cell>
          <cell r="F15">
            <v>13.048400000000001</v>
          </cell>
          <cell r="G15">
            <v>13.1701</v>
          </cell>
          <cell r="H15">
            <v>14.800700000000001</v>
          </cell>
          <cell r="I15">
            <v>11.2311</v>
          </cell>
          <cell r="J15">
            <v>8.3033099999999997</v>
          </cell>
          <cell r="K15">
            <v>8.6871100000000006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P09er01837ws05\Plan.De.Fondeo\Actualizacion.PPTO2016\Descalce" TargetMode="External"/><Relationship Id="rId1" Type="http://schemas.openxmlformats.org/officeDocument/2006/relationships/hyperlink" Target="file:///\\P09er01837ws05\Plan.De.Fondeo\Actualizacion.PPTO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D17"/>
  <sheetViews>
    <sheetView topLeftCell="A2" workbookViewId="0">
      <selection activeCell="D5" sqref="D5"/>
    </sheetView>
  </sheetViews>
  <sheetFormatPr baseColWidth="10" defaultColWidth="9.140625" defaultRowHeight="15"/>
  <cols>
    <col min="3" max="3" width="9" customWidth="1"/>
  </cols>
  <sheetData>
    <row r="1" spans="2:4">
      <c r="C1" s="2"/>
    </row>
    <row r="2" spans="2:4">
      <c r="B2" t="s">
        <v>4</v>
      </c>
      <c r="C2" t="s">
        <v>61</v>
      </c>
    </row>
    <row r="3" spans="2:4">
      <c r="B3" t="s">
        <v>5</v>
      </c>
      <c r="C3" s="2" t="s">
        <v>66</v>
      </c>
    </row>
    <row r="4" spans="2:4">
      <c r="C4" s="2" t="s">
        <v>65</v>
      </c>
    </row>
    <row r="9" spans="2:4">
      <c r="C9" s="2" t="s">
        <v>32</v>
      </c>
    </row>
    <row r="16" spans="2:4">
      <c r="C16" t="s">
        <v>62</v>
      </c>
      <c r="D16" s="15" t="s">
        <v>63</v>
      </c>
    </row>
    <row r="17" spans="4:4">
      <c r="D17" s="15" t="s">
        <v>64</v>
      </c>
    </row>
  </sheetData>
  <hyperlinks>
    <hyperlink ref="D16" r:id="rId1"/>
    <hyperlink ref="D1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J21"/>
  <sheetViews>
    <sheetView workbookViewId="0">
      <selection activeCell="D12" sqref="D12"/>
    </sheetView>
  </sheetViews>
  <sheetFormatPr baseColWidth="10" defaultColWidth="9.140625" defaultRowHeight="15"/>
  <cols>
    <col min="1" max="1" width="11.5703125" bestFit="1" customWidth="1"/>
    <col min="2" max="2" width="13.7109375" customWidth="1"/>
    <col min="3" max="3" width="15.42578125" bestFit="1" customWidth="1"/>
  </cols>
  <sheetData>
    <row r="3" spans="1:10">
      <c r="B3" t="s">
        <v>3</v>
      </c>
      <c r="C3" t="s">
        <v>19</v>
      </c>
    </row>
    <row r="4" spans="1:10">
      <c r="B4" t="s">
        <v>0</v>
      </c>
      <c r="C4">
        <f>COUNT(B11:B19)</f>
        <v>6</v>
      </c>
      <c r="F4" t="s">
        <v>15</v>
      </c>
      <c r="G4" s="3" t="s">
        <v>17</v>
      </c>
      <c r="I4" t="s">
        <v>47</v>
      </c>
      <c r="J4">
        <v>1</v>
      </c>
    </row>
    <row r="5" spans="1:10">
      <c r="B5" t="s">
        <v>1</v>
      </c>
      <c r="C5" s="3">
        <f>COUNT(B11:D11)</f>
        <v>3</v>
      </c>
      <c r="F5" t="s">
        <v>16</v>
      </c>
      <c r="G5" t="s">
        <v>17</v>
      </c>
    </row>
    <row r="6" spans="1:10">
      <c r="B6" t="s">
        <v>18</v>
      </c>
    </row>
    <row r="7" spans="1:10">
      <c r="B7" t="s">
        <v>14</v>
      </c>
      <c r="C7">
        <v>0</v>
      </c>
    </row>
    <row r="8" spans="1:10">
      <c r="A8">
        <v>0</v>
      </c>
      <c r="B8">
        <v>0</v>
      </c>
      <c r="C8">
        <v>0</v>
      </c>
      <c r="D8">
        <v>0</v>
      </c>
    </row>
    <row r="10" spans="1:10">
      <c r="A10" t="s">
        <v>2</v>
      </c>
      <c r="B10" t="s">
        <v>8</v>
      </c>
      <c r="C10" t="s">
        <v>9</v>
      </c>
      <c r="D10" t="s">
        <v>10</v>
      </c>
    </row>
    <row r="11" spans="1:10">
      <c r="A11" s="6">
        <v>2015</v>
      </c>
      <c r="B11" s="7">
        <f t="array" ref="B11:B16">TRANSPOSE(ROUND([1]R.Margen2!$D$21:$I$21,2))</f>
        <v>455.32</v>
      </c>
      <c r="C11" s="8">
        <f t="array" ref="C11:C16">ROUND(TRANSPOSE([1]R.Margen2!$D$39:$I$39),2)</f>
        <v>-115.29</v>
      </c>
      <c r="D11" s="8">
        <f t="array" ref="D11:D16">ROUND(TRANSPOSE([1]R.Margen2!$D$51:$I$51),2)</f>
        <v>340.03</v>
      </c>
    </row>
    <row r="12" spans="1:10">
      <c r="A12" s="6">
        <f>+A11+1</f>
        <v>2016</v>
      </c>
      <c r="B12" s="7">
        <v>582.79999999999995</v>
      </c>
      <c r="C12" s="8">
        <v>-49.29</v>
      </c>
      <c r="D12" s="8">
        <v>533.51</v>
      </c>
    </row>
    <row r="13" spans="1:10">
      <c r="A13" s="6">
        <f t="shared" ref="A13:A16" si="0">+A12+1</f>
        <v>2017</v>
      </c>
      <c r="B13" s="7">
        <v>648.35</v>
      </c>
      <c r="C13" s="8">
        <v>-41.2</v>
      </c>
      <c r="D13" s="8">
        <v>607.15</v>
      </c>
    </row>
    <row r="14" spans="1:10">
      <c r="A14" s="6">
        <f t="shared" si="0"/>
        <v>2018</v>
      </c>
      <c r="B14" s="7">
        <v>717.93</v>
      </c>
      <c r="C14" s="8">
        <v>28.44</v>
      </c>
      <c r="D14" s="8">
        <v>746.38</v>
      </c>
    </row>
    <row r="15" spans="1:10">
      <c r="A15" s="6">
        <f t="shared" si="0"/>
        <v>2019</v>
      </c>
      <c r="B15" s="7">
        <v>878.08</v>
      </c>
      <c r="C15" s="8">
        <v>122.4</v>
      </c>
      <c r="D15" s="8">
        <v>1000.48</v>
      </c>
    </row>
    <row r="16" spans="1:10">
      <c r="A16" s="6">
        <f t="shared" si="0"/>
        <v>2020</v>
      </c>
      <c r="B16" s="7">
        <v>1100.97</v>
      </c>
      <c r="C16" s="8">
        <v>282.42</v>
      </c>
      <c r="D16" s="8">
        <v>1383.39</v>
      </c>
    </row>
    <row r="17" spans="1:4">
      <c r="A17" s="1"/>
      <c r="B17" s="3"/>
      <c r="C17" s="3"/>
      <c r="D17" s="3"/>
    </row>
    <row r="18" spans="1:4">
      <c r="A18" s="1"/>
      <c r="B18" s="3"/>
      <c r="C18" s="3"/>
      <c r="D18" s="3"/>
    </row>
    <row r="19" spans="1:4">
      <c r="A19" s="1"/>
      <c r="B19" s="3"/>
      <c r="C19" s="3"/>
      <c r="D19" s="3"/>
    </row>
    <row r="20" spans="1:4">
      <c r="A20" s="1"/>
    </row>
    <row r="21" spans="1:4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16"/>
  <sheetViews>
    <sheetView workbookViewId="0">
      <selection activeCell="I11" sqref="B11:I11"/>
    </sheetView>
  </sheetViews>
  <sheetFormatPr baseColWidth="10" defaultColWidth="9.140625" defaultRowHeight="15"/>
  <cols>
    <col min="1" max="1" width="10.7109375" bestFit="1" customWidth="1"/>
    <col min="2" max="2" width="16.42578125" customWidth="1"/>
    <col min="3" max="3" width="11.85546875" customWidth="1"/>
    <col min="4" max="4" width="10.42578125" bestFit="1" customWidth="1"/>
    <col min="5" max="5" width="13.7109375" bestFit="1" customWidth="1"/>
    <col min="6" max="6" width="12" bestFit="1" customWidth="1"/>
    <col min="7" max="7" width="16.5703125" bestFit="1" customWidth="1"/>
    <col min="8" max="8" width="16.28515625" bestFit="1" customWidth="1"/>
    <col min="9" max="9" width="12" bestFit="1" customWidth="1"/>
    <col min="10" max="10" width="15.7109375" bestFit="1" customWidth="1"/>
  </cols>
  <sheetData>
    <row r="1" spans="1:13">
      <c r="B1" s="9" t="str">
        <f t="array" ref="B1:J1">TRANSPOSE([1]R.Margen2!$C$13:$C$21)</f>
        <v>Asignados MN</v>
      </c>
      <c r="C1" s="9" t="str">
        <v>Inv.MN</v>
      </c>
      <c r="D1" s="9" t="str">
        <v>Adeud.MN</v>
      </c>
      <c r="E1" s="9" t="str">
        <v>Emisiones.MN</v>
      </c>
      <c r="F1" s="9" t="str">
        <v xml:space="preserve">Derivados </v>
      </c>
      <c r="G1" s="9" t="str">
        <v xml:space="preserve">Interb.MN.Activo </v>
      </c>
      <c r="H1" s="9" t="str">
        <v>Interb.MN.Pasivo</v>
      </c>
      <c r="I1" s="9" t="str">
        <v>Otros.MN</v>
      </c>
      <c r="J1" s="9" t="str">
        <v>Margen ALM MN</v>
      </c>
    </row>
    <row r="3" spans="1:13">
      <c r="B3" t="s">
        <v>3</v>
      </c>
      <c r="C3" t="s">
        <v>20</v>
      </c>
    </row>
    <row r="4" spans="1:13">
      <c r="B4" t="s">
        <v>0</v>
      </c>
      <c r="C4">
        <f>COUNT(B11:B16)</f>
        <v>6</v>
      </c>
      <c r="F4" t="s">
        <v>15</v>
      </c>
      <c r="G4" s="3">
        <v>2500</v>
      </c>
      <c r="I4" t="s">
        <v>47</v>
      </c>
      <c r="J4">
        <v>1</v>
      </c>
    </row>
    <row r="5" spans="1:13">
      <c r="B5" t="s">
        <v>1</v>
      </c>
      <c r="C5" s="3">
        <f>COUNT(B11:J11)</f>
        <v>9</v>
      </c>
      <c r="F5" t="s">
        <v>16</v>
      </c>
      <c r="G5">
        <v>-1500</v>
      </c>
    </row>
    <row r="6" spans="1:13">
      <c r="B6" t="s">
        <v>31</v>
      </c>
    </row>
    <row r="7" spans="1:13">
      <c r="B7" t="s">
        <v>14</v>
      </c>
      <c r="C7">
        <v>0</v>
      </c>
      <c r="L7">
        <f>MAX(L11:L16)</f>
        <v>2815</v>
      </c>
      <c r="M7">
        <f>MIN(M11:M16)</f>
        <v>-1715</v>
      </c>
    </row>
    <row r="8" spans="1:1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3</v>
      </c>
    </row>
    <row r="9" spans="1:13">
      <c r="B9" t="str">
        <f>+Sheet7!B9</f>
        <v>rgb(31, 119, 180)</v>
      </c>
      <c r="C9" t="str">
        <f>+Sheet7!C9</f>
        <v>rgb(214, 39, 40)</v>
      </c>
      <c r="D9" t="str">
        <f>+Sheet7!D9</f>
        <v>rgb(255, 127, 14)</v>
      </c>
      <c r="E9" t="str">
        <f>+Sheet7!E9</f>
        <v>rgb(44, 160, 44)</v>
      </c>
      <c r="F9" t="s">
        <v>60</v>
      </c>
      <c r="G9" t="str">
        <f>+Sheet7!F9</f>
        <v>rgb(140, 86, 75)</v>
      </c>
      <c r="H9" t="str">
        <f>+Sheet7!G9</f>
        <v>rgb(227, 119, 194)</v>
      </c>
      <c r="I9" t="str">
        <f>+Sheet7!H9</f>
        <v>rgb(127, 127, 127)</v>
      </c>
    </row>
    <row r="10" spans="1:13">
      <c r="A10" t="s">
        <v>2</v>
      </c>
      <c r="B10" t="s">
        <v>40</v>
      </c>
      <c r="C10" t="s">
        <v>48</v>
      </c>
      <c r="D10" t="s">
        <v>49</v>
      </c>
      <c r="E10" t="s">
        <v>35</v>
      </c>
      <c r="F10" t="s">
        <v>50</v>
      </c>
      <c r="G10" t="s">
        <v>42</v>
      </c>
      <c r="H10" t="s">
        <v>43</v>
      </c>
      <c r="I10" t="s">
        <v>37</v>
      </c>
      <c r="J10" t="s">
        <v>45</v>
      </c>
    </row>
    <row r="11" spans="1:13">
      <c r="A11" s="5">
        <v>2015</v>
      </c>
      <c r="B11" s="10">
        <f t="array" ref="B11:J16">ROUND(TRANSPOSE([1]R.Margen2!$D$13:$I$21),0)</f>
        <v>753</v>
      </c>
      <c r="C11" s="10">
        <v>224</v>
      </c>
      <c r="D11" s="10">
        <v>-503</v>
      </c>
      <c r="E11" s="10">
        <v>-105</v>
      </c>
      <c r="F11" s="10">
        <v>29</v>
      </c>
      <c r="G11" s="10">
        <v>6</v>
      </c>
      <c r="H11" s="10">
        <v>-17</v>
      </c>
      <c r="I11" s="10">
        <v>68</v>
      </c>
      <c r="J11" s="10">
        <v>455</v>
      </c>
      <c r="L11">
        <f>SUMIF(B11:I11,"&gt;=0",B11:I11)</f>
        <v>1080</v>
      </c>
      <c r="M11">
        <f>SUMIF(B11:I11,"&lt;0",B11:I11)</f>
        <v>-625</v>
      </c>
    </row>
    <row r="12" spans="1:13">
      <c r="A12" s="6">
        <f>+A11+1</f>
        <v>2016</v>
      </c>
      <c r="B12" s="10">
        <v>1152</v>
      </c>
      <c r="C12" s="10">
        <v>312</v>
      </c>
      <c r="D12" s="10">
        <v>-841</v>
      </c>
      <c r="E12" s="10">
        <v>-96</v>
      </c>
      <c r="F12" s="10">
        <v>0</v>
      </c>
      <c r="G12" s="10">
        <v>21</v>
      </c>
      <c r="H12" s="10">
        <v>-36</v>
      </c>
      <c r="I12" s="10">
        <v>71</v>
      </c>
      <c r="J12" s="10">
        <v>583</v>
      </c>
      <c r="L12">
        <f t="shared" ref="L12:L16" si="0">SUMIF(B12:I12,"&gt;=0",B12:I12)</f>
        <v>1556</v>
      </c>
      <c r="M12">
        <f t="shared" ref="M12:M16" si="1">SUMIF(B12:I12,"&lt;0",B12:I12)</f>
        <v>-973</v>
      </c>
    </row>
    <row r="13" spans="1:13">
      <c r="A13" s="6">
        <f t="shared" ref="A13:A16" si="2">+A12+1</f>
        <v>2017</v>
      </c>
      <c r="B13" s="10">
        <v>1435</v>
      </c>
      <c r="C13" s="10">
        <v>374</v>
      </c>
      <c r="D13" s="10">
        <v>-863</v>
      </c>
      <c r="E13" s="10">
        <v>-369</v>
      </c>
      <c r="F13" s="10">
        <v>0</v>
      </c>
      <c r="G13" s="10">
        <v>45</v>
      </c>
      <c r="H13" s="10">
        <v>-44</v>
      </c>
      <c r="I13" s="10">
        <v>71</v>
      </c>
      <c r="J13" s="10">
        <v>648</v>
      </c>
      <c r="L13">
        <f t="shared" si="0"/>
        <v>1925</v>
      </c>
      <c r="M13">
        <f t="shared" si="1"/>
        <v>-1276</v>
      </c>
    </row>
    <row r="14" spans="1:13">
      <c r="A14" s="6">
        <f t="shared" si="2"/>
        <v>2018</v>
      </c>
      <c r="B14" s="10">
        <v>1682</v>
      </c>
      <c r="C14" s="10">
        <v>457</v>
      </c>
      <c r="D14" s="10">
        <v>-684</v>
      </c>
      <c r="E14" s="10">
        <v>-710</v>
      </c>
      <c r="F14" s="10">
        <v>0</v>
      </c>
      <c r="G14" s="10">
        <v>21</v>
      </c>
      <c r="H14" s="10">
        <v>-118</v>
      </c>
      <c r="I14" s="10">
        <v>69</v>
      </c>
      <c r="J14" s="10">
        <v>718</v>
      </c>
      <c r="L14">
        <f t="shared" si="0"/>
        <v>2229</v>
      </c>
      <c r="M14">
        <f t="shared" si="1"/>
        <v>-1512</v>
      </c>
    </row>
    <row r="15" spans="1:13">
      <c r="A15" s="6">
        <f t="shared" si="2"/>
        <v>2019</v>
      </c>
      <c r="B15" s="10">
        <v>1942</v>
      </c>
      <c r="C15" s="10">
        <v>510</v>
      </c>
      <c r="D15" s="10">
        <v>-627</v>
      </c>
      <c r="E15" s="10">
        <v>-846</v>
      </c>
      <c r="F15" s="10">
        <v>0</v>
      </c>
      <c r="G15" s="10">
        <v>0</v>
      </c>
      <c r="H15" s="10">
        <v>-170</v>
      </c>
      <c r="I15" s="10">
        <v>69</v>
      </c>
      <c r="J15" s="10">
        <v>878</v>
      </c>
      <c r="L15">
        <f t="shared" si="0"/>
        <v>2521</v>
      </c>
      <c r="M15">
        <f t="shared" si="1"/>
        <v>-1643</v>
      </c>
    </row>
    <row r="16" spans="1:13">
      <c r="A16" s="6">
        <f t="shared" si="2"/>
        <v>2020</v>
      </c>
      <c r="B16" s="10">
        <v>2206</v>
      </c>
      <c r="C16" s="10">
        <v>536</v>
      </c>
      <c r="D16" s="10">
        <v>-632</v>
      </c>
      <c r="E16" s="10">
        <v>-889</v>
      </c>
      <c r="F16" s="10">
        <v>0</v>
      </c>
      <c r="G16" s="10">
        <v>4</v>
      </c>
      <c r="H16" s="10">
        <v>-194</v>
      </c>
      <c r="I16" s="10">
        <v>69</v>
      </c>
      <c r="J16" s="10">
        <v>1101</v>
      </c>
      <c r="L16">
        <f t="shared" si="0"/>
        <v>2815</v>
      </c>
      <c r="M16">
        <f t="shared" si="1"/>
        <v>-1715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L16"/>
  <sheetViews>
    <sheetView workbookViewId="0">
      <selection activeCell="C8" sqref="C8"/>
    </sheetView>
  </sheetViews>
  <sheetFormatPr baseColWidth="10" defaultColWidth="9.140625" defaultRowHeight="15"/>
  <cols>
    <col min="1" max="1" width="10.7109375" bestFit="1" customWidth="1"/>
    <col min="2" max="2" width="16.42578125" customWidth="1"/>
    <col min="3" max="3" width="11.85546875" customWidth="1"/>
    <col min="4" max="4" width="10.42578125" bestFit="1" customWidth="1"/>
    <col min="5" max="5" width="13.7109375" bestFit="1" customWidth="1"/>
    <col min="6" max="6" width="12" bestFit="1" customWidth="1"/>
    <col min="7" max="7" width="16.5703125" bestFit="1" customWidth="1"/>
    <col min="8" max="8" width="16.28515625" bestFit="1" customWidth="1"/>
    <col min="9" max="9" width="12" bestFit="1" customWidth="1"/>
  </cols>
  <sheetData>
    <row r="1" spans="1:12">
      <c r="B1" s="11" t="str">
        <f t="array" ref="B1:I1">TRANSPOSE([1]R.Margen2!$C$33:$C$40)</f>
        <v>Inv.ME</v>
      </c>
      <c r="C1" s="11" t="str">
        <v>Adeud.ME</v>
      </c>
      <c r="D1" s="11" t="str">
        <v>Emisiones.ME</v>
      </c>
      <c r="E1" s="11" t="str">
        <v xml:space="preserve">Interb.ME.Activo </v>
      </c>
      <c r="F1" s="11" t="str">
        <v>Interb.ME.Pasivo</v>
      </c>
      <c r="G1" s="11" t="str">
        <v>Otros.ME</v>
      </c>
      <c r="H1" s="11" t="str">
        <v>Margen ALM ME</v>
      </c>
      <c r="I1" s="11" t="str">
        <v>Margen Activo ME</v>
      </c>
    </row>
    <row r="3" spans="1:12">
      <c r="B3" t="s">
        <v>3</v>
      </c>
      <c r="C3" t="s">
        <v>21</v>
      </c>
    </row>
    <row r="4" spans="1:12">
      <c r="B4" t="s">
        <v>0</v>
      </c>
      <c r="C4">
        <f>COUNT(B11:B16)</f>
        <v>6</v>
      </c>
      <c r="F4" t="s">
        <v>15</v>
      </c>
      <c r="G4" s="3">
        <v>1400</v>
      </c>
      <c r="I4" t="s">
        <v>47</v>
      </c>
      <c r="J4">
        <v>1</v>
      </c>
    </row>
    <row r="5" spans="1:12">
      <c r="B5" t="s">
        <v>1</v>
      </c>
      <c r="C5" s="3">
        <f>COUNT(B11:I11)</f>
        <v>8</v>
      </c>
      <c r="F5" t="s">
        <v>16</v>
      </c>
      <c r="G5">
        <v>-1000</v>
      </c>
    </row>
    <row r="6" spans="1:12">
      <c r="B6" t="s">
        <v>30</v>
      </c>
    </row>
    <row r="7" spans="1:12">
      <c r="B7" t="s">
        <v>14</v>
      </c>
      <c r="C7">
        <v>0</v>
      </c>
      <c r="K7">
        <f>MAX(K11:K16)</f>
        <v>1379</v>
      </c>
      <c r="L7">
        <f>MIN(L11:L16)</f>
        <v>-820</v>
      </c>
    </row>
    <row r="8" spans="1:12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</row>
    <row r="9" spans="1:12"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51</v>
      </c>
    </row>
    <row r="10" spans="1:12">
      <c r="A10" t="s">
        <v>2</v>
      </c>
      <c r="B10" t="s">
        <v>40</v>
      </c>
      <c r="C10" t="s">
        <v>48</v>
      </c>
      <c r="D10" t="s">
        <v>34</v>
      </c>
      <c r="E10" t="s">
        <v>41</v>
      </c>
      <c r="F10" t="s">
        <v>42</v>
      </c>
      <c r="G10" t="s">
        <v>43</v>
      </c>
      <c r="H10" t="s">
        <v>37</v>
      </c>
      <c r="I10" t="s">
        <v>44</v>
      </c>
    </row>
    <row r="11" spans="1:12">
      <c r="A11" s="5">
        <v>2015</v>
      </c>
      <c r="B11" s="10">
        <f t="array" ref="B11:I16">ROUND(TRANSPOSE([1]R.Margen2!$D$32:$I$39),0)</f>
        <v>428</v>
      </c>
      <c r="C11" s="10">
        <v>67</v>
      </c>
      <c r="D11" s="10">
        <v>-218</v>
      </c>
      <c r="E11" s="10">
        <v>-427</v>
      </c>
      <c r="F11" s="10">
        <v>2</v>
      </c>
      <c r="G11" s="10">
        <v>-2</v>
      </c>
      <c r="H11" s="10">
        <v>33</v>
      </c>
      <c r="I11" s="10">
        <v>-115</v>
      </c>
      <c r="K11">
        <f>SUMIF(B11:I11,"&gt;=0",B11:I11)</f>
        <v>530</v>
      </c>
      <c r="L11">
        <f>SUMIF(B11:I11,"&lt;0",B11:I11)</f>
        <v>-762</v>
      </c>
    </row>
    <row r="12" spans="1:12">
      <c r="A12" s="6">
        <f>+A11+1</f>
        <v>2016</v>
      </c>
      <c r="B12" s="10">
        <v>464</v>
      </c>
      <c r="C12" s="10">
        <v>70</v>
      </c>
      <c r="D12" s="10">
        <v>-223</v>
      </c>
      <c r="E12" s="10">
        <v>-425</v>
      </c>
      <c r="F12" s="10">
        <v>30</v>
      </c>
      <c r="G12" s="10">
        <v>-1</v>
      </c>
      <c r="H12" s="10">
        <v>36</v>
      </c>
      <c r="I12" s="10">
        <v>-49</v>
      </c>
      <c r="K12">
        <f t="shared" ref="K12:K16" si="0">SUMIF(B12:I12,"&gt;=0",B12:I12)</f>
        <v>600</v>
      </c>
      <c r="L12">
        <f t="shared" ref="L12:L16" si="1">SUMIF(B12:I12,"&lt;0",B12:I12)</f>
        <v>-698</v>
      </c>
    </row>
    <row r="13" spans="1:12">
      <c r="A13" s="6">
        <f t="shared" ref="A13:A16" si="2">+A12+1</f>
        <v>2017</v>
      </c>
      <c r="B13" s="10">
        <v>493</v>
      </c>
      <c r="C13" s="10">
        <v>77</v>
      </c>
      <c r="D13" s="10">
        <v>-132</v>
      </c>
      <c r="E13" s="10">
        <v>-501</v>
      </c>
      <c r="F13" s="10">
        <v>0</v>
      </c>
      <c r="G13" s="10">
        <v>-47</v>
      </c>
      <c r="H13" s="10">
        <v>69</v>
      </c>
      <c r="I13" s="10">
        <v>-41</v>
      </c>
      <c r="K13">
        <f t="shared" si="0"/>
        <v>639</v>
      </c>
      <c r="L13">
        <f t="shared" si="1"/>
        <v>-721</v>
      </c>
    </row>
    <row r="14" spans="1:12">
      <c r="A14" s="6">
        <f t="shared" si="2"/>
        <v>2018</v>
      </c>
      <c r="B14" s="10">
        <v>559</v>
      </c>
      <c r="C14" s="10">
        <v>91</v>
      </c>
      <c r="D14" s="10">
        <v>-137</v>
      </c>
      <c r="E14" s="10">
        <v>-543</v>
      </c>
      <c r="F14" s="10">
        <v>0</v>
      </c>
      <c r="G14" s="10">
        <v>-50</v>
      </c>
      <c r="H14" s="10">
        <v>109</v>
      </c>
      <c r="I14" s="10">
        <v>28</v>
      </c>
      <c r="K14">
        <f t="shared" si="0"/>
        <v>787</v>
      </c>
      <c r="L14">
        <f t="shared" si="1"/>
        <v>-730</v>
      </c>
    </row>
    <row r="15" spans="1:12">
      <c r="A15" s="6">
        <f t="shared" si="2"/>
        <v>2019</v>
      </c>
      <c r="B15" s="10">
        <v>629</v>
      </c>
      <c r="C15" s="10">
        <v>179</v>
      </c>
      <c r="D15" s="10">
        <v>-220</v>
      </c>
      <c r="E15" s="10">
        <v>-555</v>
      </c>
      <c r="F15" s="10">
        <v>0</v>
      </c>
      <c r="G15" s="10">
        <v>-45</v>
      </c>
      <c r="H15" s="10">
        <v>133</v>
      </c>
      <c r="I15" s="10">
        <v>122</v>
      </c>
      <c r="K15">
        <f t="shared" si="0"/>
        <v>1063</v>
      </c>
      <c r="L15">
        <f t="shared" si="1"/>
        <v>-820</v>
      </c>
    </row>
    <row r="16" spans="1:12">
      <c r="A16" s="6">
        <f t="shared" si="2"/>
        <v>2020</v>
      </c>
      <c r="B16" s="10">
        <v>691</v>
      </c>
      <c r="C16" s="10">
        <v>249</v>
      </c>
      <c r="D16" s="10">
        <v>-323</v>
      </c>
      <c r="E16" s="10">
        <v>-437</v>
      </c>
      <c r="F16" s="10">
        <v>0</v>
      </c>
      <c r="G16" s="10">
        <v>-54</v>
      </c>
      <c r="H16" s="10">
        <v>157</v>
      </c>
      <c r="I16" s="10">
        <v>282</v>
      </c>
      <c r="K16">
        <f t="shared" si="0"/>
        <v>1379</v>
      </c>
      <c r="L16">
        <f t="shared" si="1"/>
        <v>-814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3:J19"/>
  <sheetViews>
    <sheetView tabSelected="1" workbookViewId="0">
      <selection activeCell="D13" sqref="D13"/>
    </sheetView>
  </sheetViews>
  <sheetFormatPr baseColWidth="10" defaultColWidth="9.140625" defaultRowHeight="15"/>
  <cols>
    <col min="1" max="1" width="10.7109375" bestFit="1" customWidth="1"/>
  </cols>
  <sheetData>
    <row r="3" spans="1:10">
      <c r="B3" t="s">
        <v>3</v>
      </c>
      <c r="C3" t="s">
        <v>22</v>
      </c>
    </row>
    <row r="4" spans="1:10">
      <c r="B4" t="s">
        <v>0</v>
      </c>
      <c r="C4">
        <f>COUNT(B11:B19)</f>
        <v>7</v>
      </c>
      <c r="F4" t="s">
        <v>15</v>
      </c>
      <c r="G4" s="3" t="s">
        <v>17</v>
      </c>
      <c r="I4" t="s">
        <v>47</v>
      </c>
      <c r="J4">
        <v>1</v>
      </c>
    </row>
    <row r="5" spans="1:10">
      <c r="B5" t="s">
        <v>1</v>
      </c>
      <c r="C5">
        <f>COUNT(B11:D11)</f>
        <v>3</v>
      </c>
      <c r="F5" t="s">
        <v>16</v>
      </c>
      <c r="G5" t="s">
        <v>17</v>
      </c>
    </row>
    <row r="6" spans="1:10">
      <c r="B6" t="s">
        <v>29</v>
      </c>
    </row>
    <row r="7" spans="1:10">
      <c r="B7" t="s">
        <v>14</v>
      </c>
      <c r="C7">
        <v>0</v>
      </c>
    </row>
    <row r="8" spans="1:10">
      <c r="A8">
        <v>0</v>
      </c>
      <c r="B8">
        <v>0</v>
      </c>
      <c r="C8">
        <v>0</v>
      </c>
      <c r="D8">
        <v>0</v>
      </c>
    </row>
    <row r="9" spans="1:10">
      <c r="B9" t="s">
        <v>51</v>
      </c>
      <c r="C9" t="s">
        <v>51</v>
      </c>
      <c r="D9" t="s">
        <v>51</v>
      </c>
    </row>
    <row r="10" spans="1:10">
      <c r="A10" t="s">
        <v>2</v>
      </c>
      <c r="B10" t="s">
        <v>11</v>
      </c>
      <c r="C10" t="s">
        <v>12</v>
      </c>
      <c r="D10" t="s">
        <v>13</v>
      </c>
    </row>
    <row r="11" spans="1:10">
      <c r="A11" s="12" t="str">
        <f t="array" ref="A11:A17">TEXT(TRANSPOSE([1]CE!$E$8:$K$8),"mmm yy")</f>
        <v>Oct 15</v>
      </c>
      <c r="B11" s="13">
        <f t="array" ref="B11:D17">ROUND(TRANSPOSE([1]CE!$E$13:$K$15),2)</f>
        <v>9.44</v>
      </c>
      <c r="C11" s="13">
        <v>0.75</v>
      </c>
      <c r="D11" s="13">
        <v>9.2200000000000006</v>
      </c>
    </row>
    <row r="12" spans="1:10">
      <c r="A12" s="12" t="str">
        <v>Dic 15</v>
      </c>
      <c r="B12" s="13">
        <v>13.45</v>
      </c>
      <c r="C12" s="13">
        <v>0.43</v>
      </c>
      <c r="D12" s="13">
        <v>13.05</v>
      </c>
    </row>
    <row r="13" spans="1:10">
      <c r="A13" s="12" t="str">
        <v>Dic 16</v>
      </c>
      <c r="B13" s="13">
        <v>13.71</v>
      </c>
      <c r="C13" s="13">
        <v>0.26</v>
      </c>
      <c r="D13" s="13">
        <v>13.17</v>
      </c>
    </row>
    <row r="14" spans="1:10">
      <c r="A14" s="12" t="str">
        <v>Dic 17</v>
      </c>
      <c r="B14" s="13">
        <v>15.01</v>
      </c>
      <c r="C14" s="13">
        <v>2.16</v>
      </c>
      <c r="D14" s="13">
        <v>14.8</v>
      </c>
    </row>
    <row r="15" spans="1:10">
      <c r="A15" s="12" t="str">
        <v>Dic 18</v>
      </c>
      <c r="B15" s="13">
        <v>11.18</v>
      </c>
      <c r="C15" s="13">
        <v>2.4300000000000002</v>
      </c>
      <c r="D15" s="13">
        <v>11.23</v>
      </c>
    </row>
    <row r="16" spans="1:10">
      <c r="A16" s="12" t="str">
        <v>Dic 19</v>
      </c>
      <c r="B16" s="13">
        <v>8.8800000000000008</v>
      </c>
      <c r="C16" s="13">
        <v>1.1399999999999999</v>
      </c>
      <c r="D16" s="13">
        <v>8.3000000000000007</v>
      </c>
    </row>
    <row r="17" spans="1:4">
      <c r="A17" s="12" t="str">
        <v>Dic 20</v>
      </c>
      <c r="B17" s="13">
        <v>9.65</v>
      </c>
      <c r="C17" s="13">
        <v>0.63</v>
      </c>
      <c r="D17" s="13">
        <v>8.69</v>
      </c>
    </row>
    <row r="18" spans="1:4">
      <c r="A18" s="1"/>
      <c r="B18" s="3"/>
      <c r="C18" s="3"/>
      <c r="D18" s="3"/>
    </row>
    <row r="19" spans="1:4">
      <c r="A19" s="1"/>
      <c r="B19" s="3"/>
      <c r="C19" s="3"/>
      <c r="D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3:J25"/>
  <sheetViews>
    <sheetView workbookViewId="0">
      <selection activeCell="B29" sqref="B29"/>
    </sheetView>
  </sheetViews>
  <sheetFormatPr baseColWidth="10" defaultColWidth="9.140625" defaultRowHeight="15"/>
  <cols>
    <col min="1" max="1" width="10.7109375" bestFit="1" customWidth="1"/>
    <col min="2" max="2" width="13.7109375" customWidth="1"/>
  </cols>
  <sheetData>
    <row r="3" spans="1:10">
      <c r="B3" t="s">
        <v>3</v>
      </c>
      <c r="C3" t="s">
        <v>23</v>
      </c>
    </row>
    <row r="4" spans="1:10">
      <c r="B4" t="s">
        <v>0</v>
      </c>
      <c r="C4">
        <f>COUNT(B11:B19)</f>
        <v>9</v>
      </c>
      <c r="F4" t="s">
        <v>15</v>
      </c>
      <c r="G4" s="3" t="s">
        <v>17</v>
      </c>
      <c r="I4" t="s">
        <v>47</v>
      </c>
      <c r="J4">
        <v>0</v>
      </c>
    </row>
    <row r="5" spans="1:10">
      <c r="B5" t="s">
        <v>1</v>
      </c>
      <c r="C5">
        <f>COUNT(B11:C11)</f>
        <v>2</v>
      </c>
      <c r="F5" t="s">
        <v>16</v>
      </c>
      <c r="G5" t="s">
        <v>17</v>
      </c>
    </row>
    <row r="6" spans="1:10">
      <c r="B6" t="s">
        <v>28</v>
      </c>
    </row>
    <row r="7" spans="1:10">
      <c r="B7" t="s">
        <v>14</v>
      </c>
      <c r="C7">
        <v>0</v>
      </c>
    </row>
    <row r="8" spans="1:10">
      <c r="A8">
        <v>0</v>
      </c>
      <c r="B8">
        <v>0</v>
      </c>
      <c r="C8">
        <v>0</v>
      </c>
    </row>
    <row r="9" spans="1:10">
      <c r="B9" t="s">
        <v>51</v>
      </c>
      <c r="C9" t="s">
        <v>51</v>
      </c>
    </row>
    <row r="10" spans="1:10">
      <c r="A10" t="s">
        <v>2</v>
      </c>
      <c r="B10" t="s">
        <v>6</v>
      </c>
      <c r="C10" t="s">
        <v>7</v>
      </c>
    </row>
    <row r="11" spans="1:10">
      <c r="A11" s="12" t="str">
        <f t="array" ref="A11:A19">TEXT(TRANSPOSE([1]VEN1!$C$2:$K$2),"mmm yy")</f>
        <v>Dic 13</v>
      </c>
      <c r="B11" s="13">
        <f t="array" ref="B11:B19">ROUND(TRANSPOSE([1]VEN1!$C$3:$K$3),2)</f>
        <v>-1.3</v>
      </c>
      <c r="C11" s="14">
        <f t="array" ref="C11:C19">ROUND(TRANSPOSE([1]VEN1!$C$14:$K$14),2)</f>
        <v>3.51</v>
      </c>
    </row>
    <row r="12" spans="1:10">
      <c r="A12" s="12" t="str">
        <v>Ago 15</v>
      </c>
      <c r="B12" s="13">
        <v>-2.5099999999999998</v>
      </c>
      <c r="C12" s="14">
        <v>0.69</v>
      </c>
    </row>
    <row r="13" spans="1:10">
      <c r="A13" s="12" t="str">
        <v>Oct 15</v>
      </c>
      <c r="B13" s="13">
        <v>-2.38</v>
      </c>
      <c r="C13" s="14">
        <v>0.4</v>
      </c>
    </row>
    <row r="14" spans="1:10">
      <c r="A14" s="12" t="str">
        <v>Dic 15</v>
      </c>
      <c r="B14" s="13">
        <v>-3.55</v>
      </c>
      <c r="C14" s="14">
        <v>0.3</v>
      </c>
    </row>
    <row r="15" spans="1:10">
      <c r="A15" s="12" t="str">
        <v>Dic 16</v>
      </c>
      <c r="B15" s="13">
        <v>-3.55</v>
      </c>
      <c r="C15" s="14">
        <v>0.06</v>
      </c>
    </row>
    <row r="16" spans="1:10">
      <c r="A16" s="12" t="str">
        <v>Dic 17</v>
      </c>
      <c r="B16" s="13">
        <v>-3.49</v>
      </c>
      <c r="C16" s="14">
        <v>0.82</v>
      </c>
    </row>
    <row r="17" spans="1:3">
      <c r="A17" s="12" t="str">
        <v>Dic 18</v>
      </c>
      <c r="B17" s="13">
        <v>-2.41</v>
      </c>
      <c r="C17" s="14">
        <v>0.82</v>
      </c>
    </row>
    <row r="18" spans="1:3">
      <c r="A18" s="12" t="str">
        <v>Dic 19</v>
      </c>
      <c r="B18" s="13">
        <v>-1.88</v>
      </c>
      <c r="C18" s="14">
        <v>0.46</v>
      </c>
    </row>
    <row r="19" spans="1:3">
      <c r="A19" s="12" t="str">
        <v>Dic 20</v>
      </c>
      <c r="B19" s="13">
        <v>-2.04</v>
      </c>
      <c r="C19" s="14">
        <v>0.39</v>
      </c>
    </row>
    <row r="20" spans="1:3">
      <c r="B20" s="1"/>
    </row>
    <row r="21" spans="1:3">
      <c r="B21" s="1"/>
    </row>
    <row r="22" spans="1:3">
      <c r="B22" s="1"/>
    </row>
    <row r="23" spans="1:3">
      <c r="B23" s="1"/>
    </row>
    <row r="24" spans="1:3">
      <c r="B24" s="1"/>
    </row>
    <row r="25" spans="1:3">
      <c r="B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M19"/>
  <sheetViews>
    <sheetView workbookViewId="0">
      <selection activeCell="B11" sqref="B11:D11"/>
    </sheetView>
  </sheetViews>
  <sheetFormatPr baseColWidth="10" defaultColWidth="9.140625" defaultRowHeight="15"/>
  <cols>
    <col min="1" max="1" width="10.7109375" bestFit="1" customWidth="1"/>
  </cols>
  <sheetData>
    <row r="1" spans="1:13">
      <c r="B1" s="9" t="str">
        <f t="array" ref="B1:G1">TRANSPOSE([1]VEN2!$B$34:$B$39)</f>
        <v>Otros</v>
      </c>
      <c r="C1" s="9" t="str">
        <v>Sens total MN</v>
      </c>
      <c r="D1" s="9">
        <v>0</v>
      </c>
      <c r="E1" s="9">
        <v>0</v>
      </c>
      <c r="F1" s="9" t="str">
        <v>Duraciones</v>
      </c>
      <c r="G1" s="9" t="str">
        <v>Activo</v>
      </c>
    </row>
    <row r="3" spans="1:13">
      <c r="B3" t="s">
        <v>3</v>
      </c>
      <c r="C3" t="s">
        <v>24</v>
      </c>
    </row>
    <row r="4" spans="1:13">
      <c r="B4" t="s">
        <v>0</v>
      </c>
      <c r="C4">
        <f>COUNT(B11:B19)</f>
        <v>9</v>
      </c>
      <c r="F4" t="s">
        <v>15</v>
      </c>
      <c r="G4">
        <v>1000</v>
      </c>
      <c r="I4" t="s">
        <v>47</v>
      </c>
      <c r="J4">
        <v>1</v>
      </c>
    </row>
    <row r="5" spans="1:13">
      <c r="B5" t="s">
        <v>1</v>
      </c>
      <c r="C5" s="4">
        <f>COUNT(B11:G11)</f>
        <v>6</v>
      </c>
      <c r="F5" t="s">
        <v>16</v>
      </c>
      <c r="G5">
        <v>-1500</v>
      </c>
    </row>
    <row r="6" spans="1:13">
      <c r="B6" t="s">
        <v>27</v>
      </c>
    </row>
    <row r="7" spans="1:13">
      <c r="B7" t="s">
        <v>14</v>
      </c>
      <c r="C7">
        <v>1</v>
      </c>
    </row>
    <row r="8" spans="1:1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3</v>
      </c>
      <c r="L8" s="4">
        <f>MAX(L20:L20)</f>
        <v>0</v>
      </c>
      <c r="M8" s="4">
        <f>MIN(M20:M20)</f>
        <v>0</v>
      </c>
    </row>
    <row r="9" spans="1:13">
      <c r="B9" t="str">
        <f>+Sheet7!B9</f>
        <v>rgb(31, 119, 180)</v>
      </c>
      <c r="C9" t="str">
        <f>+Sheet7!D9</f>
        <v>rgb(255, 127, 14)</v>
      </c>
      <c r="D9" t="str">
        <f>+Sheet7!E9</f>
        <v>rgb(44, 160, 44)</v>
      </c>
      <c r="E9" t="str">
        <f>+Sheet7!C9</f>
        <v>rgb(214, 39, 40)</v>
      </c>
      <c r="F9" t="str">
        <f>+Sheet7!H9</f>
        <v>rgb(127, 127, 127)</v>
      </c>
      <c r="G9" t="s">
        <v>51</v>
      </c>
      <c r="L9" s="4"/>
      <c r="M9" s="4"/>
    </row>
    <row r="10" spans="1:13">
      <c r="A10" t="s">
        <v>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L10" s="4"/>
      <c r="M10" s="4"/>
    </row>
    <row r="11" spans="1:13">
      <c r="A11" s="12" t="str">
        <f t="array" ref="A11:A19">TEXT(TRANSPOSE([1]VEN2!$C$29:$K$29),"mmm yy")</f>
        <v>Dic 13</v>
      </c>
      <c r="B11" s="10">
        <f t="array" ref="B11:G19">ROUND(TRANSPOSE([1]VEN2!$C$30:$K$35),1)</f>
        <v>-236.1</v>
      </c>
      <c r="C11" s="10">
        <v>109.3</v>
      </c>
      <c r="D11" s="10">
        <v>66.400000000000006</v>
      </c>
      <c r="E11" s="10">
        <v>-90.6</v>
      </c>
      <c r="F11" s="10">
        <v>10.9</v>
      </c>
      <c r="G11" s="10">
        <v>-140.1</v>
      </c>
      <c r="H11" s="4"/>
      <c r="L11" s="4">
        <f t="shared" ref="L11:L19" si="0">SUMIF(B11:F11,"&gt;=0",B11:F11)</f>
        <v>186.6</v>
      </c>
      <c r="M11" s="4">
        <f t="shared" ref="M11:M19" si="1">SUMIF(B11:F11,"&lt;0",B11:F11)</f>
        <v>-326.7</v>
      </c>
    </row>
    <row r="12" spans="1:13">
      <c r="A12" s="12" t="str">
        <v>Ago 15</v>
      </c>
      <c r="B12" s="10">
        <v>-452.5</v>
      </c>
      <c r="C12" s="10">
        <v>239</v>
      </c>
      <c r="D12" s="10">
        <v>47.1</v>
      </c>
      <c r="E12" s="10">
        <v>-175</v>
      </c>
      <c r="F12" s="10">
        <v>2.2000000000000002</v>
      </c>
      <c r="G12" s="10">
        <v>-339.1</v>
      </c>
      <c r="H12" s="4"/>
      <c r="L12" s="4">
        <f t="shared" si="0"/>
        <v>288.3</v>
      </c>
      <c r="M12" s="4">
        <f t="shared" si="1"/>
        <v>-627.5</v>
      </c>
    </row>
    <row r="13" spans="1:13">
      <c r="A13" s="12" t="str">
        <v>Oct 15</v>
      </c>
      <c r="B13" s="10">
        <v>-478.7</v>
      </c>
      <c r="C13" s="10">
        <v>264.39999999999998</v>
      </c>
      <c r="D13" s="10">
        <v>41.9</v>
      </c>
      <c r="E13" s="10">
        <v>-156</v>
      </c>
      <c r="F13" s="10">
        <v>2.5</v>
      </c>
      <c r="G13" s="10">
        <v>-326</v>
      </c>
      <c r="H13" s="4"/>
      <c r="L13" s="4">
        <f t="shared" si="0"/>
        <v>308.79999999999995</v>
      </c>
      <c r="M13" s="4">
        <f t="shared" si="1"/>
        <v>-634.70000000000005</v>
      </c>
    </row>
    <row r="14" spans="1:13">
      <c r="A14" s="12" t="str">
        <v>Dic 15</v>
      </c>
      <c r="B14" s="10">
        <v>-658.7</v>
      </c>
      <c r="C14" s="10">
        <v>272.10000000000002</v>
      </c>
      <c r="D14" s="10">
        <v>43.2</v>
      </c>
      <c r="E14" s="10">
        <v>-166.3</v>
      </c>
      <c r="F14" s="10">
        <v>1.6</v>
      </c>
      <c r="G14" s="10">
        <v>-508</v>
      </c>
      <c r="H14" s="4"/>
      <c r="L14" s="4">
        <f t="shared" si="0"/>
        <v>316.90000000000003</v>
      </c>
      <c r="M14" s="4">
        <f t="shared" si="1"/>
        <v>-825</v>
      </c>
    </row>
    <row r="15" spans="1:13">
      <c r="A15" s="12" t="str">
        <v>Dic 16</v>
      </c>
      <c r="B15" s="10">
        <v>-695.8</v>
      </c>
      <c r="C15" s="10">
        <v>246.2</v>
      </c>
      <c r="D15" s="10">
        <v>30.6</v>
      </c>
      <c r="E15" s="10">
        <v>-173.6</v>
      </c>
      <c r="F15" s="10">
        <v>1.8</v>
      </c>
      <c r="G15" s="10">
        <v>-590.79999999999995</v>
      </c>
      <c r="H15" s="4"/>
      <c r="L15" s="4">
        <f t="shared" si="0"/>
        <v>278.60000000000002</v>
      </c>
      <c r="M15" s="4">
        <f t="shared" si="1"/>
        <v>-869.4</v>
      </c>
    </row>
    <row r="16" spans="1:13">
      <c r="A16" s="12" t="str">
        <v>Dic 17</v>
      </c>
      <c r="B16" s="10">
        <v>-726.2</v>
      </c>
      <c r="C16" s="10">
        <v>203.8</v>
      </c>
      <c r="D16" s="10">
        <v>21.4</v>
      </c>
      <c r="E16" s="10">
        <v>-185.7</v>
      </c>
      <c r="F16" s="10">
        <v>1</v>
      </c>
      <c r="G16" s="10">
        <v>-685.6</v>
      </c>
      <c r="H16" s="4"/>
      <c r="L16" s="4">
        <f t="shared" si="0"/>
        <v>226.20000000000002</v>
      </c>
      <c r="M16" s="4">
        <f t="shared" si="1"/>
        <v>-911.90000000000009</v>
      </c>
    </row>
    <row r="17" spans="1:13">
      <c r="A17" s="12" t="str">
        <v>Dic 18</v>
      </c>
      <c r="B17" s="10">
        <v>-659.3</v>
      </c>
      <c r="C17" s="10">
        <v>206.8</v>
      </c>
      <c r="D17" s="10">
        <v>103.6</v>
      </c>
      <c r="E17" s="10">
        <v>-183.7</v>
      </c>
      <c r="F17" s="10">
        <v>-0.2</v>
      </c>
      <c r="G17" s="10">
        <v>-532.9</v>
      </c>
      <c r="H17" s="4"/>
      <c r="L17" s="4">
        <f t="shared" si="0"/>
        <v>310.39999999999998</v>
      </c>
      <c r="M17" s="4">
        <f t="shared" si="1"/>
        <v>-843.2</v>
      </c>
    </row>
    <row r="18" spans="1:13">
      <c r="A18" s="12" t="str">
        <v>Dic 19</v>
      </c>
      <c r="B18" s="10">
        <v>-619.29999999999995</v>
      </c>
      <c r="C18" s="10">
        <v>190.8</v>
      </c>
      <c r="D18" s="10">
        <v>144.9</v>
      </c>
      <c r="E18" s="10">
        <v>-177.6</v>
      </c>
      <c r="F18" s="10">
        <v>-1.3</v>
      </c>
      <c r="G18" s="10">
        <v>-462.4</v>
      </c>
      <c r="H18" s="4"/>
      <c r="L18" s="4">
        <f t="shared" si="0"/>
        <v>335.70000000000005</v>
      </c>
      <c r="M18" s="4">
        <f t="shared" si="1"/>
        <v>-798.19999999999993</v>
      </c>
    </row>
    <row r="19" spans="1:13">
      <c r="A19" s="12" t="str">
        <v>Dic 20</v>
      </c>
      <c r="B19" s="10">
        <v>-788.2</v>
      </c>
      <c r="C19" s="10">
        <v>230.7</v>
      </c>
      <c r="D19" s="10">
        <v>170.2</v>
      </c>
      <c r="E19" s="10">
        <v>-168.6</v>
      </c>
      <c r="F19" s="10">
        <v>-2.7</v>
      </c>
      <c r="G19" s="10">
        <v>-558.6</v>
      </c>
      <c r="H19" s="4"/>
      <c r="L19" s="4">
        <f t="shared" si="0"/>
        <v>400.9</v>
      </c>
      <c r="M19" s="4">
        <f t="shared" si="1"/>
        <v>-959.50000000000011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M19"/>
  <sheetViews>
    <sheetView workbookViewId="0">
      <selection activeCell="E20" sqref="E20"/>
    </sheetView>
  </sheetViews>
  <sheetFormatPr baseColWidth="10" defaultColWidth="9.140625" defaultRowHeight="15"/>
  <cols>
    <col min="1" max="1" width="10.7109375" bestFit="1" customWidth="1"/>
  </cols>
  <sheetData>
    <row r="1" spans="1:13">
      <c r="B1" s="9" t="str">
        <f t="array" ref="B1:H1">TRANSPOSE([1]VEN3!$B$35:$B$41)</f>
        <v>Disponible</v>
      </c>
      <c r="C1" s="9" t="str">
        <v>Otros</v>
      </c>
      <c r="D1" s="9" t="str">
        <v>Sens ME</v>
      </c>
      <c r="E1" s="9">
        <v>0</v>
      </c>
      <c r="F1" s="9" t="str">
        <v>Duraciones</v>
      </c>
      <c r="G1" s="9" t="str">
        <v>Activo</v>
      </c>
      <c r="H1" s="9" t="str">
        <v>Disponible</v>
      </c>
    </row>
    <row r="3" spans="1:13">
      <c r="B3" t="s">
        <v>3</v>
      </c>
      <c r="C3" t="s">
        <v>25</v>
      </c>
    </row>
    <row r="4" spans="1:13">
      <c r="B4" t="s">
        <v>0</v>
      </c>
      <c r="C4">
        <f>COUNT(B11:B19)</f>
        <v>9</v>
      </c>
      <c r="F4" t="s">
        <v>15</v>
      </c>
      <c r="G4">
        <v>300</v>
      </c>
      <c r="I4" t="s">
        <v>46</v>
      </c>
      <c r="J4">
        <v>1</v>
      </c>
    </row>
    <row r="5" spans="1:13">
      <c r="B5" t="s">
        <v>1</v>
      </c>
      <c r="C5" s="4">
        <f>COUNT(B11:H11)</f>
        <v>7</v>
      </c>
      <c r="F5" t="s">
        <v>16</v>
      </c>
      <c r="G5">
        <v>-150</v>
      </c>
    </row>
    <row r="6" spans="1:13">
      <c r="B6" t="s">
        <v>26</v>
      </c>
    </row>
    <row r="7" spans="1:13">
      <c r="B7" t="s">
        <v>14</v>
      </c>
      <c r="C7">
        <v>1</v>
      </c>
      <c r="L7">
        <f>MAX(L11:L19)</f>
        <v>254.9</v>
      </c>
      <c r="M7">
        <f>MIN(M11:M19)</f>
        <v>-135.5</v>
      </c>
    </row>
    <row r="8" spans="1:13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</row>
    <row r="9" spans="1:13">
      <c r="B9" t="str">
        <f>+Sheet7!E9</f>
        <v>rgb(44, 160, 44)</v>
      </c>
      <c r="C9" t="str">
        <f>+Sheet4!C9</f>
        <v>rgb(255, 127, 14)</v>
      </c>
      <c r="D9" t="str">
        <f>+Sheet4!B9</f>
        <v>rgb(31, 119, 180)</v>
      </c>
      <c r="E9" t="str">
        <f>+Sheet7!C9</f>
        <v>rgb(214, 39, 40)</v>
      </c>
      <c r="F9" t="s">
        <v>59</v>
      </c>
      <c r="G9" t="str">
        <f>+Sheet7!H9</f>
        <v>rgb(127, 127, 127)</v>
      </c>
      <c r="H9" t="s">
        <v>51</v>
      </c>
    </row>
    <row r="10" spans="1:13">
      <c r="A10" t="s">
        <v>2</v>
      </c>
      <c r="B10" t="s">
        <v>35</v>
      </c>
      <c r="C10" t="s">
        <v>34</v>
      </c>
      <c r="D10" t="s">
        <v>33</v>
      </c>
      <c r="E10" t="s">
        <v>36</v>
      </c>
      <c r="F10" t="s">
        <v>39</v>
      </c>
      <c r="G10" t="s">
        <v>37</v>
      </c>
      <c r="H10" t="s">
        <v>38</v>
      </c>
    </row>
    <row r="11" spans="1:13">
      <c r="A11" s="12" t="str">
        <f t="array" ref="A11:A19">TEXT(TRANSPOSE([1]VEN3!$C$30:$K$30),"mmm yy")</f>
        <v>Dic 13</v>
      </c>
      <c r="B11" s="10">
        <f t="array" ref="B11:H19">ROUND(TRANSPOSE([1]VEN3!$C$31:$K$37),1)</f>
        <v>217.8</v>
      </c>
      <c r="C11" s="10">
        <v>37.1</v>
      </c>
      <c r="D11" s="10">
        <v>-21</v>
      </c>
      <c r="E11" s="10">
        <v>-35.9</v>
      </c>
      <c r="F11" s="10">
        <v>-62.8</v>
      </c>
      <c r="G11" s="10">
        <v>0</v>
      </c>
      <c r="H11" s="10">
        <v>135.19999999999999</v>
      </c>
      <c r="L11">
        <f t="shared" ref="L11:L19" si="0">SUMIF(B11:G11,"&gt;=0",B11:G11)</f>
        <v>254.9</v>
      </c>
      <c r="M11">
        <f t="shared" ref="M11:M19" si="1">SUMIF(B11:G11,"&lt;0",B11:G11)</f>
        <v>-119.69999999999999</v>
      </c>
    </row>
    <row r="12" spans="1:13">
      <c r="A12" s="12" t="str">
        <v>Ago 15</v>
      </c>
      <c r="B12" s="10">
        <v>72.2</v>
      </c>
      <c r="C12" s="10">
        <v>21.3</v>
      </c>
      <c r="D12" s="10">
        <v>31</v>
      </c>
      <c r="E12" s="10">
        <v>-29.9</v>
      </c>
      <c r="F12" s="10">
        <v>-65.7</v>
      </c>
      <c r="G12" s="10">
        <v>-0.1</v>
      </c>
      <c r="H12" s="10">
        <v>28.9</v>
      </c>
      <c r="L12">
        <f t="shared" si="0"/>
        <v>124.5</v>
      </c>
      <c r="M12">
        <f t="shared" si="1"/>
        <v>-95.699999999999989</v>
      </c>
    </row>
    <row r="13" spans="1:13">
      <c r="A13" s="12" t="str">
        <v>Oct 15</v>
      </c>
      <c r="B13" s="10">
        <v>69.5</v>
      </c>
      <c r="C13" s="10">
        <v>24.5</v>
      </c>
      <c r="D13" s="10">
        <v>33.4</v>
      </c>
      <c r="E13" s="10">
        <v>-30.5</v>
      </c>
      <c r="F13" s="10">
        <v>-80</v>
      </c>
      <c r="G13" s="10">
        <v>0</v>
      </c>
      <c r="H13" s="10">
        <v>16.8</v>
      </c>
      <c r="L13">
        <f t="shared" si="0"/>
        <v>127.4</v>
      </c>
      <c r="M13">
        <f t="shared" si="1"/>
        <v>-110.5</v>
      </c>
    </row>
    <row r="14" spans="1:13">
      <c r="A14" s="12" t="str">
        <v>Dic 15</v>
      </c>
      <c r="B14" s="10">
        <v>65.2</v>
      </c>
      <c r="C14" s="10">
        <v>25.9</v>
      </c>
      <c r="D14" s="10">
        <v>29.3</v>
      </c>
      <c r="E14" s="10">
        <v>-32.799999999999997</v>
      </c>
      <c r="F14" s="10">
        <v>-74.5</v>
      </c>
      <c r="G14" s="10">
        <v>-0.1</v>
      </c>
      <c r="H14" s="10">
        <v>12.9</v>
      </c>
      <c r="L14">
        <f t="shared" si="0"/>
        <v>120.39999999999999</v>
      </c>
      <c r="M14">
        <f t="shared" si="1"/>
        <v>-107.39999999999999</v>
      </c>
    </row>
    <row r="15" spans="1:13">
      <c r="A15" s="12" t="str">
        <v>Dic 16</v>
      </c>
      <c r="B15" s="10">
        <v>47.4</v>
      </c>
      <c r="C15" s="10">
        <v>29.9</v>
      </c>
      <c r="D15" s="10">
        <v>49.8</v>
      </c>
      <c r="E15" s="10">
        <v>-65</v>
      </c>
      <c r="F15" s="10">
        <v>-59.1</v>
      </c>
      <c r="G15" s="10">
        <v>0</v>
      </c>
      <c r="H15" s="10">
        <v>3.1</v>
      </c>
      <c r="L15">
        <f t="shared" si="0"/>
        <v>127.1</v>
      </c>
      <c r="M15">
        <f t="shared" si="1"/>
        <v>-124.1</v>
      </c>
    </row>
    <row r="16" spans="1:13">
      <c r="A16" s="12" t="str">
        <v>Dic 17</v>
      </c>
      <c r="B16" s="10">
        <v>32.6</v>
      </c>
      <c r="C16" s="10">
        <v>23.2</v>
      </c>
      <c r="D16" s="10">
        <v>71.900000000000006</v>
      </c>
      <c r="E16" s="10">
        <v>-53</v>
      </c>
      <c r="F16" s="10">
        <v>-28.5</v>
      </c>
      <c r="G16" s="10">
        <v>0</v>
      </c>
      <c r="H16" s="10">
        <v>46.2</v>
      </c>
      <c r="L16">
        <f t="shared" si="0"/>
        <v>127.7</v>
      </c>
      <c r="M16">
        <f t="shared" si="1"/>
        <v>-81.5</v>
      </c>
    </row>
    <row r="17" spans="1:13">
      <c r="A17" s="12" t="str">
        <v>Dic 18</v>
      </c>
      <c r="B17" s="10">
        <v>22.9</v>
      </c>
      <c r="C17" s="10">
        <v>18.2</v>
      </c>
      <c r="D17" s="10">
        <v>87.6</v>
      </c>
      <c r="E17" s="10">
        <v>-51.9</v>
      </c>
      <c r="F17" s="10">
        <v>-26.1</v>
      </c>
      <c r="G17" s="10">
        <v>0</v>
      </c>
      <c r="H17" s="10">
        <v>50.7</v>
      </c>
      <c r="L17">
        <f t="shared" si="0"/>
        <v>128.69999999999999</v>
      </c>
      <c r="M17">
        <f t="shared" si="1"/>
        <v>-78</v>
      </c>
    </row>
    <row r="18" spans="1:13">
      <c r="A18" s="12" t="str">
        <v>Dic 19</v>
      </c>
      <c r="B18" s="10">
        <v>15.7</v>
      </c>
      <c r="C18" s="10">
        <v>44.3</v>
      </c>
      <c r="D18" s="10">
        <v>96.2</v>
      </c>
      <c r="E18" s="10">
        <v>-112.8</v>
      </c>
      <c r="F18" s="10">
        <v>-12.2</v>
      </c>
      <c r="G18" s="10">
        <v>0</v>
      </c>
      <c r="H18" s="10">
        <v>31.3</v>
      </c>
      <c r="L18">
        <f t="shared" si="0"/>
        <v>156.19999999999999</v>
      </c>
      <c r="M18">
        <f t="shared" si="1"/>
        <v>-125</v>
      </c>
    </row>
    <row r="19" spans="1:13">
      <c r="A19" s="12" t="str">
        <v>Dic 20</v>
      </c>
      <c r="B19" s="10">
        <v>11</v>
      </c>
      <c r="C19" s="10">
        <v>45.2</v>
      </c>
      <c r="D19" s="10">
        <v>108.9</v>
      </c>
      <c r="E19" s="10">
        <v>-116.5</v>
      </c>
      <c r="F19" s="10">
        <v>-19</v>
      </c>
      <c r="G19" s="10">
        <v>0</v>
      </c>
      <c r="H19" s="10">
        <v>29.6</v>
      </c>
      <c r="L19">
        <f t="shared" si="0"/>
        <v>165.10000000000002</v>
      </c>
      <c r="M19">
        <f t="shared" si="1"/>
        <v>-135.5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Panel</vt:lpstr>
      <vt:lpstr>Sheet1</vt:lpstr>
      <vt:lpstr>Sheet6</vt:lpstr>
      <vt:lpstr>Sheet7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2016-01-19T21:14:57Z</dcterms:modified>
</cp:coreProperties>
</file>