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venelson/Desktop/"/>
    </mc:Choice>
  </mc:AlternateContent>
  <bookViews>
    <workbookView xWindow="25740" yWindow="480" windowWidth="28280" windowHeight="16240" tabRatio="500" firstSheet="2" activeTab="2"/>
  </bookViews>
  <sheets>
    <sheet name="Jenn's sheet" sheetId="1" r:id="rId1"/>
    <sheet name="lat-long with RockJock" sheetId="2" r:id="rId2"/>
    <sheet name="lat-long with Rietveld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6" i="3" l="1"/>
  <c r="AN7" i="3"/>
  <c r="AN9" i="3"/>
  <c r="AN10" i="3"/>
  <c r="AN11" i="3"/>
  <c r="AN12" i="3"/>
  <c r="AN13" i="3"/>
  <c r="AN15" i="3"/>
  <c r="AN16" i="3"/>
  <c r="AN17" i="3"/>
  <c r="AN18" i="3"/>
  <c r="AN19" i="3"/>
  <c r="AN20" i="3"/>
  <c r="AN21" i="3"/>
  <c r="AN22" i="3"/>
  <c r="AN23" i="3"/>
  <c r="AN24" i="3"/>
  <c r="AN26" i="3"/>
  <c r="AN27" i="3"/>
  <c r="AN29" i="3"/>
  <c r="AN30" i="3"/>
  <c r="AN31" i="3"/>
  <c r="AN32" i="3"/>
  <c r="AN33" i="3"/>
  <c r="AN34" i="3"/>
  <c r="AN35" i="3"/>
  <c r="AN36" i="3"/>
  <c r="AN38" i="3"/>
  <c r="AN39" i="3"/>
  <c r="AN40" i="3"/>
  <c r="AN42" i="3"/>
  <c r="AN43" i="3"/>
  <c r="AN44" i="3"/>
  <c r="AN46" i="3"/>
  <c r="AN48" i="3"/>
  <c r="AN49" i="3"/>
  <c r="AN50" i="3"/>
  <c r="AN51" i="3"/>
  <c r="AN52" i="3"/>
  <c r="AN53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4" i="3"/>
  <c r="AQ69" i="3"/>
  <c r="AO69" i="3"/>
  <c r="AS69" i="3"/>
  <c r="AR69" i="3"/>
  <c r="AQ68" i="3"/>
  <c r="AO68" i="3"/>
  <c r="AS68" i="3"/>
  <c r="AR68" i="3"/>
  <c r="AQ67" i="3"/>
  <c r="AO67" i="3"/>
  <c r="AS67" i="3"/>
  <c r="AR67" i="3"/>
  <c r="AQ66" i="3"/>
  <c r="AO66" i="3"/>
  <c r="AS66" i="3"/>
  <c r="AR66" i="3"/>
  <c r="AQ65" i="3"/>
  <c r="AO65" i="3"/>
  <c r="AS65" i="3"/>
  <c r="AR65" i="3"/>
  <c r="AQ64" i="3"/>
  <c r="AO64" i="3"/>
  <c r="AS64" i="3"/>
  <c r="AR64" i="3"/>
  <c r="AQ63" i="3"/>
  <c r="AO63" i="3"/>
  <c r="AS63" i="3"/>
  <c r="AR63" i="3"/>
  <c r="AQ62" i="3"/>
  <c r="AO62" i="3"/>
  <c r="AS62" i="3"/>
  <c r="AR62" i="3"/>
  <c r="AQ61" i="3"/>
  <c r="AO61" i="3"/>
  <c r="AS61" i="3"/>
  <c r="AR61" i="3"/>
  <c r="AQ60" i="3"/>
  <c r="AO60" i="3"/>
  <c r="AS60" i="3"/>
  <c r="AR60" i="3"/>
  <c r="AQ59" i="3"/>
  <c r="AO59" i="3"/>
  <c r="AS59" i="3"/>
  <c r="AR59" i="3"/>
  <c r="AQ58" i="3"/>
  <c r="AO58" i="3"/>
  <c r="AS58" i="3"/>
  <c r="AR58" i="3"/>
  <c r="AQ57" i="3"/>
  <c r="AO57" i="3"/>
  <c r="AS57" i="3"/>
  <c r="AR57" i="3"/>
  <c r="AQ56" i="3"/>
  <c r="AO56" i="3"/>
  <c r="AS56" i="3"/>
  <c r="AR56" i="3"/>
  <c r="AQ53" i="3"/>
  <c r="AO53" i="3"/>
  <c r="AS53" i="3"/>
  <c r="AR53" i="3"/>
  <c r="AQ52" i="3"/>
  <c r="AO52" i="3"/>
  <c r="AS52" i="3"/>
  <c r="AR52" i="3"/>
  <c r="AQ51" i="3"/>
  <c r="AO51" i="3"/>
  <c r="AS51" i="3"/>
  <c r="AR51" i="3"/>
  <c r="AQ50" i="3"/>
  <c r="AO50" i="3"/>
  <c r="AS50" i="3"/>
  <c r="AR50" i="3"/>
  <c r="AQ49" i="3"/>
  <c r="AO49" i="3"/>
  <c r="AS49" i="3"/>
  <c r="AR49" i="3"/>
  <c r="AQ48" i="3"/>
  <c r="AO48" i="3"/>
  <c r="AS48" i="3"/>
  <c r="AR48" i="3"/>
  <c r="AQ46" i="3"/>
  <c r="AO46" i="3"/>
  <c r="AS46" i="3"/>
  <c r="AR46" i="3"/>
  <c r="AQ44" i="3"/>
  <c r="AO44" i="3"/>
  <c r="AS44" i="3"/>
  <c r="AR44" i="3"/>
  <c r="AQ43" i="3"/>
  <c r="AO43" i="3"/>
  <c r="AS43" i="3"/>
  <c r="AR43" i="3"/>
  <c r="AQ42" i="3"/>
  <c r="AO42" i="3"/>
  <c r="AS42" i="3"/>
  <c r="AR42" i="3"/>
  <c r="AQ40" i="3"/>
  <c r="AO40" i="3"/>
  <c r="AS40" i="3"/>
  <c r="AR40" i="3"/>
  <c r="AQ39" i="3"/>
  <c r="AO39" i="3"/>
  <c r="AS39" i="3"/>
  <c r="AR39" i="3"/>
  <c r="AQ38" i="3"/>
  <c r="AO38" i="3"/>
  <c r="AS38" i="3"/>
  <c r="AR38" i="3"/>
  <c r="AQ36" i="3"/>
  <c r="AO36" i="3"/>
  <c r="AS36" i="3"/>
  <c r="AR36" i="3"/>
  <c r="AQ35" i="3"/>
  <c r="AO35" i="3"/>
  <c r="AS35" i="3"/>
  <c r="AR35" i="3"/>
  <c r="AQ34" i="3"/>
  <c r="AO34" i="3"/>
  <c r="AS34" i="3"/>
  <c r="AR34" i="3"/>
  <c r="AQ33" i="3"/>
  <c r="AO33" i="3"/>
  <c r="AS33" i="3"/>
  <c r="AR33" i="3"/>
  <c r="AQ32" i="3"/>
  <c r="AO32" i="3"/>
  <c r="AS32" i="3"/>
  <c r="AR32" i="3"/>
  <c r="AQ31" i="3"/>
  <c r="AO31" i="3"/>
  <c r="AS31" i="3"/>
  <c r="AR31" i="3"/>
  <c r="AQ30" i="3"/>
  <c r="AO30" i="3"/>
  <c r="AS30" i="3"/>
  <c r="AR30" i="3"/>
  <c r="AQ29" i="3"/>
  <c r="AO29" i="3"/>
  <c r="AS29" i="3"/>
  <c r="AR29" i="3"/>
  <c r="AQ27" i="3"/>
  <c r="AO27" i="3"/>
  <c r="AS27" i="3"/>
  <c r="AR27" i="3"/>
  <c r="AQ26" i="3"/>
  <c r="AO26" i="3"/>
  <c r="AS26" i="3"/>
  <c r="AR26" i="3"/>
  <c r="AQ24" i="3"/>
  <c r="AO24" i="3"/>
  <c r="AS24" i="3"/>
  <c r="AR24" i="3"/>
  <c r="AQ23" i="3"/>
  <c r="AO23" i="3"/>
  <c r="AS23" i="3"/>
  <c r="AR23" i="3"/>
  <c r="AQ22" i="3"/>
  <c r="AO22" i="3"/>
  <c r="AS22" i="3"/>
  <c r="AR22" i="3"/>
  <c r="AQ21" i="3"/>
  <c r="AO21" i="3"/>
  <c r="AS21" i="3"/>
  <c r="AR21" i="3"/>
  <c r="AQ20" i="3"/>
  <c r="AO20" i="3"/>
  <c r="AS20" i="3"/>
  <c r="AR20" i="3"/>
  <c r="AQ19" i="3"/>
  <c r="AO19" i="3"/>
  <c r="AS19" i="3"/>
  <c r="AR19" i="3"/>
  <c r="AQ18" i="3"/>
  <c r="AO18" i="3"/>
  <c r="AS18" i="3"/>
  <c r="AR18" i="3"/>
  <c r="AQ17" i="3"/>
  <c r="AO17" i="3"/>
  <c r="AS17" i="3"/>
  <c r="AR17" i="3"/>
  <c r="AQ16" i="3"/>
  <c r="AO16" i="3"/>
  <c r="AS16" i="3"/>
  <c r="AR16" i="3"/>
  <c r="AQ15" i="3"/>
  <c r="AO15" i="3"/>
  <c r="AS15" i="3"/>
  <c r="AR15" i="3"/>
  <c r="AQ14" i="3"/>
  <c r="AS14" i="3"/>
  <c r="AR14" i="3"/>
  <c r="AQ13" i="3"/>
  <c r="AO13" i="3"/>
  <c r="AS13" i="3"/>
  <c r="AR13" i="3"/>
  <c r="AQ12" i="3"/>
  <c r="AO12" i="3"/>
  <c r="AS12" i="3"/>
  <c r="AR12" i="3"/>
  <c r="AQ10" i="3"/>
  <c r="AO10" i="3"/>
  <c r="AS10" i="3"/>
  <c r="AR10" i="3"/>
  <c r="AQ9" i="3"/>
  <c r="AO9" i="3"/>
  <c r="AS9" i="3"/>
  <c r="AR9" i="3"/>
  <c r="AQ7" i="3"/>
  <c r="AO7" i="3"/>
  <c r="AS7" i="3"/>
  <c r="AR7" i="3"/>
  <c r="AQ6" i="3"/>
  <c r="AO6" i="3"/>
  <c r="AS6" i="3"/>
  <c r="AR6" i="3"/>
  <c r="AQ11" i="3"/>
  <c r="AO11" i="3"/>
  <c r="AS11" i="3"/>
  <c r="AR11" i="3"/>
  <c r="AO4" i="3"/>
  <c r="W62" i="2"/>
  <c r="V62" i="2"/>
  <c r="W6" i="2"/>
  <c r="W59" i="2"/>
  <c r="V59" i="2"/>
  <c r="L59" i="2"/>
  <c r="V12" i="2"/>
  <c r="L12" i="2"/>
  <c r="V28" i="2"/>
  <c r="W13" i="2"/>
  <c r="W66" i="2"/>
  <c r="W56" i="2"/>
  <c r="AC56" i="2"/>
  <c r="W33" i="2"/>
  <c r="W11" i="2"/>
  <c r="V11" i="2"/>
  <c r="W52" i="2"/>
  <c r="AC38" i="2"/>
  <c r="AC39" i="2"/>
  <c r="V4" i="2"/>
  <c r="AC26" i="2"/>
  <c r="AC66" i="2"/>
  <c r="AC65" i="2"/>
  <c r="AC64" i="2"/>
  <c r="AC63" i="2"/>
  <c r="AC62" i="2"/>
  <c r="AC61" i="2"/>
  <c r="AC60" i="2"/>
  <c r="AC59" i="2"/>
  <c r="AC58" i="2"/>
  <c r="AC57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7" i="2"/>
  <c r="AC36" i="2"/>
  <c r="AC35" i="2"/>
  <c r="AC34" i="2"/>
  <c r="AC33" i="2"/>
  <c r="AC32" i="2"/>
  <c r="AC31" i="2"/>
  <c r="AC30" i="2"/>
  <c r="AC29" i="2"/>
  <c r="AC28" i="2"/>
  <c r="AC27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L4" i="2"/>
  <c r="W4" i="2"/>
  <c r="AC4" i="2"/>
  <c r="AC3" i="2"/>
  <c r="AC2" i="2"/>
  <c r="L25" i="2"/>
  <c r="V25" i="2"/>
  <c r="W25" i="2"/>
  <c r="AC25" i="2"/>
</calcChain>
</file>

<file path=xl/sharedStrings.xml><?xml version="1.0" encoding="utf-8"?>
<sst xmlns="http://schemas.openxmlformats.org/spreadsheetml/2006/main" count="1014" uniqueCount="300">
  <si>
    <t>NTM_culture</t>
  </si>
  <si>
    <t>Soil_Sample</t>
  </si>
  <si>
    <t>positive</t>
  </si>
  <si>
    <t>12_2</t>
  </si>
  <si>
    <t>12_4</t>
  </si>
  <si>
    <t>12_6</t>
  </si>
  <si>
    <t>12_7</t>
  </si>
  <si>
    <t>12_22</t>
  </si>
  <si>
    <t>12_25</t>
  </si>
  <si>
    <t>12_26</t>
  </si>
  <si>
    <t>12_29</t>
  </si>
  <si>
    <t>12_56</t>
  </si>
  <si>
    <t>12_57</t>
  </si>
  <si>
    <t>negative</t>
  </si>
  <si>
    <t>12_30</t>
  </si>
  <si>
    <t>12_32</t>
  </si>
  <si>
    <t>12_33</t>
  </si>
  <si>
    <t>12_36</t>
  </si>
  <si>
    <t>12_37</t>
  </si>
  <si>
    <t>12_39</t>
  </si>
  <si>
    <t>12_40</t>
  </si>
  <si>
    <t>12_46</t>
  </si>
  <si>
    <t>12_51</t>
  </si>
  <si>
    <t>12_55</t>
  </si>
  <si>
    <t>Address:</t>
  </si>
  <si>
    <t>Town:</t>
  </si>
  <si>
    <t>Zip</t>
  </si>
  <si>
    <t xml:space="preserve">94-492 Kiilani St. </t>
  </si>
  <si>
    <t>Mililani</t>
  </si>
  <si>
    <t>94-560 Kamehameha Hwy</t>
  </si>
  <si>
    <t>Waipahu</t>
  </si>
  <si>
    <t>7120 Kalanianaole Hwy</t>
  </si>
  <si>
    <t>Hawaii Kai</t>
  </si>
  <si>
    <t>64-1550 Kamehameha Hwy</t>
  </si>
  <si>
    <t>Wahiawa</t>
  </si>
  <si>
    <t>Aiea</t>
  </si>
  <si>
    <t>99-173 Uahi Pl.</t>
  </si>
  <si>
    <t>2228 Hoohai St.</t>
  </si>
  <si>
    <t>Pearl City</t>
  </si>
  <si>
    <t xml:space="preserve">95-81 Kaulua St. </t>
  </si>
  <si>
    <t>99-120 Waipao Pl</t>
  </si>
  <si>
    <t>1813 Hunnewell St</t>
  </si>
  <si>
    <t>Honolulu</t>
  </si>
  <si>
    <t>94-1090 Puloku St.</t>
  </si>
  <si>
    <t xml:space="preserve">1759 Hoohulu St. </t>
  </si>
  <si>
    <t>99-834 Kealaluina Dr</t>
  </si>
  <si>
    <t>2042 Hoolaulea St</t>
  </si>
  <si>
    <t xml:space="preserve">94-331 Makapipipi st. </t>
  </si>
  <si>
    <t xml:space="preserve">1754 Hoohulu St. </t>
  </si>
  <si>
    <t>94-870 Lumiauau St</t>
  </si>
  <si>
    <t xml:space="preserve">98-1950 Kaahumanu St. </t>
  </si>
  <si>
    <t>98-584 Puailima St</t>
  </si>
  <si>
    <t>1078 Kinau St.</t>
  </si>
  <si>
    <t xml:space="preserve"> Honolulu</t>
  </si>
  <si>
    <t xml:space="preserve">94-438 Hokuili St. </t>
  </si>
  <si>
    <t>Species 1/CFU</t>
  </si>
  <si>
    <t>Species 2/CFU</t>
  </si>
  <si>
    <t>M. marseillense (267)</t>
  </si>
  <si>
    <t>M. barrassiae (467)</t>
  </si>
  <si>
    <t>M. gadium (733)</t>
  </si>
  <si>
    <t>Novel (333)</t>
  </si>
  <si>
    <t>M. chimaera (1,667)</t>
  </si>
  <si>
    <t>M. marseillense (400)</t>
  </si>
  <si>
    <t>M. marseillense (533)</t>
  </si>
  <si>
    <t>M. interjectum (167)</t>
  </si>
  <si>
    <t>Novel (133)</t>
  </si>
  <si>
    <t xml:space="preserve">M. colombiense (8.7x10^4) </t>
  </si>
  <si>
    <t>M. chimaera (100)</t>
  </si>
  <si>
    <t xml:space="preserve">M. intracellulare (33) </t>
  </si>
  <si>
    <t>M. arupense (2,300)</t>
  </si>
  <si>
    <t xml:space="preserve">M. flavescens (6,633) </t>
  </si>
  <si>
    <t>12_1</t>
  </si>
  <si>
    <t xml:space="preserve">1333 Heulu St. </t>
  </si>
  <si>
    <t>12_3</t>
  </si>
  <si>
    <t>1000 Kamehameha Hwy</t>
  </si>
  <si>
    <t xml:space="preserve">Pearl City </t>
  </si>
  <si>
    <t>66-250 Kamehameha Hwy</t>
  </si>
  <si>
    <t>Haleiwa</t>
  </si>
  <si>
    <t>12_8</t>
  </si>
  <si>
    <t>12_9</t>
  </si>
  <si>
    <t xml:space="preserve">61-732 Papailoa rd </t>
  </si>
  <si>
    <t>12_11</t>
  </si>
  <si>
    <t>59-864 Kamehameha Hwy</t>
  </si>
  <si>
    <t>12_16</t>
  </si>
  <si>
    <t xml:space="preserve">2276 Aumakua St. </t>
  </si>
  <si>
    <t>12_17</t>
  </si>
  <si>
    <t>2562 Olopua St.</t>
  </si>
  <si>
    <t>12_18</t>
  </si>
  <si>
    <t>95-1027 Kaapeha St.</t>
  </si>
  <si>
    <t>12_19</t>
  </si>
  <si>
    <t xml:space="preserve">1646 Ala Aolani St. </t>
  </si>
  <si>
    <t>12_20</t>
  </si>
  <si>
    <t xml:space="preserve">94-356 Ololu St. </t>
  </si>
  <si>
    <t>12_23</t>
  </si>
  <si>
    <t>99-876 Aiea Heights Dr.</t>
  </si>
  <si>
    <t>12_24</t>
  </si>
  <si>
    <t xml:space="preserve">94-1042 Lumihoahu </t>
  </si>
  <si>
    <t>12_27</t>
  </si>
  <si>
    <t>535 Paulele</t>
  </si>
  <si>
    <t xml:space="preserve">Kailua </t>
  </si>
  <si>
    <t>12_28</t>
  </si>
  <si>
    <t>94-257 Pupukoae St.</t>
  </si>
  <si>
    <t>1219 Ala Alii St.</t>
  </si>
  <si>
    <t>12_31</t>
  </si>
  <si>
    <t>12_35</t>
  </si>
  <si>
    <t xml:space="preserve">1134 Paakamaa St. </t>
  </si>
  <si>
    <t>94-331 Makapipipi St.</t>
  </si>
  <si>
    <t>12_38</t>
  </si>
  <si>
    <t>1753 Hoohulu St.</t>
  </si>
  <si>
    <t>12_41</t>
  </si>
  <si>
    <t>94-114 Awamoku St.</t>
  </si>
  <si>
    <t>12_44</t>
  </si>
  <si>
    <t>94-274 Kikalake Pl</t>
  </si>
  <si>
    <t>12_47</t>
  </si>
  <si>
    <t xml:space="preserve">98-530 Kipaepae St. </t>
  </si>
  <si>
    <t>12_48</t>
  </si>
  <si>
    <t>94-057 Akualele Pl</t>
  </si>
  <si>
    <t>12_50</t>
  </si>
  <si>
    <t xml:space="preserve">94-131 Akaku Pl. </t>
  </si>
  <si>
    <t>12_53</t>
  </si>
  <si>
    <t>99-762 Meaala St.</t>
  </si>
  <si>
    <t>12_54</t>
  </si>
  <si>
    <t>1534 Keolu Dr.</t>
  </si>
  <si>
    <t>12_58</t>
  </si>
  <si>
    <t>94-302 Paiwa St.</t>
  </si>
  <si>
    <t xml:space="preserve">Waipahu </t>
  </si>
  <si>
    <t>Novel (3.8x10^4)</t>
  </si>
  <si>
    <t>12_60</t>
  </si>
  <si>
    <t xml:space="preserve">1204 Kuokoa St. </t>
  </si>
  <si>
    <t>12_61</t>
  </si>
  <si>
    <t>47-740 Hui Kelu St.</t>
  </si>
  <si>
    <t>Kanoehe</t>
  </si>
  <si>
    <t>12_62</t>
  </si>
  <si>
    <t>98-402 Koauka Lp</t>
  </si>
  <si>
    <t>KAU12-1</t>
  </si>
  <si>
    <t xml:space="preserve">M. septicum (633) </t>
  </si>
  <si>
    <t>Waialua</t>
  </si>
  <si>
    <t>Highway 56</t>
  </si>
  <si>
    <t>KAU12_2</t>
  </si>
  <si>
    <t>7723 Iwipolena Rd.</t>
  </si>
  <si>
    <t>Kekaha</t>
  </si>
  <si>
    <t>KAU12_4</t>
  </si>
  <si>
    <t>Waimea</t>
  </si>
  <si>
    <t>Koke'e Road</t>
  </si>
  <si>
    <t>KAU12-5</t>
  </si>
  <si>
    <t>Novel (767)</t>
  </si>
  <si>
    <t>M. alvei (1,300)</t>
  </si>
  <si>
    <t>3189 Hikina Rd.</t>
  </si>
  <si>
    <t>Koloa</t>
  </si>
  <si>
    <t>345 Kalohi St.</t>
  </si>
  <si>
    <t>Kaunakakai</t>
  </si>
  <si>
    <t>MOL12_3</t>
  </si>
  <si>
    <t>2358 Kamehameha Hwy</t>
  </si>
  <si>
    <t>MOL12_2</t>
  </si>
  <si>
    <t>KAU12_9</t>
  </si>
  <si>
    <t>MOL12_4</t>
  </si>
  <si>
    <t>Kaunakakai-kawela</t>
  </si>
  <si>
    <t>2176 Kamehameha V Highway,</t>
  </si>
  <si>
    <t>MOL12_1</t>
  </si>
  <si>
    <t xml:space="preserve">176 Iliahi St. </t>
  </si>
  <si>
    <t>BGLD12_4</t>
  </si>
  <si>
    <t>474 Awela St.</t>
  </si>
  <si>
    <t>Hilo</t>
  </si>
  <si>
    <t>BGLD12_3</t>
  </si>
  <si>
    <t>287 Kapualani St</t>
  </si>
  <si>
    <t>BGLD12_2</t>
  </si>
  <si>
    <t>Ululani St.</t>
  </si>
  <si>
    <t>BGLD12_1</t>
  </si>
  <si>
    <t>813 Nou St.</t>
  </si>
  <si>
    <t>MAU12_1</t>
  </si>
  <si>
    <t>790 S. Alu Rd.</t>
  </si>
  <si>
    <t xml:space="preserve">Wailuku </t>
  </si>
  <si>
    <r>
      <t>NTM Postive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rgb="FF0000FF"/>
        <rFont val="Arial"/>
        <family val="2"/>
      </rPr>
      <t>INCLUDED</t>
    </r>
    <r>
      <rPr>
        <sz val="12"/>
        <color theme="1"/>
        <rFont val="Arial"/>
        <family val="2"/>
      </rPr>
      <t xml:space="preserve"> in microbiome </t>
    </r>
  </si>
  <si>
    <r>
      <t xml:space="preserve">NTM positive soil </t>
    </r>
    <r>
      <rPr>
        <b/>
        <sz val="12"/>
        <color theme="1"/>
        <rFont val="Arial"/>
        <family val="2"/>
      </rPr>
      <t>NOT include</t>
    </r>
    <r>
      <rPr>
        <sz val="12"/>
        <color theme="1"/>
        <rFont val="Arial"/>
        <family val="2"/>
      </rPr>
      <t xml:space="preserve">d in microbiome </t>
    </r>
  </si>
  <si>
    <r>
      <t>NTM Negative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rgb="FF0000FF"/>
        <rFont val="Arial"/>
        <family val="2"/>
      </rPr>
      <t>INCLUDED</t>
    </r>
    <r>
      <rPr>
        <sz val="12"/>
        <color theme="1"/>
        <rFont val="Arial"/>
        <family val="2"/>
      </rPr>
      <t xml:space="preserve"> in microbiome </t>
    </r>
  </si>
  <si>
    <t>CFU/g soil</t>
  </si>
  <si>
    <t>Updated Soil locations for samples that we have microbiome data for:</t>
  </si>
  <si>
    <r>
      <t xml:space="preserve">NTM negative soil </t>
    </r>
    <r>
      <rPr>
        <b/>
        <sz val="12"/>
        <color theme="1"/>
        <rFont val="Arial"/>
        <family val="2"/>
      </rPr>
      <t>NOT included</t>
    </r>
    <r>
      <rPr>
        <sz val="12"/>
        <color theme="1"/>
        <rFont val="Arial"/>
        <family val="2"/>
      </rPr>
      <t xml:space="preserve"> in microbiome </t>
    </r>
  </si>
  <si>
    <t>HNL-12_2</t>
  </si>
  <si>
    <t>HNL-12_4</t>
  </si>
  <si>
    <t>HNL-12_6</t>
  </si>
  <si>
    <t>HNL-12_7</t>
  </si>
  <si>
    <t>HNL-12_22</t>
  </si>
  <si>
    <t>HNL-12_25</t>
  </si>
  <si>
    <t>HNL-12_26</t>
  </si>
  <si>
    <t>HNL-12_29</t>
  </si>
  <si>
    <t>HNL-12_56</t>
  </si>
  <si>
    <t>HNL-12_57</t>
  </si>
  <si>
    <t>HNL-12_58</t>
  </si>
  <si>
    <t>HNL-12_30</t>
  </si>
  <si>
    <t>HNL-12_32</t>
  </si>
  <si>
    <t>HNL-12_33</t>
  </si>
  <si>
    <t>HNL-12_36</t>
  </si>
  <si>
    <t>HNL-12_37</t>
  </si>
  <si>
    <t>HNL-12_39</t>
  </si>
  <si>
    <t>HNL-12_40</t>
  </si>
  <si>
    <t>HNL-12_46</t>
  </si>
  <si>
    <t>HNL-12_51</t>
  </si>
  <si>
    <t>HNL-12_55</t>
  </si>
  <si>
    <t>HNL-12_1</t>
  </si>
  <si>
    <t>HNL-12_3</t>
  </si>
  <si>
    <t>HNL-12_8</t>
  </si>
  <si>
    <t>HNL-12_9</t>
  </si>
  <si>
    <t>HNL-12_11</t>
  </si>
  <si>
    <t>HNL-12_16</t>
  </si>
  <si>
    <t>HNL-12_17</t>
  </si>
  <si>
    <t>HNL-12_18</t>
  </si>
  <si>
    <t>HNL-12_19</t>
  </si>
  <si>
    <t>HNL-12_20</t>
  </si>
  <si>
    <t>HNL-12_23</t>
  </si>
  <si>
    <t>HNL-12_24</t>
  </si>
  <si>
    <t>HNL-12_27</t>
  </si>
  <si>
    <t>HNL-12_28</t>
  </si>
  <si>
    <t>HNL-12_31</t>
  </si>
  <si>
    <t>HNL-12_35</t>
  </si>
  <si>
    <t>HNL-12_38</t>
  </si>
  <si>
    <t>HNL-12_41</t>
  </si>
  <si>
    <t>HNL-12_44</t>
  </si>
  <si>
    <t>HNL-12_47</t>
  </si>
  <si>
    <t>HNL-12_48</t>
  </si>
  <si>
    <t>HNL-12_50</t>
  </si>
  <si>
    <t>HNL-12_53</t>
  </si>
  <si>
    <t>HNL-12_54</t>
  </si>
  <si>
    <t>HNL-12_60</t>
  </si>
  <si>
    <t>HNL-12_61</t>
  </si>
  <si>
    <t>HNL-12_62</t>
  </si>
  <si>
    <t>NTM culture</t>
  </si>
  <si>
    <t>pos.</t>
  </si>
  <si>
    <t>neg.</t>
  </si>
  <si>
    <t>Microbiome</t>
  </si>
  <si>
    <t>yes</t>
  </si>
  <si>
    <t>no</t>
  </si>
  <si>
    <t>Latitude</t>
  </si>
  <si>
    <t>Longitude</t>
  </si>
  <si>
    <t>parking lot?</t>
  </si>
  <si>
    <t>Dole Plantation?</t>
  </si>
  <si>
    <t>middle of road?</t>
  </si>
  <si>
    <t>can we do better?</t>
  </si>
  <si>
    <t>the mall?</t>
  </si>
  <si>
    <t>cemetery?</t>
  </si>
  <si>
    <t>duplicate entry, inlcuded under microbiome samples</t>
  </si>
  <si>
    <t>Quartz</t>
  </si>
  <si>
    <t>Kspar</t>
  </si>
  <si>
    <t>Plagioclase</t>
  </si>
  <si>
    <t>Calcite</t>
  </si>
  <si>
    <t>Magnetite</t>
  </si>
  <si>
    <t>Hematite</t>
  </si>
  <si>
    <t>Maghemite</t>
  </si>
  <si>
    <t>Goethite</t>
  </si>
  <si>
    <t>Forsterite</t>
  </si>
  <si>
    <t>Ilmenite</t>
  </si>
  <si>
    <t>Pyroxene</t>
  </si>
  <si>
    <t>Ferrihydrite</t>
  </si>
  <si>
    <t>Halloysite</t>
  </si>
  <si>
    <t>Kaolinite</t>
  </si>
  <si>
    <t>Gibbsite</t>
  </si>
  <si>
    <t>Total</t>
  </si>
  <si>
    <t>Aragonite</t>
  </si>
  <si>
    <t>Ca-Montmorillonite</t>
  </si>
  <si>
    <t>KAU12_6</t>
  </si>
  <si>
    <t>Rutile</t>
  </si>
  <si>
    <t>Palygorskite</t>
  </si>
  <si>
    <t>can we do better? I'm betting this was sampled in an arid part of the road near the west side?</t>
  </si>
  <si>
    <t>Comment</t>
  </si>
  <si>
    <t>Gypsum</t>
  </si>
  <si>
    <t>Bassanite</t>
  </si>
  <si>
    <t>Montmorillonite</t>
  </si>
  <si>
    <t>Palygorksite</t>
  </si>
  <si>
    <t>Mg Calcite</t>
  </si>
  <si>
    <t>Hexahydrite</t>
  </si>
  <si>
    <t>Augite</t>
  </si>
  <si>
    <t>Enstatite</t>
  </si>
  <si>
    <t>Hedenbergite</t>
  </si>
  <si>
    <t>Anorthoclase</t>
  </si>
  <si>
    <t>Oligoclase</t>
  </si>
  <si>
    <t>Andesine</t>
  </si>
  <si>
    <t>Bytownite</t>
  </si>
  <si>
    <t>Labradorite</t>
  </si>
  <si>
    <t>Anorthite</t>
  </si>
  <si>
    <t>KAU12_5</t>
  </si>
  <si>
    <t>KAU12_10</t>
  </si>
  <si>
    <t>HNL-12_43</t>
  </si>
  <si>
    <t>Sum</t>
  </si>
  <si>
    <t>% Kaolinite</t>
  </si>
  <si>
    <t>% Halloysite</t>
  </si>
  <si>
    <t>pH</t>
  </si>
  <si>
    <t>Missing Sample</t>
  </si>
  <si>
    <t>HNL-12_49</t>
  </si>
  <si>
    <t>Missing sample</t>
  </si>
  <si>
    <t>pH comment</t>
  </si>
  <si>
    <t>(Used crushed XRD soil)</t>
  </si>
  <si>
    <t>(not much material-more in small plastic vial)</t>
  </si>
  <si>
    <t>Kaol. + Halloysite</t>
  </si>
  <si>
    <t>See note 1.</t>
  </si>
  <si>
    <t>Notes</t>
  </si>
  <si>
    <t>1.  This is the sum of the "apparent" kaolinite + halloyste calculated before formamide treatment.  Although there is no halloysite in most samples, this is a good estimate of the sum of kaolinite ± halloysite.</t>
  </si>
  <si>
    <t>See note 2.</t>
  </si>
  <si>
    <t>2.  These are the relative percentages of kaolinite and halloysite (assuming no other minerals present).</t>
  </si>
  <si>
    <t>From formamide treatment--see note 3.</t>
  </si>
  <si>
    <t>3.  These are the corrected halloysite + kaolinite percentages accounting for all other minerals present.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</si>
</sst>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name val="Arial"/>
      <family val="2"/>
    </font>
    <font>
      <b/>
      <sz val="12"/>
      <color rgb="FF0000FF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b/>
      <i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6" fontId="0" fillId="0" borderId="0" xfId="0" applyNumberFormat="1"/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vertical="center"/>
    </xf>
    <xf numFmtId="2" fontId="6" fillId="0" borderId="0" xfId="0" applyNumberFormat="1" applyFont="1" applyAlignment="1"/>
    <xf numFmtId="0" fontId="9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164" fontId="6" fillId="0" borderId="0" xfId="0" applyNumberFormat="1" applyFont="1" applyAlignment="1"/>
    <xf numFmtId="0" fontId="6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10" fillId="0" borderId="0" xfId="0" applyFont="1" applyAlignment="1"/>
    <xf numFmtId="164" fontId="6" fillId="0" borderId="0" xfId="0" applyNumberFormat="1" applyFont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/>
    <xf numFmtId="164" fontId="0" fillId="0" borderId="0" xfId="0" applyNumberFormat="1" applyFont="1"/>
    <xf numFmtId="0" fontId="0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 wrapText="1"/>
    </xf>
    <xf numFmtId="2" fontId="0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6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9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vertical="center" wrapText="1"/>
    </xf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selection activeCell="G28" sqref="G28"/>
    </sheetView>
  </sheetViews>
  <sheetFormatPr baseColWidth="10" defaultColWidth="11.140625" defaultRowHeight="16" x14ac:dyDescent="0.2"/>
  <cols>
    <col min="1" max="1" width="12.7109375" customWidth="1"/>
    <col min="2" max="2" width="12.140625" customWidth="1"/>
    <col min="3" max="3" width="21.28515625" customWidth="1"/>
    <col min="4" max="4" width="16.7109375" style="6" customWidth="1"/>
    <col min="5" max="5" width="11.140625" style="6"/>
    <col min="6" max="6" width="24.5703125" customWidth="1"/>
    <col min="7" max="7" width="18.140625" customWidth="1"/>
    <col min="8" max="8" width="11.140625" style="5"/>
  </cols>
  <sheetData>
    <row r="1" spans="1:8" x14ac:dyDescent="0.2">
      <c r="A1" s="16">
        <v>42641</v>
      </c>
    </row>
    <row r="2" spans="1:8" x14ac:dyDescent="0.2">
      <c r="A2" t="s">
        <v>176</v>
      </c>
    </row>
    <row r="4" spans="1:8" x14ac:dyDescent="0.2">
      <c r="A4" s="35" t="s">
        <v>172</v>
      </c>
      <c r="B4" s="36"/>
      <c r="C4" s="36"/>
    </row>
    <row r="5" spans="1:8" x14ac:dyDescent="0.2">
      <c r="F5" t="s">
        <v>175</v>
      </c>
    </row>
    <row r="6" spans="1:8" x14ac:dyDescent="0.2">
      <c r="A6" s="1" t="s">
        <v>0</v>
      </c>
      <c r="B6" s="1" t="s">
        <v>1</v>
      </c>
      <c r="C6" s="3" t="s">
        <v>24</v>
      </c>
      <c r="D6" s="17" t="s">
        <v>25</v>
      </c>
      <c r="E6" s="17" t="s">
        <v>26</v>
      </c>
      <c r="F6" s="3" t="s">
        <v>55</v>
      </c>
      <c r="G6" s="3" t="s">
        <v>56</v>
      </c>
    </row>
    <row r="7" spans="1:8" x14ac:dyDescent="0.2">
      <c r="A7" s="7" t="s">
        <v>2</v>
      </c>
      <c r="B7" s="7" t="s">
        <v>3</v>
      </c>
      <c r="C7" s="8" t="s">
        <v>27</v>
      </c>
      <c r="D7" s="9" t="s">
        <v>28</v>
      </c>
      <c r="E7" s="9">
        <v>96789</v>
      </c>
      <c r="F7" s="8" t="s">
        <v>57</v>
      </c>
      <c r="G7" s="8"/>
      <c r="H7" s="5">
        <v>1</v>
      </c>
    </row>
    <row r="8" spans="1:8" x14ac:dyDescent="0.2">
      <c r="A8" s="7" t="s">
        <v>2</v>
      </c>
      <c r="B8" s="7" t="s">
        <v>4</v>
      </c>
      <c r="C8" s="8" t="s">
        <v>29</v>
      </c>
      <c r="D8" s="9" t="s">
        <v>30</v>
      </c>
      <c r="E8" s="9">
        <v>96797</v>
      </c>
      <c r="F8" s="8" t="s">
        <v>58</v>
      </c>
      <c r="G8" s="8"/>
      <c r="H8" s="5">
        <v>2</v>
      </c>
    </row>
    <row r="9" spans="1:8" x14ac:dyDescent="0.2">
      <c r="A9" s="7" t="s">
        <v>2</v>
      </c>
      <c r="B9" s="7" t="s">
        <v>5</v>
      </c>
      <c r="C9" s="8" t="s">
        <v>31</v>
      </c>
      <c r="D9" s="9" t="s">
        <v>32</v>
      </c>
      <c r="E9" s="9">
        <v>96825</v>
      </c>
      <c r="F9" s="8" t="s">
        <v>59</v>
      </c>
      <c r="G9" s="8" t="s">
        <v>60</v>
      </c>
      <c r="H9" s="5">
        <v>3</v>
      </c>
    </row>
    <row r="10" spans="1:8" x14ac:dyDescent="0.2">
      <c r="A10" s="7" t="s">
        <v>2</v>
      </c>
      <c r="B10" s="7" t="s">
        <v>6</v>
      </c>
      <c r="C10" s="8" t="s">
        <v>33</v>
      </c>
      <c r="D10" s="9" t="s">
        <v>34</v>
      </c>
      <c r="E10" s="9">
        <v>96786</v>
      </c>
      <c r="F10" s="8" t="s">
        <v>61</v>
      </c>
      <c r="G10" s="8"/>
      <c r="H10" s="5">
        <v>4</v>
      </c>
    </row>
    <row r="11" spans="1:8" x14ac:dyDescent="0.2">
      <c r="A11" s="7" t="s">
        <v>2</v>
      </c>
      <c r="B11" s="7" t="s">
        <v>7</v>
      </c>
      <c r="C11" s="8" t="s">
        <v>36</v>
      </c>
      <c r="D11" s="9" t="s">
        <v>35</v>
      </c>
      <c r="E11" s="9">
        <v>96701</v>
      </c>
      <c r="F11" s="8" t="s">
        <v>62</v>
      </c>
      <c r="G11" s="8"/>
      <c r="H11" s="5">
        <v>5</v>
      </c>
    </row>
    <row r="12" spans="1:8" x14ac:dyDescent="0.2">
      <c r="A12" s="7" t="s">
        <v>2</v>
      </c>
      <c r="B12" s="7" t="s">
        <v>8</v>
      </c>
      <c r="C12" s="8" t="s">
        <v>37</v>
      </c>
      <c r="D12" s="9" t="s">
        <v>38</v>
      </c>
      <c r="E12" s="9">
        <v>96782</v>
      </c>
      <c r="F12" s="8" t="s">
        <v>63</v>
      </c>
      <c r="G12" s="8"/>
      <c r="H12" s="5">
        <v>6</v>
      </c>
    </row>
    <row r="13" spans="1:8" x14ac:dyDescent="0.2">
      <c r="A13" s="7" t="s">
        <v>2</v>
      </c>
      <c r="B13" s="7" t="s">
        <v>9</v>
      </c>
      <c r="C13" s="8" t="s">
        <v>39</v>
      </c>
      <c r="D13" s="9" t="s">
        <v>28</v>
      </c>
      <c r="E13" s="9">
        <v>96789</v>
      </c>
      <c r="F13" s="8" t="s">
        <v>64</v>
      </c>
      <c r="G13" s="8" t="s">
        <v>65</v>
      </c>
      <c r="H13" s="5">
        <v>7</v>
      </c>
    </row>
    <row r="14" spans="1:8" x14ac:dyDescent="0.2">
      <c r="A14" s="7" t="s">
        <v>2</v>
      </c>
      <c r="B14" s="7" t="s">
        <v>10</v>
      </c>
      <c r="C14" s="8" t="s">
        <v>40</v>
      </c>
      <c r="D14" s="9" t="s">
        <v>35</v>
      </c>
      <c r="E14" s="9">
        <v>96701</v>
      </c>
      <c r="F14" s="8" t="s">
        <v>66</v>
      </c>
      <c r="G14" s="8"/>
      <c r="H14" s="5">
        <v>8</v>
      </c>
    </row>
    <row r="15" spans="1:8" x14ac:dyDescent="0.2">
      <c r="A15" s="7" t="s">
        <v>2</v>
      </c>
      <c r="B15" s="7" t="s">
        <v>11</v>
      </c>
      <c r="C15" s="8" t="s">
        <v>41</v>
      </c>
      <c r="D15" s="9" t="s">
        <v>42</v>
      </c>
      <c r="E15" s="9">
        <v>96822</v>
      </c>
      <c r="F15" s="8" t="s">
        <v>67</v>
      </c>
      <c r="G15" s="8" t="s">
        <v>68</v>
      </c>
      <c r="H15" s="5">
        <v>9</v>
      </c>
    </row>
    <row r="16" spans="1:8" x14ac:dyDescent="0.2">
      <c r="A16" s="7" t="s">
        <v>2</v>
      </c>
      <c r="B16" s="7" t="s">
        <v>12</v>
      </c>
      <c r="C16" s="8" t="s">
        <v>43</v>
      </c>
      <c r="D16" s="9" t="s">
        <v>30</v>
      </c>
      <c r="E16" s="9">
        <v>96797</v>
      </c>
      <c r="F16" s="8" t="s">
        <v>69</v>
      </c>
      <c r="G16" s="8" t="s">
        <v>70</v>
      </c>
      <c r="H16" s="5">
        <v>10</v>
      </c>
    </row>
    <row r="17" spans="1:8" x14ac:dyDescent="0.2">
      <c r="A17" s="2"/>
      <c r="B17" s="2"/>
    </row>
    <row r="18" spans="1:8" x14ac:dyDescent="0.2">
      <c r="A18" s="35" t="s">
        <v>173</v>
      </c>
      <c r="B18" s="36"/>
      <c r="C18" s="36"/>
    </row>
    <row r="19" spans="1:8" x14ac:dyDescent="0.2">
      <c r="A19" s="4" t="s">
        <v>2</v>
      </c>
      <c r="B19" s="11" t="s">
        <v>123</v>
      </c>
      <c r="C19" s="12" t="s">
        <v>124</v>
      </c>
      <c r="D19" s="14" t="s">
        <v>125</v>
      </c>
      <c r="E19" s="14">
        <v>96797</v>
      </c>
      <c r="F19" s="13" t="s">
        <v>126</v>
      </c>
      <c r="H19" s="5">
        <v>1</v>
      </c>
    </row>
    <row r="20" spans="1:8" x14ac:dyDescent="0.2">
      <c r="A20" s="4" t="s">
        <v>2</v>
      </c>
      <c r="B20" s="11" t="s">
        <v>134</v>
      </c>
      <c r="C20" t="s">
        <v>137</v>
      </c>
      <c r="D20" s="14" t="s">
        <v>136</v>
      </c>
      <c r="E20" s="14">
        <v>96791</v>
      </c>
      <c r="F20" s="13" t="s">
        <v>135</v>
      </c>
      <c r="H20" s="5">
        <v>2</v>
      </c>
    </row>
    <row r="21" spans="1:8" x14ac:dyDescent="0.2">
      <c r="A21" s="4" t="s">
        <v>2</v>
      </c>
      <c r="B21" s="11" t="s">
        <v>144</v>
      </c>
      <c r="C21" t="s">
        <v>143</v>
      </c>
      <c r="D21" s="6" t="s">
        <v>142</v>
      </c>
      <c r="E21" s="6">
        <v>96752</v>
      </c>
      <c r="F21" s="13" t="s">
        <v>145</v>
      </c>
      <c r="G21" t="s">
        <v>146</v>
      </c>
      <c r="H21" s="5">
        <v>3</v>
      </c>
    </row>
    <row r="22" spans="1:8" x14ac:dyDescent="0.2">
      <c r="A22" s="2"/>
      <c r="B22" s="2"/>
    </row>
    <row r="23" spans="1:8" x14ac:dyDescent="0.2">
      <c r="A23" s="35" t="s">
        <v>174</v>
      </c>
      <c r="B23" s="36"/>
      <c r="C23" s="36"/>
    </row>
    <row r="24" spans="1:8" x14ac:dyDescent="0.2">
      <c r="A24" s="7" t="s">
        <v>13</v>
      </c>
      <c r="B24" s="7" t="s">
        <v>14</v>
      </c>
      <c r="C24" s="8" t="s">
        <v>44</v>
      </c>
      <c r="D24" s="9" t="s">
        <v>38</v>
      </c>
      <c r="E24" s="9">
        <v>96782</v>
      </c>
      <c r="H24" s="5">
        <v>1</v>
      </c>
    </row>
    <row r="25" spans="1:8" x14ac:dyDescent="0.2">
      <c r="A25" s="7" t="s">
        <v>13</v>
      </c>
      <c r="B25" s="7" t="s">
        <v>15</v>
      </c>
      <c r="C25" s="8" t="s">
        <v>45</v>
      </c>
      <c r="D25" s="9" t="s">
        <v>35</v>
      </c>
      <c r="E25" s="9">
        <v>96701</v>
      </c>
      <c r="H25" s="5">
        <v>2</v>
      </c>
    </row>
    <row r="26" spans="1:8" x14ac:dyDescent="0.2">
      <c r="A26" s="7" t="s">
        <v>13</v>
      </c>
      <c r="B26" s="7" t="s">
        <v>16</v>
      </c>
      <c r="C26" s="8" t="s">
        <v>46</v>
      </c>
      <c r="D26" s="9" t="s">
        <v>38</v>
      </c>
      <c r="E26" s="9">
        <v>96782</v>
      </c>
      <c r="H26" s="5">
        <v>3</v>
      </c>
    </row>
    <row r="27" spans="1:8" x14ac:dyDescent="0.2">
      <c r="A27" s="7" t="s">
        <v>13</v>
      </c>
      <c r="B27" s="7" t="s">
        <v>17</v>
      </c>
      <c r="C27" s="8" t="s">
        <v>47</v>
      </c>
      <c r="D27" s="9" t="s">
        <v>28</v>
      </c>
      <c r="E27" s="9">
        <v>96789</v>
      </c>
      <c r="H27" s="5">
        <v>4</v>
      </c>
    </row>
    <row r="28" spans="1:8" x14ac:dyDescent="0.2">
      <c r="A28" s="7" t="s">
        <v>13</v>
      </c>
      <c r="B28" s="7" t="s">
        <v>18</v>
      </c>
      <c r="C28" s="8" t="s">
        <v>48</v>
      </c>
      <c r="D28" s="9" t="s">
        <v>38</v>
      </c>
      <c r="E28" s="9">
        <v>96782</v>
      </c>
      <c r="F28" s="8"/>
      <c r="H28" s="5">
        <v>5</v>
      </c>
    </row>
    <row r="29" spans="1:8" x14ac:dyDescent="0.2">
      <c r="A29" s="7" t="s">
        <v>13</v>
      </c>
      <c r="B29" s="7" t="s">
        <v>19</v>
      </c>
      <c r="C29" s="8" t="s">
        <v>49</v>
      </c>
      <c r="D29" s="9" t="s">
        <v>30</v>
      </c>
      <c r="E29" s="9">
        <v>96797</v>
      </c>
      <c r="H29" s="5">
        <v>6</v>
      </c>
    </row>
    <row r="30" spans="1:8" x14ac:dyDescent="0.2">
      <c r="A30" s="7" t="s">
        <v>13</v>
      </c>
      <c r="B30" s="7" t="s">
        <v>20</v>
      </c>
      <c r="C30" s="8" t="s">
        <v>50</v>
      </c>
      <c r="D30" s="9" t="s">
        <v>38</v>
      </c>
      <c r="E30" s="9">
        <v>96782</v>
      </c>
      <c r="H30" s="5">
        <v>7</v>
      </c>
    </row>
    <row r="31" spans="1:8" x14ac:dyDescent="0.2">
      <c r="A31" s="7" t="s">
        <v>13</v>
      </c>
      <c r="B31" s="7" t="s">
        <v>21</v>
      </c>
      <c r="C31" s="8" t="s">
        <v>51</v>
      </c>
      <c r="D31" s="9" t="s">
        <v>35</v>
      </c>
      <c r="E31" s="9">
        <v>96701</v>
      </c>
      <c r="H31" s="5">
        <v>8</v>
      </c>
    </row>
    <row r="32" spans="1:8" x14ac:dyDescent="0.2">
      <c r="A32" s="7" t="s">
        <v>13</v>
      </c>
      <c r="B32" s="7" t="s">
        <v>22</v>
      </c>
      <c r="C32" s="8" t="s">
        <v>52</v>
      </c>
      <c r="D32" s="9" t="s">
        <v>53</v>
      </c>
      <c r="E32" s="9">
        <v>96813</v>
      </c>
      <c r="H32" s="5">
        <v>9</v>
      </c>
    </row>
    <row r="33" spans="1:8" x14ac:dyDescent="0.2">
      <c r="A33" s="7" t="s">
        <v>13</v>
      </c>
      <c r="B33" s="7" t="s">
        <v>23</v>
      </c>
      <c r="C33" s="8" t="s">
        <v>54</v>
      </c>
      <c r="D33" s="9" t="s">
        <v>28</v>
      </c>
      <c r="E33" s="9">
        <v>96789</v>
      </c>
      <c r="H33" s="5">
        <v>10</v>
      </c>
    </row>
    <row r="36" spans="1:8" x14ac:dyDescent="0.2">
      <c r="A36" s="35" t="s">
        <v>177</v>
      </c>
      <c r="B36" s="36"/>
      <c r="C36" s="36"/>
    </row>
    <row r="37" spans="1:8" x14ac:dyDescent="0.2">
      <c r="A37" s="2" t="s">
        <v>13</v>
      </c>
      <c r="B37" t="s">
        <v>71</v>
      </c>
      <c r="C37" t="s">
        <v>72</v>
      </c>
      <c r="D37" s="6" t="s">
        <v>42</v>
      </c>
      <c r="E37" s="6">
        <v>96822</v>
      </c>
      <c r="H37" s="15">
        <v>1</v>
      </c>
    </row>
    <row r="38" spans="1:8" x14ac:dyDescent="0.2">
      <c r="A38" s="2" t="s">
        <v>13</v>
      </c>
      <c r="B38" t="s">
        <v>73</v>
      </c>
      <c r="C38" t="s">
        <v>74</v>
      </c>
      <c r="D38" s="6" t="s">
        <v>75</v>
      </c>
      <c r="E38" s="6">
        <v>96782</v>
      </c>
      <c r="H38" s="15">
        <v>2</v>
      </c>
    </row>
    <row r="39" spans="1:8" x14ac:dyDescent="0.2">
      <c r="A39" s="2" t="s">
        <v>13</v>
      </c>
      <c r="B39" t="s">
        <v>78</v>
      </c>
      <c r="C39" t="s">
        <v>76</v>
      </c>
      <c r="D39" s="6" t="s">
        <v>77</v>
      </c>
      <c r="E39" s="6">
        <v>96712</v>
      </c>
      <c r="H39" s="15">
        <v>3</v>
      </c>
    </row>
    <row r="40" spans="1:8" x14ac:dyDescent="0.2">
      <c r="A40" s="2" t="s">
        <v>13</v>
      </c>
      <c r="B40" t="s">
        <v>79</v>
      </c>
      <c r="C40" t="s">
        <v>80</v>
      </c>
      <c r="D40" s="6" t="s">
        <v>77</v>
      </c>
      <c r="E40" s="6">
        <v>96712</v>
      </c>
      <c r="H40" s="15">
        <v>4</v>
      </c>
    </row>
    <row r="41" spans="1:8" x14ac:dyDescent="0.2">
      <c r="A41" s="2" t="s">
        <v>13</v>
      </c>
      <c r="B41" t="s">
        <v>81</v>
      </c>
      <c r="C41" t="s">
        <v>82</v>
      </c>
      <c r="D41" s="6" t="s">
        <v>77</v>
      </c>
      <c r="E41" s="6">
        <v>96712</v>
      </c>
      <c r="H41" s="15">
        <v>5</v>
      </c>
    </row>
    <row r="42" spans="1:8" x14ac:dyDescent="0.2">
      <c r="A42" s="2" t="s">
        <v>13</v>
      </c>
      <c r="B42" t="s">
        <v>83</v>
      </c>
      <c r="C42" t="s">
        <v>84</v>
      </c>
      <c r="D42" s="6" t="s">
        <v>75</v>
      </c>
      <c r="E42" s="6">
        <v>96782</v>
      </c>
      <c r="H42" s="15">
        <v>6</v>
      </c>
    </row>
    <row r="43" spans="1:8" x14ac:dyDescent="0.2">
      <c r="A43" s="2" t="s">
        <v>13</v>
      </c>
      <c r="B43" t="s">
        <v>85</v>
      </c>
      <c r="C43" t="s">
        <v>86</v>
      </c>
      <c r="D43" s="6" t="s">
        <v>42</v>
      </c>
      <c r="E43" s="6">
        <v>96822</v>
      </c>
      <c r="H43" s="15">
        <v>7</v>
      </c>
    </row>
    <row r="44" spans="1:8" x14ac:dyDescent="0.2">
      <c r="A44" s="2" t="s">
        <v>13</v>
      </c>
      <c r="B44" t="s">
        <v>87</v>
      </c>
      <c r="C44" t="s">
        <v>88</v>
      </c>
      <c r="D44" s="6" t="s">
        <v>28</v>
      </c>
      <c r="E44" s="6">
        <v>96789</v>
      </c>
      <c r="H44" s="15">
        <v>8</v>
      </c>
    </row>
    <row r="45" spans="1:8" x14ac:dyDescent="0.2">
      <c r="A45" s="2" t="s">
        <v>13</v>
      </c>
      <c r="B45" t="s">
        <v>89</v>
      </c>
      <c r="C45" t="s">
        <v>90</v>
      </c>
      <c r="D45" s="6" t="s">
        <v>42</v>
      </c>
      <c r="E45" s="6">
        <v>96819</v>
      </c>
      <c r="H45" s="15">
        <v>9</v>
      </c>
    </row>
    <row r="46" spans="1:8" x14ac:dyDescent="0.2">
      <c r="A46" s="2" t="s">
        <v>13</v>
      </c>
      <c r="B46" t="s">
        <v>91</v>
      </c>
      <c r="C46" t="s">
        <v>92</v>
      </c>
      <c r="D46" s="6" t="s">
        <v>28</v>
      </c>
      <c r="E46" s="6">
        <v>96789</v>
      </c>
      <c r="H46" s="15">
        <v>10</v>
      </c>
    </row>
    <row r="47" spans="1:8" x14ac:dyDescent="0.2">
      <c r="A47" s="2" t="s">
        <v>13</v>
      </c>
      <c r="B47" t="s">
        <v>93</v>
      </c>
      <c r="C47" t="s">
        <v>94</v>
      </c>
      <c r="D47" s="6" t="s">
        <v>35</v>
      </c>
      <c r="E47" s="6">
        <v>96701</v>
      </c>
      <c r="H47" s="5">
        <v>11</v>
      </c>
    </row>
    <row r="48" spans="1:8" x14ac:dyDescent="0.2">
      <c r="A48" s="2" t="s">
        <v>13</v>
      </c>
      <c r="B48" t="s">
        <v>95</v>
      </c>
      <c r="C48" t="s">
        <v>96</v>
      </c>
      <c r="D48" s="6" t="s">
        <v>30</v>
      </c>
      <c r="E48" s="6">
        <v>96797</v>
      </c>
      <c r="H48" s="5">
        <v>12</v>
      </c>
    </row>
    <row r="49" spans="1:8" x14ac:dyDescent="0.2">
      <c r="A49" s="2" t="s">
        <v>13</v>
      </c>
      <c r="B49" t="s">
        <v>97</v>
      </c>
      <c r="C49" t="s">
        <v>98</v>
      </c>
      <c r="D49" s="6" t="s">
        <v>99</v>
      </c>
      <c r="E49" s="6">
        <v>96734</v>
      </c>
      <c r="H49" s="5">
        <v>13</v>
      </c>
    </row>
    <row r="50" spans="1:8" x14ac:dyDescent="0.2">
      <c r="A50" s="2" t="s">
        <v>13</v>
      </c>
      <c r="B50" t="s">
        <v>100</v>
      </c>
      <c r="C50" t="s">
        <v>101</v>
      </c>
      <c r="D50" s="6" t="s">
        <v>30</v>
      </c>
      <c r="E50" s="6">
        <v>96797</v>
      </c>
      <c r="H50" s="5">
        <v>14</v>
      </c>
    </row>
    <row r="51" spans="1:8" x14ac:dyDescent="0.2">
      <c r="A51" s="2" t="s">
        <v>13</v>
      </c>
      <c r="B51" s="10" t="s">
        <v>103</v>
      </c>
      <c r="C51" t="s">
        <v>102</v>
      </c>
      <c r="D51" s="6" t="s">
        <v>42</v>
      </c>
      <c r="E51" s="6">
        <v>96818</v>
      </c>
      <c r="H51" s="5">
        <v>15</v>
      </c>
    </row>
    <row r="52" spans="1:8" x14ac:dyDescent="0.2">
      <c r="A52" s="2" t="s">
        <v>13</v>
      </c>
      <c r="B52" t="s">
        <v>104</v>
      </c>
      <c r="C52" t="s">
        <v>105</v>
      </c>
      <c r="D52" s="6" t="s">
        <v>75</v>
      </c>
      <c r="E52" s="6">
        <v>96782</v>
      </c>
      <c r="H52" s="5">
        <v>16</v>
      </c>
    </row>
    <row r="53" spans="1:8" x14ac:dyDescent="0.2">
      <c r="A53" s="2" t="s">
        <v>13</v>
      </c>
      <c r="B53" t="s">
        <v>17</v>
      </c>
      <c r="C53" t="s">
        <v>106</v>
      </c>
      <c r="D53" s="6" t="s">
        <v>28</v>
      </c>
      <c r="E53" s="6">
        <v>96789</v>
      </c>
      <c r="H53" s="5">
        <v>17</v>
      </c>
    </row>
    <row r="54" spans="1:8" x14ac:dyDescent="0.2">
      <c r="A54" s="2" t="s">
        <v>13</v>
      </c>
      <c r="B54" t="s">
        <v>107</v>
      </c>
      <c r="C54" t="s">
        <v>108</v>
      </c>
      <c r="D54" s="6" t="s">
        <v>75</v>
      </c>
      <c r="E54" s="6">
        <v>96782</v>
      </c>
      <c r="H54" s="5">
        <v>18</v>
      </c>
    </row>
    <row r="55" spans="1:8" x14ac:dyDescent="0.2">
      <c r="A55" s="2" t="s">
        <v>13</v>
      </c>
      <c r="B55" t="s">
        <v>109</v>
      </c>
      <c r="C55" t="s">
        <v>110</v>
      </c>
      <c r="D55" s="6" t="s">
        <v>30</v>
      </c>
      <c r="E55" s="6">
        <v>96797</v>
      </c>
      <c r="H55" s="5">
        <v>19</v>
      </c>
    </row>
    <row r="56" spans="1:8" x14ac:dyDescent="0.2">
      <c r="A56" s="2" t="s">
        <v>13</v>
      </c>
      <c r="B56" t="s">
        <v>111</v>
      </c>
      <c r="C56" t="s">
        <v>112</v>
      </c>
      <c r="D56" s="6" t="s">
        <v>28</v>
      </c>
      <c r="E56" s="6">
        <v>96789</v>
      </c>
      <c r="H56" s="5">
        <v>20</v>
      </c>
    </row>
    <row r="57" spans="1:8" x14ac:dyDescent="0.2">
      <c r="A57" s="2" t="s">
        <v>13</v>
      </c>
      <c r="B57" t="s">
        <v>113</v>
      </c>
      <c r="C57" t="s">
        <v>114</v>
      </c>
      <c r="D57" s="6" t="s">
        <v>35</v>
      </c>
      <c r="E57" s="6">
        <v>96701</v>
      </c>
      <c r="H57" s="5">
        <v>21</v>
      </c>
    </row>
    <row r="58" spans="1:8" x14ac:dyDescent="0.2">
      <c r="A58" s="2" t="s">
        <v>13</v>
      </c>
      <c r="B58" t="s">
        <v>115</v>
      </c>
      <c r="C58" t="s">
        <v>116</v>
      </c>
      <c r="D58" s="6" t="s">
        <v>28</v>
      </c>
      <c r="E58" s="6">
        <v>96789</v>
      </c>
      <c r="H58" s="5">
        <v>22</v>
      </c>
    </row>
    <row r="59" spans="1:8" x14ac:dyDescent="0.2">
      <c r="A59" s="2" t="s">
        <v>13</v>
      </c>
      <c r="B59" t="s">
        <v>117</v>
      </c>
      <c r="C59" t="s">
        <v>118</v>
      </c>
      <c r="D59" s="6" t="s">
        <v>28</v>
      </c>
      <c r="E59" s="6">
        <v>96789</v>
      </c>
      <c r="H59" s="5">
        <v>23</v>
      </c>
    </row>
    <row r="60" spans="1:8" x14ac:dyDescent="0.2">
      <c r="A60" s="2" t="s">
        <v>13</v>
      </c>
      <c r="B60" t="s">
        <v>119</v>
      </c>
      <c r="C60" t="s">
        <v>120</v>
      </c>
      <c r="D60" s="6" t="s">
        <v>35</v>
      </c>
      <c r="E60" s="6">
        <v>96701</v>
      </c>
      <c r="H60" s="5">
        <v>24</v>
      </c>
    </row>
    <row r="61" spans="1:8" x14ac:dyDescent="0.2">
      <c r="A61" s="2" t="s">
        <v>13</v>
      </c>
      <c r="B61" t="s">
        <v>121</v>
      </c>
      <c r="C61" t="s">
        <v>122</v>
      </c>
      <c r="D61" s="6" t="s">
        <v>99</v>
      </c>
      <c r="E61" s="6">
        <v>98734</v>
      </c>
      <c r="H61" s="5">
        <v>25</v>
      </c>
    </row>
    <row r="62" spans="1:8" x14ac:dyDescent="0.2">
      <c r="A62" s="2" t="s">
        <v>13</v>
      </c>
      <c r="B62" t="s">
        <v>127</v>
      </c>
      <c r="C62" t="s">
        <v>128</v>
      </c>
      <c r="D62" s="6" t="s">
        <v>75</v>
      </c>
      <c r="E62" s="6">
        <v>96782</v>
      </c>
      <c r="H62" s="5">
        <v>26</v>
      </c>
    </row>
    <row r="63" spans="1:8" x14ac:dyDescent="0.2">
      <c r="A63" s="2" t="s">
        <v>13</v>
      </c>
      <c r="B63" t="s">
        <v>129</v>
      </c>
      <c r="C63" t="s">
        <v>130</v>
      </c>
      <c r="D63" s="6" t="s">
        <v>131</v>
      </c>
      <c r="E63" s="6">
        <v>96744</v>
      </c>
      <c r="H63" s="5">
        <v>27</v>
      </c>
    </row>
    <row r="64" spans="1:8" x14ac:dyDescent="0.2">
      <c r="A64" s="2" t="s">
        <v>13</v>
      </c>
      <c r="B64" t="s">
        <v>132</v>
      </c>
      <c r="C64" t="s">
        <v>133</v>
      </c>
      <c r="D64" s="6" t="s">
        <v>35</v>
      </c>
      <c r="E64" s="6">
        <v>96701</v>
      </c>
      <c r="H64" s="5">
        <v>28</v>
      </c>
    </row>
    <row r="65" spans="1:8" x14ac:dyDescent="0.2">
      <c r="A65" s="2" t="s">
        <v>13</v>
      </c>
      <c r="B65" t="s">
        <v>138</v>
      </c>
      <c r="C65" t="s">
        <v>139</v>
      </c>
      <c r="D65" s="6" t="s">
        <v>140</v>
      </c>
      <c r="E65" s="6">
        <v>96752</v>
      </c>
      <c r="H65" s="5">
        <v>29</v>
      </c>
    </row>
    <row r="66" spans="1:8" x14ac:dyDescent="0.2">
      <c r="A66" s="2" t="s">
        <v>13</v>
      </c>
      <c r="B66" t="s">
        <v>141</v>
      </c>
      <c r="C66" t="s">
        <v>143</v>
      </c>
      <c r="D66" s="6" t="s">
        <v>142</v>
      </c>
      <c r="E66" s="6">
        <v>96752</v>
      </c>
      <c r="H66" s="5">
        <v>30</v>
      </c>
    </row>
    <row r="67" spans="1:8" x14ac:dyDescent="0.2">
      <c r="A67" s="2" t="s">
        <v>13</v>
      </c>
      <c r="B67" t="s">
        <v>154</v>
      </c>
      <c r="C67" t="s">
        <v>147</v>
      </c>
      <c r="D67" s="6" t="s">
        <v>148</v>
      </c>
      <c r="E67" s="6">
        <v>96756</v>
      </c>
      <c r="H67" s="5">
        <v>31</v>
      </c>
    </row>
    <row r="68" spans="1:8" x14ac:dyDescent="0.2">
      <c r="A68" s="2" t="s">
        <v>13</v>
      </c>
      <c r="B68" t="s">
        <v>155</v>
      </c>
      <c r="C68" t="s">
        <v>149</v>
      </c>
      <c r="D68" s="6" t="s">
        <v>150</v>
      </c>
      <c r="E68" s="6">
        <v>96748</v>
      </c>
      <c r="H68" s="5">
        <v>32</v>
      </c>
    </row>
    <row r="69" spans="1:8" x14ac:dyDescent="0.2">
      <c r="A69" s="2" t="s">
        <v>13</v>
      </c>
      <c r="B69" t="s">
        <v>151</v>
      </c>
      <c r="C69" t="s">
        <v>152</v>
      </c>
      <c r="D69" s="6" t="s">
        <v>150</v>
      </c>
      <c r="E69" s="6">
        <v>96748</v>
      </c>
      <c r="H69" s="5">
        <v>33</v>
      </c>
    </row>
    <row r="70" spans="1:8" x14ac:dyDescent="0.2">
      <c r="A70" s="2" t="s">
        <v>13</v>
      </c>
      <c r="B70" t="s">
        <v>153</v>
      </c>
      <c r="C70" t="s">
        <v>157</v>
      </c>
      <c r="D70" s="6" t="s">
        <v>156</v>
      </c>
      <c r="E70" s="6">
        <v>96748</v>
      </c>
      <c r="H70" s="5">
        <v>34</v>
      </c>
    </row>
    <row r="71" spans="1:8" x14ac:dyDescent="0.2">
      <c r="A71" s="2" t="s">
        <v>13</v>
      </c>
      <c r="B71" t="s">
        <v>158</v>
      </c>
      <c r="C71" t="s">
        <v>159</v>
      </c>
      <c r="D71" s="6" t="s">
        <v>150</v>
      </c>
      <c r="E71" s="6">
        <v>96748</v>
      </c>
      <c r="H71" s="5">
        <v>35</v>
      </c>
    </row>
    <row r="72" spans="1:8" x14ac:dyDescent="0.2">
      <c r="A72" s="2" t="s">
        <v>13</v>
      </c>
      <c r="B72" t="s">
        <v>160</v>
      </c>
      <c r="C72" t="s">
        <v>161</v>
      </c>
      <c r="D72" s="6" t="s">
        <v>162</v>
      </c>
      <c r="E72" s="6">
        <v>96720</v>
      </c>
      <c r="H72" s="5">
        <v>36</v>
      </c>
    </row>
    <row r="73" spans="1:8" x14ac:dyDescent="0.2">
      <c r="A73" s="2" t="s">
        <v>13</v>
      </c>
      <c r="B73" t="s">
        <v>163</v>
      </c>
      <c r="C73" t="s">
        <v>164</v>
      </c>
      <c r="D73" s="6" t="s">
        <v>162</v>
      </c>
      <c r="E73" s="6">
        <v>96720</v>
      </c>
      <c r="H73" s="5">
        <v>37</v>
      </c>
    </row>
    <row r="74" spans="1:8" x14ac:dyDescent="0.2">
      <c r="A74" s="2" t="s">
        <v>13</v>
      </c>
      <c r="B74" t="s">
        <v>165</v>
      </c>
      <c r="C74" t="s">
        <v>166</v>
      </c>
      <c r="D74" s="6" t="s">
        <v>162</v>
      </c>
      <c r="E74" s="6">
        <v>96720</v>
      </c>
      <c r="H74" s="5">
        <v>38</v>
      </c>
    </row>
    <row r="75" spans="1:8" x14ac:dyDescent="0.2">
      <c r="A75" s="2" t="s">
        <v>13</v>
      </c>
      <c r="B75" t="s">
        <v>167</v>
      </c>
      <c r="C75" t="s">
        <v>168</v>
      </c>
      <c r="D75" s="6" t="s">
        <v>162</v>
      </c>
      <c r="E75" s="6">
        <v>96720</v>
      </c>
      <c r="H75" s="5">
        <v>39</v>
      </c>
    </row>
    <row r="76" spans="1:8" x14ac:dyDescent="0.2">
      <c r="A76" s="2" t="s">
        <v>13</v>
      </c>
      <c r="B76" t="s">
        <v>169</v>
      </c>
      <c r="C76" t="s">
        <v>170</v>
      </c>
      <c r="D76" s="6" t="s">
        <v>171</v>
      </c>
      <c r="E76" s="6">
        <v>96793</v>
      </c>
      <c r="H76" s="5">
        <v>40</v>
      </c>
    </row>
  </sheetData>
  <mergeCells count="4">
    <mergeCell ref="A18:C18"/>
    <mergeCell ref="A4:C4"/>
    <mergeCell ref="A36:C36"/>
    <mergeCell ref="A23:C23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workbookViewId="0">
      <pane xSplit="2180" ySplit="760"/>
      <selection sqref="A1:XFD1048576"/>
      <selection pane="topRight" activeCell="F1" sqref="F1:J1048576"/>
      <selection pane="bottomLeft" activeCell="A25" sqref="A25:XFD25"/>
      <selection pane="bottomRight" activeCell="F9" sqref="F9"/>
    </sheetView>
  </sheetViews>
  <sheetFormatPr baseColWidth="10" defaultColWidth="10.7109375" defaultRowHeight="16" x14ac:dyDescent="0.2"/>
  <cols>
    <col min="1" max="5" width="12.140625" style="21" customWidth="1"/>
    <col min="6" max="6" width="35.140625" style="28" customWidth="1"/>
    <col min="7" max="7" width="21.28515625" style="21" customWidth="1"/>
    <col min="8" max="8" width="16.7109375" style="14" customWidth="1"/>
    <col min="9" max="9" width="10.7109375" style="14" customWidth="1"/>
    <col min="10" max="11" width="6.5703125" style="21" customWidth="1"/>
    <col min="12" max="12" width="10.7109375" style="21"/>
    <col min="13" max="13" width="7" style="21" customWidth="1"/>
    <col min="14" max="14" width="8.42578125" style="21" customWidth="1"/>
    <col min="15" max="17" width="7.85546875" style="21" customWidth="1"/>
    <col min="18" max="18" width="10.7109375" style="21"/>
    <col min="19" max="20" width="7.85546875" style="21" customWidth="1"/>
    <col min="21" max="21" width="6.140625" style="21" customWidth="1"/>
    <col min="22" max="22" width="8.140625" style="21" customWidth="1"/>
    <col min="23" max="23" width="9.85546875" style="21" customWidth="1"/>
    <col min="24" max="25" width="8.140625" style="21" customWidth="1"/>
    <col min="26" max="26" width="10.5703125" style="21" customWidth="1"/>
    <col min="27" max="27" width="15.7109375" style="21" customWidth="1"/>
    <col min="28" max="28" width="8.140625" style="21" customWidth="1"/>
    <col min="29" max="29" width="6.5703125" style="25" customWidth="1"/>
    <col min="30" max="16384" width="10.7109375" style="21"/>
  </cols>
  <sheetData>
    <row r="1" spans="1:29" x14ac:dyDescent="0.2">
      <c r="A1" s="18" t="s">
        <v>1</v>
      </c>
      <c r="B1" s="18" t="s">
        <v>226</v>
      </c>
      <c r="C1" s="18" t="s">
        <v>229</v>
      </c>
      <c r="D1" s="18" t="s">
        <v>232</v>
      </c>
      <c r="E1" s="18" t="s">
        <v>233</v>
      </c>
      <c r="F1" s="26" t="s">
        <v>263</v>
      </c>
      <c r="G1" s="19" t="s">
        <v>24</v>
      </c>
      <c r="H1" s="20" t="s">
        <v>25</v>
      </c>
      <c r="I1" s="20" t="s">
        <v>26</v>
      </c>
      <c r="J1" s="21" t="s">
        <v>241</v>
      </c>
      <c r="K1" s="21" t="s">
        <v>242</v>
      </c>
      <c r="L1" s="21" t="s">
        <v>243</v>
      </c>
      <c r="M1" s="21" t="s">
        <v>244</v>
      </c>
      <c r="N1" s="21" t="s">
        <v>257</v>
      </c>
      <c r="O1" s="21" t="s">
        <v>245</v>
      </c>
      <c r="P1" s="21" t="s">
        <v>246</v>
      </c>
      <c r="Q1" s="21" t="s">
        <v>248</v>
      </c>
      <c r="R1" s="21" t="s">
        <v>247</v>
      </c>
      <c r="S1" s="21" t="s">
        <v>249</v>
      </c>
      <c r="T1" s="21" t="s">
        <v>250</v>
      </c>
      <c r="U1" s="21" t="s">
        <v>260</v>
      </c>
      <c r="V1" s="21" t="s">
        <v>251</v>
      </c>
      <c r="W1" s="21" t="s">
        <v>252</v>
      </c>
      <c r="X1" s="21" t="s">
        <v>253</v>
      </c>
      <c r="Y1" s="21" t="s">
        <v>254</v>
      </c>
      <c r="Z1" s="21" t="s">
        <v>261</v>
      </c>
      <c r="AA1" s="21" t="s">
        <v>258</v>
      </c>
      <c r="AB1" s="21" t="s">
        <v>255</v>
      </c>
      <c r="AC1" s="25" t="s">
        <v>256</v>
      </c>
    </row>
    <row r="2" spans="1:29" x14ac:dyDescent="0.2">
      <c r="A2" s="23" t="s">
        <v>178</v>
      </c>
      <c r="B2" s="22" t="s">
        <v>227</v>
      </c>
      <c r="C2" s="22" t="s">
        <v>230</v>
      </c>
      <c r="D2" s="22">
        <v>21.433902</v>
      </c>
      <c r="E2" s="22">
        <v>-158.020591</v>
      </c>
      <c r="F2" s="27"/>
      <c r="G2" s="21" t="s">
        <v>27</v>
      </c>
      <c r="H2" s="14" t="s">
        <v>28</v>
      </c>
      <c r="I2" s="14">
        <v>96789</v>
      </c>
      <c r="AC2" s="25">
        <f t="shared" ref="AC2:AC24" si="0">SUM(J2:AB2)</f>
        <v>0</v>
      </c>
    </row>
    <row r="3" spans="1:29" x14ac:dyDescent="0.2">
      <c r="A3" s="23" t="s">
        <v>179</v>
      </c>
      <c r="B3" s="22" t="s">
        <v>227</v>
      </c>
      <c r="C3" s="22" t="s">
        <v>230</v>
      </c>
      <c r="D3" s="22">
        <v>21.441789</v>
      </c>
      <c r="E3" s="22">
        <v>-157.98776000000001</v>
      </c>
      <c r="F3" s="27" t="s">
        <v>239</v>
      </c>
      <c r="G3" s="21" t="s">
        <v>29</v>
      </c>
      <c r="H3" s="14" t="s">
        <v>30</v>
      </c>
      <c r="I3" s="14">
        <v>96797</v>
      </c>
      <c r="AC3" s="25">
        <f t="shared" si="0"/>
        <v>0</v>
      </c>
    </row>
    <row r="4" spans="1:29" x14ac:dyDescent="0.2">
      <c r="A4" s="23" t="s">
        <v>180</v>
      </c>
      <c r="B4" s="22" t="s">
        <v>227</v>
      </c>
      <c r="C4" s="22" t="s">
        <v>230</v>
      </c>
      <c r="D4" s="22">
        <v>21.277639000000001</v>
      </c>
      <c r="E4" s="22">
        <v>-157.706254</v>
      </c>
      <c r="F4" s="27" t="s">
        <v>234</v>
      </c>
      <c r="G4" s="21" t="s">
        <v>31</v>
      </c>
      <c r="H4" s="14" t="s">
        <v>32</v>
      </c>
      <c r="I4" s="14">
        <v>96825</v>
      </c>
      <c r="K4" s="21">
        <v>11.6</v>
      </c>
      <c r="L4" s="21">
        <f>0.5+4.5</f>
        <v>5</v>
      </c>
      <c r="M4" s="21">
        <v>10.4</v>
      </c>
      <c r="N4" s="21">
        <v>20.6</v>
      </c>
      <c r="O4" s="21">
        <v>1.7</v>
      </c>
      <c r="P4" s="21">
        <v>0.7</v>
      </c>
      <c r="Q4" s="21">
        <v>0.1</v>
      </c>
      <c r="R4" s="21">
        <v>0.5</v>
      </c>
      <c r="S4" s="21">
        <v>7</v>
      </c>
      <c r="T4" s="21">
        <v>2.7</v>
      </c>
      <c r="V4" s="21">
        <f>1.2+7.3</f>
        <v>8.5</v>
      </c>
      <c r="W4" s="21">
        <f>8.8+6.4</f>
        <v>15.200000000000001</v>
      </c>
      <c r="X4" s="21">
        <v>14.3</v>
      </c>
      <c r="Y4" s="21">
        <v>1.7</v>
      </c>
      <c r="AC4" s="25">
        <f t="shared" si="0"/>
        <v>100.00000000000001</v>
      </c>
    </row>
    <row r="5" spans="1:29" x14ac:dyDescent="0.2">
      <c r="A5" s="23" t="s">
        <v>181</v>
      </c>
      <c r="B5" s="22" t="s">
        <v>227</v>
      </c>
      <c r="C5" s="22" t="s">
        <v>230</v>
      </c>
      <c r="D5" s="22">
        <v>21.525994000000001</v>
      </c>
      <c r="E5" s="22">
        <v>-158.03771900000001</v>
      </c>
      <c r="F5" s="27" t="s">
        <v>235</v>
      </c>
      <c r="G5" s="21" t="s">
        <v>33</v>
      </c>
      <c r="H5" s="14" t="s">
        <v>34</v>
      </c>
      <c r="I5" s="14">
        <v>96786</v>
      </c>
      <c r="AC5" s="25">
        <f t="shared" si="0"/>
        <v>0</v>
      </c>
    </row>
    <row r="6" spans="1:29" x14ac:dyDescent="0.2">
      <c r="A6" s="23" t="s">
        <v>182</v>
      </c>
      <c r="B6" s="22" t="s">
        <v>227</v>
      </c>
      <c r="C6" s="22" t="s">
        <v>230</v>
      </c>
      <c r="D6" s="22">
        <v>21.376367999999999</v>
      </c>
      <c r="E6" s="22">
        <v>-157.931152</v>
      </c>
      <c r="F6" s="27"/>
      <c r="G6" s="21" t="s">
        <v>36</v>
      </c>
      <c r="H6" s="14" t="s">
        <v>35</v>
      </c>
      <c r="I6" s="14">
        <v>96701</v>
      </c>
      <c r="J6" s="21">
        <v>0.8</v>
      </c>
      <c r="O6" s="21">
        <v>0.6</v>
      </c>
      <c r="P6" s="21">
        <v>1.3</v>
      </c>
      <c r="Q6" s="21">
        <v>5.8</v>
      </c>
      <c r="T6" s="21">
        <v>1.5</v>
      </c>
      <c r="W6" s="21">
        <f>5.8+4.5</f>
        <v>10.3</v>
      </c>
      <c r="X6" s="21">
        <v>53.5</v>
      </c>
      <c r="AA6" s="21">
        <v>26.2</v>
      </c>
      <c r="AC6" s="25">
        <f t="shared" si="0"/>
        <v>100</v>
      </c>
    </row>
    <row r="7" spans="1:29" x14ac:dyDescent="0.2">
      <c r="A7" s="23" t="s">
        <v>183</v>
      </c>
      <c r="B7" s="22" t="s">
        <v>227</v>
      </c>
      <c r="C7" s="22" t="s">
        <v>230</v>
      </c>
      <c r="D7" s="22">
        <v>21.409777999999999</v>
      </c>
      <c r="E7" s="22">
        <v>-157.955962</v>
      </c>
      <c r="F7" s="27"/>
      <c r="G7" s="21" t="s">
        <v>37</v>
      </c>
      <c r="H7" s="14" t="s">
        <v>38</v>
      </c>
      <c r="I7" s="14">
        <v>96782</v>
      </c>
      <c r="J7" s="21">
        <v>1.1000000000000001</v>
      </c>
      <c r="O7" s="21">
        <v>1</v>
      </c>
      <c r="P7" s="21">
        <v>6.2</v>
      </c>
      <c r="Q7" s="21">
        <v>1.2</v>
      </c>
      <c r="R7" s="21">
        <v>16.100000000000001</v>
      </c>
      <c r="T7" s="21">
        <v>4.5999999999999996</v>
      </c>
      <c r="W7" s="21">
        <v>0.1</v>
      </c>
      <c r="X7" s="21">
        <v>25.4</v>
      </c>
      <c r="Y7" s="21">
        <v>25.4</v>
      </c>
      <c r="Z7" s="21">
        <v>2.7</v>
      </c>
      <c r="AA7" s="21">
        <v>12.6</v>
      </c>
      <c r="AB7" s="21">
        <v>3.6</v>
      </c>
      <c r="AC7" s="25">
        <f t="shared" si="0"/>
        <v>99.999999999999986</v>
      </c>
    </row>
    <row r="8" spans="1:29" x14ac:dyDescent="0.2">
      <c r="A8" s="23" t="s">
        <v>184</v>
      </c>
      <c r="B8" s="22" t="s">
        <v>227</v>
      </c>
      <c r="C8" s="22" t="s">
        <v>230</v>
      </c>
      <c r="D8" s="22">
        <v>21.450541999999999</v>
      </c>
      <c r="E8" s="22">
        <v>-158.021773</v>
      </c>
      <c r="F8" s="27"/>
      <c r="G8" s="21" t="s">
        <v>39</v>
      </c>
      <c r="H8" s="14" t="s">
        <v>28</v>
      </c>
      <c r="I8" s="14">
        <v>96789</v>
      </c>
      <c r="AC8" s="25">
        <f t="shared" si="0"/>
        <v>0</v>
      </c>
    </row>
    <row r="9" spans="1:29" x14ac:dyDescent="0.2">
      <c r="A9" s="23" t="s">
        <v>185</v>
      </c>
      <c r="B9" s="22" t="s">
        <v>227</v>
      </c>
      <c r="C9" s="22" t="s">
        <v>230</v>
      </c>
      <c r="D9" s="22">
        <v>21.387978</v>
      </c>
      <c r="E9" s="22">
        <v>-157.918858</v>
      </c>
      <c r="F9" s="27"/>
      <c r="G9" s="21" t="s">
        <v>40</v>
      </c>
      <c r="H9" s="14" t="s">
        <v>35</v>
      </c>
      <c r="I9" s="14">
        <v>96701</v>
      </c>
      <c r="AC9" s="25">
        <f t="shared" si="0"/>
        <v>0</v>
      </c>
    </row>
    <row r="10" spans="1:29" x14ac:dyDescent="0.2">
      <c r="A10" s="23" t="s">
        <v>186</v>
      </c>
      <c r="B10" s="22" t="s">
        <v>227</v>
      </c>
      <c r="C10" s="22" t="s">
        <v>230</v>
      </c>
      <c r="D10" s="22">
        <v>21.300549</v>
      </c>
      <c r="E10" s="22">
        <v>-157.82243500000001</v>
      </c>
      <c r="F10" s="27"/>
      <c r="G10" s="21" t="s">
        <v>41</v>
      </c>
      <c r="H10" s="14" t="s">
        <v>42</v>
      </c>
      <c r="I10" s="14">
        <v>96822</v>
      </c>
      <c r="AC10" s="25">
        <f t="shared" si="0"/>
        <v>0</v>
      </c>
    </row>
    <row r="11" spans="1:29" x14ac:dyDescent="0.2">
      <c r="A11" s="23" t="s">
        <v>187</v>
      </c>
      <c r="B11" s="22" t="s">
        <v>227</v>
      </c>
      <c r="C11" s="22" t="s">
        <v>230</v>
      </c>
      <c r="D11" s="22">
        <v>21.392457</v>
      </c>
      <c r="E11" s="22">
        <v>-158.00532000000001</v>
      </c>
      <c r="F11" s="27"/>
      <c r="G11" s="21" t="s">
        <v>43</v>
      </c>
      <c r="H11" s="14" t="s">
        <v>30</v>
      </c>
      <c r="I11" s="14">
        <v>96797</v>
      </c>
      <c r="J11" s="21">
        <v>0.2</v>
      </c>
      <c r="O11" s="21">
        <v>0.5</v>
      </c>
      <c r="P11" s="21">
        <v>2.1</v>
      </c>
      <c r="Q11" s="21">
        <v>6.7</v>
      </c>
      <c r="R11" s="21">
        <v>5.7</v>
      </c>
      <c r="T11" s="21">
        <v>2.8</v>
      </c>
      <c r="V11" s="21">
        <f>0.5+0.7</f>
        <v>1.2</v>
      </c>
      <c r="W11" s="21">
        <f>3.2+2.7</f>
        <v>5.9</v>
      </c>
      <c r="X11" s="21">
        <v>75</v>
      </c>
      <c r="AC11" s="25">
        <f t="shared" si="0"/>
        <v>100.1</v>
      </c>
    </row>
    <row r="12" spans="1:29" x14ac:dyDescent="0.2">
      <c r="A12" s="23" t="s">
        <v>188</v>
      </c>
      <c r="B12" s="22" t="s">
        <v>227</v>
      </c>
      <c r="C12" s="22" t="s">
        <v>231</v>
      </c>
      <c r="D12" s="22">
        <v>21.388399</v>
      </c>
      <c r="E12" s="22">
        <v>-158.00160700000001</v>
      </c>
      <c r="F12" s="27"/>
      <c r="G12" s="12" t="s">
        <v>124</v>
      </c>
      <c r="H12" s="14" t="s">
        <v>125</v>
      </c>
      <c r="I12" s="14">
        <v>96797</v>
      </c>
      <c r="J12" s="21">
        <v>35.799999999999997</v>
      </c>
      <c r="K12" s="21">
        <v>10.1</v>
      </c>
      <c r="L12" s="21">
        <f>32.5+0.8+4.7+0.7</f>
        <v>38.700000000000003</v>
      </c>
      <c r="O12" s="21">
        <v>2.5</v>
      </c>
      <c r="P12" s="21">
        <v>1</v>
      </c>
      <c r="Q12" s="21">
        <v>1</v>
      </c>
      <c r="T12" s="21">
        <v>0.5</v>
      </c>
      <c r="V12" s="21">
        <f>0.2+5.8</f>
        <v>6</v>
      </c>
      <c r="X12" s="21">
        <v>4.3</v>
      </c>
      <c r="AC12" s="25">
        <f t="shared" si="0"/>
        <v>99.899999999999991</v>
      </c>
    </row>
    <row r="13" spans="1:29" x14ac:dyDescent="0.2">
      <c r="A13" s="24" t="s">
        <v>134</v>
      </c>
      <c r="B13" s="22" t="s">
        <v>227</v>
      </c>
      <c r="C13" s="22" t="s">
        <v>231</v>
      </c>
      <c r="D13" s="22">
        <v>22.052624000000002</v>
      </c>
      <c r="E13" s="22">
        <v>-159.33308299999999</v>
      </c>
      <c r="F13" s="27" t="s">
        <v>236</v>
      </c>
      <c r="G13" s="21" t="s">
        <v>137</v>
      </c>
      <c r="H13" s="14" t="s">
        <v>136</v>
      </c>
      <c r="I13" s="14">
        <v>96791</v>
      </c>
      <c r="J13" s="21">
        <v>0.5</v>
      </c>
      <c r="O13" s="21">
        <v>2.9</v>
      </c>
      <c r="P13" s="21">
        <v>2.4</v>
      </c>
      <c r="Q13" s="21">
        <v>6.2</v>
      </c>
      <c r="R13" s="21">
        <v>9.6999999999999993</v>
      </c>
      <c r="T13" s="21">
        <v>3.3</v>
      </c>
      <c r="W13" s="21">
        <f>4.3+9.8</f>
        <v>14.100000000000001</v>
      </c>
      <c r="X13" s="21">
        <v>60.9</v>
      </c>
      <c r="AC13" s="25">
        <f t="shared" si="0"/>
        <v>100</v>
      </c>
    </row>
    <row r="14" spans="1:29" ht="48" x14ac:dyDescent="0.2">
      <c r="A14" s="24" t="s">
        <v>144</v>
      </c>
      <c r="B14" s="22" t="s">
        <v>227</v>
      </c>
      <c r="C14" s="22" t="s">
        <v>231</v>
      </c>
      <c r="D14" s="22">
        <v>22.085197999999998</v>
      </c>
      <c r="E14" s="22">
        <v>-159.669476</v>
      </c>
      <c r="F14" s="27" t="s">
        <v>262</v>
      </c>
      <c r="G14" s="21" t="s">
        <v>143</v>
      </c>
      <c r="H14" s="14" t="s">
        <v>142</v>
      </c>
      <c r="I14" s="14">
        <v>96752</v>
      </c>
      <c r="J14" s="21">
        <v>0.5</v>
      </c>
      <c r="M14" s="21">
        <v>13.9</v>
      </c>
      <c r="N14" s="21">
        <v>22.7</v>
      </c>
      <c r="O14" s="21">
        <v>3.3</v>
      </c>
      <c r="P14" s="21">
        <v>2.4</v>
      </c>
      <c r="Q14" s="21">
        <v>8.3000000000000007</v>
      </c>
      <c r="R14" s="21">
        <v>11.3</v>
      </c>
      <c r="T14" s="21">
        <v>3.6</v>
      </c>
      <c r="W14" s="21">
        <v>3.6</v>
      </c>
      <c r="X14" s="21">
        <v>15.2</v>
      </c>
      <c r="AB14" s="21">
        <v>15.2</v>
      </c>
      <c r="AC14" s="25">
        <f t="shared" si="0"/>
        <v>99.999999999999986</v>
      </c>
    </row>
    <row r="15" spans="1:29" x14ac:dyDescent="0.2">
      <c r="A15" s="22" t="s">
        <v>189</v>
      </c>
      <c r="B15" s="22" t="s">
        <v>228</v>
      </c>
      <c r="C15" s="22" t="s">
        <v>230</v>
      </c>
      <c r="D15" s="22">
        <v>21.405045000000001</v>
      </c>
      <c r="E15" s="22">
        <v>-157.95478600000001</v>
      </c>
      <c r="F15" s="27"/>
      <c r="G15" s="21" t="s">
        <v>44</v>
      </c>
      <c r="H15" s="14" t="s">
        <v>38</v>
      </c>
      <c r="I15" s="14">
        <v>96782</v>
      </c>
      <c r="AC15" s="25">
        <f t="shared" si="0"/>
        <v>0</v>
      </c>
    </row>
    <row r="16" spans="1:29" x14ac:dyDescent="0.2">
      <c r="A16" s="22" t="s">
        <v>190</v>
      </c>
      <c r="B16" s="22" t="s">
        <v>228</v>
      </c>
      <c r="C16" s="22" t="s">
        <v>230</v>
      </c>
      <c r="D16" s="22">
        <v>21.384058</v>
      </c>
      <c r="E16" s="22">
        <v>-157.91730100000001</v>
      </c>
      <c r="F16" s="27"/>
      <c r="G16" s="21" t="s">
        <v>45</v>
      </c>
      <c r="H16" s="14" t="s">
        <v>35</v>
      </c>
      <c r="I16" s="14">
        <v>96701</v>
      </c>
      <c r="AC16" s="25">
        <f t="shared" si="0"/>
        <v>0</v>
      </c>
    </row>
    <row r="17" spans="1:29" x14ac:dyDescent="0.2">
      <c r="A17" s="22" t="s">
        <v>191</v>
      </c>
      <c r="B17" s="22" t="s">
        <v>228</v>
      </c>
      <c r="C17" s="22" t="s">
        <v>230</v>
      </c>
      <c r="D17" s="22">
        <v>21.412254000000001</v>
      </c>
      <c r="E17" s="22">
        <v>-157.95645300000001</v>
      </c>
      <c r="F17" s="27"/>
      <c r="G17" s="21" t="s">
        <v>46</v>
      </c>
      <c r="H17" s="14" t="s">
        <v>38</v>
      </c>
      <c r="I17" s="14">
        <v>96782</v>
      </c>
      <c r="AC17" s="25">
        <f t="shared" si="0"/>
        <v>0</v>
      </c>
    </row>
    <row r="18" spans="1:29" x14ac:dyDescent="0.2">
      <c r="A18" s="22" t="s">
        <v>192</v>
      </c>
      <c r="B18" s="22" t="s">
        <v>228</v>
      </c>
      <c r="C18" s="22" t="s">
        <v>230</v>
      </c>
      <c r="D18" s="22">
        <v>21.429241000000001</v>
      </c>
      <c r="E18" s="22">
        <v>-158.019383</v>
      </c>
      <c r="F18" s="27"/>
      <c r="G18" s="21" t="s">
        <v>47</v>
      </c>
      <c r="H18" s="14" t="s">
        <v>28</v>
      </c>
      <c r="I18" s="14">
        <v>96789</v>
      </c>
      <c r="AC18" s="25">
        <f t="shared" si="0"/>
        <v>0</v>
      </c>
    </row>
    <row r="19" spans="1:29" x14ac:dyDescent="0.2">
      <c r="A19" s="22" t="s">
        <v>193</v>
      </c>
      <c r="B19" s="22" t="s">
        <v>228</v>
      </c>
      <c r="C19" s="22" t="s">
        <v>230</v>
      </c>
      <c r="D19" s="22">
        <v>21.405311999999999</v>
      </c>
      <c r="E19" s="22">
        <v>-157.95510100000001</v>
      </c>
      <c r="F19" s="27"/>
      <c r="G19" s="21" t="s">
        <v>48</v>
      </c>
      <c r="H19" s="14" t="s">
        <v>38</v>
      </c>
      <c r="I19" s="14">
        <v>96782</v>
      </c>
      <c r="AC19" s="25">
        <f t="shared" si="0"/>
        <v>0</v>
      </c>
    </row>
    <row r="20" spans="1:29" x14ac:dyDescent="0.2">
      <c r="A20" s="22" t="s">
        <v>194</v>
      </c>
      <c r="B20" s="22" t="s">
        <v>228</v>
      </c>
      <c r="C20" s="22" t="s">
        <v>230</v>
      </c>
      <c r="D20" s="22">
        <v>21.404026999999999</v>
      </c>
      <c r="E20" s="22">
        <v>-157.99684400000001</v>
      </c>
      <c r="F20" s="27"/>
      <c r="G20" s="21" t="s">
        <v>49</v>
      </c>
      <c r="H20" s="14" t="s">
        <v>30</v>
      </c>
      <c r="I20" s="14">
        <v>96797</v>
      </c>
      <c r="AC20" s="25">
        <f t="shared" si="0"/>
        <v>0</v>
      </c>
    </row>
    <row r="21" spans="1:29" x14ac:dyDescent="0.2">
      <c r="A21" s="22" t="s">
        <v>195</v>
      </c>
      <c r="B21" s="22" t="s">
        <v>228</v>
      </c>
      <c r="C21" s="22" t="s">
        <v>230</v>
      </c>
      <c r="D21" s="22">
        <v>21.411759</v>
      </c>
      <c r="E21" s="22">
        <v>-157.94212999999999</v>
      </c>
      <c r="F21" s="27"/>
      <c r="G21" s="21" t="s">
        <v>50</v>
      </c>
      <c r="H21" s="14" t="s">
        <v>38</v>
      </c>
      <c r="I21" s="14">
        <v>96782</v>
      </c>
      <c r="AC21" s="25">
        <f t="shared" si="0"/>
        <v>0</v>
      </c>
    </row>
    <row r="22" spans="1:29" x14ac:dyDescent="0.2">
      <c r="A22" s="22" t="s">
        <v>196</v>
      </c>
      <c r="B22" s="22" t="s">
        <v>228</v>
      </c>
      <c r="C22" s="22" t="s">
        <v>230</v>
      </c>
      <c r="D22" s="22">
        <v>21.393467000000001</v>
      </c>
      <c r="E22" s="22">
        <v>-157.93879799999999</v>
      </c>
      <c r="F22" s="27"/>
      <c r="G22" s="21" t="s">
        <v>51</v>
      </c>
      <c r="H22" s="14" t="s">
        <v>35</v>
      </c>
      <c r="I22" s="14">
        <v>96701</v>
      </c>
      <c r="AC22" s="25">
        <f t="shared" si="0"/>
        <v>0</v>
      </c>
    </row>
    <row r="23" spans="1:29" x14ac:dyDescent="0.2">
      <c r="A23" s="22" t="s">
        <v>197</v>
      </c>
      <c r="B23" s="22" t="s">
        <v>228</v>
      </c>
      <c r="C23" s="22" t="s">
        <v>230</v>
      </c>
      <c r="D23" s="22">
        <v>21.304152999999999</v>
      </c>
      <c r="E23" s="22">
        <v>-157.84519800000001</v>
      </c>
      <c r="F23" s="27"/>
      <c r="G23" s="21" t="s">
        <v>52</v>
      </c>
      <c r="H23" s="14" t="s">
        <v>53</v>
      </c>
      <c r="I23" s="14">
        <v>96813</v>
      </c>
      <c r="AC23" s="25">
        <f t="shared" si="0"/>
        <v>0</v>
      </c>
    </row>
    <row r="24" spans="1:29" x14ac:dyDescent="0.2">
      <c r="A24" s="22" t="s">
        <v>198</v>
      </c>
      <c r="B24" s="22" t="s">
        <v>228</v>
      </c>
      <c r="C24" s="22" t="s">
        <v>230</v>
      </c>
      <c r="D24" s="22">
        <v>21.44049</v>
      </c>
      <c r="E24" s="22">
        <v>-158.013769</v>
      </c>
      <c r="F24" s="27"/>
      <c r="G24" s="21" t="s">
        <v>54</v>
      </c>
      <c r="H24" s="14" t="s">
        <v>28</v>
      </c>
      <c r="I24" s="14">
        <v>96789</v>
      </c>
      <c r="AC24" s="25">
        <f t="shared" si="0"/>
        <v>0</v>
      </c>
    </row>
    <row r="25" spans="1:29" x14ac:dyDescent="0.2">
      <c r="A25" s="22" t="s">
        <v>199</v>
      </c>
      <c r="B25" s="22" t="s">
        <v>228</v>
      </c>
      <c r="C25" s="22" t="s">
        <v>231</v>
      </c>
      <c r="D25" s="22">
        <v>21.306052999999999</v>
      </c>
      <c r="E25" s="22">
        <v>-157.83570900000001</v>
      </c>
      <c r="F25" s="27"/>
      <c r="G25" s="21" t="s">
        <v>72</v>
      </c>
      <c r="H25" s="14" t="s">
        <v>42</v>
      </c>
      <c r="I25" s="14">
        <v>96822</v>
      </c>
      <c r="J25" s="21">
        <v>9.1</v>
      </c>
      <c r="K25" s="21">
        <v>13.2</v>
      </c>
      <c r="L25" s="21">
        <f>1.8+4.3</f>
        <v>6.1</v>
      </c>
      <c r="M25" s="21">
        <v>15.2</v>
      </c>
      <c r="O25" s="21">
        <v>7.7</v>
      </c>
      <c r="P25" s="21">
        <v>0.5</v>
      </c>
      <c r="Q25" s="21">
        <v>0.6</v>
      </c>
      <c r="R25" s="21">
        <v>1.5</v>
      </c>
      <c r="S25" s="21">
        <v>14.1</v>
      </c>
      <c r="T25" s="21">
        <v>1.8</v>
      </c>
      <c r="V25" s="21">
        <f>7+0.9+3</f>
        <v>10.9</v>
      </c>
      <c r="W25" s="21">
        <f>1.4+2.2</f>
        <v>3.6</v>
      </c>
      <c r="X25" s="21">
        <v>13.6</v>
      </c>
      <c r="Y25" s="21">
        <v>2.2000000000000002</v>
      </c>
      <c r="AB25" s="21">
        <v>0</v>
      </c>
      <c r="AC25" s="25">
        <f>SUM(J25:AB25)</f>
        <v>100.1</v>
      </c>
    </row>
    <row r="26" spans="1:29" x14ac:dyDescent="0.2">
      <c r="A26" s="22" t="s">
        <v>200</v>
      </c>
      <c r="B26" s="22" t="s">
        <v>228</v>
      </c>
      <c r="C26" s="22" t="s">
        <v>231</v>
      </c>
      <c r="D26" s="22">
        <v>21.396773</v>
      </c>
      <c r="E26" s="22">
        <v>-157.97710000000001</v>
      </c>
      <c r="F26" s="27" t="s">
        <v>238</v>
      </c>
      <c r="G26" s="21" t="s">
        <v>74</v>
      </c>
      <c r="H26" s="14" t="s">
        <v>75</v>
      </c>
      <c r="I26" s="14">
        <v>96782</v>
      </c>
      <c r="AC26" s="25">
        <f>SUM(J26:AB26)</f>
        <v>0</v>
      </c>
    </row>
    <row r="27" spans="1:29" x14ac:dyDescent="0.2">
      <c r="A27" s="22" t="s">
        <v>201</v>
      </c>
      <c r="B27" s="22" t="s">
        <v>228</v>
      </c>
      <c r="C27" s="22" t="s">
        <v>231</v>
      </c>
      <c r="D27" s="22">
        <v>21.585733000000001</v>
      </c>
      <c r="E27" s="22">
        <v>-158.10297499999999</v>
      </c>
      <c r="F27" s="27"/>
      <c r="G27" s="21" t="s">
        <v>76</v>
      </c>
      <c r="H27" s="14" t="s">
        <v>77</v>
      </c>
      <c r="I27" s="14">
        <v>96712</v>
      </c>
      <c r="AC27" s="25">
        <f t="shared" ref="AC27:AC66" si="1">SUM(J27:AB27)</f>
        <v>0</v>
      </c>
    </row>
    <row r="28" spans="1:29" x14ac:dyDescent="0.2">
      <c r="A28" s="22" t="s">
        <v>202</v>
      </c>
      <c r="B28" s="22" t="s">
        <v>228</v>
      </c>
      <c r="C28" s="22" t="s">
        <v>231</v>
      </c>
      <c r="D28" s="22">
        <v>21.613486000000002</v>
      </c>
      <c r="E28" s="22">
        <v>-158.09101999999999</v>
      </c>
      <c r="F28" s="27"/>
      <c r="G28" s="21" t="s">
        <v>80</v>
      </c>
      <c r="H28" s="14" t="s">
        <v>77</v>
      </c>
      <c r="I28" s="14">
        <v>96712</v>
      </c>
      <c r="J28" s="21">
        <v>12.1</v>
      </c>
      <c r="K28" s="21">
        <v>12.2</v>
      </c>
      <c r="L28" s="21">
        <v>6.9</v>
      </c>
      <c r="M28" s="21">
        <v>13.9</v>
      </c>
      <c r="N28" s="21">
        <v>17.399999999999999</v>
      </c>
      <c r="O28" s="21">
        <v>1</v>
      </c>
      <c r="P28" s="21">
        <v>1.2</v>
      </c>
      <c r="Q28" s="21">
        <v>2.1</v>
      </c>
      <c r="R28" s="21">
        <v>2.1</v>
      </c>
      <c r="S28" s="21">
        <v>2.9</v>
      </c>
      <c r="T28" s="21">
        <v>2.1</v>
      </c>
      <c r="V28" s="21">
        <f>4.7+6.4</f>
        <v>11.100000000000001</v>
      </c>
      <c r="X28" s="21">
        <v>9.8000000000000007</v>
      </c>
      <c r="Y28" s="21">
        <v>5.4</v>
      </c>
      <c r="AC28" s="25">
        <f t="shared" si="1"/>
        <v>100.19999999999997</v>
      </c>
    </row>
    <row r="29" spans="1:29" x14ac:dyDescent="0.2">
      <c r="A29" s="22" t="s">
        <v>203</v>
      </c>
      <c r="B29" s="22" t="s">
        <v>228</v>
      </c>
      <c r="C29" s="22" t="s">
        <v>231</v>
      </c>
      <c r="D29" s="22">
        <v>21.636074000000001</v>
      </c>
      <c r="E29" s="22">
        <v>-158.054011</v>
      </c>
      <c r="F29" s="27"/>
      <c r="G29" s="21" t="s">
        <v>82</v>
      </c>
      <c r="H29" s="14" t="s">
        <v>77</v>
      </c>
      <c r="I29" s="14">
        <v>96712</v>
      </c>
      <c r="AC29" s="25">
        <f t="shared" si="1"/>
        <v>0</v>
      </c>
    </row>
    <row r="30" spans="1:29" x14ac:dyDescent="0.2">
      <c r="A30" s="22" t="s">
        <v>204</v>
      </c>
      <c r="B30" s="22" t="s">
        <v>228</v>
      </c>
      <c r="C30" s="22" t="s">
        <v>231</v>
      </c>
      <c r="D30" s="22">
        <v>21.422187000000001</v>
      </c>
      <c r="E30" s="22">
        <v>-157.95470700000001</v>
      </c>
      <c r="F30" s="27"/>
      <c r="G30" s="21" t="s">
        <v>84</v>
      </c>
      <c r="H30" s="14" t="s">
        <v>75</v>
      </c>
      <c r="I30" s="14">
        <v>96782</v>
      </c>
      <c r="AC30" s="25">
        <f t="shared" si="1"/>
        <v>0</v>
      </c>
    </row>
    <row r="31" spans="1:29" x14ac:dyDescent="0.2">
      <c r="A31" s="22" t="s">
        <v>205</v>
      </c>
      <c r="B31" s="22" t="s">
        <v>228</v>
      </c>
      <c r="C31" s="22" t="s">
        <v>231</v>
      </c>
      <c r="D31" s="22">
        <v>21.318041999999998</v>
      </c>
      <c r="E31" s="22">
        <v>-157.80855099999999</v>
      </c>
      <c r="F31" s="27"/>
      <c r="G31" s="21" t="s">
        <v>86</v>
      </c>
      <c r="H31" s="14" t="s">
        <v>42</v>
      </c>
      <c r="I31" s="14">
        <v>96822</v>
      </c>
      <c r="AC31" s="25">
        <f t="shared" si="1"/>
        <v>0</v>
      </c>
    </row>
    <row r="32" spans="1:29" x14ac:dyDescent="0.2">
      <c r="A32" s="22" t="s">
        <v>206</v>
      </c>
      <c r="B32" s="22" t="s">
        <v>228</v>
      </c>
      <c r="C32" s="22" t="s">
        <v>231</v>
      </c>
      <c r="D32" s="22">
        <v>21.474323999999999</v>
      </c>
      <c r="E32" s="22">
        <v>-157.997119</v>
      </c>
      <c r="F32" s="27"/>
      <c r="G32" s="21" t="s">
        <v>88</v>
      </c>
      <c r="H32" s="14" t="s">
        <v>28</v>
      </c>
      <c r="I32" s="14">
        <v>96789</v>
      </c>
      <c r="AC32" s="25">
        <f t="shared" si="1"/>
        <v>0</v>
      </c>
    </row>
    <row r="33" spans="1:29" x14ac:dyDescent="0.2">
      <c r="A33" s="22" t="s">
        <v>207</v>
      </c>
      <c r="B33" s="22" t="s">
        <v>228</v>
      </c>
      <c r="C33" s="22" t="s">
        <v>231</v>
      </c>
      <c r="D33" s="22">
        <v>21.370719000000001</v>
      </c>
      <c r="E33" s="22">
        <v>-157.88705999999999</v>
      </c>
      <c r="F33" s="27"/>
      <c r="G33" s="21" t="s">
        <v>90</v>
      </c>
      <c r="H33" s="14" t="s">
        <v>42</v>
      </c>
      <c r="I33" s="14">
        <v>96819</v>
      </c>
      <c r="J33" s="21">
        <v>1.3</v>
      </c>
      <c r="O33" s="21">
        <v>2.5</v>
      </c>
      <c r="P33" s="21">
        <v>2.2000000000000002</v>
      </c>
      <c r="Q33" s="21">
        <v>4.5</v>
      </c>
      <c r="R33" s="21">
        <v>2.2999999999999998</v>
      </c>
      <c r="T33" s="21">
        <v>3</v>
      </c>
      <c r="W33" s="21">
        <f>7.4+0.4</f>
        <v>7.8000000000000007</v>
      </c>
      <c r="X33" s="21">
        <v>48.1</v>
      </c>
      <c r="AA33" s="21">
        <v>28.3</v>
      </c>
      <c r="AC33" s="25">
        <f t="shared" si="1"/>
        <v>100</v>
      </c>
    </row>
    <row r="34" spans="1:29" x14ac:dyDescent="0.2">
      <c r="A34" s="22" t="s">
        <v>208</v>
      </c>
      <c r="B34" s="22" t="s">
        <v>228</v>
      </c>
      <c r="C34" s="22" t="s">
        <v>231</v>
      </c>
      <c r="D34" s="22">
        <v>21.442647999999998</v>
      </c>
      <c r="E34" s="22">
        <v>-158.00987599999999</v>
      </c>
      <c r="F34" s="27"/>
      <c r="G34" s="21" t="s">
        <v>92</v>
      </c>
      <c r="H34" s="14" t="s">
        <v>28</v>
      </c>
      <c r="I34" s="14">
        <v>96789</v>
      </c>
      <c r="AC34" s="25">
        <f t="shared" si="1"/>
        <v>0</v>
      </c>
    </row>
    <row r="35" spans="1:29" x14ac:dyDescent="0.2">
      <c r="A35" s="22" t="s">
        <v>209</v>
      </c>
      <c r="B35" s="22" t="s">
        <v>228</v>
      </c>
      <c r="C35" s="22" t="s">
        <v>231</v>
      </c>
      <c r="D35" s="22">
        <v>21.387985</v>
      </c>
      <c r="E35" s="22">
        <v>-157.91711900000001</v>
      </c>
      <c r="F35" s="27"/>
      <c r="G35" s="21" t="s">
        <v>94</v>
      </c>
      <c r="H35" s="14" t="s">
        <v>35</v>
      </c>
      <c r="I35" s="14">
        <v>96701</v>
      </c>
      <c r="AC35" s="25">
        <f t="shared" si="1"/>
        <v>0</v>
      </c>
    </row>
    <row r="36" spans="1:29" x14ac:dyDescent="0.2">
      <c r="A36" s="22" t="s">
        <v>210</v>
      </c>
      <c r="B36" s="22" t="s">
        <v>228</v>
      </c>
      <c r="C36" s="22" t="s">
        <v>231</v>
      </c>
      <c r="D36" s="22">
        <v>21.402373999999998</v>
      </c>
      <c r="E36" s="22">
        <v>-157.99268699999999</v>
      </c>
      <c r="F36" s="27"/>
      <c r="G36" s="21" t="s">
        <v>96</v>
      </c>
      <c r="H36" s="14" t="s">
        <v>30</v>
      </c>
      <c r="I36" s="14">
        <v>96797</v>
      </c>
      <c r="AC36" s="25">
        <f t="shared" si="1"/>
        <v>0</v>
      </c>
    </row>
    <row r="37" spans="1:29" x14ac:dyDescent="0.2">
      <c r="A37" s="22" t="s">
        <v>211</v>
      </c>
      <c r="B37" s="22" t="s">
        <v>228</v>
      </c>
      <c r="C37" s="22" t="s">
        <v>231</v>
      </c>
      <c r="D37" s="22">
        <v>21.386151999999999</v>
      </c>
      <c r="E37" s="22">
        <v>-157.73322099999999</v>
      </c>
      <c r="F37" s="27"/>
      <c r="G37" s="21" t="s">
        <v>98</v>
      </c>
      <c r="H37" s="14" t="s">
        <v>99</v>
      </c>
      <c r="I37" s="14">
        <v>96734</v>
      </c>
      <c r="AC37" s="25">
        <f t="shared" si="1"/>
        <v>0</v>
      </c>
    </row>
    <row r="38" spans="1:29" x14ac:dyDescent="0.2">
      <c r="A38" s="22" t="s">
        <v>212</v>
      </c>
      <c r="B38" s="22" t="s">
        <v>228</v>
      </c>
      <c r="C38" s="22" t="s">
        <v>231</v>
      </c>
      <c r="D38" s="22">
        <v>21.383967999999999</v>
      </c>
      <c r="E38" s="22">
        <v>-158.01781800000001</v>
      </c>
      <c r="F38" s="27"/>
      <c r="G38" s="21" t="s">
        <v>101</v>
      </c>
      <c r="H38" s="14" t="s">
        <v>30</v>
      </c>
      <c r="I38" s="14">
        <v>96797</v>
      </c>
      <c r="AC38" s="25">
        <f t="shared" si="1"/>
        <v>0</v>
      </c>
    </row>
    <row r="39" spans="1:29" x14ac:dyDescent="0.2">
      <c r="A39" s="22" t="s">
        <v>185</v>
      </c>
      <c r="B39" s="22"/>
      <c r="C39" s="22"/>
      <c r="D39" s="22"/>
      <c r="E39" s="22"/>
      <c r="F39" s="27"/>
      <c r="J39" s="21">
        <v>1.3</v>
      </c>
      <c r="O39" s="21">
        <v>3</v>
      </c>
      <c r="P39" s="21">
        <v>7.8</v>
      </c>
      <c r="Q39" s="21">
        <v>1.9</v>
      </c>
      <c r="R39" s="21">
        <v>18.3</v>
      </c>
      <c r="T39" s="21">
        <v>4.8</v>
      </c>
      <c r="W39" s="21">
        <v>0.8</v>
      </c>
      <c r="X39" s="21">
        <v>62.2</v>
      </c>
      <c r="AC39" s="25">
        <f t="shared" si="1"/>
        <v>100.1</v>
      </c>
    </row>
    <row r="40" spans="1:29" x14ac:dyDescent="0.2">
      <c r="A40" s="22" t="s">
        <v>213</v>
      </c>
      <c r="B40" s="22" t="s">
        <v>228</v>
      </c>
      <c r="C40" s="22" t="s">
        <v>231</v>
      </c>
      <c r="D40" s="22">
        <v>21.365947999999999</v>
      </c>
      <c r="E40" s="22">
        <v>-157.925375</v>
      </c>
      <c r="F40" s="27"/>
      <c r="G40" s="21" t="s">
        <v>102</v>
      </c>
      <c r="H40" s="14" t="s">
        <v>42</v>
      </c>
      <c r="I40" s="14">
        <v>96818</v>
      </c>
      <c r="AC40" s="25">
        <f t="shared" si="1"/>
        <v>0</v>
      </c>
    </row>
    <row r="41" spans="1:29" x14ac:dyDescent="0.2">
      <c r="A41" s="22" t="s">
        <v>214</v>
      </c>
      <c r="B41" s="22" t="s">
        <v>228</v>
      </c>
      <c r="C41" s="22" t="s">
        <v>231</v>
      </c>
      <c r="D41" s="22">
        <v>21.408795999999999</v>
      </c>
      <c r="E41" s="22">
        <v>-157.97021899999999</v>
      </c>
      <c r="F41" s="27"/>
      <c r="G41" s="21" t="s">
        <v>105</v>
      </c>
      <c r="H41" s="14" t="s">
        <v>75</v>
      </c>
      <c r="I41" s="14">
        <v>96782</v>
      </c>
      <c r="AC41" s="25">
        <f t="shared" si="1"/>
        <v>0</v>
      </c>
    </row>
    <row r="42" spans="1:29" ht="32" x14ac:dyDescent="0.2">
      <c r="A42" s="22" t="s">
        <v>192</v>
      </c>
      <c r="B42" s="22" t="s">
        <v>228</v>
      </c>
      <c r="C42" s="22" t="s">
        <v>231</v>
      </c>
      <c r="D42" s="22">
        <v>21.429241000000001</v>
      </c>
      <c r="E42" s="22">
        <v>-158.019383</v>
      </c>
      <c r="F42" s="27" t="s">
        <v>240</v>
      </c>
      <c r="G42" s="21" t="s">
        <v>106</v>
      </c>
      <c r="H42" s="14" t="s">
        <v>28</v>
      </c>
      <c r="I42" s="14">
        <v>96789</v>
      </c>
      <c r="AC42" s="25">
        <f t="shared" si="1"/>
        <v>0</v>
      </c>
    </row>
    <row r="43" spans="1:29" x14ac:dyDescent="0.2">
      <c r="A43" s="22" t="s">
        <v>215</v>
      </c>
      <c r="B43" s="22" t="s">
        <v>228</v>
      </c>
      <c r="C43" s="22" t="s">
        <v>231</v>
      </c>
      <c r="D43" s="22">
        <v>21.404952000000002</v>
      </c>
      <c r="E43" s="22">
        <v>-157.954916</v>
      </c>
      <c r="F43" s="27"/>
      <c r="G43" s="21" t="s">
        <v>108</v>
      </c>
      <c r="H43" s="14" t="s">
        <v>75</v>
      </c>
      <c r="I43" s="14">
        <v>96782</v>
      </c>
      <c r="AC43" s="25">
        <f t="shared" si="1"/>
        <v>0</v>
      </c>
    </row>
    <row r="44" spans="1:29" x14ac:dyDescent="0.2">
      <c r="A44" s="22" t="s">
        <v>216</v>
      </c>
      <c r="B44" s="22" t="s">
        <v>228</v>
      </c>
      <c r="C44" s="22" t="s">
        <v>231</v>
      </c>
      <c r="D44" s="22">
        <v>21.382543999999999</v>
      </c>
      <c r="E44" s="22">
        <v>-158.00053199999999</v>
      </c>
      <c r="F44" s="27"/>
      <c r="G44" s="21" t="s">
        <v>110</v>
      </c>
      <c r="H44" s="14" t="s">
        <v>30</v>
      </c>
      <c r="I44" s="14">
        <v>96797</v>
      </c>
      <c r="AC44" s="25">
        <f t="shared" si="1"/>
        <v>0</v>
      </c>
    </row>
    <row r="45" spans="1:29" x14ac:dyDescent="0.2">
      <c r="A45" s="22" t="s">
        <v>217</v>
      </c>
      <c r="B45" s="22" t="s">
        <v>228</v>
      </c>
      <c r="C45" s="22" t="s">
        <v>231</v>
      </c>
      <c r="D45" s="22">
        <v>21.444504999999999</v>
      </c>
      <c r="E45" s="22">
        <v>-158.02332799999999</v>
      </c>
      <c r="F45" s="27"/>
      <c r="G45" s="21" t="s">
        <v>112</v>
      </c>
      <c r="H45" s="14" t="s">
        <v>28</v>
      </c>
      <c r="I45" s="14">
        <v>96789</v>
      </c>
      <c r="AC45" s="25">
        <f t="shared" si="1"/>
        <v>0</v>
      </c>
    </row>
    <row r="46" spans="1:29" x14ac:dyDescent="0.2">
      <c r="A46" s="22" t="s">
        <v>218</v>
      </c>
      <c r="B46" s="22" t="s">
        <v>228</v>
      </c>
      <c r="C46" s="22" t="s">
        <v>231</v>
      </c>
      <c r="D46" s="22">
        <v>21.396204999999998</v>
      </c>
      <c r="E46" s="22">
        <v>-157.94569300000001</v>
      </c>
      <c r="F46" s="27"/>
      <c r="G46" s="21" t="s">
        <v>114</v>
      </c>
      <c r="H46" s="14" t="s">
        <v>35</v>
      </c>
      <c r="I46" s="14">
        <v>96701</v>
      </c>
      <c r="AC46" s="25">
        <f t="shared" si="1"/>
        <v>0</v>
      </c>
    </row>
    <row r="47" spans="1:29" x14ac:dyDescent="0.2">
      <c r="A47" s="22" t="s">
        <v>219</v>
      </c>
      <c r="B47" s="22" t="s">
        <v>228</v>
      </c>
      <c r="C47" s="22" t="s">
        <v>231</v>
      </c>
      <c r="D47" s="22">
        <v>21.446833000000002</v>
      </c>
      <c r="E47" s="22">
        <v>-158.01518200000001</v>
      </c>
      <c r="F47" s="27"/>
      <c r="G47" s="21" t="s">
        <v>116</v>
      </c>
      <c r="H47" s="14" t="s">
        <v>28</v>
      </c>
      <c r="I47" s="14">
        <v>96789</v>
      </c>
      <c r="AC47" s="25">
        <f t="shared" si="1"/>
        <v>0</v>
      </c>
    </row>
    <row r="48" spans="1:29" x14ac:dyDescent="0.2">
      <c r="A48" s="22" t="s">
        <v>220</v>
      </c>
      <c r="B48" s="22" t="s">
        <v>228</v>
      </c>
      <c r="C48" s="22" t="s">
        <v>231</v>
      </c>
      <c r="D48" s="22">
        <v>21.436194</v>
      </c>
      <c r="E48" s="22">
        <v>-158.01013599999999</v>
      </c>
      <c r="F48" s="27"/>
      <c r="G48" s="21" t="s">
        <v>118</v>
      </c>
      <c r="H48" s="14" t="s">
        <v>28</v>
      </c>
      <c r="I48" s="14">
        <v>96789</v>
      </c>
      <c r="AC48" s="25">
        <f t="shared" si="1"/>
        <v>0</v>
      </c>
    </row>
    <row r="49" spans="1:29" x14ac:dyDescent="0.2">
      <c r="A49" s="22" t="s">
        <v>221</v>
      </c>
      <c r="B49" s="22" t="s">
        <v>228</v>
      </c>
      <c r="C49" s="22" t="s">
        <v>231</v>
      </c>
      <c r="D49" s="22">
        <v>21.383814000000001</v>
      </c>
      <c r="E49" s="22">
        <v>-157.91873100000001</v>
      </c>
      <c r="F49" s="27"/>
      <c r="G49" s="21" t="s">
        <v>120</v>
      </c>
      <c r="H49" s="14" t="s">
        <v>35</v>
      </c>
      <c r="I49" s="14">
        <v>96701</v>
      </c>
      <c r="AC49" s="25">
        <f t="shared" si="1"/>
        <v>0</v>
      </c>
    </row>
    <row r="50" spans="1:29" x14ac:dyDescent="0.2">
      <c r="A50" s="22" t="s">
        <v>222</v>
      </c>
      <c r="B50" s="22" t="s">
        <v>228</v>
      </c>
      <c r="C50" s="22" t="s">
        <v>231</v>
      </c>
      <c r="D50" s="22">
        <v>21.368462999999998</v>
      </c>
      <c r="E50" s="22">
        <v>-157.73835</v>
      </c>
      <c r="F50" s="27"/>
      <c r="G50" s="21" t="s">
        <v>122</v>
      </c>
      <c r="H50" s="14" t="s">
        <v>99</v>
      </c>
      <c r="I50" s="14">
        <v>98734</v>
      </c>
      <c r="AC50" s="25">
        <f t="shared" si="1"/>
        <v>0</v>
      </c>
    </row>
    <row r="51" spans="1:29" x14ac:dyDescent="0.2">
      <c r="A51" s="22" t="s">
        <v>223</v>
      </c>
      <c r="B51" s="22" t="s">
        <v>228</v>
      </c>
      <c r="C51" s="22" t="s">
        <v>231</v>
      </c>
      <c r="D51" s="22">
        <v>21.404001999999998</v>
      </c>
      <c r="E51" s="22">
        <v>-157.974819</v>
      </c>
      <c r="F51" s="27"/>
      <c r="G51" s="21" t="s">
        <v>128</v>
      </c>
      <c r="H51" s="14" t="s">
        <v>75</v>
      </c>
      <c r="I51" s="14">
        <v>96782</v>
      </c>
      <c r="AC51" s="25">
        <f t="shared" si="1"/>
        <v>0</v>
      </c>
    </row>
    <row r="52" spans="1:29" x14ac:dyDescent="0.2">
      <c r="A52" s="22" t="s">
        <v>224</v>
      </c>
      <c r="B52" s="22" t="s">
        <v>228</v>
      </c>
      <c r="C52" s="22" t="s">
        <v>231</v>
      </c>
      <c r="D52" s="21">
        <v>21.436962999999999</v>
      </c>
      <c r="E52" s="21">
        <v>-157.834508</v>
      </c>
      <c r="G52" s="21" t="s">
        <v>130</v>
      </c>
      <c r="H52" s="14" t="s">
        <v>131</v>
      </c>
      <c r="I52" s="14">
        <v>96744</v>
      </c>
      <c r="J52" s="21">
        <v>1</v>
      </c>
      <c r="O52" s="21">
        <v>2.7</v>
      </c>
      <c r="P52" s="21">
        <v>1.8</v>
      </c>
      <c r="Q52" s="21">
        <v>7.2</v>
      </c>
      <c r="R52" s="21">
        <v>3.4</v>
      </c>
      <c r="T52" s="21">
        <v>2.1</v>
      </c>
      <c r="W52" s="21">
        <f>6.7+5.6</f>
        <v>12.3</v>
      </c>
      <c r="X52" s="21">
        <v>69.599999999999994</v>
      </c>
      <c r="AC52" s="25">
        <f t="shared" si="1"/>
        <v>100.1</v>
      </c>
    </row>
    <row r="53" spans="1:29" x14ac:dyDescent="0.2">
      <c r="A53" s="22" t="s">
        <v>225</v>
      </c>
      <c r="B53" s="22" t="s">
        <v>228</v>
      </c>
      <c r="C53" s="22" t="s">
        <v>231</v>
      </c>
      <c r="D53" s="22">
        <v>21.386548999999999</v>
      </c>
      <c r="E53" s="22">
        <v>-157.938052</v>
      </c>
      <c r="F53" s="27" t="s">
        <v>234</v>
      </c>
      <c r="G53" s="21" t="s">
        <v>133</v>
      </c>
      <c r="H53" s="14" t="s">
        <v>35</v>
      </c>
      <c r="I53" s="14">
        <v>96701</v>
      </c>
      <c r="AC53" s="25">
        <f t="shared" si="1"/>
        <v>0</v>
      </c>
    </row>
    <row r="54" spans="1:29" x14ac:dyDescent="0.2">
      <c r="A54" s="22" t="s">
        <v>138</v>
      </c>
      <c r="B54" s="22" t="s">
        <v>228</v>
      </c>
      <c r="C54" s="22" t="s">
        <v>231</v>
      </c>
      <c r="D54" s="22">
        <v>21.975864999999999</v>
      </c>
      <c r="E54" s="22">
        <v>-159.72462100000001</v>
      </c>
      <c r="F54" s="27"/>
      <c r="G54" s="21" t="s">
        <v>139</v>
      </c>
      <c r="H54" s="14" t="s">
        <v>140</v>
      </c>
      <c r="I54" s="14">
        <v>96752</v>
      </c>
      <c r="J54" s="21">
        <v>0.5</v>
      </c>
      <c r="O54" s="21">
        <v>2.1</v>
      </c>
      <c r="P54" s="21">
        <v>4.5999999999999996</v>
      </c>
      <c r="Q54" s="21">
        <v>3.4</v>
      </c>
      <c r="R54" s="21">
        <v>14</v>
      </c>
      <c r="T54" s="21">
        <v>4.5</v>
      </c>
      <c r="W54" s="21">
        <v>5.5</v>
      </c>
      <c r="X54" s="21">
        <v>44.7</v>
      </c>
      <c r="Y54" s="21">
        <v>20.6</v>
      </c>
      <c r="AC54" s="25">
        <f t="shared" si="1"/>
        <v>99.9</v>
      </c>
    </row>
    <row r="55" spans="1:29" x14ac:dyDescent="0.2">
      <c r="A55" s="22" t="s">
        <v>141</v>
      </c>
      <c r="B55" s="22" t="s">
        <v>228</v>
      </c>
      <c r="C55" s="22" t="s">
        <v>231</v>
      </c>
      <c r="D55" s="22">
        <v>22.085197999999998</v>
      </c>
      <c r="E55" s="22">
        <v>-159.669476</v>
      </c>
      <c r="F55" s="27" t="s">
        <v>237</v>
      </c>
      <c r="G55" s="21" t="s">
        <v>143</v>
      </c>
      <c r="H55" s="14" t="s">
        <v>142</v>
      </c>
      <c r="I55" s="14">
        <v>96752</v>
      </c>
      <c r="AC55" s="25">
        <f t="shared" si="1"/>
        <v>0</v>
      </c>
    </row>
    <row r="56" spans="1:29" x14ac:dyDescent="0.2">
      <c r="A56" s="22" t="s">
        <v>259</v>
      </c>
      <c r="B56" s="22"/>
      <c r="C56" s="22"/>
      <c r="D56" s="22"/>
      <c r="E56" s="22"/>
      <c r="F56" s="27"/>
      <c r="J56" s="21">
        <v>9.5</v>
      </c>
      <c r="O56" s="21">
        <v>1.9</v>
      </c>
      <c r="P56" s="21">
        <v>1.6</v>
      </c>
      <c r="Q56" s="21">
        <v>24</v>
      </c>
      <c r="R56" s="21">
        <v>7.5</v>
      </c>
      <c r="T56" s="21">
        <v>5.6</v>
      </c>
      <c r="U56" s="21">
        <v>1.3</v>
      </c>
      <c r="W56" s="21">
        <f>4.4+9</f>
        <v>13.4</v>
      </c>
      <c r="X56" s="21">
        <v>32.200000000000003</v>
      </c>
      <c r="AB56" s="21">
        <v>3</v>
      </c>
      <c r="AC56" s="25">
        <f t="shared" si="1"/>
        <v>100</v>
      </c>
    </row>
    <row r="57" spans="1:29" x14ac:dyDescent="0.2">
      <c r="A57" s="22" t="s">
        <v>154</v>
      </c>
      <c r="B57" s="22" t="s">
        <v>228</v>
      </c>
      <c r="C57" s="22" t="s">
        <v>231</v>
      </c>
      <c r="D57" s="22">
        <v>21.897095</v>
      </c>
      <c r="E57" s="22">
        <v>-159.46739099999999</v>
      </c>
      <c r="F57" s="27"/>
      <c r="G57" s="21" t="s">
        <v>147</v>
      </c>
      <c r="H57" s="14" t="s">
        <v>148</v>
      </c>
      <c r="I57" s="14">
        <v>96756</v>
      </c>
      <c r="AC57" s="25">
        <f t="shared" si="1"/>
        <v>0</v>
      </c>
    </row>
    <row r="58" spans="1:29" x14ac:dyDescent="0.2">
      <c r="A58" s="22" t="s">
        <v>155</v>
      </c>
      <c r="B58" s="22" t="s">
        <v>228</v>
      </c>
      <c r="C58" s="22" t="s">
        <v>231</v>
      </c>
      <c r="D58" s="22">
        <v>21.091172</v>
      </c>
      <c r="E58" s="22">
        <v>-157.012575</v>
      </c>
      <c r="F58" s="27"/>
      <c r="G58" s="21" t="s">
        <v>149</v>
      </c>
      <c r="H58" s="14" t="s">
        <v>150</v>
      </c>
      <c r="I58" s="14">
        <v>96748</v>
      </c>
      <c r="AC58" s="25">
        <f t="shared" si="1"/>
        <v>0</v>
      </c>
    </row>
    <row r="59" spans="1:29" x14ac:dyDescent="0.2">
      <c r="A59" s="22" t="s">
        <v>151</v>
      </c>
      <c r="B59" s="22" t="s">
        <v>228</v>
      </c>
      <c r="C59" s="22" t="s">
        <v>231</v>
      </c>
      <c r="D59" s="22">
        <v>21.052973999999999</v>
      </c>
      <c r="E59" s="22">
        <v>-156.87256500000001</v>
      </c>
      <c r="F59" s="27"/>
      <c r="G59" s="21" t="s">
        <v>152</v>
      </c>
      <c r="H59" s="14" t="s">
        <v>150</v>
      </c>
      <c r="I59" s="14">
        <v>96748</v>
      </c>
      <c r="K59" s="21">
        <v>7.2</v>
      </c>
      <c r="L59" s="21">
        <f>3.9+1.5</f>
        <v>5.4</v>
      </c>
      <c r="M59" s="21">
        <v>3.3</v>
      </c>
      <c r="N59" s="21">
        <v>12.8</v>
      </c>
      <c r="O59" s="21">
        <v>3.1</v>
      </c>
      <c r="P59" s="21">
        <v>3.4</v>
      </c>
      <c r="Q59" s="21">
        <v>1.7</v>
      </c>
      <c r="R59" s="21">
        <v>6.5</v>
      </c>
      <c r="S59" s="21">
        <v>1.1000000000000001</v>
      </c>
      <c r="T59" s="21">
        <v>4.8</v>
      </c>
      <c r="V59" s="21">
        <f>9.7+1</f>
        <v>10.7</v>
      </c>
      <c r="W59" s="21">
        <f>2.2+1</f>
        <v>3.2</v>
      </c>
      <c r="X59" s="21">
        <v>31.6</v>
      </c>
      <c r="Y59" s="21">
        <v>4.0999999999999996</v>
      </c>
      <c r="AB59" s="21">
        <v>0.6</v>
      </c>
      <c r="AC59" s="25">
        <f t="shared" si="1"/>
        <v>99.5</v>
      </c>
    </row>
    <row r="60" spans="1:29" x14ac:dyDescent="0.2">
      <c r="A60" s="22" t="s">
        <v>153</v>
      </c>
      <c r="B60" s="22" t="s">
        <v>228</v>
      </c>
      <c r="C60" s="22" t="s">
        <v>231</v>
      </c>
      <c r="D60" s="22">
        <v>21.070618</v>
      </c>
      <c r="E60" s="22">
        <v>-156.97082700000001</v>
      </c>
      <c r="F60" s="27"/>
      <c r="G60" s="21" t="s">
        <v>157</v>
      </c>
      <c r="H60" s="14" t="s">
        <v>156</v>
      </c>
      <c r="I60" s="14">
        <v>96748</v>
      </c>
      <c r="AC60" s="25">
        <f t="shared" si="1"/>
        <v>0</v>
      </c>
    </row>
    <row r="61" spans="1:29" x14ac:dyDescent="0.2">
      <c r="A61" s="22" t="s">
        <v>158</v>
      </c>
      <c r="B61" s="22" t="s">
        <v>228</v>
      </c>
      <c r="C61" s="22" t="s">
        <v>231</v>
      </c>
      <c r="D61" s="22">
        <v>21.084657</v>
      </c>
      <c r="E61" s="22">
        <v>-156.99772899999999</v>
      </c>
      <c r="F61" s="27"/>
      <c r="G61" s="21" t="s">
        <v>159</v>
      </c>
      <c r="H61" s="14" t="s">
        <v>150</v>
      </c>
      <c r="I61" s="14">
        <v>96748</v>
      </c>
      <c r="AC61" s="25">
        <f t="shared" si="1"/>
        <v>0</v>
      </c>
    </row>
    <row r="62" spans="1:29" x14ac:dyDescent="0.2">
      <c r="A62" s="22" t="s">
        <v>160</v>
      </c>
      <c r="B62" s="22" t="s">
        <v>228</v>
      </c>
      <c r="C62" s="22" t="s">
        <v>231</v>
      </c>
      <c r="D62" s="22">
        <v>19.675419000000002</v>
      </c>
      <c r="E62" s="22">
        <v>-155.09020899999999</v>
      </c>
      <c r="F62" s="27"/>
      <c r="G62" s="21" t="s">
        <v>161</v>
      </c>
      <c r="H62" s="14" t="s">
        <v>162</v>
      </c>
      <c r="I62" s="14">
        <v>96720</v>
      </c>
      <c r="J62" s="21">
        <v>4.2</v>
      </c>
      <c r="K62" s="21">
        <v>6.2</v>
      </c>
      <c r="L62" s="21">
        <v>3.9</v>
      </c>
      <c r="O62" s="21">
        <v>3.3</v>
      </c>
      <c r="P62" s="21">
        <v>0.1</v>
      </c>
      <c r="Q62" s="21">
        <v>3.8</v>
      </c>
      <c r="R62" s="21">
        <v>12.6</v>
      </c>
      <c r="S62" s="21">
        <v>13.2</v>
      </c>
      <c r="T62" s="21">
        <v>2.9</v>
      </c>
      <c r="V62" s="21">
        <f>6.9+1.1</f>
        <v>8</v>
      </c>
      <c r="W62" s="21">
        <f>4.4+15.9</f>
        <v>20.3</v>
      </c>
      <c r="AB62" s="21">
        <v>21.3</v>
      </c>
      <c r="AC62" s="25">
        <f t="shared" si="1"/>
        <v>99.8</v>
      </c>
    </row>
    <row r="63" spans="1:29" x14ac:dyDescent="0.2">
      <c r="A63" s="22" t="s">
        <v>163</v>
      </c>
      <c r="B63" s="22" t="s">
        <v>228</v>
      </c>
      <c r="C63" s="22" t="s">
        <v>231</v>
      </c>
      <c r="D63" s="22">
        <v>19.685918999999998</v>
      </c>
      <c r="E63" s="22">
        <v>-155.08591300000001</v>
      </c>
      <c r="F63" s="27"/>
      <c r="G63" s="21" t="s">
        <v>164</v>
      </c>
      <c r="H63" s="14" t="s">
        <v>162</v>
      </c>
      <c r="I63" s="14">
        <v>96720</v>
      </c>
      <c r="AC63" s="25">
        <f t="shared" si="1"/>
        <v>0</v>
      </c>
    </row>
    <row r="64" spans="1:29" x14ac:dyDescent="0.2">
      <c r="A64" s="22" t="s">
        <v>165</v>
      </c>
      <c r="B64" s="22" t="s">
        <v>228</v>
      </c>
      <c r="C64" s="22" t="s">
        <v>231</v>
      </c>
      <c r="D64" s="22">
        <v>19.715024</v>
      </c>
      <c r="E64" s="22">
        <v>-155.08433199999999</v>
      </c>
      <c r="F64" s="27" t="s">
        <v>237</v>
      </c>
      <c r="G64" s="21" t="s">
        <v>166</v>
      </c>
      <c r="H64" s="14" t="s">
        <v>162</v>
      </c>
      <c r="I64" s="14">
        <v>96720</v>
      </c>
      <c r="AC64" s="25">
        <f t="shared" si="1"/>
        <v>0</v>
      </c>
    </row>
    <row r="65" spans="1:29" x14ac:dyDescent="0.2">
      <c r="A65" s="22" t="s">
        <v>167</v>
      </c>
      <c r="B65" s="22" t="s">
        <v>228</v>
      </c>
      <c r="C65" s="22" t="s">
        <v>231</v>
      </c>
      <c r="D65" s="22">
        <v>19.670553999999999</v>
      </c>
      <c r="E65" s="22">
        <v>-155.09802199999999</v>
      </c>
      <c r="F65" s="27"/>
      <c r="G65" s="21" t="s">
        <v>168</v>
      </c>
      <c r="H65" s="14" t="s">
        <v>162</v>
      </c>
      <c r="I65" s="14">
        <v>96720</v>
      </c>
      <c r="AC65" s="25">
        <f t="shared" si="1"/>
        <v>0</v>
      </c>
    </row>
    <row r="66" spans="1:29" x14ac:dyDescent="0.2">
      <c r="A66" s="22" t="s">
        <v>169</v>
      </c>
      <c r="B66" s="22" t="s">
        <v>228</v>
      </c>
      <c r="C66" s="22" t="s">
        <v>231</v>
      </c>
      <c r="D66" s="22">
        <v>20.860552999999999</v>
      </c>
      <c r="E66" s="22">
        <v>-156.516752</v>
      </c>
      <c r="F66" s="27"/>
      <c r="G66" s="21" t="s">
        <v>170</v>
      </c>
      <c r="H66" s="14" t="s">
        <v>171</v>
      </c>
      <c r="I66" s="14">
        <v>96793</v>
      </c>
      <c r="J66" s="21">
        <v>1.8</v>
      </c>
      <c r="O66" s="21">
        <v>4.8</v>
      </c>
      <c r="P66" s="21">
        <v>3.6</v>
      </c>
      <c r="Q66" s="21">
        <v>3.2</v>
      </c>
      <c r="R66" s="21">
        <v>8.1</v>
      </c>
      <c r="T66" s="21">
        <v>4.8</v>
      </c>
      <c r="W66" s="21">
        <f>1.3+8.8</f>
        <v>10.100000000000001</v>
      </c>
      <c r="X66" s="21">
        <v>63.4</v>
      </c>
      <c r="AC66" s="25">
        <f t="shared" si="1"/>
        <v>99.800000000000011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9"/>
  <sheetViews>
    <sheetView tabSelected="1" topLeftCell="G1" zoomScale="90" zoomScaleNormal="90" zoomScalePageLayoutView="90" workbookViewId="0">
      <selection activeCell="I36" sqref="I1:I1048576"/>
    </sheetView>
  </sheetViews>
  <sheetFormatPr baseColWidth="10" defaultColWidth="10.7109375" defaultRowHeight="16" x14ac:dyDescent="0.2"/>
  <cols>
    <col min="1" max="5" width="12.140625" style="21" customWidth="1"/>
    <col min="6" max="6" width="21.28515625" style="21" customWidth="1"/>
    <col min="7" max="7" width="16.7109375" style="14" customWidth="1"/>
    <col min="8" max="8" width="10.7109375" style="14" customWidth="1"/>
    <col min="9" max="9" width="35.85546875" style="47" customWidth="1"/>
    <col min="10" max="10" width="14.42578125" style="39" customWidth="1"/>
    <col min="11" max="11" width="8.42578125" style="30" customWidth="1"/>
    <col min="12" max="12" width="11.5703125" style="30" customWidth="1"/>
    <col min="13" max="13" width="8.42578125" style="30" customWidth="1"/>
    <col min="14" max="14" width="8.85546875" style="30" customWidth="1"/>
    <col min="15" max="15" width="10.7109375" style="30"/>
    <col min="16" max="16" width="11.5703125" style="30" customWidth="1"/>
    <col min="17" max="17" width="13.42578125" style="30" customWidth="1"/>
    <col min="18" max="18" width="10.5703125" style="30" customWidth="1"/>
    <col min="19" max="19" width="9.140625" style="30" customWidth="1"/>
    <col min="20" max="20" width="9.42578125" style="30" customWidth="1"/>
    <col min="21" max="21" width="12.42578125" style="30" customWidth="1"/>
    <col min="22" max="22" width="10.28515625" style="30" customWidth="1"/>
    <col min="23" max="25" width="10.7109375" style="30"/>
    <col min="26" max="26" width="12.42578125" style="30" customWidth="1"/>
    <col min="27" max="35" width="10.7109375" style="30"/>
    <col min="36" max="36" width="13.140625" style="30" customWidth="1"/>
    <col min="37" max="39" width="10.7109375" style="30"/>
    <col min="40" max="40" width="10.7109375" style="21"/>
    <col min="41" max="41" width="17" style="21" customWidth="1"/>
    <col min="42" max="43" width="10.7109375" style="21" customWidth="1"/>
    <col min="44" max="45" width="10.7109375" style="30"/>
    <col min="46" max="46" width="10.7109375" style="21"/>
    <col min="47" max="47" width="86.5703125" style="33" customWidth="1"/>
    <col min="48" max="16384" width="10.7109375" style="21"/>
  </cols>
  <sheetData>
    <row r="1" spans="1:47" s="28" customFormat="1" ht="70" customHeight="1" x14ac:dyDescent="0.2">
      <c r="G1" s="45"/>
      <c r="H1" s="45"/>
      <c r="I1" s="46"/>
      <c r="J1" s="40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O1" s="54" t="s">
        <v>293</v>
      </c>
      <c r="AP1" s="54" t="s">
        <v>296</v>
      </c>
      <c r="AQ1" s="54" t="s">
        <v>296</v>
      </c>
      <c r="AR1" s="54" t="s">
        <v>298</v>
      </c>
      <c r="AS1" s="54" t="s">
        <v>298</v>
      </c>
      <c r="AU1" s="54"/>
    </row>
    <row r="2" spans="1:47" s="29" customFormat="1" ht="37" customHeight="1" x14ac:dyDescent="0.2">
      <c r="A2" s="44" t="s">
        <v>1</v>
      </c>
      <c r="B2" s="44" t="s">
        <v>226</v>
      </c>
      <c r="C2" s="44" t="s">
        <v>229</v>
      </c>
      <c r="D2" s="44" t="s">
        <v>232</v>
      </c>
      <c r="E2" s="44" t="s">
        <v>233</v>
      </c>
      <c r="F2" s="29" t="s">
        <v>24</v>
      </c>
      <c r="G2" s="29" t="s">
        <v>25</v>
      </c>
      <c r="H2" s="29" t="s">
        <v>26</v>
      </c>
      <c r="I2" s="29" t="s">
        <v>289</v>
      </c>
      <c r="J2" s="43" t="s">
        <v>285</v>
      </c>
      <c r="K2" s="43" t="s">
        <v>244</v>
      </c>
      <c r="L2" s="43" t="s">
        <v>268</v>
      </c>
      <c r="M2" s="43" t="s">
        <v>257</v>
      </c>
      <c r="N2" s="43" t="s">
        <v>264</v>
      </c>
      <c r="O2" s="43" t="s">
        <v>265</v>
      </c>
      <c r="P2" s="43" t="s">
        <v>269</v>
      </c>
      <c r="Q2" s="43" t="s">
        <v>249</v>
      </c>
      <c r="R2" s="43" t="s">
        <v>270</v>
      </c>
      <c r="S2" s="43" t="s">
        <v>271</v>
      </c>
      <c r="T2" s="43" t="s">
        <v>272</v>
      </c>
      <c r="U2" s="43" t="s">
        <v>273</v>
      </c>
      <c r="V2" s="43" t="s">
        <v>274</v>
      </c>
      <c r="W2" s="43" t="s">
        <v>275</v>
      </c>
      <c r="X2" s="43" t="s">
        <v>276</v>
      </c>
      <c r="Y2" s="43" t="s">
        <v>277</v>
      </c>
      <c r="Z2" s="43" t="s">
        <v>278</v>
      </c>
      <c r="AA2" s="43" t="s">
        <v>252</v>
      </c>
      <c r="AB2" s="43" t="s">
        <v>246</v>
      </c>
      <c r="AC2" s="43" t="s">
        <v>247</v>
      </c>
      <c r="AD2" s="43" t="s">
        <v>250</v>
      </c>
      <c r="AE2" s="43" t="s">
        <v>260</v>
      </c>
      <c r="AF2" s="43" t="s">
        <v>248</v>
      </c>
      <c r="AG2" s="43" t="s">
        <v>245</v>
      </c>
      <c r="AH2" s="43" t="s">
        <v>241</v>
      </c>
      <c r="AI2" s="43" t="s">
        <v>255</v>
      </c>
      <c r="AJ2" s="43" t="s">
        <v>266</v>
      </c>
      <c r="AK2" s="43" t="s">
        <v>267</v>
      </c>
      <c r="AL2" s="43" t="s">
        <v>253</v>
      </c>
      <c r="AM2" s="43" t="s">
        <v>254</v>
      </c>
      <c r="AN2" s="29" t="s">
        <v>282</v>
      </c>
      <c r="AO2" s="29" t="s">
        <v>292</v>
      </c>
      <c r="AP2" s="29" t="s">
        <v>283</v>
      </c>
      <c r="AQ2" s="29" t="s">
        <v>284</v>
      </c>
      <c r="AR2" s="49" t="s">
        <v>283</v>
      </c>
      <c r="AS2" s="49" t="s">
        <v>284</v>
      </c>
      <c r="AU2" s="55" t="s">
        <v>294</v>
      </c>
    </row>
    <row r="3" spans="1:47" s="22" customFormat="1" ht="48" x14ac:dyDescent="0.2">
      <c r="A3" s="22" t="s">
        <v>167</v>
      </c>
      <c r="B3" s="22" t="s">
        <v>228</v>
      </c>
      <c r="C3" s="22" t="s">
        <v>231</v>
      </c>
      <c r="D3" s="22">
        <v>19.670553999999999</v>
      </c>
      <c r="E3" s="22">
        <v>-155.09802199999999</v>
      </c>
      <c r="F3" s="22" t="s">
        <v>168</v>
      </c>
      <c r="G3" s="50" t="s">
        <v>162</v>
      </c>
      <c r="H3" s="50">
        <v>96720</v>
      </c>
      <c r="I3" s="52"/>
      <c r="J3" s="53">
        <v>5.46</v>
      </c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R3" s="51"/>
      <c r="AS3" s="51"/>
      <c r="AU3" s="56" t="s">
        <v>295</v>
      </c>
    </row>
    <row r="4" spans="1:47" x14ac:dyDescent="0.2">
      <c r="A4" s="22" t="s">
        <v>165</v>
      </c>
      <c r="B4" s="22" t="s">
        <v>228</v>
      </c>
      <c r="C4" s="22" t="s">
        <v>231</v>
      </c>
      <c r="D4" s="22">
        <v>19.715264999999999</v>
      </c>
      <c r="E4" s="22">
        <v>-155.08491000000001</v>
      </c>
      <c r="F4" s="21" t="s">
        <v>166</v>
      </c>
      <c r="G4" s="14" t="s">
        <v>162</v>
      </c>
      <c r="H4" s="14">
        <v>96720</v>
      </c>
      <c r="I4" s="48"/>
      <c r="J4" s="41">
        <v>4.97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4.0065574158604154</v>
      </c>
      <c r="R4" s="30">
        <v>35.304202053233936</v>
      </c>
      <c r="S4" s="30">
        <v>10.26069946356669</v>
      </c>
      <c r="T4" s="30">
        <v>1.9472367980027279</v>
      </c>
      <c r="U4" s="30">
        <v>13.413131948445612</v>
      </c>
      <c r="V4" s="30">
        <v>6.1417334404548187</v>
      </c>
      <c r="W4" s="30">
        <v>13.341360345799009</v>
      </c>
      <c r="X4" s="30">
        <v>3.0591099994711528</v>
      </c>
      <c r="Y4" s="30">
        <v>1.1758343562117692</v>
      </c>
      <c r="Z4" s="30">
        <v>2.9641587912758913E-3</v>
      </c>
      <c r="AA4" s="30">
        <v>0</v>
      </c>
      <c r="AB4" s="30">
        <v>0</v>
      </c>
      <c r="AC4" s="30">
        <v>0</v>
      </c>
      <c r="AD4" s="30">
        <v>7.4477019707065155</v>
      </c>
      <c r="AF4" s="30">
        <v>0</v>
      </c>
      <c r="AG4" s="30">
        <v>3.868190400929683</v>
      </c>
      <c r="AH4" s="30">
        <v>3.1277648526390728E-2</v>
      </c>
      <c r="AI4" s="30">
        <v>0</v>
      </c>
      <c r="AJ4" s="30">
        <v>0</v>
      </c>
      <c r="AK4" s="30">
        <v>0</v>
      </c>
      <c r="AL4" s="30">
        <v>0</v>
      </c>
      <c r="AM4" s="30">
        <v>0</v>
      </c>
      <c r="AN4" s="30">
        <f>SUM(L4:AM4)</f>
        <v>99.999999999999957</v>
      </c>
      <c r="AO4" s="30">
        <f>AM4+AL4</f>
        <v>0</v>
      </c>
      <c r="AU4" s="33" t="s">
        <v>297</v>
      </c>
    </row>
    <row r="5" spans="1:47" x14ac:dyDescent="0.2">
      <c r="A5" s="22" t="s">
        <v>163</v>
      </c>
      <c r="B5" s="22" t="s">
        <v>228</v>
      </c>
      <c r="C5" s="22" t="s">
        <v>231</v>
      </c>
      <c r="D5" s="22">
        <v>19.685918999999998</v>
      </c>
      <c r="E5" s="22">
        <v>-155.08591300000001</v>
      </c>
      <c r="F5" s="21" t="s">
        <v>164</v>
      </c>
      <c r="G5" s="14" t="s">
        <v>162</v>
      </c>
      <c r="H5" s="14">
        <v>96720</v>
      </c>
      <c r="I5" s="48"/>
      <c r="J5" s="41">
        <v>5.33</v>
      </c>
      <c r="AN5" s="30"/>
      <c r="AU5" s="33" t="s">
        <v>299</v>
      </c>
    </row>
    <row r="6" spans="1:47" x14ac:dyDescent="0.2">
      <c r="A6" s="22" t="s">
        <v>160</v>
      </c>
      <c r="B6" s="22" t="s">
        <v>228</v>
      </c>
      <c r="C6" s="22" t="s">
        <v>231</v>
      </c>
      <c r="D6" s="22">
        <v>19.675419000000002</v>
      </c>
      <c r="E6" s="22">
        <v>-155.09020899999999</v>
      </c>
      <c r="F6" s="21" t="s">
        <v>161</v>
      </c>
      <c r="G6" s="14" t="s">
        <v>162</v>
      </c>
      <c r="H6" s="14">
        <v>96720</v>
      </c>
      <c r="I6" s="48"/>
      <c r="J6" s="41">
        <v>5.98</v>
      </c>
      <c r="K6" s="37">
        <v>4.6153846153846159</v>
      </c>
      <c r="L6" s="37">
        <v>0</v>
      </c>
      <c r="M6" s="37">
        <v>1.3846153846153848</v>
      </c>
      <c r="N6" s="37">
        <v>0</v>
      </c>
      <c r="O6" s="37">
        <v>0</v>
      </c>
      <c r="P6" s="37">
        <v>0</v>
      </c>
      <c r="Q6" s="37">
        <v>8</v>
      </c>
      <c r="R6" s="37">
        <v>10.76923076923077</v>
      </c>
      <c r="S6" s="37">
        <v>0</v>
      </c>
      <c r="T6" s="37">
        <v>0</v>
      </c>
      <c r="U6" s="37">
        <v>10.153846153846153</v>
      </c>
      <c r="V6" s="37">
        <v>0</v>
      </c>
      <c r="W6" s="37">
        <v>0</v>
      </c>
      <c r="X6" s="37">
        <v>0</v>
      </c>
      <c r="Y6" s="37">
        <v>11.692307692307692</v>
      </c>
      <c r="Z6" s="37">
        <v>0</v>
      </c>
      <c r="AA6" s="37">
        <v>0</v>
      </c>
      <c r="AB6" s="37">
        <v>6.1538461538461542</v>
      </c>
      <c r="AC6" s="37">
        <v>3.8461538461538463</v>
      </c>
      <c r="AD6" s="30">
        <v>0</v>
      </c>
      <c r="AF6" s="30">
        <v>7.2307692307692317</v>
      </c>
      <c r="AG6" s="30">
        <v>6.4615384615384626</v>
      </c>
      <c r="AH6" s="30">
        <v>8</v>
      </c>
      <c r="AI6" s="30">
        <v>17.846153846153847</v>
      </c>
      <c r="AJ6" s="30">
        <v>0</v>
      </c>
      <c r="AK6" s="30">
        <v>0</v>
      </c>
      <c r="AL6" s="30">
        <v>1.5384615384615385</v>
      </c>
      <c r="AM6" s="30">
        <v>2.3076923076923079</v>
      </c>
      <c r="AN6" s="30">
        <f t="shared" ref="AN6:AN68" si="0">SUM(L6:AM6)</f>
        <v>95.384615384615387</v>
      </c>
      <c r="AO6" s="30">
        <f t="shared" ref="AO6:AO7" si="1">AM6+AL6</f>
        <v>3.8461538461538467</v>
      </c>
      <c r="AP6" s="21">
        <v>100</v>
      </c>
      <c r="AQ6" s="21">
        <f t="shared" ref="AQ6:AQ7" si="2">100-AP6</f>
        <v>0</v>
      </c>
      <c r="AR6" s="30">
        <f t="shared" ref="AR6:AR7" si="3">AP6/100*AO6</f>
        <v>3.8461538461538467</v>
      </c>
      <c r="AS6" s="30">
        <f t="shared" ref="AS6:AS7" si="4">AQ6/100*AO6</f>
        <v>0</v>
      </c>
    </row>
    <row r="7" spans="1:47" x14ac:dyDescent="0.2">
      <c r="A7" s="22" t="s">
        <v>199</v>
      </c>
      <c r="B7" s="22" t="s">
        <v>228</v>
      </c>
      <c r="C7" s="22" t="s">
        <v>231</v>
      </c>
      <c r="D7" s="22">
        <v>21.306052999999999</v>
      </c>
      <c r="E7" s="22">
        <v>-157.83570900000001</v>
      </c>
      <c r="F7" s="21" t="s">
        <v>72</v>
      </c>
      <c r="G7" s="14" t="s">
        <v>42</v>
      </c>
      <c r="H7" s="14">
        <v>96822</v>
      </c>
      <c r="I7" s="48"/>
      <c r="J7" s="41">
        <v>5.79</v>
      </c>
      <c r="K7" s="37">
        <v>1.3037809647979142</v>
      </c>
      <c r="L7" s="37">
        <v>11.734028683181227</v>
      </c>
      <c r="M7" s="37">
        <v>0</v>
      </c>
      <c r="N7" s="37">
        <v>0</v>
      </c>
      <c r="O7" s="37">
        <v>0</v>
      </c>
      <c r="P7" s="37">
        <v>0</v>
      </c>
      <c r="Q7" s="37">
        <v>11.994784876140809</v>
      </c>
      <c r="R7" s="37">
        <v>6.5189048239895708</v>
      </c>
      <c r="S7" s="37">
        <v>28.683181225554112</v>
      </c>
      <c r="T7" s="37">
        <v>0.39113428943937423</v>
      </c>
      <c r="U7" s="37">
        <v>5.4758800521512399</v>
      </c>
      <c r="V7" s="37">
        <v>0</v>
      </c>
      <c r="W7" s="37">
        <v>0</v>
      </c>
      <c r="X7" s="37">
        <v>0</v>
      </c>
      <c r="Y7" s="37">
        <v>6.5189048239895708</v>
      </c>
      <c r="Z7" s="37">
        <v>3.389830508474577</v>
      </c>
      <c r="AA7" s="37">
        <v>0</v>
      </c>
      <c r="AB7" s="37">
        <v>1.3037809647979142</v>
      </c>
      <c r="AC7" s="37">
        <v>0.13037809647979143</v>
      </c>
      <c r="AD7" s="30">
        <v>1.0430247718383314</v>
      </c>
      <c r="AF7" s="30">
        <v>4.8239895697522828</v>
      </c>
      <c r="AG7" s="30">
        <v>5.8670143415906137</v>
      </c>
      <c r="AH7" s="30">
        <v>6.6492829204693615</v>
      </c>
      <c r="AI7" s="30">
        <v>0</v>
      </c>
      <c r="AJ7" s="30">
        <v>0</v>
      </c>
      <c r="AK7" s="30">
        <v>0</v>
      </c>
      <c r="AL7" s="30">
        <v>4.1720990873533257</v>
      </c>
      <c r="AM7" s="30">
        <v>0</v>
      </c>
      <c r="AN7" s="30">
        <f t="shared" si="0"/>
        <v>98.696219035202091</v>
      </c>
      <c r="AO7" s="30">
        <f t="shared" si="1"/>
        <v>4.1720990873533257</v>
      </c>
      <c r="AP7" s="21">
        <v>100</v>
      </c>
      <c r="AQ7" s="21">
        <f t="shared" si="2"/>
        <v>0</v>
      </c>
      <c r="AR7" s="30">
        <f t="shared" si="3"/>
        <v>4.1720990873533257</v>
      </c>
      <c r="AS7" s="30">
        <f t="shared" si="4"/>
        <v>0</v>
      </c>
    </row>
    <row r="8" spans="1:47" x14ac:dyDescent="0.2">
      <c r="A8" s="22" t="s">
        <v>203</v>
      </c>
      <c r="B8" s="22" t="s">
        <v>228</v>
      </c>
      <c r="C8" s="22" t="s">
        <v>231</v>
      </c>
      <c r="D8" s="22">
        <v>21.636074000000001</v>
      </c>
      <c r="E8" s="22">
        <v>-158.054011</v>
      </c>
      <c r="F8" s="21" t="s">
        <v>82</v>
      </c>
      <c r="G8" s="14" t="s">
        <v>77</v>
      </c>
      <c r="H8" s="14">
        <v>96712</v>
      </c>
      <c r="I8" s="48"/>
      <c r="J8" s="41">
        <v>7.64</v>
      </c>
      <c r="AN8" s="30"/>
    </row>
    <row r="9" spans="1:47" x14ac:dyDescent="0.2">
      <c r="A9" s="22" t="s">
        <v>204</v>
      </c>
      <c r="B9" s="22" t="s">
        <v>228</v>
      </c>
      <c r="C9" s="22" t="s">
        <v>231</v>
      </c>
      <c r="D9" s="22">
        <v>21.422187000000001</v>
      </c>
      <c r="E9" s="22">
        <v>-157.95470700000001</v>
      </c>
      <c r="F9" s="21" t="s">
        <v>84</v>
      </c>
      <c r="G9" s="14" t="s">
        <v>75</v>
      </c>
      <c r="H9" s="14">
        <v>96782</v>
      </c>
      <c r="I9" s="48"/>
      <c r="J9" s="41">
        <v>7.65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5.9793677339825484</v>
      </c>
      <c r="AC9" s="30">
        <v>1.9129186906668294</v>
      </c>
      <c r="AD9" s="30">
        <v>1.6709294689234683E-2</v>
      </c>
      <c r="AF9" s="30">
        <v>9.6233005305502672</v>
      </c>
      <c r="AG9" s="30">
        <v>1.7945545550410451</v>
      </c>
      <c r="AH9" s="30">
        <v>17.369750794954541</v>
      </c>
      <c r="AI9" s="30">
        <v>2.5948865791403333</v>
      </c>
      <c r="AJ9" s="30">
        <v>0</v>
      </c>
      <c r="AK9" s="30">
        <v>0</v>
      </c>
      <c r="AL9" s="30">
        <v>2.7722405586382504</v>
      </c>
      <c r="AM9" s="30">
        <v>57.936271262336952</v>
      </c>
      <c r="AN9" s="30">
        <f t="shared" si="0"/>
        <v>100</v>
      </c>
      <c r="AO9" s="30">
        <f t="shared" ref="AO9:AO13" si="5">AM9+AL9</f>
        <v>60.708511820975204</v>
      </c>
      <c r="AP9" s="21">
        <v>100</v>
      </c>
      <c r="AQ9" s="21">
        <f t="shared" ref="AQ9:AQ10" si="6">100-AP9</f>
        <v>0</v>
      </c>
      <c r="AR9" s="30">
        <f t="shared" ref="AR9:AR10" si="7">AP9/100*AO9</f>
        <v>60.708511820975204</v>
      </c>
      <c r="AS9" s="30">
        <f t="shared" ref="AS9:AS10" si="8">AQ9/100*AO9</f>
        <v>0</v>
      </c>
    </row>
    <row r="10" spans="1:47" x14ac:dyDescent="0.2">
      <c r="A10" s="22" t="s">
        <v>205</v>
      </c>
      <c r="B10" s="22" t="s">
        <v>228</v>
      </c>
      <c r="C10" s="22" t="s">
        <v>231</v>
      </c>
      <c r="D10" s="22">
        <v>21.318041999999998</v>
      </c>
      <c r="E10" s="22">
        <v>-157.80855099999999</v>
      </c>
      <c r="F10" s="21" t="s">
        <v>86</v>
      </c>
      <c r="G10" s="14" t="s">
        <v>42</v>
      </c>
      <c r="H10" s="14">
        <v>96822</v>
      </c>
      <c r="I10" s="48"/>
      <c r="J10" s="41">
        <v>6.79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6.4217865519521808</v>
      </c>
      <c r="AC10" s="30">
        <v>3.8684073923467186</v>
      </c>
      <c r="AD10" s="30">
        <v>0.740764860338197</v>
      </c>
      <c r="AF10" s="30">
        <v>31.805087538712279</v>
      </c>
      <c r="AG10" s="30">
        <v>4.6666477261525232</v>
      </c>
      <c r="AH10" s="30">
        <v>1.4606267067950709</v>
      </c>
      <c r="AI10" s="30">
        <v>8.4421782516111623</v>
      </c>
      <c r="AJ10" s="30">
        <v>0</v>
      </c>
      <c r="AK10" s="30">
        <v>0</v>
      </c>
      <c r="AL10" s="30">
        <v>34.269673753412519</v>
      </c>
      <c r="AM10" s="30">
        <v>8.3248272186793493</v>
      </c>
      <c r="AN10" s="30">
        <f t="shared" si="0"/>
        <v>99.999999999999986</v>
      </c>
      <c r="AO10" s="30">
        <f t="shared" si="5"/>
        <v>42.594500972091865</v>
      </c>
      <c r="AP10" s="21">
        <v>100</v>
      </c>
      <c r="AQ10" s="21">
        <f t="shared" si="6"/>
        <v>0</v>
      </c>
      <c r="AR10" s="30">
        <f t="shared" si="7"/>
        <v>42.594500972091865</v>
      </c>
      <c r="AS10" s="30">
        <f t="shared" si="8"/>
        <v>0</v>
      </c>
    </row>
    <row r="11" spans="1:47" x14ac:dyDescent="0.2">
      <c r="A11" s="22" t="s">
        <v>206</v>
      </c>
      <c r="B11" s="22" t="s">
        <v>228</v>
      </c>
      <c r="C11" s="22" t="s">
        <v>231</v>
      </c>
      <c r="D11" s="22">
        <v>21.474323999999999</v>
      </c>
      <c r="E11" s="22">
        <v>-157.997119</v>
      </c>
      <c r="F11" s="21" t="s">
        <v>88</v>
      </c>
      <c r="G11" s="14" t="s">
        <v>28</v>
      </c>
      <c r="H11" s="14">
        <v>96789</v>
      </c>
      <c r="I11" s="48"/>
      <c r="J11" s="41">
        <v>6.96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17.470873261353415</v>
      </c>
      <c r="AC11" s="30">
        <v>1.9822441284898997</v>
      </c>
      <c r="AD11" s="30">
        <v>13.843290895594171</v>
      </c>
      <c r="AF11" s="30">
        <v>12.929180214727863</v>
      </c>
      <c r="AG11" s="30">
        <v>0.68950909931802506</v>
      </c>
      <c r="AH11" s="30">
        <v>3.5585382386837652</v>
      </c>
      <c r="AI11" s="30">
        <v>8.2791483382932078</v>
      </c>
      <c r="AJ11" s="30">
        <v>0</v>
      </c>
      <c r="AK11" s="30">
        <v>0</v>
      </c>
      <c r="AL11" s="30">
        <v>33.098573261952318</v>
      </c>
      <c r="AM11" s="30">
        <v>8.1486425615873443</v>
      </c>
      <c r="AN11" s="30">
        <f t="shared" si="0"/>
        <v>100</v>
      </c>
      <c r="AO11" s="30">
        <f t="shared" si="5"/>
        <v>41.247215823539662</v>
      </c>
      <c r="AP11" s="21">
        <v>65.900000000000006</v>
      </c>
      <c r="AQ11" s="21">
        <f>100-AP11</f>
        <v>34.099999999999994</v>
      </c>
      <c r="AR11" s="30">
        <f>AP11/100*AO11</f>
        <v>27.18191522771264</v>
      </c>
      <c r="AS11" s="30">
        <f>AQ11/100*AO11</f>
        <v>14.065300595827024</v>
      </c>
    </row>
    <row r="12" spans="1:47" x14ac:dyDescent="0.2">
      <c r="A12" s="22" t="s">
        <v>207</v>
      </c>
      <c r="B12" s="22" t="s">
        <v>228</v>
      </c>
      <c r="C12" s="22" t="s">
        <v>231</v>
      </c>
      <c r="D12" s="22">
        <v>21.370719000000001</v>
      </c>
      <c r="E12" s="22">
        <v>-157.88705999999999</v>
      </c>
      <c r="F12" s="21" t="s">
        <v>90</v>
      </c>
      <c r="G12" s="14" t="s">
        <v>42</v>
      </c>
      <c r="H12" s="14">
        <v>96819</v>
      </c>
      <c r="I12" s="48"/>
      <c r="J12" s="41">
        <v>6.42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  <c r="X12" s="37">
        <v>15.7819225251076</v>
      </c>
      <c r="Y12" s="37">
        <v>0</v>
      </c>
      <c r="Z12" s="37">
        <v>0</v>
      </c>
      <c r="AA12" s="37">
        <v>0</v>
      </c>
      <c r="AB12" s="37">
        <v>8.7517934002869406</v>
      </c>
      <c r="AC12" s="37">
        <v>12.625538020086081</v>
      </c>
      <c r="AD12" s="30">
        <v>1.1477761836441891</v>
      </c>
      <c r="AF12" s="30">
        <v>6.5997130559540871</v>
      </c>
      <c r="AG12" s="30">
        <v>12.912482065997127</v>
      </c>
      <c r="AH12" s="30">
        <v>5.0215208034433276</v>
      </c>
      <c r="AI12" s="30">
        <v>1.2912482065997128</v>
      </c>
      <c r="AJ12" s="30">
        <v>0</v>
      </c>
      <c r="AK12" s="30">
        <v>0</v>
      </c>
      <c r="AL12" s="30">
        <v>27.259684361549493</v>
      </c>
      <c r="AM12" s="30">
        <v>8.6083213773314178</v>
      </c>
      <c r="AN12" s="30">
        <f t="shared" si="0"/>
        <v>99.999999999999972</v>
      </c>
      <c r="AO12" s="30">
        <f t="shared" si="5"/>
        <v>35.86800573888091</v>
      </c>
      <c r="AP12" s="21">
        <v>100</v>
      </c>
      <c r="AQ12" s="21">
        <f t="shared" ref="AQ12:AQ13" si="9">100-AP12</f>
        <v>0</v>
      </c>
      <c r="AR12" s="30">
        <f t="shared" ref="AR12:AR24" si="10">AP12/100*AO12</f>
        <v>35.86800573888091</v>
      </c>
      <c r="AS12" s="30">
        <f t="shared" ref="AS12:AS24" si="11">AQ12/100*AO12</f>
        <v>0</v>
      </c>
    </row>
    <row r="13" spans="1:47" x14ac:dyDescent="0.2">
      <c r="A13" s="23" t="s">
        <v>178</v>
      </c>
      <c r="B13" s="31" t="s">
        <v>227</v>
      </c>
      <c r="C13" s="32" t="s">
        <v>230</v>
      </c>
      <c r="D13" s="22">
        <v>21.433902</v>
      </c>
      <c r="E13" s="22">
        <v>-158.020591</v>
      </c>
      <c r="F13" s="21" t="s">
        <v>27</v>
      </c>
      <c r="G13" s="14" t="s">
        <v>28</v>
      </c>
      <c r="H13" s="14">
        <v>96789</v>
      </c>
      <c r="I13" s="48"/>
      <c r="J13" s="41">
        <v>7.27</v>
      </c>
      <c r="K13" s="30">
        <v>7.0707070707070701</v>
      </c>
      <c r="L13" s="30">
        <v>0</v>
      </c>
      <c r="M13" s="30">
        <v>11.363636363636363</v>
      </c>
      <c r="N13" s="30">
        <v>0</v>
      </c>
      <c r="O13" s="30">
        <v>0</v>
      </c>
      <c r="P13" s="30">
        <v>0</v>
      </c>
      <c r="Q13" s="30">
        <v>7.5757575757575752</v>
      </c>
      <c r="R13" s="30">
        <v>2.5252525252525251</v>
      </c>
      <c r="S13" s="30">
        <v>0</v>
      </c>
      <c r="T13" s="30">
        <v>0</v>
      </c>
      <c r="U13" s="30">
        <v>0</v>
      </c>
      <c r="V13" s="30">
        <v>0</v>
      </c>
      <c r="W13" s="30">
        <v>3.7878787878787876</v>
      </c>
      <c r="X13" s="30">
        <v>1.8939393939393938</v>
      </c>
      <c r="Y13" s="30">
        <v>0</v>
      </c>
      <c r="Z13" s="30">
        <v>0</v>
      </c>
      <c r="AA13" s="30">
        <v>0</v>
      </c>
      <c r="AB13" s="30">
        <v>2.5252525252525251</v>
      </c>
      <c r="AC13" s="30">
        <v>2.5252525252525251</v>
      </c>
      <c r="AD13" s="30">
        <v>10.227272727272727</v>
      </c>
      <c r="AE13" s="30">
        <v>0</v>
      </c>
      <c r="AF13" s="30">
        <v>5.0505050505050502</v>
      </c>
      <c r="AG13" s="30">
        <v>1.6414141414141414</v>
      </c>
      <c r="AH13" s="30">
        <v>3.7878787878787876</v>
      </c>
      <c r="AI13" s="30">
        <v>2.5252525252525251</v>
      </c>
      <c r="AJ13" s="30">
        <v>0</v>
      </c>
      <c r="AK13" s="30">
        <v>0</v>
      </c>
      <c r="AL13" s="30">
        <v>4.6717171717171713</v>
      </c>
      <c r="AM13" s="30">
        <v>32.828282828282823</v>
      </c>
      <c r="AN13" s="30">
        <f t="shared" si="0"/>
        <v>92.929292929292927</v>
      </c>
      <c r="AO13" s="30">
        <f t="shared" si="5"/>
        <v>37.499999999999993</v>
      </c>
      <c r="AP13" s="21">
        <v>100</v>
      </c>
      <c r="AQ13" s="21">
        <f t="shared" si="9"/>
        <v>0</v>
      </c>
      <c r="AR13" s="30">
        <f t="shared" si="10"/>
        <v>37.499999999999993</v>
      </c>
      <c r="AS13" s="30">
        <f t="shared" si="11"/>
        <v>0</v>
      </c>
    </row>
    <row r="14" spans="1:47" x14ac:dyDescent="0.2">
      <c r="A14" s="22" t="s">
        <v>208</v>
      </c>
      <c r="B14" s="22" t="s">
        <v>228</v>
      </c>
      <c r="C14" s="22" t="s">
        <v>231</v>
      </c>
      <c r="D14" s="22">
        <v>21.442647999999998</v>
      </c>
      <c r="E14" s="22">
        <v>-158.00987599999999</v>
      </c>
      <c r="F14" s="21" t="s">
        <v>92</v>
      </c>
      <c r="G14" s="14" t="s">
        <v>28</v>
      </c>
      <c r="H14" s="14">
        <v>96789</v>
      </c>
      <c r="I14" s="48"/>
      <c r="J14" s="41">
        <v>7.21</v>
      </c>
      <c r="AN14" s="30"/>
      <c r="AP14" s="21">
        <v>88.5</v>
      </c>
      <c r="AQ14" s="21">
        <f>100-AP14</f>
        <v>11.5</v>
      </c>
      <c r="AR14" s="30">
        <f t="shared" si="10"/>
        <v>0</v>
      </c>
      <c r="AS14" s="30">
        <f t="shared" si="11"/>
        <v>0</v>
      </c>
    </row>
    <row r="15" spans="1:47" x14ac:dyDescent="0.2">
      <c r="A15" s="23" t="s">
        <v>182</v>
      </c>
      <c r="B15" s="31" t="s">
        <v>227</v>
      </c>
      <c r="C15" s="32" t="s">
        <v>230</v>
      </c>
      <c r="D15" s="22">
        <v>21.376367999999999</v>
      </c>
      <c r="E15" s="22">
        <v>-157.931152</v>
      </c>
      <c r="F15" s="21" t="s">
        <v>36</v>
      </c>
      <c r="G15" s="14" t="s">
        <v>35</v>
      </c>
      <c r="H15" s="14">
        <v>96701</v>
      </c>
      <c r="I15" s="48"/>
      <c r="J15" s="41">
        <v>7.39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4.3202033036848801</v>
      </c>
      <c r="AC15" s="37">
        <v>4.9555273189326563</v>
      </c>
      <c r="AD15" s="30">
        <v>0</v>
      </c>
      <c r="AF15" s="30">
        <v>2.1601016518424401</v>
      </c>
      <c r="AG15" s="30">
        <v>0</v>
      </c>
      <c r="AH15" s="30">
        <v>10.673443456162646</v>
      </c>
      <c r="AI15" s="30">
        <v>3.8119440914866587</v>
      </c>
      <c r="AJ15" s="30">
        <v>6.7344345616264309</v>
      </c>
      <c r="AK15" s="30">
        <v>0</v>
      </c>
      <c r="AL15" s="30">
        <v>48.284625158831012</v>
      </c>
      <c r="AM15" s="30">
        <v>19.059720457433293</v>
      </c>
      <c r="AN15" s="30">
        <f t="shared" si="0"/>
        <v>100.00000000000003</v>
      </c>
      <c r="AO15" s="30">
        <f t="shared" ref="AO15:AO24" si="12">AM15+AL15</f>
        <v>67.344345616264306</v>
      </c>
      <c r="AP15" s="21">
        <v>100</v>
      </c>
      <c r="AQ15" s="21">
        <f t="shared" ref="AQ15:AQ23" si="13">100-AP15</f>
        <v>0</v>
      </c>
      <c r="AR15" s="30">
        <f t="shared" si="10"/>
        <v>67.344345616264306</v>
      </c>
      <c r="AS15" s="30">
        <f t="shared" si="11"/>
        <v>0</v>
      </c>
    </row>
    <row r="16" spans="1:47" x14ac:dyDescent="0.2">
      <c r="A16" s="22" t="s">
        <v>209</v>
      </c>
      <c r="B16" s="22" t="s">
        <v>228</v>
      </c>
      <c r="C16" s="22" t="s">
        <v>231</v>
      </c>
      <c r="D16" s="22">
        <v>21.387985</v>
      </c>
      <c r="E16" s="22">
        <v>-157.91711900000001</v>
      </c>
      <c r="F16" s="21" t="s">
        <v>94</v>
      </c>
      <c r="G16" s="14" t="s">
        <v>35</v>
      </c>
      <c r="H16" s="14">
        <v>96701</v>
      </c>
      <c r="I16" s="48"/>
      <c r="J16" s="41">
        <v>7.2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16.303196108188267</v>
      </c>
      <c r="AC16" s="30">
        <v>0.93737747099090352</v>
      </c>
      <c r="AD16" s="30">
        <v>0.37924627672966466</v>
      </c>
      <c r="AF16" s="30">
        <v>17.016902496961105</v>
      </c>
      <c r="AG16" s="30">
        <v>1.5051800272274598</v>
      </c>
      <c r="AH16" s="30">
        <v>3.7712808890841445</v>
      </c>
      <c r="AI16" s="30">
        <v>1.1142249668819242</v>
      </c>
      <c r="AJ16" s="30">
        <v>0</v>
      </c>
      <c r="AK16" s="30">
        <v>0</v>
      </c>
      <c r="AL16" s="30">
        <v>39.29750975147811</v>
      </c>
      <c r="AM16" s="30">
        <v>19.675082012458429</v>
      </c>
      <c r="AN16" s="30">
        <f t="shared" si="0"/>
        <v>100.00000000000001</v>
      </c>
      <c r="AO16" s="30">
        <f t="shared" si="12"/>
        <v>58.972591763936535</v>
      </c>
      <c r="AP16" s="21">
        <v>100</v>
      </c>
      <c r="AQ16" s="21">
        <f t="shared" si="13"/>
        <v>0</v>
      </c>
      <c r="AR16" s="30">
        <f t="shared" si="10"/>
        <v>58.972591763936535</v>
      </c>
      <c r="AS16" s="30">
        <f t="shared" si="11"/>
        <v>0</v>
      </c>
    </row>
    <row r="17" spans="1:45" x14ac:dyDescent="0.2">
      <c r="A17" s="22" t="s">
        <v>210</v>
      </c>
      <c r="B17" s="22" t="s">
        <v>228</v>
      </c>
      <c r="C17" s="22" t="s">
        <v>231</v>
      </c>
      <c r="D17" s="22">
        <v>21.402373999999998</v>
      </c>
      <c r="E17" s="22">
        <v>-157.99268699999999</v>
      </c>
      <c r="F17" s="21" t="s">
        <v>96</v>
      </c>
      <c r="G17" s="14" t="s">
        <v>30</v>
      </c>
      <c r="H17" s="14">
        <v>96797</v>
      </c>
      <c r="I17" s="48"/>
      <c r="J17" s="41">
        <v>7.74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9.8860295797446227</v>
      </c>
      <c r="AC17" s="30">
        <v>0.39514067253001478</v>
      </c>
      <c r="AD17" s="30">
        <v>6.3717859746849292</v>
      </c>
      <c r="AF17" s="30">
        <v>7.6547632791215152</v>
      </c>
      <c r="AG17" s="30">
        <v>2.3144554371902544</v>
      </c>
      <c r="AH17" s="30">
        <v>0.61717579063670724</v>
      </c>
      <c r="AI17" s="30">
        <v>7.482899850192954</v>
      </c>
      <c r="AJ17" s="30">
        <v>0</v>
      </c>
      <c r="AK17" s="30">
        <v>0</v>
      </c>
      <c r="AL17" s="30">
        <v>43.279275252945581</v>
      </c>
      <c r="AM17" s="30">
        <v>21.998474162953407</v>
      </c>
      <c r="AN17" s="30">
        <f t="shared" si="0"/>
        <v>100</v>
      </c>
      <c r="AO17" s="30">
        <f t="shared" si="12"/>
        <v>65.277749415898995</v>
      </c>
      <c r="AP17" s="21">
        <v>100</v>
      </c>
      <c r="AQ17" s="21">
        <f t="shared" si="13"/>
        <v>0</v>
      </c>
      <c r="AR17" s="30">
        <f t="shared" si="10"/>
        <v>65.277749415898995</v>
      </c>
      <c r="AS17" s="30">
        <f t="shared" si="11"/>
        <v>0</v>
      </c>
    </row>
    <row r="18" spans="1:45" x14ac:dyDescent="0.2">
      <c r="A18" s="23" t="s">
        <v>183</v>
      </c>
      <c r="B18" s="31" t="s">
        <v>227</v>
      </c>
      <c r="C18" s="32" t="s">
        <v>230</v>
      </c>
      <c r="D18" s="22">
        <v>21.409777999999999</v>
      </c>
      <c r="E18" s="22">
        <v>-157.955962</v>
      </c>
      <c r="F18" s="21" t="s">
        <v>37</v>
      </c>
      <c r="G18" s="14" t="s">
        <v>38</v>
      </c>
      <c r="H18" s="14">
        <v>96782</v>
      </c>
      <c r="I18" s="48" t="s">
        <v>290</v>
      </c>
      <c r="J18" s="41">
        <v>6.39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5.9334298118668594</v>
      </c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  <c r="X18" s="37">
        <v>4.3415340086830687</v>
      </c>
      <c r="Y18" s="37">
        <v>0</v>
      </c>
      <c r="Z18" s="37">
        <v>0</v>
      </c>
      <c r="AA18" s="37">
        <v>0</v>
      </c>
      <c r="AB18" s="37">
        <v>12.156295224312592</v>
      </c>
      <c r="AC18" s="37">
        <v>4.1968162083936331</v>
      </c>
      <c r="AD18" s="30">
        <v>3.0390738060781479</v>
      </c>
      <c r="AF18" s="30">
        <v>4.7756874095513755</v>
      </c>
      <c r="AG18" s="30">
        <v>0.72358900144717808</v>
      </c>
      <c r="AH18" s="30">
        <v>3.3285094066570191</v>
      </c>
      <c r="AI18" s="30">
        <v>7.3806078147612162</v>
      </c>
      <c r="AJ18" s="30">
        <v>0</v>
      </c>
      <c r="AK18" s="30">
        <v>1.157742402315485</v>
      </c>
      <c r="AL18" s="30">
        <v>39.942112879884235</v>
      </c>
      <c r="AM18" s="30">
        <v>13.024602026049205</v>
      </c>
      <c r="AN18" s="30">
        <f t="shared" si="0"/>
        <v>100.00000000000001</v>
      </c>
      <c r="AO18" s="30">
        <f t="shared" si="12"/>
        <v>52.966714905933443</v>
      </c>
      <c r="AP18" s="21">
        <v>100</v>
      </c>
      <c r="AQ18" s="21">
        <f t="shared" si="13"/>
        <v>0</v>
      </c>
      <c r="AR18" s="30">
        <f t="shared" si="10"/>
        <v>52.966714905933443</v>
      </c>
      <c r="AS18" s="30">
        <f t="shared" si="11"/>
        <v>0</v>
      </c>
    </row>
    <row r="19" spans="1:45" x14ac:dyDescent="0.2">
      <c r="A19" s="23" t="s">
        <v>184</v>
      </c>
      <c r="B19" s="31" t="s">
        <v>227</v>
      </c>
      <c r="C19" s="32" t="s">
        <v>230</v>
      </c>
      <c r="D19" s="22">
        <v>21.450541999999999</v>
      </c>
      <c r="E19" s="22">
        <v>-158.021773</v>
      </c>
      <c r="F19" s="21" t="s">
        <v>39</v>
      </c>
      <c r="G19" s="14" t="s">
        <v>28</v>
      </c>
      <c r="H19" s="14">
        <v>96789</v>
      </c>
      <c r="I19" s="48"/>
      <c r="J19" s="41">
        <v>7.54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12.893401015228426</v>
      </c>
      <c r="AC19" s="37">
        <v>17.258883248730964</v>
      </c>
      <c r="AD19" s="30">
        <v>0</v>
      </c>
      <c r="AF19" s="30">
        <v>4.0609137055837561</v>
      </c>
      <c r="AG19" s="30">
        <v>2.8426395939086291</v>
      </c>
      <c r="AH19" s="30">
        <v>14.213197969543145</v>
      </c>
      <c r="AI19" s="30">
        <v>3.0456852791878171</v>
      </c>
      <c r="AJ19" s="30">
        <v>0</v>
      </c>
      <c r="AK19" s="30">
        <v>0</v>
      </c>
      <c r="AL19" s="30">
        <v>37.563451776649742</v>
      </c>
      <c r="AM19" s="30">
        <v>8.1218274111675122</v>
      </c>
      <c r="AN19" s="30">
        <f t="shared" si="0"/>
        <v>100</v>
      </c>
      <c r="AO19" s="30">
        <f t="shared" si="12"/>
        <v>45.685279187817258</v>
      </c>
      <c r="AP19" s="21">
        <v>100</v>
      </c>
      <c r="AQ19" s="21">
        <f t="shared" si="13"/>
        <v>0</v>
      </c>
      <c r="AR19" s="30">
        <f t="shared" si="10"/>
        <v>45.685279187817258</v>
      </c>
      <c r="AS19" s="30">
        <f t="shared" si="11"/>
        <v>0</v>
      </c>
    </row>
    <row r="20" spans="1:45" x14ac:dyDescent="0.2">
      <c r="A20" s="22" t="s">
        <v>211</v>
      </c>
      <c r="B20" s="22" t="s">
        <v>228</v>
      </c>
      <c r="C20" s="22" t="s">
        <v>231</v>
      </c>
      <c r="D20" s="22">
        <v>21.386151999999999</v>
      </c>
      <c r="E20" s="22">
        <v>-157.73322099999999</v>
      </c>
      <c r="F20" s="21" t="s">
        <v>98</v>
      </c>
      <c r="G20" s="14" t="s">
        <v>99</v>
      </c>
      <c r="H20" s="14">
        <v>96734</v>
      </c>
      <c r="I20" s="48"/>
      <c r="J20" s="41">
        <v>7.4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3.7646561541881773</v>
      </c>
      <c r="AC20" s="30">
        <v>3.799420994054878</v>
      </c>
      <c r="AD20" s="30">
        <v>0.12541699664239228</v>
      </c>
      <c r="AF20" s="30">
        <v>33.516036749364204</v>
      </c>
      <c r="AG20" s="30">
        <v>0.62358905496437922</v>
      </c>
      <c r="AH20" s="30">
        <v>8.9451675356149281</v>
      </c>
      <c r="AI20" s="30">
        <v>0.46491913778200344</v>
      </c>
      <c r="AJ20" s="30">
        <v>0</v>
      </c>
      <c r="AK20" s="30">
        <v>0</v>
      </c>
      <c r="AL20" s="30">
        <v>31.032404599740204</v>
      </c>
      <c r="AM20" s="30">
        <v>17.728388777648828</v>
      </c>
      <c r="AN20" s="30">
        <f t="shared" si="0"/>
        <v>100</v>
      </c>
      <c r="AO20" s="30">
        <f t="shared" si="12"/>
        <v>48.760793377389035</v>
      </c>
      <c r="AP20" s="21">
        <v>100</v>
      </c>
      <c r="AQ20" s="21">
        <f t="shared" si="13"/>
        <v>0</v>
      </c>
      <c r="AR20" s="30">
        <f t="shared" si="10"/>
        <v>48.760793377389035</v>
      </c>
      <c r="AS20" s="30">
        <f t="shared" si="11"/>
        <v>0</v>
      </c>
    </row>
    <row r="21" spans="1:45" x14ac:dyDescent="0.2">
      <c r="A21" s="22" t="s">
        <v>212</v>
      </c>
      <c r="B21" s="22" t="s">
        <v>228</v>
      </c>
      <c r="C21" s="22" t="s">
        <v>231</v>
      </c>
      <c r="D21" s="22">
        <v>21.383967999999999</v>
      </c>
      <c r="E21" s="22">
        <v>-158.01781800000001</v>
      </c>
      <c r="F21" s="21" t="s">
        <v>101</v>
      </c>
      <c r="G21" s="14" t="s">
        <v>30</v>
      </c>
      <c r="H21" s="14">
        <v>96797</v>
      </c>
      <c r="I21" s="48"/>
      <c r="J21" s="41">
        <v>6.47</v>
      </c>
      <c r="K21" s="30">
        <v>4.7176296528467373E-4</v>
      </c>
      <c r="L21" s="30">
        <v>0.15870987653838134</v>
      </c>
      <c r="M21" s="30">
        <v>0.76301642953473514</v>
      </c>
      <c r="N21" s="30">
        <v>0</v>
      </c>
      <c r="O21" s="30">
        <v>0</v>
      </c>
      <c r="P21" s="30">
        <v>0</v>
      </c>
      <c r="Q21" s="30">
        <v>5.2692108638356414</v>
      </c>
      <c r="R21" s="30">
        <v>0.19713511195692968</v>
      </c>
      <c r="S21" s="30">
        <v>3.7239924674343915E-2</v>
      </c>
      <c r="T21" s="30">
        <v>1.9486955173555264E-2</v>
      </c>
      <c r="U21" s="30">
        <v>1.5734322691144926</v>
      </c>
      <c r="V21" s="30">
        <v>3.3640591618600041E-3</v>
      </c>
      <c r="W21" s="30">
        <v>9.9731383988770864E-2</v>
      </c>
      <c r="X21" s="30">
        <v>9.8447702487589571E-4</v>
      </c>
      <c r="Y21" s="30">
        <v>6.2145102023877952E-3</v>
      </c>
      <c r="Z21" s="30">
        <v>3.566491722916886</v>
      </c>
      <c r="AA21" s="30">
        <v>0</v>
      </c>
      <c r="AB21" s="30">
        <v>6.5208240704458706</v>
      </c>
      <c r="AC21" s="30">
        <v>1.1826213122147397E-2</v>
      </c>
      <c r="AD21" s="30">
        <v>0.80198387080447819</v>
      </c>
      <c r="AF21" s="30">
        <v>18.845361302014776</v>
      </c>
      <c r="AG21" s="30">
        <v>3.6203317634890126</v>
      </c>
      <c r="AH21" s="30">
        <v>1.0333459872918078</v>
      </c>
      <c r="AI21" s="30">
        <v>8.204512364490478</v>
      </c>
      <c r="AJ21" s="30">
        <v>1.8293287873239281</v>
      </c>
      <c r="AK21" s="30">
        <v>0</v>
      </c>
      <c r="AL21" s="30">
        <v>26.178269193899663</v>
      </c>
      <c r="AM21" s="30">
        <v>21.258727100029688</v>
      </c>
      <c r="AN21" s="30">
        <f t="shared" si="0"/>
        <v>99.99952823703471</v>
      </c>
      <c r="AO21" s="30">
        <f t="shared" si="12"/>
        <v>47.436996293929354</v>
      </c>
      <c r="AP21" s="21">
        <v>100</v>
      </c>
      <c r="AQ21" s="21">
        <f t="shared" si="13"/>
        <v>0</v>
      </c>
      <c r="AR21" s="30">
        <f t="shared" si="10"/>
        <v>47.436996293929354</v>
      </c>
      <c r="AS21" s="30">
        <f t="shared" si="11"/>
        <v>0</v>
      </c>
    </row>
    <row r="22" spans="1:45" x14ac:dyDescent="0.2">
      <c r="A22" s="23" t="s">
        <v>185</v>
      </c>
      <c r="B22" s="31" t="s">
        <v>227</v>
      </c>
      <c r="C22" s="32" t="s">
        <v>230</v>
      </c>
      <c r="D22" s="22">
        <v>21.387978</v>
      </c>
      <c r="E22" s="22">
        <v>-157.918858</v>
      </c>
      <c r="F22" s="21" t="s">
        <v>40</v>
      </c>
      <c r="G22" s="14" t="s">
        <v>35</v>
      </c>
      <c r="H22" s="14">
        <v>96701</v>
      </c>
      <c r="I22" s="48"/>
      <c r="J22" s="41">
        <v>4.04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5.4798578199052139</v>
      </c>
      <c r="Y22" s="37">
        <v>0</v>
      </c>
      <c r="Z22" s="37">
        <v>0</v>
      </c>
      <c r="AA22" s="37">
        <v>0</v>
      </c>
      <c r="AB22" s="37">
        <v>10.219194312796208</v>
      </c>
      <c r="AC22" s="37">
        <v>5.9241706161137442</v>
      </c>
      <c r="AD22" s="30">
        <v>0.32582938388625593</v>
      </c>
      <c r="AF22" s="30">
        <v>11.404028436018958</v>
      </c>
      <c r="AG22" s="30">
        <v>8.5900473933649284</v>
      </c>
      <c r="AH22" s="30">
        <v>6.516587677725119</v>
      </c>
      <c r="AI22" s="30">
        <v>13.033175355450238</v>
      </c>
      <c r="AJ22" s="30">
        <v>0</v>
      </c>
      <c r="AK22" s="30">
        <v>0</v>
      </c>
      <c r="AL22" s="30">
        <v>22.215639810426541</v>
      </c>
      <c r="AM22" s="30">
        <v>16.291469194312796</v>
      </c>
      <c r="AN22" s="30">
        <f t="shared" si="0"/>
        <v>100</v>
      </c>
      <c r="AO22" s="30">
        <f t="shared" si="12"/>
        <v>38.507109004739334</v>
      </c>
      <c r="AP22" s="21">
        <v>100</v>
      </c>
      <c r="AQ22" s="21">
        <f t="shared" si="13"/>
        <v>0</v>
      </c>
      <c r="AR22" s="30">
        <f t="shared" si="10"/>
        <v>38.507109004739334</v>
      </c>
      <c r="AS22" s="30">
        <f t="shared" si="11"/>
        <v>0</v>
      </c>
    </row>
    <row r="23" spans="1:45" x14ac:dyDescent="0.2">
      <c r="A23" s="22" t="s">
        <v>200</v>
      </c>
      <c r="B23" s="22" t="s">
        <v>228</v>
      </c>
      <c r="C23" s="22" t="s">
        <v>231</v>
      </c>
      <c r="D23" s="22">
        <v>21.395818999999999</v>
      </c>
      <c r="E23" s="22">
        <v>-157.97536199999999</v>
      </c>
      <c r="F23" s="21" t="s">
        <v>74</v>
      </c>
      <c r="G23" s="14" t="s">
        <v>75</v>
      </c>
      <c r="H23" s="14">
        <v>96782</v>
      </c>
      <c r="I23" s="48"/>
      <c r="J23" s="41">
        <v>7.71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12.648648648648649</v>
      </c>
      <c r="AC23" s="30">
        <v>4</v>
      </c>
      <c r="AD23" s="30">
        <v>11.891891891891893</v>
      </c>
      <c r="AF23" s="30">
        <v>15.459459459459461</v>
      </c>
      <c r="AG23" s="30">
        <v>0</v>
      </c>
      <c r="AH23" s="30">
        <v>1.5135135135135136</v>
      </c>
      <c r="AI23" s="30">
        <v>4.3243243243243246</v>
      </c>
      <c r="AJ23" s="30">
        <v>0</v>
      </c>
      <c r="AK23" s="30">
        <v>0</v>
      </c>
      <c r="AL23" s="30">
        <v>29.621621621621621</v>
      </c>
      <c r="AM23" s="30">
        <v>20.54054054054054</v>
      </c>
      <c r="AN23" s="30">
        <f t="shared" si="0"/>
        <v>100</v>
      </c>
      <c r="AO23" s="30">
        <f t="shared" si="12"/>
        <v>50.162162162162161</v>
      </c>
      <c r="AP23" s="21">
        <v>100</v>
      </c>
      <c r="AQ23" s="21">
        <f t="shared" si="13"/>
        <v>0</v>
      </c>
      <c r="AR23" s="30">
        <f t="shared" si="10"/>
        <v>50.162162162162161</v>
      </c>
      <c r="AS23" s="30">
        <f t="shared" si="11"/>
        <v>0</v>
      </c>
    </row>
    <row r="24" spans="1:45" x14ac:dyDescent="0.2">
      <c r="A24" s="22" t="s">
        <v>189</v>
      </c>
      <c r="B24" s="22" t="s">
        <v>228</v>
      </c>
      <c r="C24" s="32" t="s">
        <v>230</v>
      </c>
      <c r="D24" s="22">
        <v>21.405045000000001</v>
      </c>
      <c r="E24" s="22">
        <v>-157.95478600000001</v>
      </c>
      <c r="F24" s="21" t="s">
        <v>44</v>
      </c>
      <c r="G24" s="14" t="s">
        <v>38</v>
      </c>
      <c r="H24" s="14">
        <v>96782</v>
      </c>
      <c r="I24" s="48"/>
      <c r="J24" s="41">
        <v>5.15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8.7129570470936173</v>
      </c>
      <c r="AC24" s="30">
        <v>5.2959309122078295</v>
      </c>
      <c r="AD24" s="30">
        <v>2.9235466161861021E-3</v>
      </c>
      <c r="AF24" s="30">
        <v>20.284313927599417</v>
      </c>
      <c r="AG24" s="30">
        <v>4.938788751157964</v>
      </c>
      <c r="AH24" s="30">
        <v>4.6152503835927492</v>
      </c>
      <c r="AI24" s="30">
        <v>1.8388430384141745</v>
      </c>
      <c r="AJ24" s="30">
        <v>0</v>
      </c>
      <c r="AK24" s="30">
        <v>0</v>
      </c>
      <c r="AL24" s="30">
        <v>44.606399790068544</v>
      </c>
      <c r="AM24" s="30">
        <v>9.7045926032495409</v>
      </c>
      <c r="AN24" s="30">
        <f t="shared" si="0"/>
        <v>100.00000000000001</v>
      </c>
      <c r="AO24" s="30">
        <f t="shared" si="12"/>
        <v>54.310992393318088</v>
      </c>
      <c r="AP24" s="21">
        <v>33.6</v>
      </c>
      <c r="AQ24" s="21">
        <f>100-AP24</f>
        <v>66.400000000000006</v>
      </c>
      <c r="AR24" s="30">
        <f t="shared" si="10"/>
        <v>18.248493444154878</v>
      </c>
      <c r="AS24" s="30">
        <f t="shared" si="11"/>
        <v>36.062498949163214</v>
      </c>
    </row>
    <row r="25" spans="1:45" x14ac:dyDescent="0.2">
      <c r="A25" s="22" t="s">
        <v>213</v>
      </c>
      <c r="B25" s="22" t="s">
        <v>228</v>
      </c>
      <c r="C25" s="22" t="s">
        <v>231</v>
      </c>
      <c r="D25" s="22">
        <v>21.365947999999999</v>
      </c>
      <c r="E25" s="22">
        <v>-157.925375</v>
      </c>
      <c r="F25" s="21" t="s">
        <v>102</v>
      </c>
      <c r="G25" s="14" t="s">
        <v>42</v>
      </c>
      <c r="H25" s="14">
        <v>96818</v>
      </c>
      <c r="I25" s="48"/>
      <c r="J25" s="41">
        <v>6.52</v>
      </c>
      <c r="AN25" s="30"/>
    </row>
    <row r="26" spans="1:45" x14ac:dyDescent="0.2">
      <c r="A26" s="22" t="s">
        <v>190</v>
      </c>
      <c r="B26" s="22" t="s">
        <v>228</v>
      </c>
      <c r="C26" s="32" t="s">
        <v>230</v>
      </c>
      <c r="D26" s="22">
        <v>21.384058</v>
      </c>
      <c r="E26" s="22">
        <v>-157.91730100000001</v>
      </c>
      <c r="F26" s="21" t="s">
        <v>45</v>
      </c>
      <c r="G26" s="14" t="s">
        <v>35</v>
      </c>
      <c r="H26" s="14">
        <v>96701</v>
      </c>
      <c r="I26" s="48"/>
      <c r="J26" s="41">
        <v>6.27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12.132833783978688</v>
      </c>
      <c r="AC26" s="30">
        <v>6.1041789803301071E-3</v>
      </c>
      <c r="AD26" s="30">
        <v>4.9328366121657181</v>
      </c>
      <c r="AF26" s="30">
        <v>8.9681034136189464</v>
      </c>
      <c r="AG26" s="30">
        <v>3.0117480253358311</v>
      </c>
      <c r="AH26" s="30">
        <v>2.1823494208938561</v>
      </c>
      <c r="AI26" s="30">
        <v>2.3865337156912378</v>
      </c>
      <c r="AJ26" s="30">
        <v>0</v>
      </c>
      <c r="AK26" s="30">
        <v>0</v>
      </c>
      <c r="AL26" s="30">
        <v>45.297803499537913</v>
      </c>
      <c r="AM26" s="30">
        <v>21.081687349797487</v>
      </c>
      <c r="AN26" s="30">
        <f t="shared" si="0"/>
        <v>100.00000000000001</v>
      </c>
      <c r="AO26" s="30">
        <f t="shared" ref="AO26:AO27" si="14">AM26+AL26</f>
        <v>66.379490849335397</v>
      </c>
      <c r="AP26" s="21">
        <v>100</v>
      </c>
      <c r="AQ26" s="21">
        <f t="shared" ref="AQ26:AQ27" si="15">100-AP26</f>
        <v>0</v>
      </c>
      <c r="AR26" s="30">
        <f t="shared" ref="AR26:AR27" si="16">AP26/100*AO26</f>
        <v>66.379490849335397</v>
      </c>
      <c r="AS26" s="30">
        <f t="shared" ref="AS26:AS27" si="17">AQ26/100*AO26</f>
        <v>0</v>
      </c>
    </row>
    <row r="27" spans="1:45" x14ac:dyDescent="0.2">
      <c r="A27" s="22" t="s">
        <v>191</v>
      </c>
      <c r="B27" s="22" t="s">
        <v>228</v>
      </c>
      <c r="C27" s="32" t="s">
        <v>230</v>
      </c>
      <c r="D27" s="22">
        <v>21.412254000000001</v>
      </c>
      <c r="E27" s="22">
        <v>-157.95645300000001</v>
      </c>
      <c r="F27" s="21" t="s">
        <v>46</v>
      </c>
      <c r="G27" s="14" t="s">
        <v>38</v>
      </c>
      <c r="H27" s="14">
        <v>96782</v>
      </c>
      <c r="I27" s="48"/>
      <c r="J27" s="41">
        <v>7.58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0">
        <v>0</v>
      </c>
      <c r="AB27" s="30">
        <v>8.5150303186685576</v>
      </c>
      <c r="AC27" s="30">
        <v>1.0450264482002323</v>
      </c>
      <c r="AD27" s="30">
        <v>6.0637337117791255</v>
      </c>
      <c r="AE27" s="30">
        <v>4.2575151593342788</v>
      </c>
      <c r="AF27" s="30">
        <v>15.481873306670106</v>
      </c>
      <c r="AG27" s="30">
        <v>3.4834214940007744</v>
      </c>
      <c r="AH27" s="30">
        <v>2.8383434395561866</v>
      </c>
      <c r="AI27" s="30">
        <v>2.8383434395561866</v>
      </c>
      <c r="AJ27" s="30">
        <v>0</v>
      </c>
      <c r="AK27" s="30">
        <v>0</v>
      </c>
      <c r="AL27" s="30">
        <v>28.383434395561864</v>
      </c>
      <c r="AM27" s="30">
        <v>27.093278286672685</v>
      </c>
      <c r="AN27" s="30">
        <f t="shared" si="0"/>
        <v>99.999999999999986</v>
      </c>
      <c r="AO27" s="30">
        <f t="shared" si="14"/>
        <v>55.476712682234549</v>
      </c>
      <c r="AP27" s="21">
        <v>100</v>
      </c>
      <c r="AQ27" s="21">
        <f t="shared" si="15"/>
        <v>0</v>
      </c>
      <c r="AR27" s="30">
        <f t="shared" si="16"/>
        <v>55.476712682234549</v>
      </c>
      <c r="AS27" s="30">
        <f t="shared" si="17"/>
        <v>0</v>
      </c>
    </row>
    <row r="28" spans="1:45" x14ac:dyDescent="0.2">
      <c r="A28" s="22" t="s">
        <v>214</v>
      </c>
      <c r="B28" s="22" t="s">
        <v>228</v>
      </c>
      <c r="C28" s="22" t="s">
        <v>231</v>
      </c>
      <c r="D28" s="22">
        <v>21.408795999999999</v>
      </c>
      <c r="E28" s="22">
        <v>-157.97021899999999</v>
      </c>
      <c r="F28" s="21" t="s">
        <v>105</v>
      </c>
      <c r="G28" s="14" t="s">
        <v>75</v>
      </c>
      <c r="H28" s="14">
        <v>96782</v>
      </c>
      <c r="I28" s="48"/>
      <c r="J28" s="41">
        <v>7.46</v>
      </c>
      <c r="AN28" s="30"/>
    </row>
    <row r="29" spans="1:45" x14ac:dyDescent="0.2">
      <c r="A29" s="22" t="s">
        <v>192</v>
      </c>
      <c r="B29" s="22" t="s">
        <v>228</v>
      </c>
      <c r="C29" s="32" t="s">
        <v>230</v>
      </c>
      <c r="D29" s="22">
        <v>21.429241000000001</v>
      </c>
      <c r="E29" s="22">
        <v>-158.019383</v>
      </c>
      <c r="F29" s="21" t="s">
        <v>47</v>
      </c>
      <c r="G29" s="14" t="s">
        <v>28</v>
      </c>
      <c r="H29" s="14">
        <v>96789</v>
      </c>
      <c r="I29" s="48"/>
      <c r="J29" s="41">
        <v>6.41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30">
        <v>15.225624423615725</v>
      </c>
      <c r="AC29" s="30">
        <v>7.80001864414076</v>
      </c>
      <c r="AD29" s="30">
        <v>0.75804773619655597</v>
      </c>
      <c r="AF29" s="30">
        <v>11.535569759636228</v>
      </c>
      <c r="AG29" s="30">
        <v>3.6494111476705644</v>
      </c>
      <c r="AH29" s="30">
        <v>5.2171721218287166</v>
      </c>
      <c r="AI29" s="30">
        <v>17.407638719933274</v>
      </c>
      <c r="AJ29" s="30">
        <v>0</v>
      </c>
      <c r="AK29" s="30">
        <v>0</v>
      </c>
      <c r="AL29" s="30">
        <v>21.803463927076116</v>
      </c>
      <c r="AM29" s="30">
        <v>16.603053519902069</v>
      </c>
      <c r="AN29" s="30">
        <f t="shared" si="0"/>
        <v>100</v>
      </c>
      <c r="AO29" s="30">
        <f t="shared" ref="AO29:AO36" si="18">AM29+AL29</f>
        <v>38.406517446978185</v>
      </c>
      <c r="AP29" s="21">
        <v>100</v>
      </c>
      <c r="AQ29" s="21">
        <f t="shared" ref="AQ29:AQ34" si="19">100-AP29</f>
        <v>0</v>
      </c>
      <c r="AR29" s="30">
        <f t="shared" ref="AR29:AR36" si="20">AP29/100*AO29</f>
        <v>38.406517446978185</v>
      </c>
      <c r="AS29" s="30">
        <f t="shared" ref="AS29:AS36" si="21">AQ29/100*AO29</f>
        <v>0</v>
      </c>
    </row>
    <row r="30" spans="1:45" x14ac:dyDescent="0.2">
      <c r="A30" s="22" t="s">
        <v>193</v>
      </c>
      <c r="B30" s="22" t="s">
        <v>228</v>
      </c>
      <c r="C30" s="32" t="s">
        <v>230</v>
      </c>
      <c r="D30" s="22">
        <v>21.405311999999999</v>
      </c>
      <c r="E30" s="22">
        <v>-157.95510100000001</v>
      </c>
      <c r="F30" s="21" t="s">
        <v>48</v>
      </c>
      <c r="G30" s="14" t="s">
        <v>38</v>
      </c>
      <c r="H30" s="14">
        <v>96782</v>
      </c>
      <c r="I30" s="48"/>
      <c r="J30" s="41">
        <v>7.73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6.5914101400092786</v>
      </c>
      <c r="AC30" s="30">
        <v>6.5156733054580522E-5</v>
      </c>
      <c r="AD30" s="30">
        <v>2.627653033310084</v>
      </c>
      <c r="AF30" s="30">
        <v>15.096849574652829</v>
      </c>
      <c r="AG30" s="30">
        <v>6.7151303642383171</v>
      </c>
      <c r="AH30" s="30">
        <v>6.1301937062485301</v>
      </c>
      <c r="AI30" s="30">
        <v>5.4523077916343397</v>
      </c>
      <c r="AJ30" s="30">
        <v>0</v>
      </c>
      <c r="AK30" s="30">
        <v>0</v>
      </c>
      <c r="AL30" s="30">
        <v>15.515026899775306</v>
      </c>
      <c r="AM30" s="30">
        <v>41.87136333339825</v>
      </c>
      <c r="AN30" s="30">
        <f t="shared" si="0"/>
        <v>99.999999999999986</v>
      </c>
      <c r="AO30" s="30">
        <f t="shared" si="18"/>
        <v>57.386390233173557</v>
      </c>
      <c r="AP30" s="21">
        <v>100</v>
      </c>
      <c r="AQ30" s="21">
        <f t="shared" si="19"/>
        <v>0</v>
      </c>
      <c r="AR30" s="30">
        <f t="shared" si="20"/>
        <v>57.386390233173557</v>
      </c>
      <c r="AS30" s="30">
        <f t="shared" si="21"/>
        <v>0</v>
      </c>
    </row>
    <row r="31" spans="1:45" x14ac:dyDescent="0.2">
      <c r="A31" s="22" t="s">
        <v>215</v>
      </c>
      <c r="B31" s="22" t="s">
        <v>228</v>
      </c>
      <c r="C31" s="22" t="s">
        <v>231</v>
      </c>
      <c r="D31" s="22">
        <v>21.404952000000002</v>
      </c>
      <c r="E31" s="22">
        <v>-157.954916</v>
      </c>
      <c r="F31" s="21" t="s">
        <v>108</v>
      </c>
      <c r="G31" s="14" t="s">
        <v>75</v>
      </c>
      <c r="H31" s="14">
        <v>96782</v>
      </c>
      <c r="I31" s="48"/>
      <c r="J31" s="41">
        <v>7.75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6.073580789670685</v>
      </c>
      <c r="AC31" s="30">
        <v>2.2556658838287014</v>
      </c>
      <c r="AD31" s="30">
        <v>1.8842721894978609</v>
      </c>
      <c r="AF31" s="30">
        <v>15.827788403158387</v>
      </c>
      <c r="AG31" s="30">
        <v>5.7692382247669745</v>
      </c>
      <c r="AH31" s="30">
        <v>0.91969579881943253</v>
      </c>
      <c r="AI31" s="30">
        <v>0.80383475740361643</v>
      </c>
      <c r="AJ31" s="30">
        <v>1.5594132333187563</v>
      </c>
      <c r="AK31" s="30">
        <v>0</v>
      </c>
      <c r="AL31" s="30">
        <v>30.26874575659501</v>
      </c>
      <c r="AM31" s="30">
        <v>34.637764962940565</v>
      </c>
      <c r="AN31" s="30">
        <f t="shared" si="0"/>
        <v>99.999999999999986</v>
      </c>
      <c r="AO31" s="30">
        <f t="shared" si="18"/>
        <v>64.906510719535575</v>
      </c>
      <c r="AP31" s="21">
        <v>100</v>
      </c>
      <c r="AQ31" s="21">
        <f t="shared" si="19"/>
        <v>0</v>
      </c>
      <c r="AR31" s="30">
        <f t="shared" si="20"/>
        <v>64.906510719535575</v>
      </c>
      <c r="AS31" s="30">
        <f t="shared" si="21"/>
        <v>0</v>
      </c>
    </row>
    <row r="32" spans="1:45" x14ac:dyDescent="0.2">
      <c r="A32" s="22" t="s">
        <v>194</v>
      </c>
      <c r="B32" s="22" t="s">
        <v>228</v>
      </c>
      <c r="C32" s="32" t="s">
        <v>230</v>
      </c>
      <c r="D32" s="22">
        <v>21.404026999999999</v>
      </c>
      <c r="E32" s="22">
        <v>-157.99684400000001</v>
      </c>
      <c r="F32" s="21" t="s">
        <v>49</v>
      </c>
      <c r="G32" s="14" t="s">
        <v>30</v>
      </c>
      <c r="H32" s="14">
        <v>96797</v>
      </c>
      <c r="I32" s="48"/>
      <c r="J32" s="41">
        <v>7.26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22.569639276150173</v>
      </c>
      <c r="AC32" s="30">
        <v>6.1838749216211992</v>
      </c>
      <c r="AD32" s="30">
        <v>0.61048381528225659</v>
      </c>
      <c r="AF32" s="30">
        <v>14.49986177502845</v>
      </c>
      <c r="AG32" s="30">
        <v>1.3908164761144117</v>
      </c>
      <c r="AH32" s="30">
        <v>3.1307660345843868</v>
      </c>
      <c r="AI32" s="30">
        <v>9.4730348706565213</v>
      </c>
      <c r="AJ32" s="30">
        <v>0</v>
      </c>
      <c r="AK32" s="30">
        <v>0</v>
      </c>
      <c r="AL32" s="30">
        <v>36.594327206010085</v>
      </c>
      <c r="AM32" s="30">
        <v>5.54719562455253</v>
      </c>
      <c r="AN32" s="30">
        <f t="shared" si="0"/>
        <v>100.00000000000001</v>
      </c>
      <c r="AO32" s="30">
        <f t="shared" si="18"/>
        <v>42.141522830562614</v>
      </c>
      <c r="AP32" s="21">
        <v>100</v>
      </c>
      <c r="AQ32" s="21">
        <f t="shared" si="19"/>
        <v>0</v>
      </c>
      <c r="AR32" s="30">
        <f t="shared" si="20"/>
        <v>42.141522830562614</v>
      </c>
      <c r="AS32" s="30">
        <f t="shared" si="21"/>
        <v>0</v>
      </c>
    </row>
    <row r="33" spans="1:45" x14ac:dyDescent="0.2">
      <c r="A33" s="23" t="s">
        <v>179</v>
      </c>
      <c r="B33" s="31" t="s">
        <v>227</v>
      </c>
      <c r="C33" s="32" t="s">
        <v>230</v>
      </c>
      <c r="D33" s="22">
        <v>21.440843000000001</v>
      </c>
      <c r="E33" s="22">
        <v>-157.98807199999999</v>
      </c>
      <c r="F33" s="21" t="s">
        <v>29</v>
      </c>
      <c r="G33" s="14" t="s">
        <v>30</v>
      </c>
      <c r="H33" s="14">
        <v>96797</v>
      </c>
      <c r="I33" s="48"/>
      <c r="J33" s="41">
        <v>7.48</v>
      </c>
      <c r="K33" s="30">
        <v>7.3201010959761614</v>
      </c>
      <c r="L33" s="30">
        <v>2.9031883833021541</v>
      </c>
      <c r="M33" s="30">
        <v>2.5415808838607266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13.977082266847544</v>
      </c>
      <c r="AC33" s="30">
        <v>2.2902974032132146</v>
      </c>
      <c r="AD33" s="30">
        <v>0.7423893288257154</v>
      </c>
      <c r="AF33" s="30">
        <v>26.729423712264069</v>
      </c>
      <c r="AG33" s="30">
        <v>6.0899586206360032</v>
      </c>
      <c r="AH33" s="30">
        <v>3.8542333326968992</v>
      </c>
      <c r="AI33" s="30">
        <v>1.3160149421452962</v>
      </c>
      <c r="AJ33" s="30">
        <v>0</v>
      </c>
      <c r="AK33" s="30">
        <v>0</v>
      </c>
      <c r="AL33" s="30">
        <v>11.472984104725374</v>
      </c>
      <c r="AM33" s="30">
        <v>20.762745925506842</v>
      </c>
      <c r="AN33" s="30">
        <f t="shared" si="0"/>
        <v>92.679898904023844</v>
      </c>
      <c r="AO33" s="30">
        <f t="shared" si="18"/>
        <v>32.235730030232219</v>
      </c>
      <c r="AP33" s="21">
        <v>100</v>
      </c>
      <c r="AQ33" s="21">
        <f t="shared" si="19"/>
        <v>0</v>
      </c>
      <c r="AR33" s="30">
        <f t="shared" si="20"/>
        <v>32.235730030232219</v>
      </c>
      <c r="AS33" s="30">
        <f t="shared" si="21"/>
        <v>0</v>
      </c>
    </row>
    <row r="34" spans="1:45" x14ac:dyDescent="0.2">
      <c r="A34" s="22" t="s">
        <v>195</v>
      </c>
      <c r="B34" s="22" t="s">
        <v>228</v>
      </c>
      <c r="C34" s="32" t="s">
        <v>230</v>
      </c>
      <c r="D34" s="22">
        <v>21.411759</v>
      </c>
      <c r="E34" s="22">
        <v>-157.94212999999999</v>
      </c>
      <c r="F34" s="21" t="s">
        <v>50</v>
      </c>
      <c r="G34" s="14" t="s">
        <v>38</v>
      </c>
      <c r="H34" s="14">
        <v>96782</v>
      </c>
      <c r="I34" s="48"/>
      <c r="J34" s="41">
        <v>7.26</v>
      </c>
      <c r="K34" s="30">
        <v>16.562364737126114</v>
      </c>
      <c r="L34" s="30">
        <v>4.0007184296999236</v>
      </c>
      <c r="M34" s="30">
        <v>11.34285870554387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13.492527131480113</v>
      </c>
      <c r="AC34" s="30">
        <v>1.0986486581665758</v>
      </c>
      <c r="AD34" s="30">
        <v>3.3064560123122156E-4</v>
      </c>
      <c r="AF34" s="30">
        <v>16.375704089981049</v>
      </c>
      <c r="AG34" s="30">
        <v>1.9806933314651907</v>
      </c>
      <c r="AH34" s="30">
        <v>5.5571599413571207</v>
      </c>
      <c r="AI34" s="30">
        <v>3.998696425398915</v>
      </c>
      <c r="AJ34" s="30">
        <v>0</v>
      </c>
      <c r="AK34" s="30">
        <v>0</v>
      </c>
      <c r="AL34" s="30">
        <v>14.73389022629315</v>
      </c>
      <c r="AM34" s="30">
        <v>10.856407677886756</v>
      </c>
      <c r="AN34" s="30">
        <f t="shared" si="0"/>
        <v>83.437635262873897</v>
      </c>
      <c r="AO34" s="30">
        <f t="shared" si="18"/>
        <v>25.590297904179906</v>
      </c>
      <c r="AP34" s="21">
        <v>100</v>
      </c>
      <c r="AQ34" s="21">
        <f t="shared" si="19"/>
        <v>0</v>
      </c>
      <c r="AR34" s="30">
        <f t="shared" si="20"/>
        <v>25.590297904179906</v>
      </c>
      <c r="AS34" s="30">
        <f t="shared" si="21"/>
        <v>0</v>
      </c>
    </row>
    <row r="35" spans="1:45" x14ac:dyDescent="0.2">
      <c r="A35" s="22" t="s">
        <v>216</v>
      </c>
      <c r="B35" s="22" t="s">
        <v>228</v>
      </c>
      <c r="C35" s="22" t="s">
        <v>231</v>
      </c>
      <c r="D35" s="22">
        <v>21.382543999999999</v>
      </c>
      <c r="E35" s="22">
        <v>-158.00053199999999</v>
      </c>
      <c r="F35" s="21" t="s">
        <v>110</v>
      </c>
      <c r="G35" s="14" t="s">
        <v>30</v>
      </c>
      <c r="H35" s="14">
        <v>96797</v>
      </c>
      <c r="I35" s="48"/>
      <c r="J35" s="41">
        <v>7.49</v>
      </c>
      <c r="K35" s="30">
        <v>5.1679050019716906</v>
      </c>
      <c r="L35" s="30">
        <v>9.0573964777394416</v>
      </c>
      <c r="M35" s="30">
        <v>0.51909259335333413</v>
      </c>
      <c r="N35" s="30">
        <v>0</v>
      </c>
      <c r="O35" s="30">
        <v>0</v>
      </c>
      <c r="P35" s="30">
        <v>0</v>
      </c>
      <c r="Q35" s="30">
        <v>6.3697677675116617</v>
      </c>
      <c r="R35" s="30">
        <v>0.81756111010831711</v>
      </c>
      <c r="S35" s="30">
        <v>14.272263778396738</v>
      </c>
      <c r="T35" s="30">
        <v>0.20383549367261306</v>
      </c>
      <c r="U35" s="30">
        <v>1.3654021706272785</v>
      </c>
      <c r="V35" s="30">
        <v>2.4641061860951092</v>
      </c>
      <c r="W35" s="30">
        <v>1.725128494289291</v>
      </c>
      <c r="X35" s="30">
        <v>2.1121711507816405</v>
      </c>
      <c r="Y35" s="30">
        <v>0.63891275259199121</v>
      </c>
      <c r="Z35" s="30">
        <v>4.1338987475943183</v>
      </c>
      <c r="AA35" s="30">
        <v>0</v>
      </c>
      <c r="AB35" s="30">
        <v>8.1217050521411931</v>
      </c>
      <c r="AC35" s="30">
        <v>3.0921273786020511</v>
      </c>
      <c r="AD35" s="30">
        <v>2.5693394027681662</v>
      </c>
      <c r="AF35" s="30">
        <v>7.9915692306567898</v>
      </c>
      <c r="AG35" s="30">
        <v>0.40020335490558218</v>
      </c>
      <c r="AH35" s="30">
        <v>1.2885355540620844</v>
      </c>
      <c r="AI35" s="30">
        <v>1.085539366757923</v>
      </c>
      <c r="AJ35" s="30">
        <v>2.512379865782171</v>
      </c>
      <c r="AK35" s="30">
        <v>0</v>
      </c>
      <c r="AL35" s="30">
        <v>23.344355442168478</v>
      </c>
      <c r="AM35" s="30">
        <v>0.74680362742212214</v>
      </c>
      <c r="AN35" s="30">
        <f t="shared" si="0"/>
        <v>94.832094998028296</v>
      </c>
      <c r="AO35" s="30">
        <f t="shared" si="18"/>
        <v>24.091159069590599</v>
      </c>
      <c r="AP35" s="21">
        <v>86.3</v>
      </c>
      <c r="AQ35" s="21">
        <f>100-AP35</f>
        <v>13.700000000000003</v>
      </c>
      <c r="AR35" s="30">
        <f t="shared" si="20"/>
        <v>20.790670277056687</v>
      </c>
      <c r="AS35" s="30">
        <f t="shared" si="21"/>
        <v>3.3004887925339128</v>
      </c>
    </row>
    <row r="36" spans="1:45" x14ac:dyDescent="0.2">
      <c r="A36" s="22" t="s">
        <v>281</v>
      </c>
      <c r="B36" s="22"/>
      <c r="C36" s="22"/>
      <c r="D36" s="22"/>
      <c r="E36" s="22"/>
      <c r="I36" s="48"/>
      <c r="J36" s="41">
        <v>7.4</v>
      </c>
      <c r="K36" s="30">
        <v>0.28989607880787394</v>
      </c>
      <c r="L36" s="30">
        <v>0.29599730270800484</v>
      </c>
      <c r="M36" s="30">
        <v>4.7407832784528745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9.8346714177710055</v>
      </c>
      <c r="AC36" s="30">
        <v>4.4494608309997723</v>
      </c>
      <c r="AD36" s="30">
        <v>7.9304151575622841</v>
      </c>
      <c r="AF36" s="30">
        <v>26.377067964269457</v>
      </c>
      <c r="AG36" s="30">
        <v>2.0932625032493797</v>
      </c>
      <c r="AH36" s="30">
        <v>4.084856912531567</v>
      </c>
      <c r="AI36" s="30">
        <v>6.3369886113604599</v>
      </c>
      <c r="AJ36" s="30">
        <v>0</v>
      </c>
      <c r="AK36" s="30">
        <v>0</v>
      </c>
      <c r="AL36" s="30">
        <v>19.751181223082167</v>
      </c>
      <c r="AM36" s="30">
        <v>13.81541871920515</v>
      </c>
      <c r="AN36" s="30">
        <f t="shared" si="0"/>
        <v>99.710103921192115</v>
      </c>
      <c r="AO36" s="30">
        <f t="shared" si="18"/>
        <v>33.566599942287318</v>
      </c>
      <c r="AP36" s="21">
        <v>100</v>
      </c>
      <c r="AQ36" s="21">
        <f>100-AP36</f>
        <v>0</v>
      </c>
      <c r="AR36" s="30">
        <f t="shared" si="20"/>
        <v>33.566599942287318</v>
      </c>
      <c r="AS36" s="30">
        <f t="shared" si="21"/>
        <v>0</v>
      </c>
    </row>
    <row r="37" spans="1:45" x14ac:dyDescent="0.2">
      <c r="A37" s="22" t="s">
        <v>217</v>
      </c>
      <c r="B37" s="22" t="s">
        <v>228</v>
      </c>
      <c r="C37" s="22" t="s">
        <v>231</v>
      </c>
      <c r="D37" s="22">
        <v>21.444504999999999</v>
      </c>
      <c r="E37" s="22">
        <v>-158.02332799999999</v>
      </c>
      <c r="F37" s="21" t="s">
        <v>112</v>
      </c>
      <c r="G37" s="14" t="s">
        <v>28</v>
      </c>
      <c r="H37" s="14">
        <v>96789</v>
      </c>
      <c r="I37" s="48"/>
      <c r="J37" s="41">
        <v>7.12</v>
      </c>
      <c r="AN37" s="30"/>
    </row>
    <row r="38" spans="1:45" x14ac:dyDescent="0.2">
      <c r="A38" s="22" t="s">
        <v>196</v>
      </c>
      <c r="B38" s="22" t="s">
        <v>228</v>
      </c>
      <c r="C38" s="32" t="s">
        <v>230</v>
      </c>
      <c r="D38" s="22">
        <v>21.393467000000001</v>
      </c>
      <c r="E38" s="22">
        <v>-157.93879799999999</v>
      </c>
      <c r="F38" s="21" t="s">
        <v>51</v>
      </c>
      <c r="G38" s="14" t="s">
        <v>35</v>
      </c>
      <c r="H38" s="14">
        <v>96701</v>
      </c>
      <c r="I38" s="48"/>
      <c r="J38" s="41">
        <v>7.65</v>
      </c>
      <c r="K38" s="30">
        <v>14.022252422699184</v>
      </c>
      <c r="L38" s="30">
        <v>4.5307382777476448</v>
      </c>
      <c r="M38" s="30">
        <v>10.531053539316996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0">
        <v>0</v>
      </c>
      <c r="AB38" s="30">
        <v>10.23767733780768</v>
      </c>
      <c r="AC38" s="30">
        <v>1.6939173440988875</v>
      </c>
      <c r="AD38" s="30">
        <v>4.5430061061881559E-4</v>
      </c>
      <c r="AF38" s="30">
        <v>9.8535346278254998</v>
      </c>
      <c r="AG38" s="30">
        <v>6.3056506121160778</v>
      </c>
      <c r="AH38" s="30">
        <v>3.0427966579701852E-3</v>
      </c>
      <c r="AI38" s="30">
        <v>7.4891705470385732</v>
      </c>
      <c r="AJ38" s="30">
        <v>0</v>
      </c>
      <c r="AK38" s="30">
        <v>0</v>
      </c>
      <c r="AL38" s="30">
        <v>28.669719464374602</v>
      </c>
      <c r="AM38" s="30">
        <v>6.6627887297062625</v>
      </c>
      <c r="AN38" s="30">
        <f t="shared" si="0"/>
        <v>85.977747577300818</v>
      </c>
      <c r="AO38" s="30">
        <f t="shared" ref="AO38:AO53" si="22">AM38+AL38</f>
        <v>35.332508194080866</v>
      </c>
      <c r="AP38" s="21">
        <v>100</v>
      </c>
      <c r="AQ38" s="21">
        <f t="shared" ref="AQ38:AQ44" si="23">100-AP38</f>
        <v>0</v>
      </c>
      <c r="AR38" s="30">
        <f t="shared" ref="AR38:AR44" si="24">AP38/100*AO38</f>
        <v>35.332508194080866</v>
      </c>
      <c r="AS38" s="30">
        <f t="shared" ref="AS38:AS44" si="25">AQ38/100*AO38</f>
        <v>0</v>
      </c>
    </row>
    <row r="39" spans="1:45" x14ac:dyDescent="0.2">
      <c r="A39" s="22" t="s">
        <v>218</v>
      </c>
      <c r="B39" s="22" t="s">
        <v>228</v>
      </c>
      <c r="C39" s="22" t="s">
        <v>231</v>
      </c>
      <c r="D39" s="22">
        <v>21.396204999999998</v>
      </c>
      <c r="E39" s="22">
        <v>-157.94569300000001</v>
      </c>
      <c r="F39" s="21" t="s">
        <v>114</v>
      </c>
      <c r="G39" s="14" t="s">
        <v>35</v>
      </c>
      <c r="H39" s="14">
        <v>96701</v>
      </c>
      <c r="I39" s="48"/>
      <c r="J39" s="41">
        <v>7.63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v>0</v>
      </c>
      <c r="Z39" s="30">
        <v>0</v>
      </c>
      <c r="AA39" s="30">
        <v>0</v>
      </c>
      <c r="AB39" s="30">
        <v>0.74975290091085967</v>
      </c>
      <c r="AC39" s="30">
        <v>1.3890625020161547</v>
      </c>
      <c r="AD39" s="30">
        <v>18.151236772288168</v>
      </c>
      <c r="AF39" s="30">
        <v>7.2895639333380267</v>
      </c>
      <c r="AG39" s="30">
        <v>4.4732514949622653</v>
      </c>
      <c r="AH39" s="30">
        <v>3.6488275009782996</v>
      </c>
      <c r="AI39" s="30">
        <v>2.4139792234113986</v>
      </c>
      <c r="AJ39" s="30">
        <v>0</v>
      </c>
      <c r="AK39" s="30">
        <v>0</v>
      </c>
      <c r="AL39" s="30">
        <v>36.285747038066013</v>
      </c>
      <c r="AM39" s="30">
        <v>25.598578634028822</v>
      </c>
      <c r="AN39" s="30">
        <f t="shared" si="0"/>
        <v>100</v>
      </c>
      <c r="AO39" s="30">
        <f t="shared" si="22"/>
        <v>61.884325672094832</v>
      </c>
      <c r="AP39" s="21">
        <v>100</v>
      </c>
      <c r="AQ39" s="21">
        <f t="shared" si="23"/>
        <v>0</v>
      </c>
      <c r="AR39" s="30">
        <f t="shared" si="24"/>
        <v>61.884325672094832</v>
      </c>
      <c r="AS39" s="30">
        <f t="shared" si="25"/>
        <v>0</v>
      </c>
    </row>
    <row r="40" spans="1:45" x14ac:dyDescent="0.2">
      <c r="A40" s="22" t="s">
        <v>219</v>
      </c>
      <c r="B40" s="22" t="s">
        <v>228</v>
      </c>
      <c r="C40" s="22" t="s">
        <v>231</v>
      </c>
      <c r="D40" s="22">
        <v>21.446833000000002</v>
      </c>
      <c r="E40" s="22">
        <v>-158.01518200000001</v>
      </c>
      <c r="F40" s="21" t="s">
        <v>116</v>
      </c>
      <c r="G40" s="14" t="s">
        <v>28</v>
      </c>
      <c r="H40" s="14">
        <v>96789</v>
      </c>
      <c r="I40" s="48"/>
      <c r="J40" s="41">
        <v>7.56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v>0</v>
      </c>
      <c r="Z40" s="30">
        <v>0</v>
      </c>
      <c r="AA40" s="30">
        <v>0</v>
      </c>
      <c r="AB40" s="30">
        <v>12.829704595887108</v>
      </c>
      <c r="AC40" s="30">
        <v>2.2204570063439224</v>
      </c>
      <c r="AD40" s="30">
        <v>0.62239907641098924</v>
      </c>
      <c r="AF40" s="30">
        <v>8.7261659840197066</v>
      </c>
      <c r="AG40" s="30">
        <v>0.90193509613308387</v>
      </c>
      <c r="AH40" s="30">
        <v>2.767619205882077</v>
      </c>
      <c r="AI40" s="30">
        <v>2.4533984915518419</v>
      </c>
      <c r="AJ40" s="30">
        <v>0</v>
      </c>
      <c r="AK40" s="30">
        <v>0</v>
      </c>
      <c r="AL40" s="30">
        <v>39.934656389191133</v>
      </c>
      <c r="AM40" s="30">
        <v>29.543664154580117</v>
      </c>
      <c r="AN40" s="30">
        <f t="shared" si="0"/>
        <v>99.999999999999972</v>
      </c>
      <c r="AO40" s="30">
        <f t="shared" si="22"/>
        <v>69.478320543771247</v>
      </c>
      <c r="AP40" s="21">
        <v>100</v>
      </c>
      <c r="AQ40" s="21">
        <f t="shared" si="23"/>
        <v>0</v>
      </c>
      <c r="AR40" s="30">
        <f t="shared" si="24"/>
        <v>69.478320543771247</v>
      </c>
      <c r="AS40" s="30">
        <f t="shared" si="25"/>
        <v>0</v>
      </c>
    </row>
    <row r="41" spans="1:45" x14ac:dyDescent="0.2">
      <c r="A41" s="38" t="s">
        <v>287</v>
      </c>
      <c r="B41" s="22"/>
      <c r="C41" s="22"/>
      <c r="D41" s="22"/>
      <c r="E41" s="22"/>
      <c r="I41" s="48"/>
      <c r="J41" s="42" t="s">
        <v>288</v>
      </c>
      <c r="AN41" s="30"/>
      <c r="AO41" s="30"/>
    </row>
    <row r="42" spans="1:45" x14ac:dyDescent="0.2">
      <c r="A42" s="22" t="s">
        <v>220</v>
      </c>
      <c r="B42" s="22" t="s">
        <v>228</v>
      </c>
      <c r="C42" s="22" t="s">
        <v>231</v>
      </c>
      <c r="D42" s="22">
        <v>21.436194</v>
      </c>
      <c r="E42" s="22">
        <v>-158.01013599999999</v>
      </c>
      <c r="F42" s="21" t="s">
        <v>118</v>
      </c>
      <c r="G42" s="14" t="s">
        <v>28</v>
      </c>
      <c r="H42" s="14">
        <v>96789</v>
      </c>
      <c r="I42" s="48"/>
      <c r="J42" s="42">
        <v>7.62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8.1287947645552698</v>
      </c>
      <c r="AC42" s="30">
        <v>1.4744121914502744</v>
      </c>
      <c r="AD42" s="30">
        <v>6.7760991068711185</v>
      </c>
      <c r="AF42" s="30">
        <v>12.941561729332628</v>
      </c>
      <c r="AG42" s="30">
        <v>9.7248734871384226</v>
      </c>
      <c r="AH42" s="30">
        <v>6.1271145475235009</v>
      </c>
      <c r="AI42" s="30">
        <v>2.9179601562117461</v>
      </c>
      <c r="AJ42" s="30">
        <v>0</v>
      </c>
      <c r="AK42" s="30">
        <v>0</v>
      </c>
      <c r="AL42" s="30">
        <v>2.2268848717227692</v>
      </c>
      <c r="AM42" s="30">
        <v>49.682299145194271</v>
      </c>
      <c r="AN42" s="30">
        <f t="shared" si="0"/>
        <v>100</v>
      </c>
      <c r="AO42" s="30">
        <f t="shared" si="22"/>
        <v>51.909184016917038</v>
      </c>
      <c r="AP42" s="21">
        <v>100</v>
      </c>
      <c r="AQ42" s="21">
        <f t="shared" si="23"/>
        <v>0</v>
      </c>
      <c r="AR42" s="30">
        <f t="shared" si="24"/>
        <v>51.909184016917038</v>
      </c>
      <c r="AS42" s="30">
        <f t="shared" si="25"/>
        <v>0</v>
      </c>
    </row>
    <row r="43" spans="1:45" x14ac:dyDescent="0.2">
      <c r="A43" s="22" t="s">
        <v>197</v>
      </c>
      <c r="B43" s="22" t="s">
        <v>228</v>
      </c>
      <c r="C43" s="32" t="s">
        <v>230</v>
      </c>
      <c r="D43" s="22">
        <v>21.304152999999999</v>
      </c>
      <c r="E43" s="22">
        <v>-157.84519800000001</v>
      </c>
      <c r="F43" s="21" t="s">
        <v>52</v>
      </c>
      <c r="G43" s="14" t="s">
        <v>53</v>
      </c>
      <c r="H43" s="14">
        <v>96813</v>
      </c>
      <c r="I43" s="48"/>
      <c r="J43" s="42">
        <v>7.62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  <c r="Z43" s="30">
        <v>0</v>
      </c>
      <c r="AA43" s="30">
        <v>0</v>
      </c>
      <c r="AB43" s="30">
        <v>22.111294226832342</v>
      </c>
      <c r="AC43" s="30">
        <v>2.5920914879933301</v>
      </c>
      <c r="AD43" s="30">
        <v>0.59459043530014577</v>
      </c>
      <c r="AF43" s="30">
        <v>30.458123880457983</v>
      </c>
      <c r="AG43" s="30">
        <v>2.4287241321338136</v>
      </c>
      <c r="AH43" s="30">
        <v>9.4058398902079592</v>
      </c>
      <c r="AI43" s="30">
        <v>0.7606121670292374</v>
      </c>
      <c r="AJ43" s="30">
        <v>15.091534527508179</v>
      </c>
      <c r="AK43" s="30">
        <v>0</v>
      </c>
      <c r="AL43" s="30">
        <v>1.3159367792952981</v>
      </c>
      <c r="AM43" s="30">
        <v>15.241252473241767</v>
      </c>
      <c r="AN43" s="30">
        <f t="shared" si="0"/>
        <v>100.00000000000006</v>
      </c>
      <c r="AO43" s="30">
        <f t="shared" si="22"/>
        <v>16.557189252537064</v>
      </c>
      <c r="AP43" s="21">
        <v>100</v>
      </c>
      <c r="AQ43" s="21">
        <f t="shared" si="23"/>
        <v>0</v>
      </c>
      <c r="AR43" s="30">
        <f t="shared" si="24"/>
        <v>16.557189252537064</v>
      </c>
      <c r="AS43" s="30">
        <f t="shared" si="25"/>
        <v>0</v>
      </c>
    </row>
    <row r="44" spans="1:45" x14ac:dyDescent="0.2">
      <c r="A44" s="22" t="s">
        <v>221</v>
      </c>
      <c r="B44" s="22" t="s">
        <v>228</v>
      </c>
      <c r="C44" s="22" t="s">
        <v>231</v>
      </c>
      <c r="D44" s="22">
        <v>21.383814000000001</v>
      </c>
      <c r="E44" s="22">
        <v>-157.91873100000001</v>
      </c>
      <c r="F44" s="21" t="s">
        <v>120</v>
      </c>
      <c r="G44" s="14" t="s">
        <v>35</v>
      </c>
      <c r="H44" s="14">
        <v>96701</v>
      </c>
      <c r="I44" s="48"/>
      <c r="J44" s="42">
        <v>7.2</v>
      </c>
      <c r="K44" s="30">
        <v>0.59448731241766484</v>
      </c>
      <c r="L44" s="30">
        <v>0.61462184332846015</v>
      </c>
      <c r="M44" s="30">
        <v>0.54804962553428282</v>
      </c>
      <c r="N44" s="30">
        <v>0</v>
      </c>
      <c r="O44" s="30">
        <v>0</v>
      </c>
      <c r="P44" s="30">
        <v>0</v>
      </c>
      <c r="Q44" s="30">
        <v>4.3493714102984411</v>
      </c>
      <c r="R44" s="30">
        <v>0.68522931797930731</v>
      </c>
      <c r="S44" s="30">
        <v>0.26647325905305713</v>
      </c>
      <c r="T44" s="30">
        <v>3.4710687686031898</v>
      </c>
      <c r="U44" s="30">
        <v>7.430687725377158E-2</v>
      </c>
      <c r="V44" s="30">
        <v>4.8546556721133722</v>
      </c>
      <c r="W44" s="30">
        <v>8.8768074928194426E-2</v>
      </c>
      <c r="X44" s="30">
        <v>2.8370060040092245E-2</v>
      </c>
      <c r="Y44" s="30">
        <v>2.527232830545997</v>
      </c>
      <c r="Z44" s="30">
        <v>0.86449546342792705</v>
      </c>
      <c r="AA44" s="30">
        <v>0</v>
      </c>
      <c r="AB44" s="30">
        <v>1.3898040842730928</v>
      </c>
      <c r="AC44" s="30">
        <v>1.0301973618465309E-2</v>
      </c>
      <c r="AD44" s="30">
        <v>1.130999048200841</v>
      </c>
      <c r="AF44" s="30">
        <v>28.834364843164298</v>
      </c>
      <c r="AG44" s="30">
        <v>5.7179241226551518</v>
      </c>
      <c r="AH44" s="30">
        <v>2.7378186591107694</v>
      </c>
      <c r="AI44" s="30">
        <v>2.2988519306140351</v>
      </c>
      <c r="AJ44" s="30">
        <v>5.1175202107884568</v>
      </c>
      <c r="AK44" s="30">
        <v>0</v>
      </c>
      <c r="AL44" s="30">
        <v>33.364937797600703</v>
      </c>
      <c r="AM44" s="30">
        <v>0.43034681445044476</v>
      </c>
      <c r="AN44" s="30">
        <f t="shared" si="0"/>
        <v>99.405512687582359</v>
      </c>
      <c r="AO44" s="30">
        <f t="shared" si="22"/>
        <v>33.795284612051148</v>
      </c>
      <c r="AP44" s="21">
        <v>100</v>
      </c>
      <c r="AQ44" s="21">
        <f t="shared" si="23"/>
        <v>0</v>
      </c>
      <c r="AR44" s="30">
        <f t="shared" si="24"/>
        <v>33.795284612051148</v>
      </c>
      <c r="AS44" s="30">
        <f t="shared" si="25"/>
        <v>0</v>
      </c>
    </row>
    <row r="45" spans="1:45" x14ac:dyDescent="0.2">
      <c r="A45" s="22" t="s">
        <v>222</v>
      </c>
      <c r="B45" s="22" t="s">
        <v>228</v>
      </c>
      <c r="C45" s="22" t="s">
        <v>231</v>
      </c>
      <c r="D45" s="22">
        <v>21.368462999999998</v>
      </c>
      <c r="E45" s="22">
        <v>-157.73835</v>
      </c>
      <c r="F45" s="21" t="s">
        <v>122</v>
      </c>
      <c r="G45" s="14" t="s">
        <v>99</v>
      </c>
      <c r="H45" s="14">
        <v>98734</v>
      </c>
      <c r="I45" s="48"/>
      <c r="J45" s="42">
        <v>6.89</v>
      </c>
      <c r="AN45" s="30"/>
    </row>
    <row r="46" spans="1:45" x14ac:dyDescent="0.2">
      <c r="A46" s="22" t="s">
        <v>198</v>
      </c>
      <c r="B46" s="22" t="s">
        <v>228</v>
      </c>
      <c r="C46" s="32" t="s">
        <v>230</v>
      </c>
      <c r="D46" s="22">
        <v>21.44049</v>
      </c>
      <c r="E46" s="22">
        <v>-158.013769</v>
      </c>
      <c r="F46" s="21" t="s">
        <v>54</v>
      </c>
      <c r="G46" s="14" t="s">
        <v>28</v>
      </c>
      <c r="H46" s="14">
        <v>96789</v>
      </c>
      <c r="I46" s="48"/>
      <c r="J46" s="42">
        <v>6.6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  <c r="V46" s="30">
        <v>0</v>
      </c>
      <c r="W46" s="30">
        <v>0</v>
      </c>
      <c r="X46" s="30">
        <v>0</v>
      </c>
      <c r="Y46" s="30">
        <v>0</v>
      </c>
      <c r="Z46" s="30">
        <v>0</v>
      </c>
      <c r="AA46" s="30">
        <v>0</v>
      </c>
      <c r="AB46" s="30">
        <v>12.564857618811683</v>
      </c>
      <c r="AC46" s="30">
        <v>4.7991322231215721</v>
      </c>
      <c r="AD46" s="30">
        <v>7.8277793223052008</v>
      </c>
      <c r="AF46" s="30">
        <v>9.743442185919637</v>
      </c>
      <c r="AG46" s="30">
        <v>0.88206712519652319</v>
      </c>
      <c r="AH46" s="30">
        <v>9.0740327324036159</v>
      </c>
      <c r="AI46" s="30">
        <v>7.9684862951798621E-2</v>
      </c>
      <c r="AJ46" s="30">
        <v>0</v>
      </c>
      <c r="AK46" s="30">
        <v>0</v>
      </c>
      <c r="AL46" s="30">
        <v>35.856468443239407</v>
      </c>
      <c r="AM46" s="30">
        <v>19.172535486050577</v>
      </c>
      <c r="AN46" s="30">
        <f t="shared" si="0"/>
        <v>100.00000000000001</v>
      </c>
      <c r="AO46" s="30">
        <f t="shared" si="22"/>
        <v>55.029003929289985</v>
      </c>
      <c r="AP46" s="21">
        <v>100</v>
      </c>
      <c r="AQ46" s="21">
        <f>100-AP46</f>
        <v>0</v>
      </c>
      <c r="AR46" s="30">
        <f>AP46/100*AO46</f>
        <v>55.029003929289985</v>
      </c>
      <c r="AS46" s="30">
        <f>AQ46/100*AO46</f>
        <v>0</v>
      </c>
    </row>
    <row r="47" spans="1:45" x14ac:dyDescent="0.2">
      <c r="A47" s="23" t="s">
        <v>186</v>
      </c>
      <c r="B47" s="31" t="s">
        <v>227</v>
      </c>
      <c r="C47" s="32" t="s">
        <v>230</v>
      </c>
      <c r="D47" s="22">
        <v>21.300549</v>
      </c>
      <c r="E47" s="22">
        <v>-157.82243500000001</v>
      </c>
      <c r="F47" s="21" t="s">
        <v>41</v>
      </c>
      <c r="G47" s="14" t="s">
        <v>42</v>
      </c>
      <c r="H47" s="14">
        <v>96822</v>
      </c>
      <c r="I47" s="48"/>
      <c r="J47" s="42" t="s">
        <v>288</v>
      </c>
      <c r="AN47" s="30"/>
    </row>
    <row r="48" spans="1:45" x14ac:dyDescent="0.2">
      <c r="A48" s="23" t="s">
        <v>187</v>
      </c>
      <c r="B48" s="31" t="s">
        <v>227</v>
      </c>
      <c r="C48" s="32" t="s">
        <v>230</v>
      </c>
      <c r="D48" s="22">
        <v>21.392457</v>
      </c>
      <c r="E48" s="22">
        <v>-158.00532000000001</v>
      </c>
      <c r="F48" s="21" t="s">
        <v>43</v>
      </c>
      <c r="G48" s="14" t="s">
        <v>30</v>
      </c>
      <c r="H48" s="14">
        <v>96797</v>
      </c>
      <c r="I48" s="48" t="s">
        <v>290</v>
      </c>
      <c r="J48" s="41">
        <v>6.71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  <c r="P48" s="37">
        <v>0</v>
      </c>
      <c r="Q48" s="37">
        <v>0</v>
      </c>
      <c r="R48" s="37">
        <v>0</v>
      </c>
      <c r="S48" s="37">
        <v>0</v>
      </c>
      <c r="T48" s="37">
        <v>0</v>
      </c>
      <c r="U48" s="37">
        <v>0</v>
      </c>
      <c r="V48" s="37">
        <v>0</v>
      </c>
      <c r="W48" s="37">
        <v>0</v>
      </c>
      <c r="X48" s="37">
        <v>0</v>
      </c>
      <c r="Y48" s="37">
        <v>0</v>
      </c>
      <c r="Z48" s="37">
        <v>0</v>
      </c>
      <c r="AA48" s="37">
        <v>0</v>
      </c>
      <c r="AB48" s="37">
        <v>12.70648030495553</v>
      </c>
      <c r="AC48" s="37">
        <v>4.3202033036848801</v>
      </c>
      <c r="AD48" s="30">
        <v>17.280813214739521</v>
      </c>
      <c r="AF48" s="30">
        <v>5.8449809402795436</v>
      </c>
      <c r="AG48" s="30">
        <v>0.63532401524777649</v>
      </c>
      <c r="AH48" s="30">
        <v>4.3202033036848801</v>
      </c>
      <c r="AI48" s="30">
        <v>3.557814485387548</v>
      </c>
      <c r="AJ48" s="30">
        <v>0</v>
      </c>
      <c r="AK48" s="30">
        <v>0.38119440914866587</v>
      </c>
      <c r="AL48" s="30">
        <v>44.472681067344354</v>
      </c>
      <c r="AM48" s="30">
        <v>6.4803049555273198</v>
      </c>
      <c r="AN48" s="30">
        <f t="shared" si="0"/>
        <v>100.00000000000001</v>
      </c>
      <c r="AO48" s="30">
        <f t="shared" si="22"/>
        <v>50.95298602287167</v>
      </c>
      <c r="AP48" s="21">
        <v>100</v>
      </c>
      <c r="AQ48" s="21">
        <f>100-AP48</f>
        <v>0</v>
      </c>
      <c r="AR48" s="30">
        <f t="shared" ref="AR48:AR53" si="26">AP48/100*AO48</f>
        <v>50.95298602287167</v>
      </c>
      <c r="AS48" s="30">
        <f t="shared" ref="AS48:AS53" si="27">AQ48/100*AO48</f>
        <v>0</v>
      </c>
    </row>
    <row r="49" spans="1:45" x14ac:dyDescent="0.2">
      <c r="A49" s="23" t="s">
        <v>188</v>
      </c>
      <c r="B49" s="31" t="s">
        <v>227</v>
      </c>
      <c r="C49" s="22" t="s">
        <v>231</v>
      </c>
      <c r="D49" s="22">
        <v>21.388399</v>
      </c>
      <c r="E49" s="22">
        <v>-158.00160700000001</v>
      </c>
      <c r="F49" s="12" t="s">
        <v>124</v>
      </c>
      <c r="G49" s="14" t="s">
        <v>125</v>
      </c>
      <c r="H49" s="14">
        <v>96797</v>
      </c>
      <c r="I49" s="48"/>
      <c r="J49" s="42">
        <v>6.56</v>
      </c>
      <c r="K49" s="37">
        <v>0</v>
      </c>
      <c r="L49" s="37">
        <v>0</v>
      </c>
      <c r="M49" s="37">
        <v>0</v>
      </c>
      <c r="N49" s="37">
        <v>0</v>
      </c>
      <c r="O49" s="37">
        <v>0</v>
      </c>
      <c r="P49" s="37">
        <v>0</v>
      </c>
      <c r="Q49" s="37">
        <v>9.2570036540803908</v>
      </c>
      <c r="R49" s="37">
        <v>2.6796589524969554</v>
      </c>
      <c r="S49" s="37">
        <v>28.014616321559075</v>
      </c>
      <c r="T49" s="37">
        <v>0</v>
      </c>
      <c r="U49" s="37">
        <v>18.270401948842874</v>
      </c>
      <c r="V49" s="37">
        <v>0</v>
      </c>
      <c r="W49" s="37">
        <v>12.058465286236299</v>
      </c>
      <c r="X49" s="37">
        <v>3.0450669914738127</v>
      </c>
      <c r="Y49" s="37">
        <v>0.12180267965895251</v>
      </c>
      <c r="Z49" s="37">
        <v>0</v>
      </c>
      <c r="AA49" s="37">
        <v>0</v>
      </c>
      <c r="AB49" s="37">
        <v>0</v>
      </c>
      <c r="AC49" s="37">
        <v>0</v>
      </c>
      <c r="AD49" s="30">
        <v>0.97442143727162012</v>
      </c>
      <c r="AF49" s="30">
        <v>0</v>
      </c>
      <c r="AG49" s="30">
        <v>0.85261875761266748</v>
      </c>
      <c r="AH49" s="30">
        <v>24.725943970767361</v>
      </c>
      <c r="AI49" s="30">
        <v>0</v>
      </c>
      <c r="AJ49" s="30">
        <v>0</v>
      </c>
      <c r="AK49" s="30">
        <v>0</v>
      </c>
      <c r="AL49" s="30">
        <v>0</v>
      </c>
      <c r="AM49" s="30">
        <v>0</v>
      </c>
      <c r="AN49" s="30">
        <f t="shared" si="0"/>
        <v>100.00000000000001</v>
      </c>
      <c r="AO49" s="30">
        <f t="shared" si="22"/>
        <v>0</v>
      </c>
      <c r="AP49" s="21">
        <v>16.2</v>
      </c>
      <c r="AQ49" s="21">
        <f>100-AP49</f>
        <v>83.8</v>
      </c>
      <c r="AR49" s="30">
        <f t="shared" si="26"/>
        <v>0</v>
      </c>
      <c r="AS49" s="30">
        <f t="shared" si="27"/>
        <v>0</v>
      </c>
    </row>
    <row r="50" spans="1:45" x14ac:dyDescent="0.2">
      <c r="A50" s="23" t="s">
        <v>180</v>
      </c>
      <c r="B50" s="31" t="s">
        <v>227</v>
      </c>
      <c r="C50" s="32" t="s">
        <v>230</v>
      </c>
      <c r="D50" s="22">
        <v>21.277605999999999</v>
      </c>
      <c r="E50" s="22">
        <v>-157.70585600000001</v>
      </c>
      <c r="F50" s="21" t="s">
        <v>31</v>
      </c>
      <c r="G50" s="14" t="s">
        <v>32</v>
      </c>
      <c r="H50" s="14">
        <v>96825</v>
      </c>
      <c r="I50" s="48"/>
      <c r="J50" s="41">
        <v>7.77</v>
      </c>
      <c r="K50" s="37">
        <v>8.9285714285714288</v>
      </c>
      <c r="L50" s="37">
        <v>0.11904761904761905</v>
      </c>
      <c r="M50" s="37">
        <v>3.5714285714285712</v>
      </c>
      <c r="N50" s="37">
        <v>0</v>
      </c>
      <c r="O50" s="37">
        <v>0</v>
      </c>
      <c r="P50" s="37">
        <v>0</v>
      </c>
      <c r="Q50" s="37">
        <v>8.0952380952380949</v>
      </c>
      <c r="R50" s="37">
        <v>1.5476190476190477</v>
      </c>
      <c r="S50" s="37">
        <v>6.6666666666666661</v>
      </c>
      <c r="T50" s="37">
        <v>1.6666666666666665</v>
      </c>
      <c r="U50" s="37">
        <v>34.523809523809526</v>
      </c>
      <c r="V50" s="37">
        <v>3.4523809523809521</v>
      </c>
      <c r="W50" s="37">
        <v>0</v>
      </c>
      <c r="X50" s="37">
        <v>0</v>
      </c>
      <c r="Y50" s="37">
        <v>10.714285714285714</v>
      </c>
      <c r="Z50" s="37">
        <v>0</v>
      </c>
      <c r="AA50" s="37">
        <v>0</v>
      </c>
      <c r="AB50" s="37">
        <v>0</v>
      </c>
      <c r="AC50" s="37">
        <v>3.2142857142857144</v>
      </c>
      <c r="AD50" s="30">
        <v>5.7142857142857144</v>
      </c>
      <c r="AF50" s="30">
        <v>0.7142857142857143</v>
      </c>
      <c r="AG50" s="30">
        <v>0.23809523809523811</v>
      </c>
      <c r="AH50" s="30">
        <v>0.23809523809523811</v>
      </c>
      <c r="AI50" s="30">
        <v>0</v>
      </c>
      <c r="AJ50" s="30">
        <v>0</v>
      </c>
      <c r="AK50" s="30">
        <v>0</v>
      </c>
      <c r="AL50" s="30">
        <v>7.6190476190476195</v>
      </c>
      <c r="AM50" s="30">
        <v>2.9761904761904763</v>
      </c>
      <c r="AN50" s="30">
        <f t="shared" si="0"/>
        <v>91.071428571428555</v>
      </c>
      <c r="AO50" s="30">
        <f t="shared" si="22"/>
        <v>10.595238095238095</v>
      </c>
      <c r="AP50" s="21">
        <v>100</v>
      </c>
      <c r="AQ50" s="21">
        <f t="shared" ref="AQ50:AQ53" si="28">100-AP50</f>
        <v>0</v>
      </c>
      <c r="AR50" s="30">
        <f t="shared" si="26"/>
        <v>10.595238095238095</v>
      </c>
      <c r="AS50" s="30">
        <f t="shared" si="27"/>
        <v>0</v>
      </c>
    </row>
    <row r="51" spans="1:45" x14ac:dyDescent="0.2">
      <c r="A51" s="22" t="s">
        <v>223</v>
      </c>
      <c r="B51" s="31" t="s">
        <v>228</v>
      </c>
      <c r="C51" s="22" t="s">
        <v>231</v>
      </c>
      <c r="D51" s="22">
        <v>21.404001999999998</v>
      </c>
      <c r="E51" s="22">
        <v>-157.974819</v>
      </c>
      <c r="F51" s="21" t="s">
        <v>128</v>
      </c>
      <c r="G51" s="14" t="s">
        <v>75</v>
      </c>
      <c r="H51" s="14">
        <v>96782</v>
      </c>
      <c r="I51" s="48"/>
      <c r="J51" s="42">
        <v>7.22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8.8545792749333749</v>
      </c>
      <c r="AC51" s="30">
        <v>3.570849236382529</v>
      </c>
      <c r="AD51" s="30">
        <v>12.408988751550066</v>
      </c>
      <c r="AF51" s="30">
        <v>15.399704612202573</v>
      </c>
      <c r="AG51" s="30">
        <v>5.948891245483966E-3</v>
      </c>
      <c r="AH51" s="30">
        <v>11.152029162705812</v>
      </c>
      <c r="AI51" s="30">
        <v>4.0619696691863787</v>
      </c>
      <c r="AJ51" s="30">
        <v>0</v>
      </c>
      <c r="AK51" s="30">
        <v>0</v>
      </c>
      <c r="AL51" s="30">
        <v>20.939916138163827</v>
      </c>
      <c r="AM51" s="30">
        <v>23.606014263629962</v>
      </c>
      <c r="AN51" s="30">
        <f t="shared" si="0"/>
        <v>100</v>
      </c>
      <c r="AO51" s="30">
        <f t="shared" si="22"/>
        <v>44.54593040179379</v>
      </c>
      <c r="AP51" s="21">
        <v>100</v>
      </c>
      <c r="AQ51" s="21">
        <f t="shared" si="28"/>
        <v>0</v>
      </c>
      <c r="AR51" s="30">
        <f t="shared" si="26"/>
        <v>44.54593040179379</v>
      </c>
      <c r="AS51" s="30">
        <f t="shared" si="27"/>
        <v>0</v>
      </c>
    </row>
    <row r="52" spans="1:45" x14ac:dyDescent="0.2">
      <c r="A52" s="22" t="s">
        <v>224</v>
      </c>
      <c r="B52" s="22" t="s">
        <v>228</v>
      </c>
      <c r="C52" s="22" t="s">
        <v>231</v>
      </c>
      <c r="D52" s="21">
        <v>21.436962999999999</v>
      </c>
      <c r="E52" s="21">
        <v>-157.834508</v>
      </c>
      <c r="F52" s="21" t="s">
        <v>130</v>
      </c>
      <c r="G52" s="14" t="s">
        <v>131</v>
      </c>
      <c r="H52" s="14">
        <v>96744</v>
      </c>
      <c r="I52" s="48"/>
      <c r="J52" s="42">
        <v>4.1500000000000004</v>
      </c>
      <c r="K52" s="37">
        <v>0</v>
      </c>
      <c r="L52" s="37">
        <v>0</v>
      </c>
      <c r="M52" s="37">
        <v>0</v>
      </c>
      <c r="N52" s="37">
        <v>0</v>
      </c>
      <c r="O52" s="37">
        <v>0</v>
      </c>
      <c r="P52" s="37">
        <v>0</v>
      </c>
      <c r="Q52" s="37">
        <v>0</v>
      </c>
      <c r="R52" s="37">
        <v>0</v>
      </c>
      <c r="S52" s="37">
        <v>0</v>
      </c>
      <c r="T52" s="37">
        <v>0</v>
      </c>
      <c r="U52" s="37">
        <v>0</v>
      </c>
      <c r="V52" s="37">
        <v>0</v>
      </c>
      <c r="W52" s="37">
        <v>0</v>
      </c>
      <c r="X52" s="37">
        <v>0</v>
      </c>
      <c r="Y52" s="37">
        <v>0</v>
      </c>
      <c r="Z52" s="37">
        <v>0</v>
      </c>
      <c r="AA52" s="37">
        <v>0</v>
      </c>
      <c r="AB52" s="37">
        <v>0.74850299401197606</v>
      </c>
      <c r="AC52" s="37">
        <v>1.0479041916167664</v>
      </c>
      <c r="AD52" s="30">
        <v>3.293413173652695</v>
      </c>
      <c r="AF52" s="30">
        <v>27.395209580838326</v>
      </c>
      <c r="AG52" s="30">
        <v>5.3892215568862278</v>
      </c>
      <c r="AH52" s="30">
        <v>6.7365269461077846</v>
      </c>
      <c r="AI52" s="30">
        <v>25.449101796407184</v>
      </c>
      <c r="AJ52" s="30">
        <v>0</v>
      </c>
      <c r="AK52" s="30">
        <v>0</v>
      </c>
      <c r="AL52" s="30">
        <v>20.209580838323355</v>
      </c>
      <c r="AM52" s="30">
        <v>9.7305389221556879</v>
      </c>
      <c r="AN52" s="30">
        <f t="shared" si="0"/>
        <v>100</v>
      </c>
      <c r="AO52" s="30">
        <f t="shared" si="22"/>
        <v>29.940119760479043</v>
      </c>
      <c r="AP52" s="21">
        <v>100</v>
      </c>
      <c r="AQ52" s="21">
        <f t="shared" si="28"/>
        <v>0</v>
      </c>
      <c r="AR52" s="30">
        <f t="shared" si="26"/>
        <v>29.940119760479043</v>
      </c>
      <c r="AS52" s="30">
        <f t="shared" si="27"/>
        <v>0</v>
      </c>
    </row>
    <row r="53" spans="1:45" x14ac:dyDescent="0.2">
      <c r="A53" s="22" t="s">
        <v>225</v>
      </c>
      <c r="B53" s="22" t="s">
        <v>228</v>
      </c>
      <c r="C53" s="22" t="s">
        <v>231</v>
      </c>
      <c r="D53" s="22">
        <v>21.385832000000001</v>
      </c>
      <c r="E53" s="22">
        <v>-157.93749500000001</v>
      </c>
      <c r="F53" s="21" t="s">
        <v>133</v>
      </c>
      <c r="G53" s="14" t="s">
        <v>35</v>
      </c>
      <c r="H53" s="14">
        <v>96701</v>
      </c>
      <c r="I53" s="48"/>
      <c r="J53" s="41">
        <v>7.21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0</v>
      </c>
      <c r="V53" s="30">
        <v>0</v>
      </c>
      <c r="W53" s="30">
        <v>0</v>
      </c>
      <c r="X53" s="30">
        <v>0</v>
      </c>
      <c r="Y53" s="30">
        <v>0</v>
      </c>
      <c r="Z53" s="30">
        <v>0</v>
      </c>
      <c r="AA53" s="30">
        <v>0</v>
      </c>
      <c r="AB53" s="30">
        <v>13.049095607235142</v>
      </c>
      <c r="AC53" s="30">
        <v>0</v>
      </c>
      <c r="AD53" s="30">
        <v>4.3927648578811365</v>
      </c>
      <c r="AE53" s="30">
        <v>8.1395348837209305</v>
      </c>
      <c r="AF53" s="30">
        <v>2.5839793281653747</v>
      </c>
      <c r="AG53" s="30">
        <v>15.11627906976744</v>
      </c>
      <c r="AH53" s="30">
        <v>10.465116279069766</v>
      </c>
      <c r="AI53" s="30">
        <v>2.3255813953488373</v>
      </c>
      <c r="AJ53" s="30">
        <v>0</v>
      </c>
      <c r="AK53" s="30">
        <v>0</v>
      </c>
      <c r="AL53" s="30">
        <v>11.627906976744185</v>
      </c>
      <c r="AM53" s="30">
        <v>32.299741602067186</v>
      </c>
      <c r="AN53" s="30">
        <f t="shared" si="0"/>
        <v>99.999999999999986</v>
      </c>
      <c r="AO53" s="30">
        <f t="shared" si="22"/>
        <v>43.927648578811372</v>
      </c>
      <c r="AP53" s="21">
        <v>100</v>
      </c>
      <c r="AQ53" s="21">
        <f t="shared" si="28"/>
        <v>0</v>
      </c>
      <c r="AR53" s="30">
        <f t="shared" si="26"/>
        <v>43.927648578811372</v>
      </c>
      <c r="AS53" s="30">
        <f t="shared" si="27"/>
        <v>0</v>
      </c>
    </row>
    <row r="54" spans="1:45" x14ac:dyDescent="0.2">
      <c r="A54" s="23" t="s">
        <v>181</v>
      </c>
      <c r="B54" s="31" t="s">
        <v>227</v>
      </c>
      <c r="C54" s="32" t="s">
        <v>230</v>
      </c>
      <c r="D54" s="22">
        <v>21.526104</v>
      </c>
      <c r="E54" s="22">
        <v>-158.03756799999999</v>
      </c>
      <c r="F54" s="21" t="s">
        <v>33</v>
      </c>
      <c r="G54" s="14" t="s">
        <v>34</v>
      </c>
      <c r="H54" s="14">
        <v>96786</v>
      </c>
      <c r="I54" s="48"/>
      <c r="J54" s="42" t="s">
        <v>286</v>
      </c>
      <c r="AN54" s="30"/>
    </row>
    <row r="55" spans="1:45" x14ac:dyDescent="0.2">
      <c r="A55" s="22" t="s">
        <v>201</v>
      </c>
      <c r="B55" s="22" t="s">
        <v>228</v>
      </c>
      <c r="C55" s="22" t="s">
        <v>231</v>
      </c>
      <c r="D55" s="22">
        <v>21.585733000000001</v>
      </c>
      <c r="E55" s="22">
        <v>-158.10297499999999</v>
      </c>
      <c r="F55" s="21" t="s">
        <v>76</v>
      </c>
      <c r="G55" s="14" t="s">
        <v>77</v>
      </c>
      <c r="H55" s="14">
        <v>96712</v>
      </c>
      <c r="I55" s="48"/>
      <c r="J55" s="41">
        <v>7.54</v>
      </c>
      <c r="AN55" s="30"/>
    </row>
    <row r="56" spans="1:45" x14ac:dyDescent="0.2">
      <c r="A56" s="22" t="s">
        <v>202</v>
      </c>
      <c r="B56" s="22" t="s">
        <v>228</v>
      </c>
      <c r="C56" s="22" t="s">
        <v>231</v>
      </c>
      <c r="D56" s="22">
        <v>21.613486000000002</v>
      </c>
      <c r="E56" s="22">
        <v>-158.09101999999999</v>
      </c>
      <c r="F56" s="21" t="s">
        <v>80</v>
      </c>
      <c r="G56" s="14" t="s">
        <v>77</v>
      </c>
      <c r="H56" s="14">
        <v>96712</v>
      </c>
      <c r="I56" s="48"/>
      <c r="J56" s="41">
        <v>7.51</v>
      </c>
      <c r="K56" s="37">
        <v>4.1033434650455938</v>
      </c>
      <c r="L56" s="37">
        <v>17.32522796352584</v>
      </c>
      <c r="M56" s="37">
        <v>4.7112462006079037</v>
      </c>
      <c r="N56" s="37">
        <v>0</v>
      </c>
      <c r="O56" s="37">
        <v>0</v>
      </c>
      <c r="P56" s="37">
        <v>0</v>
      </c>
      <c r="Q56" s="37">
        <v>2.4316109422492409</v>
      </c>
      <c r="R56" s="37">
        <v>0.7598784194528877</v>
      </c>
      <c r="S56" s="37">
        <v>0</v>
      </c>
      <c r="T56" s="37">
        <v>0</v>
      </c>
      <c r="U56" s="37">
        <v>9.1185410334346528</v>
      </c>
      <c r="V56" s="37">
        <v>0</v>
      </c>
      <c r="W56" s="37">
        <v>0</v>
      </c>
      <c r="X56" s="37">
        <v>0</v>
      </c>
      <c r="Y56" s="37">
        <v>12.158054711246203</v>
      </c>
      <c r="Z56" s="37">
        <v>0</v>
      </c>
      <c r="AA56" s="37">
        <v>0</v>
      </c>
      <c r="AB56" s="37">
        <v>3.1914893617021285</v>
      </c>
      <c r="AC56" s="37">
        <v>0.15197568389057756</v>
      </c>
      <c r="AD56" s="30">
        <v>5.3191489361702136</v>
      </c>
      <c r="AF56" s="30">
        <v>3.495440729483283</v>
      </c>
      <c r="AG56" s="30">
        <v>1.0638297872340428</v>
      </c>
      <c r="AH56" s="30">
        <v>7.9027355623100322</v>
      </c>
      <c r="AI56" s="30">
        <v>9.1185410334346528</v>
      </c>
      <c r="AJ56" s="30">
        <v>0</v>
      </c>
      <c r="AK56" s="30">
        <v>0.91185410334346517</v>
      </c>
      <c r="AL56" s="30">
        <v>7.5987841945288768</v>
      </c>
      <c r="AM56" s="30">
        <v>10.638297872340427</v>
      </c>
      <c r="AN56" s="30">
        <f t="shared" si="0"/>
        <v>95.896656534954431</v>
      </c>
      <c r="AO56" s="30">
        <f t="shared" ref="AO56:AO69" si="29">AM56+AL56</f>
        <v>18.237082066869306</v>
      </c>
      <c r="AP56" s="21">
        <v>100</v>
      </c>
      <c r="AQ56" s="21">
        <f t="shared" ref="AQ56:AQ69" si="30">100-AP56</f>
        <v>0</v>
      </c>
      <c r="AR56" s="30">
        <f t="shared" ref="AR56:AR69" si="31">AP56/100*AO56</f>
        <v>18.237082066869306</v>
      </c>
      <c r="AS56" s="30">
        <f t="shared" ref="AS56:AS69" si="32">AQ56/100*AO56</f>
        <v>0</v>
      </c>
    </row>
    <row r="57" spans="1:45" x14ac:dyDescent="0.2">
      <c r="A57" s="24" t="s">
        <v>134</v>
      </c>
      <c r="B57" s="31" t="s">
        <v>227</v>
      </c>
      <c r="C57" s="22" t="s">
        <v>231</v>
      </c>
      <c r="D57" s="22">
        <v>22.052624000000002</v>
      </c>
      <c r="E57" s="22">
        <v>-159.33308299999999</v>
      </c>
      <c r="F57" s="21" t="s">
        <v>137</v>
      </c>
      <c r="G57" s="14" t="s">
        <v>136</v>
      </c>
      <c r="H57" s="14">
        <v>96791</v>
      </c>
      <c r="I57" s="48"/>
      <c r="J57" s="41">
        <v>7.32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0</v>
      </c>
      <c r="T57" s="37">
        <v>0</v>
      </c>
      <c r="U57" s="37">
        <v>0</v>
      </c>
      <c r="V57" s="37">
        <v>0</v>
      </c>
      <c r="W57" s="37">
        <v>0</v>
      </c>
      <c r="X57" s="37">
        <v>0</v>
      </c>
      <c r="Y57" s="37">
        <v>0</v>
      </c>
      <c r="Z57" s="37">
        <v>0</v>
      </c>
      <c r="AA57" s="37">
        <v>0</v>
      </c>
      <c r="AB57" s="37">
        <v>7.862068965517242</v>
      </c>
      <c r="AC57" s="37">
        <v>5.5172413793103452</v>
      </c>
      <c r="AD57" s="30">
        <v>8.1379310344827598</v>
      </c>
      <c r="AF57" s="30">
        <v>21.931034482758623</v>
      </c>
      <c r="AG57" s="30">
        <v>2.3448275862068968</v>
      </c>
      <c r="AH57" s="30">
        <v>8.5517241379310356</v>
      </c>
      <c r="AI57" s="30">
        <v>0.13793103448275865</v>
      </c>
      <c r="AJ57" s="30">
        <v>0</v>
      </c>
      <c r="AK57" s="30">
        <v>0</v>
      </c>
      <c r="AL57" s="30">
        <v>35.862068965517246</v>
      </c>
      <c r="AM57" s="30">
        <v>9.6551724137931032</v>
      </c>
      <c r="AN57" s="30">
        <f t="shared" si="0"/>
        <v>100.00000000000003</v>
      </c>
      <c r="AO57" s="30">
        <f t="shared" si="29"/>
        <v>45.517241379310349</v>
      </c>
      <c r="AP57" s="21">
        <v>100</v>
      </c>
      <c r="AQ57" s="21">
        <f t="shared" si="30"/>
        <v>0</v>
      </c>
      <c r="AR57" s="30">
        <f t="shared" si="31"/>
        <v>45.517241379310349</v>
      </c>
      <c r="AS57" s="30">
        <f t="shared" si="32"/>
        <v>0</v>
      </c>
    </row>
    <row r="58" spans="1:45" x14ac:dyDescent="0.2">
      <c r="A58" s="22" t="s">
        <v>138</v>
      </c>
      <c r="B58" s="22" t="s">
        <v>228</v>
      </c>
      <c r="C58" s="22" t="s">
        <v>231</v>
      </c>
      <c r="D58" s="22">
        <v>21.975691999999999</v>
      </c>
      <c r="E58" s="22">
        <v>-159.724583</v>
      </c>
      <c r="F58" s="21" t="s">
        <v>139</v>
      </c>
      <c r="G58" s="14" t="s">
        <v>140</v>
      </c>
      <c r="H58" s="14">
        <v>96752</v>
      </c>
      <c r="I58" s="48"/>
      <c r="J58" s="41">
        <v>7.88</v>
      </c>
      <c r="K58" s="37">
        <v>5.7377049180327875</v>
      </c>
      <c r="L58" s="37">
        <v>0.93676814988290402</v>
      </c>
      <c r="M58" s="37">
        <v>17.56440281030445</v>
      </c>
      <c r="N58" s="37">
        <v>0</v>
      </c>
      <c r="O58" s="37">
        <v>0</v>
      </c>
      <c r="P58" s="37">
        <v>0</v>
      </c>
      <c r="Q58" s="37">
        <v>0</v>
      </c>
      <c r="R58" s="37">
        <v>0</v>
      </c>
      <c r="S58" s="37">
        <v>0</v>
      </c>
      <c r="T58" s="37">
        <v>0</v>
      </c>
      <c r="U58" s="37">
        <v>0</v>
      </c>
      <c r="V58" s="37">
        <v>0</v>
      </c>
      <c r="W58" s="37">
        <v>0</v>
      </c>
      <c r="X58" s="37">
        <v>0</v>
      </c>
      <c r="Y58" s="37">
        <v>0</v>
      </c>
      <c r="Z58" s="37">
        <v>0</v>
      </c>
      <c r="AA58" s="37">
        <v>0</v>
      </c>
      <c r="AB58" s="37">
        <v>14.988290398126464</v>
      </c>
      <c r="AC58" s="37">
        <v>2.3419203747072599</v>
      </c>
      <c r="AD58" s="30">
        <v>2.3419203747072599</v>
      </c>
      <c r="AE58" s="30">
        <v>0</v>
      </c>
      <c r="AF58" s="30">
        <v>2.5761124121779861</v>
      </c>
      <c r="AG58" s="30">
        <v>5.6206088992974239</v>
      </c>
      <c r="AH58" s="30">
        <v>5.8548009367681502</v>
      </c>
      <c r="AI58" s="30">
        <v>1.053864168618267</v>
      </c>
      <c r="AJ58" s="30">
        <v>0</v>
      </c>
      <c r="AK58" s="30">
        <v>0</v>
      </c>
      <c r="AL58" s="30">
        <v>23.419203747072601</v>
      </c>
      <c r="AM58" s="30">
        <v>17.56440281030445</v>
      </c>
      <c r="AN58" s="30">
        <f t="shared" si="0"/>
        <v>94.26229508196721</v>
      </c>
      <c r="AO58" s="30">
        <f t="shared" si="29"/>
        <v>40.983606557377051</v>
      </c>
      <c r="AP58" s="21">
        <v>100</v>
      </c>
      <c r="AQ58" s="21">
        <f t="shared" si="30"/>
        <v>0</v>
      </c>
      <c r="AR58" s="30">
        <f t="shared" si="31"/>
        <v>40.983606557377051</v>
      </c>
      <c r="AS58" s="30">
        <f t="shared" si="32"/>
        <v>0</v>
      </c>
    </row>
    <row r="59" spans="1:45" x14ac:dyDescent="0.2">
      <c r="A59" s="22" t="s">
        <v>138</v>
      </c>
      <c r="B59" s="22" t="s">
        <v>228</v>
      </c>
      <c r="C59" s="22" t="s">
        <v>231</v>
      </c>
      <c r="D59" s="22">
        <v>21.975691999999999</v>
      </c>
      <c r="E59" s="22">
        <v>-159.724583</v>
      </c>
      <c r="I59" s="48"/>
      <c r="J59" s="41"/>
      <c r="K59" s="37">
        <v>12.396694214876035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0.41322314049586778</v>
      </c>
      <c r="AB59" s="37">
        <v>3.3057851239669422</v>
      </c>
      <c r="AC59" s="37">
        <v>1.3774104683195594</v>
      </c>
      <c r="AD59" s="30">
        <v>13.223140495867769</v>
      </c>
      <c r="AF59" s="30">
        <v>13.774104683195594</v>
      </c>
      <c r="AG59" s="30">
        <v>1.9283746556473831</v>
      </c>
      <c r="AH59" s="30">
        <v>0</v>
      </c>
      <c r="AI59" s="30">
        <v>6.7493112947658416</v>
      </c>
      <c r="AJ59" s="30">
        <v>0</v>
      </c>
      <c r="AK59" s="30">
        <v>0</v>
      </c>
      <c r="AL59" s="30">
        <v>33.057851239669425</v>
      </c>
      <c r="AM59" s="30">
        <v>13.774104683195594</v>
      </c>
      <c r="AN59" s="30">
        <f t="shared" si="0"/>
        <v>87.603305785123965</v>
      </c>
      <c r="AO59" s="30">
        <f t="shared" si="29"/>
        <v>46.831955922865021</v>
      </c>
      <c r="AP59" s="21">
        <v>100</v>
      </c>
      <c r="AQ59" s="21">
        <f t="shared" si="30"/>
        <v>0</v>
      </c>
      <c r="AR59" s="30">
        <f t="shared" si="31"/>
        <v>46.831955922865021</v>
      </c>
      <c r="AS59" s="30">
        <f t="shared" si="32"/>
        <v>0</v>
      </c>
    </row>
    <row r="60" spans="1:45" x14ac:dyDescent="0.2">
      <c r="A60" s="22" t="s">
        <v>141</v>
      </c>
      <c r="B60" s="22" t="s">
        <v>228</v>
      </c>
      <c r="C60" s="22" t="s">
        <v>231</v>
      </c>
      <c r="D60" s="22">
        <v>22.085197999999998</v>
      </c>
      <c r="E60" s="22">
        <v>-159.669476</v>
      </c>
      <c r="F60" s="21" t="s">
        <v>143</v>
      </c>
      <c r="G60" s="14" t="s">
        <v>142</v>
      </c>
      <c r="H60" s="14">
        <v>96752</v>
      </c>
      <c r="I60" s="48"/>
      <c r="J60" s="41">
        <v>7.5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  <c r="X60" s="30">
        <v>0</v>
      </c>
      <c r="Y60" s="30">
        <v>0</v>
      </c>
      <c r="Z60" s="30">
        <v>0</v>
      </c>
      <c r="AA60" s="30">
        <v>0</v>
      </c>
      <c r="AB60" s="30">
        <v>3.3519553072625694</v>
      </c>
      <c r="AC60" s="30">
        <v>0.44692737430167595</v>
      </c>
      <c r="AD60" s="30">
        <v>1.3407821229050279</v>
      </c>
      <c r="AF60" s="30">
        <v>53.63128491620111</v>
      </c>
      <c r="AG60" s="30">
        <v>9.8324022346368718</v>
      </c>
      <c r="AH60" s="30">
        <v>10.614525139664805</v>
      </c>
      <c r="AI60" s="30">
        <v>4.3575418994413404</v>
      </c>
      <c r="AJ60" s="30">
        <v>0</v>
      </c>
      <c r="AK60" s="30">
        <v>0</v>
      </c>
      <c r="AL60" s="30">
        <v>5.2513966480446923</v>
      </c>
      <c r="AM60" s="30">
        <v>11.173184357541899</v>
      </c>
      <c r="AN60" s="30">
        <f t="shared" si="0"/>
        <v>100</v>
      </c>
      <c r="AO60" s="30">
        <f t="shared" si="29"/>
        <v>16.424581005586592</v>
      </c>
      <c r="AP60" s="21">
        <v>100</v>
      </c>
      <c r="AQ60" s="21">
        <f t="shared" si="30"/>
        <v>0</v>
      </c>
      <c r="AR60" s="30">
        <f t="shared" si="31"/>
        <v>16.424581005586592</v>
      </c>
      <c r="AS60" s="30">
        <f t="shared" si="32"/>
        <v>0</v>
      </c>
    </row>
    <row r="61" spans="1:45" x14ac:dyDescent="0.2">
      <c r="A61" s="22" t="s">
        <v>279</v>
      </c>
      <c r="B61" s="22" t="s">
        <v>227</v>
      </c>
      <c r="C61" s="22" t="s">
        <v>231</v>
      </c>
      <c r="D61" s="22">
        <v>22.086064</v>
      </c>
      <c r="E61" s="22">
        <v>-159.67010300000001</v>
      </c>
      <c r="I61" s="48"/>
      <c r="J61" s="41">
        <v>7.35</v>
      </c>
      <c r="K61" s="30">
        <v>10.110803324099725</v>
      </c>
      <c r="L61" s="30">
        <v>21.745152354570642</v>
      </c>
      <c r="M61" s="30">
        <v>14.404432132963993</v>
      </c>
      <c r="N61" s="30">
        <v>3.0470914127423834</v>
      </c>
      <c r="O61" s="30">
        <v>2.7700831024930754</v>
      </c>
      <c r="P61" s="30">
        <v>0</v>
      </c>
      <c r="Q61" s="30">
        <v>1.9390581717451527</v>
      </c>
      <c r="R61" s="30">
        <v>0</v>
      </c>
      <c r="S61" s="30">
        <v>0</v>
      </c>
      <c r="T61" s="30">
        <v>0</v>
      </c>
      <c r="U61" s="30">
        <v>2.3545706371191142</v>
      </c>
      <c r="V61" s="30">
        <v>0</v>
      </c>
      <c r="W61" s="30">
        <v>0</v>
      </c>
      <c r="X61" s="30">
        <v>0</v>
      </c>
      <c r="Y61" s="30">
        <v>0</v>
      </c>
      <c r="Z61" s="30">
        <v>0</v>
      </c>
      <c r="AA61" s="30">
        <v>0</v>
      </c>
      <c r="AB61" s="30">
        <v>3.8781163434903054</v>
      </c>
      <c r="AC61" s="30">
        <v>0.27700831024930755</v>
      </c>
      <c r="AD61" s="30">
        <v>1.6620498614958452</v>
      </c>
      <c r="AF61" s="30">
        <v>6.2326869806094196</v>
      </c>
      <c r="AG61" s="30">
        <v>2.9085872576177292</v>
      </c>
      <c r="AH61" s="30">
        <v>2.7700831024930754</v>
      </c>
      <c r="AI61" s="30">
        <v>10.110803324099725</v>
      </c>
      <c r="AJ61" s="30">
        <v>0</v>
      </c>
      <c r="AK61" s="30">
        <v>0</v>
      </c>
      <c r="AL61" s="30">
        <v>5.6786703601108037</v>
      </c>
      <c r="AM61" s="30">
        <v>10.110803324099725</v>
      </c>
      <c r="AN61" s="30">
        <f t="shared" si="0"/>
        <v>89.889196675900294</v>
      </c>
      <c r="AO61" s="30">
        <f t="shared" si="29"/>
        <v>15.789473684210529</v>
      </c>
      <c r="AP61" s="21">
        <v>100</v>
      </c>
      <c r="AQ61" s="21">
        <f t="shared" si="30"/>
        <v>0</v>
      </c>
      <c r="AR61" s="30">
        <f t="shared" si="31"/>
        <v>15.789473684210529</v>
      </c>
      <c r="AS61" s="30">
        <f t="shared" si="32"/>
        <v>0</v>
      </c>
    </row>
    <row r="62" spans="1:45" x14ac:dyDescent="0.2">
      <c r="A62" s="22" t="s">
        <v>259</v>
      </c>
      <c r="B62" s="22"/>
      <c r="C62" s="22"/>
      <c r="D62" s="22"/>
      <c r="E62" s="22"/>
      <c r="I62" s="48"/>
      <c r="J62" s="41">
        <v>5.6</v>
      </c>
      <c r="K62" s="37">
        <v>0</v>
      </c>
      <c r="L62" s="37">
        <v>0</v>
      </c>
      <c r="M62" s="37">
        <v>0</v>
      </c>
      <c r="N62" s="37">
        <v>0</v>
      </c>
      <c r="O62" s="37">
        <v>0</v>
      </c>
      <c r="P62" s="37">
        <v>0</v>
      </c>
      <c r="Q62" s="37">
        <v>0</v>
      </c>
      <c r="R62" s="37">
        <v>0</v>
      </c>
      <c r="S62" s="37">
        <v>0</v>
      </c>
      <c r="T62" s="37">
        <v>0</v>
      </c>
      <c r="U62" s="37">
        <v>0</v>
      </c>
      <c r="V62" s="37">
        <v>0</v>
      </c>
      <c r="W62" s="37">
        <v>0</v>
      </c>
      <c r="X62" s="37">
        <v>0</v>
      </c>
      <c r="Y62" s="37">
        <v>0</v>
      </c>
      <c r="Z62" s="37">
        <v>0</v>
      </c>
      <c r="AA62" s="37">
        <v>0</v>
      </c>
      <c r="AB62" s="37">
        <v>3.7809647979139509</v>
      </c>
      <c r="AC62" s="37">
        <v>0</v>
      </c>
      <c r="AD62" s="30">
        <v>6.5189048239895708</v>
      </c>
      <c r="AF62" s="30">
        <v>36.76662320730118</v>
      </c>
      <c r="AG62" s="30">
        <v>5.4758800521512399</v>
      </c>
      <c r="AH62" s="30">
        <v>8.2138200782268598</v>
      </c>
      <c r="AI62" s="30">
        <v>5.3455019556714474</v>
      </c>
      <c r="AJ62" s="30">
        <v>0</v>
      </c>
      <c r="AK62" s="30">
        <v>0</v>
      </c>
      <c r="AL62" s="30">
        <v>32.594524119947856</v>
      </c>
      <c r="AM62" s="30">
        <v>1.3037809647979142</v>
      </c>
      <c r="AN62" s="30">
        <f t="shared" si="0"/>
        <v>100.00000000000003</v>
      </c>
      <c r="AO62" s="30">
        <f t="shared" si="29"/>
        <v>33.898305084745772</v>
      </c>
      <c r="AP62" s="21">
        <v>100</v>
      </c>
      <c r="AQ62" s="21">
        <f t="shared" si="30"/>
        <v>0</v>
      </c>
      <c r="AR62" s="30">
        <f t="shared" si="31"/>
        <v>33.898305084745772</v>
      </c>
      <c r="AS62" s="30">
        <f t="shared" si="32"/>
        <v>0</v>
      </c>
    </row>
    <row r="63" spans="1:45" x14ac:dyDescent="0.2">
      <c r="A63" s="22" t="s">
        <v>154</v>
      </c>
      <c r="B63" s="22" t="s">
        <v>228</v>
      </c>
      <c r="C63" s="22" t="s">
        <v>231</v>
      </c>
      <c r="D63" s="22">
        <v>21.897053</v>
      </c>
      <c r="E63" s="22">
        <v>-159.46728400000001</v>
      </c>
      <c r="F63" s="21" t="s">
        <v>147</v>
      </c>
      <c r="G63" s="14" t="s">
        <v>148</v>
      </c>
      <c r="H63" s="14">
        <v>96756</v>
      </c>
      <c r="I63" s="48"/>
      <c r="J63" s="41">
        <v>5.77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10.642061135930387</v>
      </c>
      <c r="AC63" s="30">
        <v>3.0016185505126058</v>
      </c>
      <c r="AD63" s="30">
        <v>0.53525562612697331</v>
      </c>
      <c r="AF63" s="30">
        <v>35.128318443239834</v>
      </c>
      <c r="AG63" s="30">
        <v>9.20582480958692</v>
      </c>
      <c r="AH63" s="30">
        <v>0.17481191801920032</v>
      </c>
      <c r="AI63" s="30">
        <v>0.18581891811637583</v>
      </c>
      <c r="AJ63" s="30">
        <v>0</v>
      </c>
      <c r="AK63" s="30">
        <v>0</v>
      </c>
      <c r="AL63" s="30">
        <v>32.901167867907503</v>
      </c>
      <c r="AM63" s="30">
        <v>8.2251227305602157</v>
      </c>
      <c r="AN63" s="30">
        <f t="shared" si="0"/>
        <v>100.00000000000001</v>
      </c>
      <c r="AO63" s="30">
        <f t="shared" si="29"/>
        <v>41.126290598467719</v>
      </c>
      <c r="AP63" s="21">
        <v>100</v>
      </c>
      <c r="AQ63" s="21">
        <f t="shared" si="30"/>
        <v>0</v>
      </c>
      <c r="AR63" s="30">
        <f t="shared" si="31"/>
        <v>41.126290598467719</v>
      </c>
      <c r="AS63" s="30">
        <f t="shared" si="32"/>
        <v>0</v>
      </c>
    </row>
    <row r="64" spans="1:45" x14ac:dyDescent="0.2">
      <c r="A64" s="22" t="s">
        <v>280</v>
      </c>
      <c r="I64" s="48"/>
      <c r="J64" s="41">
        <v>5.47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30">
        <v>0</v>
      </c>
      <c r="V64" s="30">
        <v>0</v>
      </c>
      <c r="W64" s="30">
        <v>0</v>
      </c>
      <c r="X64" s="30">
        <v>0</v>
      </c>
      <c r="Y64" s="30">
        <v>0</v>
      </c>
      <c r="Z64" s="30">
        <v>0</v>
      </c>
      <c r="AA64" s="30">
        <v>0</v>
      </c>
      <c r="AB64" s="30">
        <v>8.3226632522407158</v>
      </c>
      <c r="AC64" s="30">
        <v>11.395646606914212</v>
      </c>
      <c r="AD64" s="30">
        <v>1.4084507042253522</v>
      </c>
      <c r="AE64" s="30">
        <v>4.225352112676056</v>
      </c>
      <c r="AF64" s="30">
        <v>48.783610755441742</v>
      </c>
      <c r="AG64" s="30">
        <v>6.4020486555697822</v>
      </c>
      <c r="AH64" s="30">
        <v>7.0422535211267601</v>
      </c>
      <c r="AI64" s="30">
        <v>7.9385403329065296</v>
      </c>
      <c r="AJ64" s="30">
        <v>0</v>
      </c>
      <c r="AK64" s="30">
        <v>0</v>
      </c>
      <c r="AL64" s="30">
        <v>0.89628681177976943</v>
      </c>
      <c r="AM64" s="30">
        <v>3.5851472471190777</v>
      </c>
      <c r="AN64" s="30">
        <f t="shared" si="0"/>
        <v>100.00000000000001</v>
      </c>
      <c r="AO64" s="30">
        <f t="shared" si="29"/>
        <v>4.4814340588988468</v>
      </c>
      <c r="AP64" s="21">
        <v>100</v>
      </c>
      <c r="AQ64" s="21">
        <f t="shared" si="30"/>
        <v>0</v>
      </c>
      <c r="AR64" s="30">
        <f t="shared" si="31"/>
        <v>4.4814340588988468</v>
      </c>
      <c r="AS64" s="30">
        <f t="shared" si="32"/>
        <v>0</v>
      </c>
    </row>
    <row r="65" spans="1:45" x14ac:dyDescent="0.2">
      <c r="A65" s="22" t="s">
        <v>158</v>
      </c>
      <c r="B65" s="22" t="s">
        <v>228</v>
      </c>
      <c r="C65" s="22" t="s">
        <v>231</v>
      </c>
      <c r="D65" s="22">
        <v>21.084657</v>
      </c>
      <c r="E65" s="22">
        <v>-156.99772899999999</v>
      </c>
      <c r="F65" s="21" t="s">
        <v>159</v>
      </c>
      <c r="G65" s="14" t="s">
        <v>150</v>
      </c>
      <c r="H65" s="14">
        <v>96748</v>
      </c>
      <c r="I65" s="48"/>
      <c r="J65" s="41">
        <v>7.48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0</v>
      </c>
      <c r="AA65" s="30">
        <v>0</v>
      </c>
      <c r="AB65" s="30">
        <v>9.3548387096774199</v>
      </c>
      <c r="AC65" s="30">
        <v>11.827956989247314</v>
      </c>
      <c r="AD65" s="30">
        <v>4.1935483870967749</v>
      </c>
      <c r="AE65" s="30">
        <v>5.698924731182796</v>
      </c>
      <c r="AF65" s="30">
        <v>3.2258064516129039</v>
      </c>
      <c r="AG65" s="30">
        <v>2.3655913978494629</v>
      </c>
      <c r="AH65" s="30">
        <v>0.96774193548387111</v>
      </c>
      <c r="AI65" s="30">
        <v>6.4516129032258078</v>
      </c>
      <c r="AJ65" s="30">
        <v>0</v>
      </c>
      <c r="AK65" s="30">
        <v>0</v>
      </c>
      <c r="AL65" s="30">
        <v>35.483870967741943</v>
      </c>
      <c r="AM65" s="30">
        <v>20.430107526881724</v>
      </c>
      <c r="AN65" s="30">
        <f t="shared" si="0"/>
        <v>100.00000000000003</v>
      </c>
      <c r="AO65" s="30">
        <f t="shared" si="29"/>
        <v>55.913978494623663</v>
      </c>
      <c r="AP65" s="21">
        <v>100</v>
      </c>
      <c r="AQ65" s="21">
        <f t="shared" si="30"/>
        <v>0</v>
      </c>
      <c r="AR65" s="30">
        <f t="shared" si="31"/>
        <v>55.913978494623663</v>
      </c>
      <c r="AS65" s="30">
        <f t="shared" si="32"/>
        <v>0</v>
      </c>
    </row>
    <row r="66" spans="1:45" x14ac:dyDescent="0.2">
      <c r="A66" s="22" t="s">
        <v>153</v>
      </c>
      <c r="B66" s="22" t="s">
        <v>228</v>
      </c>
      <c r="C66" s="22" t="s">
        <v>231</v>
      </c>
      <c r="D66" s="22">
        <v>21.070618</v>
      </c>
      <c r="E66" s="22">
        <v>-156.97082700000001</v>
      </c>
      <c r="F66" s="21" t="s">
        <v>157</v>
      </c>
      <c r="G66" s="14" t="s">
        <v>156</v>
      </c>
      <c r="H66" s="14">
        <v>96748</v>
      </c>
      <c r="I66" s="48"/>
      <c r="J66" s="41">
        <v>7.95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7.7213996904838531</v>
      </c>
      <c r="AC66" s="30">
        <v>3.84851159472522</v>
      </c>
      <c r="AD66" s="30">
        <v>0.78981914975129142</v>
      </c>
      <c r="AF66" s="30">
        <v>50.050940132404612</v>
      </c>
      <c r="AG66" s="30">
        <v>2.0947464331368302</v>
      </c>
      <c r="AH66" s="30">
        <v>8.884176016133555</v>
      </c>
      <c r="AI66" s="30">
        <v>7.9705764057775097</v>
      </c>
      <c r="AJ66" s="30">
        <v>0</v>
      </c>
      <c r="AK66" s="30">
        <v>0</v>
      </c>
      <c r="AL66" s="30">
        <v>1.0752796382180547</v>
      </c>
      <c r="AM66" s="30">
        <v>17.564550939369067</v>
      </c>
      <c r="AN66" s="30">
        <f t="shared" si="0"/>
        <v>99.999999999999986</v>
      </c>
      <c r="AO66" s="30">
        <f t="shared" si="29"/>
        <v>18.639830577587123</v>
      </c>
      <c r="AP66" s="21">
        <v>100</v>
      </c>
      <c r="AQ66" s="21">
        <f t="shared" si="30"/>
        <v>0</v>
      </c>
      <c r="AR66" s="30">
        <f t="shared" si="31"/>
        <v>18.639830577587123</v>
      </c>
      <c r="AS66" s="30">
        <f t="shared" si="32"/>
        <v>0</v>
      </c>
    </row>
    <row r="67" spans="1:45" x14ac:dyDescent="0.2">
      <c r="A67" s="22" t="s">
        <v>151</v>
      </c>
      <c r="B67" s="22" t="s">
        <v>228</v>
      </c>
      <c r="C67" s="22" t="s">
        <v>231</v>
      </c>
      <c r="D67" s="22">
        <v>21.052973999999999</v>
      </c>
      <c r="E67" s="22">
        <v>-156.87256500000001</v>
      </c>
      <c r="F67" s="21" t="s">
        <v>152</v>
      </c>
      <c r="G67" s="14" t="s">
        <v>150</v>
      </c>
      <c r="H67" s="14">
        <v>96748</v>
      </c>
      <c r="I67" s="48" t="s">
        <v>291</v>
      </c>
      <c r="J67" s="41">
        <v>7.99</v>
      </c>
      <c r="K67" s="37">
        <v>0.375</v>
      </c>
      <c r="L67" s="37">
        <v>0</v>
      </c>
      <c r="M67" s="37">
        <v>12.5</v>
      </c>
      <c r="N67" s="37">
        <v>0</v>
      </c>
      <c r="O67" s="37">
        <v>0</v>
      </c>
      <c r="P67" s="37">
        <v>0</v>
      </c>
      <c r="Q67" s="37">
        <v>2.5</v>
      </c>
      <c r="R67" s="37">
        <v>21</v>
      </c>
      <c r="S67" s="37">
        <v>0</v>
      </c>
      <c r="T67" s="37">
        <v>0</v>
      </c>
      <c r="U67" s="37">
        <v>0</v>
      </c>
      <c r="V67" s="37">
        <v>0</v>
      </c>
      <c r="W67" s="37">
        <v>0</v>
      </c>
      <c r="X67" s="37">
        <v>0</v>
      </c>
      <c r="Y67" s="37">
        <v>8.75</v>
      </c>
      <c r="Z67" s="37">
        <v>0</v>
      </c>
      <c r="AA67" s="37">
        <v>0</v>
      </c>
      <c r="AB67" s="37">
        <v>5.375</v>
      </c>
      <c r="AC67" s="37">
        <v>0.375</v>
      </c>
      <c r="AD67" s="30">
        <v>3</v>
      </c>
      <c r="AF67" s="30">
        <v>1.25</v>
      </c>
      <c r="AG67" s="30">
        <v>6.5</v>
      </c>
      <c r="AH67" s="30">
        <v>14.375</v>
      </c>
      <c r="AI67" s="30">
        <v>2.375</v>
      </c>
      <c r="AJ67" s="30">
        <v>0</v>
      </c>
      <c r="AK67" s="30">
        <v>0</v>
      </c>
      <c r="AL67" s="30">
        <v>21.625</v>
      </c>
      <c r="AM67" s="30">
        <v>0</v>
      </c>
      <c r="AN67" s="30">
        <f t="shared" si="0"/>
        <v>99.625</v>
      </c>
      <c r="AO67" s="30">
        <f t="shared" si="29"/>
        <v>21.625</v>
      </c>
      <c r="AP67" s="21">
        <v>100</v>
      </c>
      <c r="AQ67" s="21">
        <f t="shared" si="30"/>
        <v>0</v>
      </c>
      <c r="AR67" s="30">
        <f t="shared" si="31"/>
        <v>21.625</v>
      </c>
      <c r="AS67" s="30">
        <f t="shared" si="32"/>
        <v>0</v>
      </c>
    </row>
    <row r="68" spans="1:45" x14ac:dyDescent="0.2">
      <c r="A68" s="22" t="s">
        <v>155</v>
      </c>
      <c r="B68" s="22" t="s">
        <v>228</v>
      </c>
      <c r="C68" s="22" t="s">
        <v>231</v>
      </c>
      <c r="D68" s="22">
        <v>21.091172</v>
      </c>
      <c r="E68" s="22">
        <v>-157.012575</v>
      </c>
      <c r="F68" s="21" t="s">
        <v>149</v>
      </c>
      <c r="G68" s="14" t="s">
        <v>150</v>
      </c>
      <c r="H68" s="14">
        <v>96748</v>
      </c>
      <c r="I68" s="48"/>
      <c r="J68" s="41">
        <v>5.39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>
        <v>0</v>
      </c>
      <c r="AB68" s="30">
        <v>13.660873480286854</v>
      </c>
      <c r="AC68" s="30">
        <v>13.80136103150301</v>
      </c>
      <c r="AD68" s="30">
        <v>0.36573518642477487</v>
      </c>
      <c r="AF68" s="30">
        <v>31.645900825225258</v>
      </c>
      <c r="AG68" s="30">
        <v>0.84830467295571377</v>
      </c>
      <c r="AH68" s="30">
        <v>5.5587404741711834</v>
      </c>
      <c r="AI68" s="30">
        <v>3.8983292628768709</v>
      </c>
      <c r="AJ68" s="30">
        <v>0</v>
      </c>
      <c r="AK68" s="30">
        <v>0</v>
      </c>
      <c r="AL68" s="30">
        <v>10.350856041571182</v>
      </c>
      <c r="AM68" s="30">
        <v>19.869899024985141</v>
      </c>
      <c r="AN68" s="30">
        <f t="shared" si="0"/>
        <v>99.999999999999986</v>
      </c>
      <c r="AO68" s="30">
        <f t="shared" si="29"/>
        <v>30.220755066556322</v>
      </c>
      <c r="AP68" s="21">
        <v>100</v>
      </c>
      <c r="AQ68" s="21">
        <f t="shared" si="30"/>
        <v>0</v>
      </c>
      <c r="AR68" s="30">
        <f t="shared" si="31"/>
        <v>30.220755066556322</v>
      </c>
      <c r="AS68" s="30">
        <f t="shared" si="32"/>
        <v>0</v>
      </c>
    </row>
    <row r="69" spans="1:45" x14ac:dyDescent="0.2">
      <c r="A69" s="22" t="s">
        <v>169</v>
      </c>
      <c r="B69" s="22" t="s">
        <v>228</v>
      </c>
      <c r="C69" s="22" t="s">
        <v>231</v>
      </c>
      <c r="D69" s="22">
        <v>20.860552999999999</v>
      </c>
      <c r="E69" s="22">
        <v>-156.516752</v>
      </c>
      <c r="F69" s="21" t="s">
        <v>170</v>
      </c>
      <c r="G69" s="14" t="s">
        <v>171</v>
      </c>
      <c r="H69" s="14">
        <v>96793</v>
      </c>
      <c r="I69" s="48"/>
      <c r="J69" s="41">
        <v>7.61</v>
      </c>
      <c r="K69" s="37">
        <v>0</v>
      </c>
      <c r="L69" s="37">
        <v>0</v>
      </c>
      <c r="M69" s="37">
        <v>0</v>
      </c>
      <c r="N69" s="37">
        <v>0</v>
      </c>
      <c r="O69" s="37">
        <v>0</v>
      </c>
      <c r="P69" s="37">
        <v>0</v>
      </c>
      <c r="Q69" s="37">
        <v>0</v>
      </c>
      <c r="R69" s="37">
        <v>0</v>
      </c>
      <c r="S69" s="37">
        <v>0</v>
      </c>
      <c r="T69" s="37">
        <v>0</v>
      </c>
      <c r="U69" s="37">
        <v>0</v>
      </c>
      <c r="V69" s="37">
        <v>0</v>
      </c>
      <c r="W69" s="37">
        <v>0</v>
      </c>
      <c r="X69" s="37">
        <v>0</v>
      </c>
      <c r="Y69" s="37">
        <v>0</v>
      </c>
      <c r="Z69" s="37">
        <v>0</v>
      </c>
      <c r="AA69" s="37">
        <v>0</v>
      </c>
      <c r="AB69" s="37">
        <v>3.2378580323785799</v>
      </c>
      <c r="AC69" s="37">
        <v>11.70610211706102</v>
      </c>
      <c r="AD69" s="30">
        <v>6.6002490660024895</v>
      </c>
      <c r="AF69" s="30">
        <v>7.4719800747198004</v>
      </c>
      <c r="AG69" s="30">
        <v>0.74719800747197995</v>
      </c>
      <c r="AH69" s="30">
        <v>2.1170610211706098</v>
      </c>
      <c r="AI69" s="30">
        <v>0.87173100871730991</v>
      </c>
      <c r="AJ69" s="30">
        <v>0</v>
      </c>
      <c r="AK69" s="30">
        <v>0</v>
      </c>
      <c r="AL69" s="30">
        <v>38.605230386052298</v>
      </c>
      <c r="AM69" s="30">
        <v>28.6425902864259</v>
      </c>
      <c r="AN69" s="30">
        <f t="shared" ref="AN69" si="33">SUM(L69:AM69)</f>
        <v>99.999999999999986</v>
      </c>
      <c r="AO69" s="30">
        <f t="shared" si="29"/>
        <v>67.247820672478198</v>
      </c>
      <c r="AP69" s="21">
        <v>100</v>
      </c>
      <c r="AQ69" s="21">
        <f t="shared" si="30"/>
        <v>0</v>
      </c>
      <c r="AR69" s="30">
        <f t="shared" si="31"/>
        <v>67.247820672478198</v>
      </c>
      <c r="AS69" s="30">
        <f t="shared" si="32"/>
        <v>0</v>
      </c>
    </row>
  </sheetData>
  <sortState ref="I3:J69">
    <sortCondition ref="I3:I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Jenn's sheet</vt:lpstr>
      <vt:lpstr>lat-long with RockJock</vt:lpstr>
      <vt:lpstr>lat-long with Rietveld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 HONDA</dc:creator>
  <cp:lastModifiedBy>Microsoft Office User</cp:lastModifiedBy>
  <dcterms:created xsi:type="dcterms:W3CDTF">2016-09-28T16:29:26Z</dcterms:created>
  <dcterms:modified xsi:type="dcterms:W3CDTF">2018-03-27T21:58:48Z</dcterms:modified>
</cp:coreProperties>
</file>