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41DD350E-339C-4388-BD26-026FB3A1438E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lnUSDummyModelTripleInteraction" sheetId="1" r:id="rId1"/>
    <sheet name="All Countries" sheetId="2" r:id="rId2"/>
    <sheet name="AllCountriesAddCoef" sheetId="4" r:id="rId3"/>
    <sheet name="Less4Countries" sheetId="3" r:id="rId4"/>
    <sheet name="Less4CountriesAddCoef" sheetId="5" r:id="rId5"/>
  </sheets>
  <calcPr calcId="191029"/>
</workbook>
</file>

<file path=xl/calcChain.xml><?xml version="1.0" encoding="utf-8"?>
<calcChain xmlns="http://schemas.openxmlformats.org/spreadsheetml/2006/main">
  <c r="C20" i="5" l="1"/>
  <c r="B20" i="5"/>
  <c r="I20" i="5"/>
  <c r="H20" i="5"/>
  <c r="G20" i="5"/>
  <c r="F20" i="5"/>
  <c r="E20" i="5"/>
  <c r="D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G2" i="5"/>
  <c r="G3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G3" i="4"/>
  <c r="G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F4" i="4"/>
  <c r="E4" i="4"/>
  <c r="D4" i="4"/>
  <c r="F3" i="4"/>
  <c r="E3" i="4"/>
  <c r="D3" i="4"/>
  <c r="C10" i="4"/>
  <c r="C9" i="4"/>
  <c r="C8" i="4"/>
  <c r="C7" i="4"/>
  <c r="C6" i="4"/>
  <c r="C5" i="4"/>
  <c r="C4" i="4"/>
  <c r="C3" i="4"/>
  <c r="B10" i="4"/>
  <c r="B9" i="4"/>
  <c r="B8" i="4"/>
  <c r="B7" i="4"/>
  <c r="B6" i="4"/>
  <c r="B5" i="4"/>
  <c r="B4" i="4"/>
  <c r="B3" i="4"/>
  <c r="I14" i="5" l="1"/>
  <c r="H14" i="5"/>
  <c r="G14" i="5"/>
  <c r="F14" i="5"/>
  <c r="E14" i="5"/>
  <c r="D14" i="5"/>
  <c r="C14" i="5"/>
  <c r="B14" i="5"/>
  <c r="K46" i="3"/>
  <c r="K47" i="3"/>
  <c r="K48" i="3"/>
  <c r="K49" i="3"/>
  <c r="K50" i="3"/>
  <c r="K51" i="3"/>
  <c r="K52" i="3"/>
  <c r="K45" i="3"/>
  <c r="J46" i="3"/>
  <c r="J47" i="3"/>
  <c r="J48" i="3"/>
  <c r="J49" i="3"/>
  <c r="J50" i="3"/>
  <c r="J51" i="3"/>
  <c r="J52" i="3"/>
  <c r="J45" i="3"/>
  <c r="I46" i="3"/>
  <c r="I47" i="3"/>
  <c r="I48" i="3"/>
  <c r="I49" i="3"/>
  <c r="I50" i="3"/>
  <c r="I51" i="3"/>
  <c r="I52" i="3"/>
  <c r="I45" i="3"/>
  <c r="H46" i="3"/>
  <c r="H47" i="3"/>
  <c r="H48" i="3"/>
  <c r="H49" i="3"/>
  <c r="H50" i="3"/>
  <c r="H51" i="3"/>
  <c r="H52" i="3"/>
  <c r="H45" i="3"/>
  <c r="G46" i="3"/>
  <c r="G47" i="3"/>
  <c r="G48" i="3"/>
  <c r="G49" i="3"/>
  <c r="G50" i="3"/>
  <c r="G51" i="3"/>
  <c r="G52" i="3"/>
  <c r="G45" i="3"/>
  <c r="F46" i="3"/>
  <c r="F47" i="3"/>
  <c r="F48" i="3"/>
  <c r="F49" i="3"/>
  <c r="F50" i="3"/>
  <c r="F51" i="3"/>
  <c r="F52" i="3"/>
  <c r="F45" i="3"/>
  <c r="B17" i="4"/>
  <c r="I17" i="4"/>
  <c r="H17" i="4"/>
  <c r="G17" i="4"/>
  <c r="F17" i="4"/>
  <c r="E17" i="4"/>
  <c r="D17" i="4"/>
  <c r="C17" i="4"/>
  <c r="N38" i="2"/>
  <c r="N39" i="2"/>
  <c r="N40" i="2"/>
  <c r="N41" i="2"/>
  <c r="N42" i="2"/>
  <c r="N43" i="2"/>
  <c r="N44" i="2"/>
  <c r="N37" i="2"/>
  <c r="M38" i="2"/>
  <c r="M39" i="2"/>
  <c r="M40" i="2"/>
  <c r="M41" i="2"/>
  <c r="M42" i="2"/>
  <c r="M43" i="2"/>
  <c r="M44" i="2"/>
  <c r="M37" i="2"/>
  <c r="L38" i="2"/>
  <c r="L39" i="2"/>
  <c r="L40" i="2"/>
  <c r="L41" i="2"/>
  <c r="L42" i="2"/>
  <c r="L43" i="2"/>
  <c r="L44" i="2"/>
  <c r="L37" i="2"/>
  <c r="K38" i="2"/>
  <c r="K39" i="2"/>
  <c r="K40" i="2"/>
  <c r="K41" i="2"/>
  <c r="K42" i="2"/>
  <c r="K43" i="2"/>
  <c r="K44" i="2"/>
  <c r="K37" i="2"/>
  <c r="J38" i="2"/>
  <c r="J39" i="2"/>
  <c r="J40" i="2"/>
  <c r="J41" i="2"/>
  <c r="J42" i="2"/>
  <c r="J43" i="2"/>
  <c r="J44" i="2"/>
  <c r="J37" i="2"/>
  <c r="I38" i="2"/>
  <c r="I39" i="2"/>
  <c r="I40" i="2"/>
  <c r="I41" i="2"/>
  <c r="I42" i="2"/>
  <c r="I43" i="2"/>
  <c r="I44" i="2"/>
  <c r="I37" i="2"/>
  <c r="Y35" i="2"/>
  <c r="X35" i="2"/>
  <c r="W35" i="2"/>
  <c r="V35" i="2"/>
  <c r="U35" i="2"/>
  <c r="T35" i="2"/>
  <c r="S35" i="2"/>
  <c r="AA4" i="2" l="1"/>
  <c r="Z4" i="2"/>
  <c r="Y4" i="2"/>
  <c r="X4" i="2"/>
  <c r="W4" i="2"/>
  <c r="V4" i="2"/>
  <c r="U4" i="2"/>
  <c r="Y3" i="3"/>
  <c r="X3" i="3"/>
  <c r="W3" i="3"/>
  <c r="V3" i="3"/>
  <c r="U3" i="3"/>
  <c r="T3" i="3"/>
  <c r="S3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</calcChain>
</file>

<file path=xl/sharedStrings.xml><?xml version="1.0" encoding="utf-8"?>
<sst xmlns="http://schemas.openxmlformats.org/spreadsheetml/2006/main" count="447" uniqueCount="249">
  <si>
    <t>AllCountries</t>
  </si>
  <si>
    <t>LessFiveCountries</t>
  </si>
  <si>
    <t>b</t>
  </si>
  <si>
    <t>lnMortality_10</t>
  </si>
  <si>
    <t>lnMortality_10Sq2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</si>
  <si>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</si>
  <si>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</si>
  <si>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</si>
  <si>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</si>
  <si>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</si>
  <si>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</si>
  <si>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</si>
  <si>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</si>
  <si>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</si>
  <si>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</si>
  <si>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</si>
  <si>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</si>
  <si>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</si>
  <si>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</si>
  <si>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</si>
  <si>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</si>
  <si>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</si>
  <si>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</si>
  <si>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20-29</t>
  </si>
  <si>
    <t>30-39</t>
  </si>
  <si>
    <t>40-49</t>
  </si>
  <si>
    <t>50-59</t>
  </si>
  <si>
    <t>60-69</t>
  </si>
  <si>
    <t>70-79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</si>
  <si>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</si>
  <si>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</si>
  <si>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</si>
  <si>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</si>
  <si>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</si>
  <si>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</si>
  <si>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</si>
  <si>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</si>
  <si>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</si>
  <si>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</si>
  <si>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</si>
  <si>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</si>
  <si>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</si>
  <si>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</si>
  <si>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</si>
  <si>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</si>
  <si>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</si>
  <si>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</si>
  <si>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</si>
  <si>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</si>
  <si>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</si>
  <si>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</si>
  <si>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</si>
  <si>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</si>
  <si>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</si>
  <si>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</si>
  <si>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</si>
  <si>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</si>
  <si>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</si>
  <si>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</si>
  <si>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</si>
  <si>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</si>
  <si>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</si>
  <si>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</si>
  <si>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</si>
  <si>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</si>
  <si>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</si>
  <si>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</si>
  <si>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</si>
  <si>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</si>
  <si>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</si>
  <si>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</si>
  <si>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</si>
  <si>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</si>
  <si>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</si>
  <si>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</si>
  <si>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</si>
  <si>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</si>
  <si>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</si>
  <si>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</si>
  <si>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</si>
  <si>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</si>
  <si>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</si>
  <si>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</si>
  <si>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</si>
  <si>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</si>
  <si>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</si>
  <si>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</si>
  <si>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</si>
  <si>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</si>
  <si>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</si>
  <si>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</si>
  <si>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</si>
  <si>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</si>
  <si>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</si>
  <si>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</si>
  <si>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</si>
  <si>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</si>
  <si>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</si>
  <si>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</si>
  <si>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</si>
  <si>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</si>
  <si>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</si>
  <si>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</si>
  <si>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</si>
  <si>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</si>
  <si>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</si>
  <si>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</si>
  <si>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</si>
  <si>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</si>
  <si>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</si>
  <si>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</si>
  <si>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</si>
  <si>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</si>
  <si>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</si>
  <si>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</si>
  <si>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</si>
  <si>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</si>
  <si>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</si>
  <si>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</si>
  <si>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</si>
  <si>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</si>
  <si>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</si>
  <si>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</si>
  <si>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</si>
  <si>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</si>
  <si>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</si>
  <si>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</si>
  <si>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</si>
  <si>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</si>
  <si>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</si>
  <si>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</si>
  <si>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</si>
  <si>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</si>
  <si>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</si>
  <si>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</si>
  <si>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</si>
  <si>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</si>
  <si>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</si>
  <si>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</si>
  <si>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</si>
  <si>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</si>
  <si>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</si>
  <si>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</si>
  <si>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</si>
  <si>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</si>
  <si>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</si>
  <si>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</si>
  <si>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</si>
  <si>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</si>
  <si>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</si>
  <si>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</si>
  <si>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</si>
  <si>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</si>
  <si>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</si>
  <si>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</si>
  <si>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</si>
  <si>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</si>
  <si>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</si>
  <si>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</si>
  <si>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</si>
  <si>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</si>
  <si>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</si>
  <si>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</si>
  <si>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</si>
  <si>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</si>
  <si>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</si>
  <si>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</si>
  <si>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</si>
  <si>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</si>
  <si>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</si>
  <si>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</si>
  <si>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</si>
  <si>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</si>
  <si>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</si>
  <si>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</si>
  <si>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</si>
  <si>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</si>
  <si>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</si>
  <si>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</si>
  <si>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</si>
  <si>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</si>
  <si>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</si>
  <si>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</si>
  <si>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</si>
  <si>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</si>
  <si>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</si>
  <si>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</si>
  <si>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</si>
  <si>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</si>
  <si>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</si>
  <si>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</si>
  <si>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</si>
  <si>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</si>
  <si>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</si>
  <si>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</si>
  <si>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</si>
  <si>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</si>
  <si>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</si>
  <si>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</si>
  <si>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</si>
  <si>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</si>
  <si>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</si>
  <si>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</si>
  <si>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</si>
  <si>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</si>
  <si>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</si>
  <si>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</si>
  <si>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</si>
  <si>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</si>
  <si>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</si>
  <si>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</si>
  <si>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</si>
  <si>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</si>
  <si>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</si>
  <si>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</si>
  <si>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</si>
  <si>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</si>
  <si>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</si>
  <si>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</si>
  <si>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</si>
  <si>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</si>
  <si>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</si>
  <si>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</si>
  <si>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</si>
  <si>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</si>
  <si>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</si>
  <si>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</si>
  <si>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</si>
  <si>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</si>
  <si>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</si>
  <si>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</si>
  <si>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</si>
  <si>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</si>
  <si>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</si>
  <si>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</si>
  <si>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</si>
  <si>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</si>
  <si>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</si>
  <si>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</si>
  <si>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</si>
  <si>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</si>
  <si>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</si>
  <si>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</si>
  <si>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</si>
  <si>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</si>
  <si>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All Countries</t>
  </si>
  <si>
    <t>Add Other Coefficients</t>
  </si>
  <si>
    <t>Add Coef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</si>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</sst>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Year Decade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'All Countries'!$H$18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Countries'!$I$18:$N$18</c:f>
              <c:numCache>
                <c:formatCode>General</c:formatCode>
                <c:ptCount val="6"/>
                <c:pt idx="0">
                  <c:v>2.10768E-2</c:v>
                </c:pt>
                <c:pt idx="1">
                  <c:v>0.12316340000000001</c:v>
                </c:pt>
                <c:pt idx="2">
                  <c:v>5.8167999999999997E-2</c:v>
                </c:pt>
                <c:pt idx="3">
                  <c:v>-4.1812500000000002E-2</c:v>
                </c:pt>
                <c:pt idx="4">
                  <c:v>7.7400700000000003E-2</c:v>
                </c:pt>
                <c:pt idx="5">
                  <c:v>0.26149319999999998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14C-ABCC-AFD2B7A46971}"/>
            </c:ext>
          </c:extLst>
        </c:ser>
        <c:ser>
          <c:idx val="2"/>
          <c:order val="1"/>
          <c:tx>
            <c:strRef>
              <c:f>'All Countries'!$H$19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Countries'!$I$19:$N$19</c:f>
              <c:numCache>
                <c:formatCode>General</c:formatCode>
                <c:ptCount val="6"/>
                <c:pt idx="0">
                  <c:v>-7.7932699999999994E-2</c:v>
                </c:pt>
                <c:pt idx="1">
                  <c:v>-0.1252586</c:v>
                </c:pt>
                <c:pt idx="2">
                  <c:v>-0.19629079999999999</c:v>
                </c:pt>
                <c:pt idx="3">
                  <c:v>-0.20587530000000001</c:v>
                </c:pt>
                <c:pt idx="4">
                  <c:v>-0.13706080000000001</c:v>
                </c:pt>
                <c:pt idx="5">
                  <c:v>-4.3122199999999999E-2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14C-ABCC-AFD2B7A46971}"/>
            </c:ext>
          </c:extLst>
        </c:ser>
        <c:ser>
          <c:idx val="3"/>
          <c:order val="2"/>
          <c:tx>
            <c:strRef>
              <c:f>'All Countries'!$H$20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Countries'!$I$20:$N$20</c:f>
              <c:numCache>
                <c:formatCode>General</c:formatCode>
                <c:ptCount val="6"/>
                <c:pt idx="0">
                  <c:v>-4.8320999999999998E-3</c:v>
                </c:pt>
                <c:pt idx="1">
                  <c:v>-0.1123313</c:v>
                </c:pt>
                <c:pt idx="2">
                  <c:v>-0.18830630000000001</c:v>
                </c:pt>
                <c:pt idx="3">
                  <c:v>-0.2185223</c:v>
                </c:pt>
                <c:pt idx="4">
                  <c:v>-0.15181439999999999</c:v>
                </c:pt>
                <c:pt idx="5">
                  <c:v>-0.14043140000000001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5-414C-ABCC-AFD2B7A46971}"/>
            </c:ext>
          </c:extLst>
        </c:ser>
        <c:ser>
          <c:idx val="4"/>
          <c:order val="3"/>
          <c:tx>
            <c:strRef>
              <c:f>'All Countries'!$H$21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Countries'!$I$21:$N$21</c:f>
              <c:numCache>
                <c:formatCode>General</c:formatCode>
                <c:ptCount val="6"/>
                <c:pt idx="0">
                  <c:v>1.3973599999999999E-2</c:v>
                </c:pt>
                <c:pt idx="1">
                  <c:v>-2.4247700000000001E-2</c:v>
                </c:pt>
                <c:pt idx="2">
                  <c:v>-1.94901E-2</c:v>
                </c:pt>
                <c:pt idx="3">
                  <c:v>-4.1795400000000003E-2</c:v>
                </c:pt>
                <c:pt idx="4">
                  <c:v>-3.0033899999999999E-2</c:v>
                </c:pt>
                <c:pt idx="5">
                  <c:v>-5.7262500000000001E-2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5-414C-ABCC-AFD2B7A46971}"/>
            </c:ext>
          </c:extLst>
        </c:ser>
        <c:ser>
          <c:idx val="5"/>
          <c:order val="4"/>
          <c:tx>
            <c:strRef>
              <c:f>'All Countries'!$H$22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Countries'!$I$22:$N$22</c:f>
              <c:numCache>
                <c:formatCode>General</c:formatCode>
                <c:ptCount val="6"/>
                <c:pt idx="0">
                  <c:v>8.6255499999999999E-2</c:v>
                </c:pt>
                <c:pt idx="1">
                  <c:v>9.5488400000000001E-2</c:v>
                </c:pt>
                <c:pt idx="2">
                  <c:v>0.14727899999999999</c:v>
                </c:pt>
                <c:pt idx="3">
                  <c:v>0.1077279</c:v>
                </c:pt>
                <c:pt idx="4">
                  <c:v>0.14749899999999999</c:v>
                </c:pt>
                <c:pt idx="5">
                  <c:v>6.5611799999999998E-2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5-414C-ABCC-AFD2B7A46971}"/>
            </c:ext>
          </c:extLst>
        </c:ser>
        <c:ser>
          <c:idx val="6"/>
          <c:order val="5"/>
          <c:tx>
            <c:strRef>
              <c:f>'All Countries'!$H$23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Countries'!$I$23:$N$23</c:f>
              <c:numCache>
                <c:formatCode>General</c:formatCode>
                <c:ptCount val="6"/>
                <c:pt idx="0">
                  <c:v>7.7949900000000003E-2</c:v>
                </c:pt>
                <c:pt idx="1">
                  <c:v>0.1000524</c:v>
                </c:pt>
                <c:pt idx="2">
                  <c:v>0.15039250000000001</c:v>
                </c:pt>
                <c:pt idx="3">
                  <c:v>7.6717300000000002E-2</c:v>
                </c:pt>
                <c:pt idx="4">
                  <c:v>0.1221556</c:v>
                </c:pt>
                <c:pt idx="5">
                  <c:v>4.91165E-2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5-414C-ABCC-AFD2B7A46971}"/>
            </c:ext>
          </c:extLst>
        </c:ser>
        <c:ser>
          <c:idx val="7"/>
          <c:order val="6"/>
          <c:tx>
            <c:strRef>
              <c:f>'All Countries'!$H$24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Countries'!$I$24:$N$24</c:f>
              <c:numCache>
                <c:formatCode>General</c:formatCode>
                <c:ptCount val="6"/>
                <c:pt idx="0">
                  <c:v>0.12659899999999999</c:v>
                </c:pt>
                <c:pt idx="1">
                  <c:v>0.1126455</c:v>
                </c:pt>
                <c:pt idx="2">
                  <c:v>0.10188129999999999</c:v>
                </c:pt>
                <c:pt idx="3">
                  <c:v>5.2590699999999997E-2</c:v>
                </c:pt>
                <c:pt idx="4">
                  <c:v>7.6125600000000002E-2</c:v>
                </c:pt>
                <c:pt idx="5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5-414C-ABCC-AFD2B7A4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76639"/>
        <c:axId val="1146082591"/>
      </c:lineChart>
      <c:catAx>
        <c:axId val="12508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82591"/>
        <c:crosses val="autoZero"/>
        <c:auto val="1"/>
        <c:lblAlgn val="ctr"/>
        <c:lblOffset val="100"/>
        <c:noMultiLvlLbl val="0"/>
      </c:catAx>
      <c:valAx>
        <c:axId val="11460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Age Category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Countries'!$T$5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Countries'!$U$5:$AA$5</c:f>
              <c:numCache>
                <c:formatCode>General</c:formatCode>
                <c:ptCount val="7"/>
                <c:pt idx="0">
                  <c:v>2.10768E-2</c:v>
                </c:pt>
                <c:pt idx="1">
                  <c:v>-7.7932699999999994E-2</c:v>
                </c:pt>
                <c:pt idx="2">
                  <c:v>-4.8320999999999998E-3</c:v>
                </c:pt>
                <c:pt idx="3">
                  <c:v>1.3973599999999999E-2</c:v>
                </c:pt>
                <c:pt idx="4">
                  <c:v>8.6255499999999999E-2</c:v>
                </c:pt>
                <c:pt idx="5">
                  <c:v>7.7949900000000003E-2</c:v>
                </c:pt>
                <c:pt idx="6">
                  <c:v>0.12659899999999999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E64-9E77-D47A3AEF0AE4}"/>
            </c:ext>
          </c:extLst>
        </c:ser>
        <c:ser>
          <c:idx val="1"/>
          <c:order val="1"/>
          <c:tx>
            <c:strRef>
              <c:f>'All Countries'!$T$6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Countries'!$U$6:$AA$6</c:f>
              <c:numCache>
                <c:formatCode>General</c:formatCode>
                <c:ptCount val="7"/>
                <c:pt idx="0">
                  <c:v>0.12316340000000001</c:v>
                </c:pt>
                <c:pt idx="1">
                  <c:v>-0.1252586</c:v>
                </c:pt>
                <c:pt idx="2">
                  <c:v>-0.1123313</c:v>
                </c:pt>
                <c:pt idx="3">
                  <c:v>-2.4247700000000001E-2</c:v>
                </c:pt>
                <c:pt idx="4">
                  <c:v>9.5488400000000001E-2</c:v>
                </c:pt>
                <c:pt idx="5">
                  <c:v>0.1000524</c:v>
                </c:pt>
                <c:pt idx="6">
                  <c:v>0.1126455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4E64-9E77-D47A3AEF0AE4}"/>
            </c:ext>
          </c:extLst>
        </c:ser>
        <c:ser>
          <c:idx val="3"/>
          <c:order val="3"/>
          <c:tx>
            <c:strRef>
              <c:f>'All Countries'!$T$8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Countries'!$U$8:$AA$8</c:f>
              <c:numCache>
                <c:formatCode>General</c:formatCode>
                <c:ptCount val="7"/>
                <c:pt idx="0">
                  <c:v>-4.1812500000000002E-2</c:v>
                </c:pt>
                <c:pt idx="1">
                  <c:v>-0.20587530000000001</c:v>
                </c:pt>
                <c:pt idx="2">
                  <c:v>-0.2185223</c:v>
                </c:pt>
                <c:pt idx="3">
                  <c:v>-4.1795400000000003E-2</c:v>
                </c:pt>
                <c:pt idx="4">
                  <c:v>0.1077279</c:v>
                </c:pt>
                <c:pt idx="5">
                  <c:v>7.6717300000000002E-2</c:v>
                </c:pt>
                <c:pt idx="6">
                  <c:v>5.2590699999999997E-2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6-4E64-9E77-D47A3AEF0AE4}"/>
            </c:ext>
          </c:extLst>
        </c:ser>
        <c:ser>
          <c:idx val="4"/>
          <c:order val="4"/>
          <c:tx>
            <c:strRef>
              <c:f>'All Countries'!$T$9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Countries'!$U$9:$AA$9</c:f>
              <c:numCache>
                <c:formatCode>General</c:formatCode>
                <c:ptCount val="7"/>
                <c:pt idx="0">
                  <c:v>7.7400700000000003E-2</c:v>
                </c:pt>
                <c:pt idx="1">
                  <c:v>-0.13706080000000001</c:v>
                </c:pt>
                <c:pt idx="2">
                  <c:v>-0.15181439999999999</c:v>
                </c:pt>
                <c:pt idx="3">
                  <c:v>-3.0033899999999999E-2</c:v>
                </c:pt>
                <c:pt idx="4">
                  <c:v>0.14749899999999999</c:v>
                </c:pt>
                <c:pt idx="5">
                  <c:v>0.1221556</c:v>
                </c:pt>
                <c:pt idx="6">
                  <c:v>7.6125600000000002E-2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6-4E64-9E77-D47A3AEF0AE4}"/>
            </c:ext>
          </c:extLst>
        </c:ser>
        <c:ser>
          <c:idx val="5"/>
          <c:order val="5"/>
          <c:tx>
            <c:strRef>
              <c:f>'All Countries'!$T$10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Countries'!$U$10:$AA$10</c:f>
              <c:numCache>
                <c:formatCode>General</c:formatCode>
                <c:ptCount val="7"/>
                <c:pt idx="0">
                  <c:v>0.26149319999999998</c:v>
                </c:pt>
                <c:pt idx="1">
                  <c:v>-4.3122199999999999E-2</c:v>
                </c:pt>
                <c:pt idx="2">
                  <c:v>-0.14043140000000001</c:v>
                </c:pt>
                <c:pt idx="3">
                  <c:v>-5.7262500000000001E-2</c:v>
                </c:pt>
                <c:pt idx="4">
                  <c:v>6.5611799999999998E-2</c:v>
                </c:pt>
                <c:pt idx="5">
                  <c:v>4.91165E-2</c:v>
                </c:pt>
                <c:pt idx="6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6-4E64-9E77-D47A3AEF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09791"/>
        <c:axId val="11366546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Countries'!$T$7</c15:sqref>
                        </c15:formulaRef>
                      </c:ext>
                    </c:extLst>
                    <c:strCache>
                      <c:ptCount val="1"/>
                      <c:pt idx="0">
                        <c:v>1980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Countries'!$U$4:$AA$4</c15:sqref>
                        </c15:formulaRef>
                      </c:ext>
                    </c:extLst>
                    <c:strCache>
                      <c:ptCount val="7"/>
                      <c:pt idx="0">
                        <c:v>20-29</c:v>
                      </c:pt>
                      <c:pt idx="1">
                        <c:v>30-39</c:v>
                      </c:pt>
                      <c:pt idx="2">
                        <c:v>40-49</c:v>
                      </c:pt>
                      <c:pt idx="3">
                        <c:v>50-59</c:v>
                      </c:pt>
                      <c:pt idx="4">
                        <c:v>60-69</c:v>
                      </c:pt>
                      <c:pt idx="5">
                        <c:v>70-79</c:v>
                      </c:pt>
                      <c:pt idx="6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Countries'!$U$7:$AA$7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5.8167999999999997E-2</c:v>
                      </c:pt>
                      <c:pt idx="1">
                        <c:v>-0.19629079999999999</c:v>
                      </c:pt>
                      <c:pt idx="2">
                        <c:v>-0.18830630000000001</c:v>
                      </c:pt>
                      <c:pt idx="3">
                        <c:v>-1.94901E-2</c:v>
                      </c:pt>
                      <c:pt idx="4">
                        <c:v>0.14727899999999999</c:v>
                      </c:pt>
                      <c:pt idx="5">
                        <c:v>0.15039250000000001</c:v>
                      </c:pt>
                      <c:pt idx="6">
                        <c:v>0.10188129999999999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66-4E64-9E77-D47A3AEF0AE4}"/>
                  </c:ext>
                </c:extLst>
              </c15:ser>
            </c15:filteredLineSeries>
          </c:ext>
        </c:extLst>
      </c:lineChart>
      <c:catAx>
        <c:axId val="12486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54639"/>
        <c:crosses val="autoZero"/>
        <c:auto val="1"/>
        <c:lblAlgn val="ctr"/>
        <c:lblOffset val="100"/>
        <c:noMultiLvlLbl val="0"/>
      </c:catAx>
      <c:valAx>
        <c:axId val="1136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Year Decade; Lines are Age Categories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AllCountriesAddCoef!$B$3:$G$3</c:f>
              <c:numCache>
                <c:formatCode>General</c:formatCode>
                <c:ptCount val="6"/>
                <c:pt idx="0">
                  <c:v>0.33623239999999999</c:v>
                </c:pt>
                <c:pt idx="1">
                  <c:v>0.28743350000000001</c:v>
                </c:pt>
                <c:pt idx="2">
                  <c:v>0.30376409999999998</c:v>
                </c:pt>
                <c:pt idx="3">
                  <c:v>0.4080606</c:v>
                </c:pt>
                <c:pt idx="4">
                  <c:v>0.40609190000000001</c:v>
                </c:pt>
                <c:pt idx="5">
                  <c:v>0.48757309999999998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C-4415-A3C7-94166712B2EA}"/>
            </c:ext>
          </c:extLst>
        </c:ser>
        <c:ser>
          <c:idx val="1"/>
          <c:order val="1"/>
          <c:tx>
            <c:strRef>
              <c:f>AllCountriesAddCoef!$A$4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AllCountriesAddCoef!$B$4:$G$4</c:f>
              <c:numCache>
                <c:formatCode>General</c:formatCode>
                <c:ptCount val="6"/>
                <c:pt idx="0">
                  <c:v>0.22729920000000001</c:v>
                </c:pt>
                <c:pt idx="1">
                  <c:v>0.28058689999999997</c:v>
                </c:pt>
                <c:pt idx="2">
                  <c:v>0.23192210000000002</c:v>
                </c:pt>
                <c:pt idx="3">
                  <c:v>0.23623810000000001</c:v>
                </c:pt>
                <c:pt idx="4">
                  <c:v>0.35348259999999998</c:v>
                </c:pt>
                <c:pt idx="5">
                  <c:v>0.6190563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C-4415-A3C7-94166712B2EA}"/>
            </c:ext>
          </c:extLst>
        </c:ser>
        <c:ser>
          <c:idx val="2"/>
          <c:order val="2"/>
          <c:tx>
            <c:strRef>
              <c:f>AllCountriesAddCoef!$A$5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AllCountriesAddCoef!$B$5:$G$5</c:f>
              <c:numCache>
                <c:formatCode>General</c:formatCode>
                <c:ptCount val="6"/>
                <c:pt idx="0">
                  <c:v>0.20709040000000001</c:v>
                </c:pt>
                <c:pt idx="1">
                  <c:v>0.1109656</c:v>
                </c:pt>
                <c:pt idx="2">
                  <c:v>5.6263999999999981E-2</c:v>
                </c:pt>
                <c:pt idx="3">
                  <c:v>0.150976</c:v>
                </c:pt>
                <c:pt idx="4">
                  <c:v>0.21782180000000001</c:v>
                </c:pt>
                <c:pt idx="5">
                  <c:v>0.39324160000000002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C-4415-A3C7-94166712B2EA}"/>
            </c:ext>
          </c:extLst>
        </c:ser>
        <c:ser>
          <c:idx val="3"/>
          <c:order val="3"/>
          <c:tx>
            <c:strRef>
              <c:f>AllCountriesAddCoef!$A$6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AllCountriesAddCoef!$B$6:$G$6</c:f>
              <c:numCache>
                <c:formatCode>General</c:formatCode>
                <c:ptCount val="6"/>
                <c:pt idx="0">
                  <c:v>0.18782100000000002</c:v>
                </c:pt>
                <c:pt idx="1">
                  <c:v>3.152290000000002E-2</c:v>
                </c:pt>
                <c:pt idx="2">
                  <c:v>-2.8121499999999966E-2</c:v>
                </c:pt>
                <c:pt idx="3">
                  <c:v>4.5959000000000028E-2</c:v>
                </c:pt>
                <c:pt idx="4">
                  <c:v>0.11069820000000002</c:v>
                </c:pt>
                <c:pt idx="5">
                  <c:v>0.2035624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C-4415-A3C7-94166712B2EA}"/>
            </c:ext>
          </c:extLst>
        </c:ser>
        <c:ser>
          <c:idx val="4"/>
          <c:order val="4"/>
          <c:tx>
            <c:strRef>
              <c:f>AllCountriesAddCoef!$A$7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AllCountriesAddCoef!$B$7:$G$7</c:f>
              <c:numCache>
                <c:formatCode>General</c:formatCode>
                <c:ptCount val="6"/>
                <c:pt idx="0">
                  <c:v>1.1706700000000014E-2</c:v>
                </c:pt>
                <c:pt idx="1">
                  <c:v>-7.5313499999999978E-2</c:v>
                </c:pt>
                <c:pt idx="2">
                  <c:v>-5.4225299999999976E-2</c:v>
                </c:pt>
                <c:pt idx="3">
                  <c:v>2.776590000000001E-2</c:v>
                </c:pt>
                <c:pt idx="4">
                  <c:v>3.75587E-2</c:v>
                </c:pt>
                <c:pt idx="5">
                  <c:v>9.1811299999999985E-2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C-4415-A3C7-94166712B2EA}"/>
            </c:ext>
          </c:extLst>
        </c:ser>
        <c:ser>
          <c:idx val="5"/>
          <c:order val="5"/>
          <c:tx>
            <c:strRef>
              <c:f>AllCountriesAddCoef!$A$8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AllCountriesAddCoef!$B$8:$G$8</c:f>
              <c:numCache>
                <c:formatCode>General</c:formatCode>
                <c:ptCount val="6"/>
                <c:pt idx="0">
                  <c:v>-0.12259939999999997</c:v>
                </c:pt>
                <c:pt idx="1">
                  <c:v>-0.16216539999999996</c:v>
                </c:pt>
                <c:pt idx="2">
                  <c:v>-9.4044199999999967E-2</c:v>
                </c:pt>
                <c:pt idx="3">
                  <c:v>-2.9298800000000014E-2</c:v>
                </c:pt>
                <c:pt idx="4">
                  <c:v>8.5036E-3</c:v>
                </c:pt>
                <c:pt idx="5">
                  <c:v>8.0975999999999826E-3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C-4415-A3C7-94166712B2EA}"/>
            </c:ext>
          </c:extLst>
        </c:ser>
        <c:ser>
          <c:idx val="6"/>
          <c:order val="6"/>
          <c:tx>
            <c:strRef>
              <c:f>AllCountriesAddCoef!$A$9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AllCountriesAddCoef!$B$9:$G$9</c:f>
              <c:numCache>
                <c:formatCode>General</c:formatCode>
                <c:ptCount val="6"/>
                <c:pt idx="0">
                  <c:v>-0.20219700000000002</c:v>
                </c:pt>
                <c:pt idx="1">
                  <c:v>-0.22889339999999997</c:v>
                </c:pt>
                <c:pt idx="2">
                  <c:v>-0.1622227</c:v>
                </c:pt>
                <c:pt idx="3">
                  <c:v>-0.13160140000000004</c:v>
                </c:pt>
                <c:pt idx="4">
                  <c:v>-8.8131800000000038E-2</c:v>
                </c:pt>
                <c:pt idx="5">
                  <c:v>-7.968970000000003E-2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C-4415-A3C7-94166712B2EA}"/>
            </c:ext>
          </c:extLst>
        </c:ser>
        <c:ser>
          <c:idx val="7"/>
          <c:order val="7"/>
          <c:tx>
            <c:strRef>
              <c:f>AllCountriesAddCoef!$A$10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AllCountriesAddCoef!$B$10:$G$10</c:f>
              <c:numCache>
                <c:formatCode>General</c:formatCode>
                <c:ptCount val="6"/>
                <c:pt idx="0">
                  <c:v>-0.12996979999999997</c:v>
                </c:pt>
                <c:pt idx="1">
                  <c:v>-0.19272220000000001</c:v>
                </c:pt>
                <c:pt idx="2">
                  <c:v>-0.18715580000000004</c:v>
                </c:pt>
                <c:pt idx="3">
                  <c:v>-0.13214989999999999</c:v>
                </c:pt>
                <c:pt idx="4">
                  <c:v>-0.11058370000000001</c:v>
                </c:pt>
                <c:pt idx="5">
                  <c:v>-0.13268560000000001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C-4415-A3C7-94166712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97424"/>
        <c:axId val="1261488032"/>
      </c:lineChart>
      <c:catAx>
        <c:axId val="13892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8032"/>
        <c:crosses val="autoZero"/>
        <c:auto val="1"/>
        <c:lblAlgn val="ctr"/>
        <c:lblOffset val="100"/>
        <c:noMultiLvlLbl val="0"/>
      </c:catAx>
      <c:valAx>
        <c:axId val="12614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Age Category; Lines are YearDecades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AllCountriesAddCoef!$A$18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AllCountriesAddCoef!$B$18:$I$18</c:f>
              <c:numCache>
                <c:formatCode>General</c:formatCode>
                <c:ptCount val="8"/>
                <c:pt idx="0">
                  <c:v>0.33623239999999999</c:v>
                </c:pt>
                <c:pt idx="1">
                  <c:v>0.22729920000000001</c:v>
                </c:pt>
                <c:pt idx="2">
                  <c:v>0.20709040000000001</c:v>
                </c:pt>
                <c:pt idx="3">
                  <c:v>0.18782100000000002</c:v>
                </c:pt>
                <c:pt idx="4">
                  <c:v>1.1706700000000014E-2</c:v>
                </c:pt>
                <c:pt idx="5">
                  <c:v>-0.12259939999999997</c:v>
                </c:pt>
                <c:pt idx="6">
                  <c:v>-0.20219700000000002</c:v>
                </c:pt>
                <c:pt idx="7">
                  <c:v>-0.12996979999999997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5-4FD4-B601-57A6543B8C83}"/>
            </c:ext>
          </c:extLst>
        </c:ser>
        <c:ser>
          <c:idx val="1"/>
          <c:order val="1"/>
          <c:tx>
            <c:strRef>
              <c:f>AllCountriesAddCoef!$A$19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AllCountriesAddCoef!$B$19:$I$19</c:f>
              <c:numCache>
                <c:formatCode>General</c:formatCode>
                <c:ptCount val="8"/>
                <c:pt idx="0">
                  <c:v>0.28743350000000001</c:v>
                </c:pt>
                <c:pt idx="1">
                  <c:v>0.28058689999999997</c:v>
                </c:pt>
                <c:pt idx="2">
                  <c:v>0.1109656</c:v>
                </c:pt>
                <c:pt idx="3">
                  <c:v>3.152290000000002E-2</c:v>
                </c:pt>
                <c:pt idx="4">
                  <c:v>-7.5313499999999978E-2</c:v>
                </c:pt>
                <c:pt idx="5">
                  <c:v>-0.16216539999999996</c:v>
                </c:pt>
                <c:pt idx="6">
                  <c:v>-0.22889339999999997</c:v>
                </c:pt>
                <c:pt idx="7">
                  <c:v>-0.19272220000000001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5-4FD4-B601-57A6543B8C83}"/>
            </c:ext>
          </c:extLst>
        </c:ser>
        <c:ser>
          <c:idx val="2"/>
          <c:order val="2"/>
          <c:tx>
            <c:strRef>
              <c:f>AllCountriesAddCoef!$A$20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AllCountriesAddCoef!$B$20:$I$20</c:f>
              <c:numCache>
                <c:formatCode>General</c:formatCode>
                <c:ptCount val="8"/>
                <c:pt idx="0">
                  <c:v>0.30376409999999998</c:v>
                </c:pt>
                <c:pt idx="1">
                  <c:v>0.23192210000000002</c:v>
                </c:pt>
                <c:pt idx="2">
                  <c:v>5.6263999999999981E-2</c:v>
                </c:pt>
                <c:pt idx="3">
                  <c:v>-2.8121499999999966E-2</c:v>
                </c:pt>
                <c:pt idx="4">
                  <c:v>-5.4225299999999976E-2</c:v>
                </c:pt>
                <c:pt idx="5">
                  <c:v>-9.4044199999999967E-2</c:v>
                </c:pt>
                <c:pt idx="6">
                  <c:v>-0.1622227</c:v>
                </c:pt>
                <c:pt idx="7">
                  <c:v>-0.18715580000000004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5-4FD4-B601-57A6543B8C83}"/>
            </c:ext>
          </c:extLst>
        </c:ser>
        <c:ser>
          <c:idx val="3"/>
          <c:order val="3"/>
          <c:tx>
            <c:strRef>
              <c:f>AllCountriesAddCoef!$A$21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AllCountriesAddCoef!$B$21:$I$21</c:f>
              <c:numCache>
                <c:formatCode>General</c:formatCode>
                <c:ptCount val="8"/>
                <c:pt idx="0">
                  <c:v>0.4080606</c:v>
                </c:pt>
                <c:pt idx="1">
                  <c:v>0.23623810000000001</c:v>
                </c:pt>
                <c:pt idx="2">
                  <c:v>0.150976</c:v>
                </c:pt>
                <c:pt idx="3">
                  <c:v>4.5959000000000028E-2</c:v>
                </c:pt>
                <c:pt idx="4">
                  <c:v>2.776590000000001E-2</c:v>
                </c:pt>
                <c:pt idx="5">
                  <c:v>-2.9298800000000014E-2</c:v>
                </c:pt>
                <c:pt idx="6">
                  <c:v>-0.13160140000000004</c:v>
                </c:pt>
                <c:pt idx="7">
                  <c:v>-0.13214989999999999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5-4FD4-B601-57A6543B8C83}"/>
            </c:ext>
          </c:extLst>
        </c:ser>
        <c:ser>
          <c:idx val="4"/>
          <c:order val="4"/>
          <c:tx>
            <c:strRef>
              <c:f>AllCountriesAddCoef!$A$22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AllCountriesAddCoef!$B$22:$I$22</c:f>
              <c:numCache>
                <c:formatCode>General</c:formatCode>
                <c:ptCount val="8"/>
                <c:pt idx="0">
                  <c:v>0.40609190000000001</c:v>
                </c:pt>
                <c:pt idx="1">
                  <c:v>0.35348259999999998</c:v>
                </c:pt>
                <c:pt idx="2">
                  <c:v>0.21782180000000001</c:v>
                </c:pt>
                <c:pt idx="3">
                  <c:v>0.11069820000000002</c:v>
                </c:pt>
                <c:pt idx="4">
                  <c:v>3.75587E-2</c:v>
                </c:pt>
                <c:pt idx="5">
                  <c:v>8.5036E-3</c:v>
                </c:pt>
                <c:pt idx="6">
                  <c:v>-8.8131800000000038E-2</c:v>
                </c:pt>
                <c:pt idx="7">
                  <c:v>-0.11058370000000001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5-4FD4-B601-57A6543B8C83}"/>
            </c:ext>
          </c:extLst>
        </c:ser>
        <c:ser>
          <c:idx val="5"/>
          <c:order val="5"/>
          <c:tx>
            <c:strRef>
              <c:f>AllCountriesAddCoef!$A$23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AllCountriesAddCoef!$B$23:$I$23</c:f>
              <c:numCache>
                <c:formatCode>General</c:formatCode>
                <c:ptCount val="8"/>
                <c:pt idx="0">
                  <c:v>0.48757309999999998</c:v>
                </c:pt>
                <c:pt idx="1">
                  <c:v>0.6190563</c:v>
                </c:pt>
                <c:pt idx="2">
                  <c:v>0.39324160000000002</c:v>
                </c:pt>
                <c:pt idx="3">
                  <c:v>0.2035624</c:v>
                </c:pt>
                <c:pt idx="4">
                  <c:v>9.1811299999999985E-2</c:v>
                </c:pt>
                <c:pt idx="5">
                  <c:v>8.0975999999999826E-3</c:v>
                </c:pt>
                <c:pt idx="6">
                  <c:v>-7.968970000000003E-2</c:v>
                </c:pt>
                <c:pt idx="7">
                  <c:v>-0.13268560000000001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5-4FD4-B601-57A6543B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824"/>
        <c:axId val="1261481792"/>
      </c:lineChart>
      <c:catAx>
        <c:axId val="13892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1792"/>
        <c:crosses val="autoZero"/>
        <c:auto val="1"/>
        <c:lblAlgn val="ctr"/>
        <c:lblOffset val="100"/>
        <c:noMultiLvlLbl val="0"/>
      </c:catAx>
      <c:valAx>
        <c:axId val="1261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Year Decade is 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Less4Countries!$G$5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Less4Countries!$H$5:$M$5</c:f>
              <c:numCache>
                <c:formatCode>General</c:formatCode>
                <c:ptCount val="6"/>
                <c:pt idx="0">
                  <c:v>1.75827E-2</c:v>
                </c:pt>
                <c:pt idx="1">
                  <c:v>0.1186155</c:v>
                </c:pt>
                <c:pt idx="2">
                  <c:v>5.4184400000000001E-2</c:v>
                </c:pt>
                <c:pt idx="3">
                  <c:v>-4.6782299999999999E-2</c:v>
                </c:pt>
                <c:pt idx="4">
                  <c:v>7.51806E-2</c:v>
                </c:pt>
                <c:pt idx="5">
                  <c:v>0.23787230000000001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8-4019-8F30-6AD9715E7C41}"/>
            </c:ext>
          </c:extLst>
        </c:ser>
        <c:ser>
          <c:idx val="2"/>
          <c:order val="1"/>
          <c:tx>
            <c:strRef>
              <c:f>Less4Countries!$G$6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Less4Countries!$H$6:$M$6</c:f>
              <c:numCache>
                <c:formatCode>General</c:formatCode>
                <c:ptCount val="6"/>
                <c:pt idx="0">
                  <c:v>-8.4620899999999999E-2</c:v>
                </c:pt>
                <c:pt idx="1">
                  <c:v>-0.13387009999999999</c:v>
                </c:pt>
                <c:pt idx="2">
                  <c:v>-0.20275399999999999</c:v>
                </c:pt>
                <c:pt idx="3">
                  <c:v>-0.20741879999999999</c:v>
                </c:pt>
                <c:pt idx="4">
                  <c:v>-0.1212396</c:v>
                </c:pt>
                <c:pt idx="5">
                  <c:v>-3.1604300000000002E-2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8-4019-8F30-6AD9715E7C41}"/>
            </c:ext>
          </c:extLst>
        </c:ser>
        <c:ser>
          <c:idx val="3"/>
          <c:order val="2"/>
          <c:tx>
            <c:strRef>
              <c:f>Less4Countries!$G$7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Less4Countries!$H$7:$M$7</c:f>
              <c:numCache>
                <c:formatCode>General</c:formatCode>
                <c:ptCount val="6"/>
                <c:pt idx="0">
                  <c:v>-1.33011E-2</c:v>
                </c:pt>
                <c:pt idx="1">
                  <c:v>-0.1262846</c:v>
                </c:pt>
                <c:pt idx="2">
                  <c:v>-0.20845559999999999</c:v>
                </c:pt>
                <c:pt idx="3" formatCode="0.00E+00">
                  <c:v>-0.2211796</c:v>
                </c:pt>
                <c:pt idx="4">
                  <c:v>-0.12539359999999999</c:v>
                </c:pt>
                <c:pt idx="5">
                  <c:v>-0.124066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8-4019-8F30-6AD9715E7C41}"/>
            </c:ext>
          </c:extLst>
        </c:ser>
        <c:ser>
          <c:idx val="4"/>
          <c:order val="3"/>
          <c:tx>
            <c:strRef>
              <c:f>Less4Countries!$G$8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Less4Countries!$H$8:$M$8</c:f>
              <c:numCache>
                <c:formatCode>General</c:formatCode>
                <c:ptCount val="6"/>
                <c:pt idx="0">
                  <c:v>4.4352000000000003E-3</c:v>
                </c:pt>
                <c:pt idx="1">
                  <c:v>-4.2727399999999999E-2</c:v>
                </c:pt>
                <c:pt idx="2">
                  <c:v>-4.8467799999999998E-2</c:v>
                </c:pt>
                <c:pt idx="3">
                  <c:v>-5.3439399999999998E-2</c:v>
                </c:pt>
                <c:pt idx="4">
                  <c:v>-2.5238900000000002E-2</c:v>
                </c:pt>
                <c:pt idx="5">
                  <c:v>-5.0992500000000003E-2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8-4019-8F30-6AD9715E7C41}"/>
            </c:ext>
          </c:extLst>
        </c:ser>
        <c:ser>
          <c:idx val="5"/>
          <c:order val="4"/>
          <c:tx>
            <c:strRef>
              <c:f>Less4Countries!$G$9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Less4Countries!$H$9:$M$9</c:f>
              <c:numCache>
                <c:formatCode>General</c:formatCode>
                <c:ptCount val="6"/>
                <c:pt idx="0">
                  <c:v>7.6244800000000001E-2</c:v>
                </c:pt>
                <c:pt idx="1">
                  <c:v>7.7630500000000005E-2</c:v>
                </c:pt>
                <c:pt idx="2">
                  <c:v>0.1212834</c:v>
                </c:pt>
                <c:pt idx="3">
                  <c:v>9.6685499999999994E-2</c:v>
                </c:pt>
                <c:pt idx="4">
                  <c:v>0.1462725</c:v>
                </c:pt>
                <c:pt idx="5">
                  <c:v>6.6972199999999996E-2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8-4019-8F30-6AD9715E7C41}"/>
            </c:ext>
          </c:extLst>
        </c:ser>
        <c:ser>
          <c:idx val="6"/>
          <c:order val="5"/>
          <c:tx>
            <c:strRef>
              <c:f>Less4Countries!$G$10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Less4Countries!$H$10:$M$10</c:f>
              <c:numCache>
                <c:formatCode>General</c:formatCode>
                <c:ptCount val="6"/>
                <c:pt idx="0">
                  <c:v>6.6253400000000004E-2</c:v>
                </c:pt>
                <c:pt idx="1">
                  <c:v>8.0840300000000004E-2</c:v>
                </c:pt>
                <c:pt idx="2">
                  <c:v>0.1201388</c:v>
                </c:pt>
                <c:pt idx="3">
                  <c:v>5.87663E-2</c:v>
                </c:pt>
                <c:pt idx="4">
                  <c:v>0.117989</c:v>
                </c:pt>
                <c:pt idx="5">
                  <c:v>4.6123900000000002E-2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8-4019-8F30-6AD9715E7C41}"/>
            </c:ext>
          </c:extLst>
        </c:ser>
        <c:ser>
          <c:idx val="7"/>
          <c:order val="6"/>
          <c:tx>
            <c:strRef>
              <c:f>Less4Countries!$G$11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Less4Countries!$H$11:$M$11</c:f>
              <c:numCache>
                <c:formatCode>General</c:formatCode>
                <c:ptCount val="6"/>
                <c:pt idx="0">
                  <c:v>0.1140782</c:v>
                </c:pt>
                <c:pt idx="1">
                  <c:v>9.2330899999999994E-2</c:v>
                </c:pt>
                <c:pt idx="2">
                  <c:v>6.7047599999999999E-2</c:v>
                </c:pt>
                <c:pt idx="3">
                  <c:v>2.9011700000000001E-2</c:v>
                </c:pt>
                <c:pt idx="4">
                  <c:v>6.6278799999999999E-2</c:v>
                </c:pt>
                <c:pt idx="5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8-4019-8F30-6AD9715E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74783"/>
        <c:axId val="1244172495"/>
      </c:lineChart>
      <c:catAx>
        <c:axId val="11389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72495"/>
        <c:crosses val="autoZero"/>
        <c:auto val="1"/>
        <c:lblAlgn val="ctr"/>
        <c:lblOffset val="100"/>
        <c:noMultiLvlLbl val="0"/>
      </c:catAx>
      <c:valAx>
        <c:axId val="12441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Age Category is 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Less4Countries!$R$4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Less4Countries!$S$4:$Y$4</c:f>
              <c:numCache>
                <c:formatCode>General</c:formatCode>
                <c:ptCount val="7"/>
                <c:pt idx="0">
                  <c:v>1.75827E-2</c:v>
                </c:pt>
                <c:pt idx="1">
                  <c:v>-8.4620899999999999E-2</c:v>
                </c:pt>
                <c:pt idx="2">
                  <c:v>-1.33011E-2</c:v>
                </c:pt>
                <c:pt idx="3">
                  <c:v>4.4352000000000003E-3</c:v>
                </c:pt>
                <c:pt idx="4">
                  <c:v>7.6244800000000001E-2</c:v>
                </c:pt>
                <c:pt idx="5">
                  <c:v>6.6253400000000004E-2</c:v>
                </c:pt>
                <c:pt idx="6">
                  <c:v>0.1140782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B-485B-830E-A8DBF4D1429E}"/>
            </c:ext>
          </c:extLst>
        </c:ser>
        <c:ser>
          <c:idx val="1"/>
          <c:order val="1"/>
          <c:tx>
            <c:strRef>
              <c:f>Less4Countries!$R$5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Less4Countries!$S$5:$Y$5</c:f>
              <c:numCache>
                <c:formatCode>General</c:formatCode>
                <c:ptCount val="7"/>
                <c:pt idx="0">
                  <c:v>0.1186155</c:v>
                </c:pt>
                <c:pt idx="1">
                  <c:v>-0.13387009999999999</c:v>
                </c:pt>
                <c:pt idx="2">
                  <c:v>-0.1262846</c:v>
                </c:pt>
                <c:pt idx="3">
                  <c:v>-4.2727399999999999E-2</c:v>
                </c:pt>
                <c:pt idx="4">
                  <c:v>7.7630500000000005E-2</c:v>
                </c:pt>
                <c:pt idx="5">
                  <c:v>8.0840300000000004E-2</c:v>
                </c:pt>
                <c:pt idx="6">
                  <c:v>9.2330899999999994E-2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B-485B-830E-A8DBF4D1429E}"/>
            </c:ext>
          </c:extLst>
        </c:ser>
        <c:ser>
          <c:idx val="2"/>
          <c:order val="2"/>
          <c:tx>
            <c:strRef>
              <c:f>Less4Countries!$R$6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Less4Countries!$S$6:$Y$6</c:f>
              <c:numCache>
                <c:formatCode>General</c:formatCode>
                <c:ptCount val="7"/>
                <c:pt idx="0">
                  <c:v>5.4184400000000001E-2</c:v>
                </c:pt>
                <c:pt idx="1">
                  <c:v>-0.20275399999999999</c:v>
                </c:pt>
                <c:pt idx="2">
                  <c:v>-0.20845559999999999</c:v>
                </c:pt>
                <c:pt idx="3">
                  <c:v>-4.8467799999999998E-2</c:v>
                </c:pt>
                <c:pt idx="4">
                  <c:v>0.1212834</c:v>
                </c:pt>
                <c:pt idx="5">
                  <c:v>0.1201388</c:v>
                </c:pt>
                <c:pt idx="6">
                  <c:v>6.7047599999999999E-2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B-485B-830E-A8DBF4D1429E}"/>
            </c:ext>
          </c:extLst>
        </c:ser>
        <c:ser>
          <c:idx val="3"/>
          <c:order val="3"/>
          <c:tx>
            <c:strRef>
              <c:f>Less4Countries!$R$7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Less4Countries!$S$7:$Y$7</c:f>
              <c:numCache>
                <c:formatCode>General</c:formatCode>
                <c:ptCount val="7"/>
                <c:pt idx="0">
                  <c:v>-4.6782299999999999E-2</c:v>
                </c:pt>
                <c:pt idx="1">
                  <c:v>-0.20741879999999999</c:v>
                </c:pt>
                <c:pt idx="2">
                  <c:v>-0.2211796</c:v>
                </c:pt>
                <c:pt idx="3">
                  <c:v>-5.3439399999999998E-2</c:v>
                </c:pt>
                <c:pt idx="4">
                  <c:v>9.6685499999999994E-2</c:v>
                </c:pt>
                <c:pt idx="5">
                  <c:v>5.87663E-2</c:v>
                </c:pt>
                <c:pt idx="6">
                  <c:v>2.9011700000000001E-2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B-485B-830E-A8DBF4D1429E}"/>
            </c:ext>
          </c:extLst>
        </c:ser>
        <c:ser>
          <c:idx val="4"/>
          <c:order val="4"/>
          <c:tx>
            <c:strRef>
              <c:f>Less4Countries!$R$8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Less4Countries!$S$8:$Y$8</c:f>
              <c:numCache>
                <c:formatCode>General</c:formatCode>
                <c:ptCount val="7"/>
                <c:pt idx="0">
                  <c:v>7.51806E-2</c:v>
                </c:pt>
                <c:pt idx="1">
                  <c:v>-0.1212396</c:v>
                </c:pt>
                <c:pt idx="2">
                  <c:v>-0.12539359999999999</c:v>
                </c:pt>
                <c:pt idx="3">
                  <c:v>-2.5238900000000002E-2</c:v>
                </c:pt>
                <c:pt idx="4">
                  <c:v>0.1462725</c:v>
                </c:pt>
                <c:pt idx="5">
                  <c:v>0.117989</c:v>
                </c:pt>
                <c:pt idx="6">
                  <c:v>6.6278799999999999E-2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B-485B-830E-A8DBF4D1429E}"/>
            </c:ext>
          </c:extLst>
        </c:ser>
        <c:ser>
          <c:idx val="5"/>
          <c:order val="5"/>
          <c:tx>
            <c:strRef>
              <c:f>Less4Countries!$R$9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Less4Countries!$S$9:$Y$9</c:f>
              <c:numCache>
                <c:formatCode>General</c:formatCode>
                <c:ptCount val="7"/>
                <c:pt idx="0">
                  <c:v>0.23787230000000001</c:v>
                </c:pt>
                <c:pt idx="1">
                  <c:v>-3.1604300000000002E-2</c:v>
                </c:pt>
                <c:pt idx="2">
                  <c:v>-0.124066</c:v>
                </c:pt>
                <c:pt idx="3">
                  <c:v>-5.0992500000000003E-2</c:v>
                </c:pt>
                <c:pt idx="4">
                  <c:v>6.6972199999999996E-2</c:v>
                </c:pt>
                <c:pt idx="5">
                  <c:v>4.6123900000000002E-2</c:v>
                </c:pt>
                <c:pt idx="6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B-485B-830E-A8DBF4D1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41103"/>
        <c:axId val="1145917679"/>
      </c:lineChart>
      <c:catAx>
        <c:axId val="913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7679"/>
        <c:crosses val="autoZero"/>
        <c:auto val="1"/>
        <c:lblAlgn val="ctr"/>
        <c:lblOffset val="100"/>
        <c:noMultiLvlLbl val="0"/>
      </c:catAx>
      <c:valAx>
        <c:axId val="11459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Year Decade; Lines are Age Categories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6883335280335892"/>
          <c:y val="1.402061582519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Less4CountriesAddCoef!$A$2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Less4CountriesAddCoef!$B$2:$G$2</c:f>
              <c:numCache>
                <c:formatCode>General</c:formatCode>
                <c:ptCount val="6"/>
                <c:pt idx="0">
                  <c:v>0.34453690000000003</c:v>
                </c:pt>
                <c:pt idx="1">
                  <c:v>0.30346420000000002</c:v>
                </c:pt>
                <c:pt idx="2">
                  <c:v>0.3177101</c:v>
                </c:pt>
                <c:pt idx="3">
                  <c:v>0.41286850000000003</c:v>
                </c:pt>
                <c:pt idx="4">
                  <c:v>0.39640819999999999</c:v>
                </c:pt>
                <c:pt idx="5">
                  <c:v>0.48891689999999999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E-4154-95C1-B7BE134FD3DA}"/>
            </c:ext>
          </c:extLst>
        </c:ser>
        <c:ser>
          <c:idx val="1"/>
          <c:order val="1"/>
          <c:tx>
            <c:strRef>
              <c:f>Less4CountriesAddCoef!$A$3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Less4CountriesAddCoef!$B$3:$G$3</c:f>
              <c:numCache>
                <c:formatCode>General</c:formatCode>
                <c:ptCount val="6"/>
                <c:pt idx="0">
                  <c:v>0.23362240000000001</c:v>
                </c:pt>
                <c:pt idx="1">
                  <c:v>0.29358250000000002</c:v>
                </c:pt>
                <c:pt idx="2">
                  <c:v>0.24339730000000001</c:v>
                </c:pt>
                <c:pt idx="3">
                  <c:v>0.23758900000000002</c:v>
                </c:pt>
                <c:pt idx="4">
                  <c:v>0.3430916</c:v>
                </c:pt>
                <c:pt idx="5">
                  <c:v>0.59829200000000005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E-4154-95C1-B7BE134FD3DA}"/>
            </c:ext>
          </c:extLst>
        </c:ser>
        <c:ser>
          <c:idx val="2"/>
          <c:order val="2"/>
          <c:tx>
            <c:strRef>
              <c:f>Less4CountriesAddCoef!$A$4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Less4CountriesAddCoef!$B$4:$G$4</c:f>
              <c:numCache>
                <c:formatCode>General</c:formatCode>
                <c:ptCount val="6"/>
                <c:pt idx="0">
                  <c:v>0.20977700000000002</c:v>
                </c:pt>
                <c:pt idx="1">
                  <c:v>0.11945510000000004</c:v>
                </c:pt>
                <c:pt idx="2">
                  <c:v>6.4817100000000016E-2</c:v>
                </c:pt>
                <c:pt idx="3">
                  <c:v>0.15531070000000002</c:v>
                </c:pt>
                <c:pt idx="4">
                  <c:v>0.22502960000000002</c:v>
                </c:pt>
                <c:pt idx="5">
                  <c:v>0.40717360000000002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E-4154-95C1-B7BE134FD3DA}"/>
            </c:ext>
          </c:extLst>
        </c:ser>
        <c:ser>
          <c:idx val="3"/>
          <c:order val="3"/>
          <c:tx>
            <c:strRef>
              <c:f>Less4CountriesAddCoef!$A$5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Less4CountriesAddCoef!$B$5:$G$5</c:f>
              <c:numCache>
                <c:formatCode>General</c:formatCode>
                <c:ptCount val="6"/>
                <c:pt idx="0">
                  <c:v>0.19154940000000001</c:v>
                </c:pt>
                <c:pt idx="1">
                  <c:v>3.7493200000000004E-2</c:v>
                </c:pt>
                <c:pt idx="2">
                  <c:v>-3.0431899999999956E-2</c:v>
                </c:pt>
                <c:pt idx="3">
                  <c:v>5.2002500000000007E-2</c:v>
                </c:pt>
                <c:pt idx="4">
                  <c:v>0.13132820000000001</c:v>
                </c:pt>
                <c:pt idx="5">
                  <c:v>0.22516450000000002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E-4154-95C1-B7BE134FD3DA}"/>
            </c:ext>
          </c:extLst>
        </c:ser>
        <c:ser>
          <c:idx val="4"/>
          <c:order val="4"/>
          <c:tx>
            <c:strRef>
              <c:f>Less4CountriesAddCoef!$A$6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Less4CountriesAddCoef!$B$6:$G$6</c:f>
              <c:numCache>
                <c:formatCode>General</c:formatCode>
                <c:ptCount val="6"/>
                <c:pt idx="0">
                  <c:v>1.6524700000000003E-2</c:v>
                </c:pt>
                <c:pt idx="1">
                  <c:v>-7.1710599999999958E-2</c:v>
                </c:pt>
                <c:pt idx="2">
                  <c:v>-6.3205099999999959E-2</c:v>
                </c:pt>
                <c:pt idx="3">
                  <c:v>2.6981699999999997E-2</c:v>
                </c:pt>
                <c:pt idx="4">
                  <c:v>3.8721900000000031E-2</c:v>
                </c:pt>
                <c:pt idx="5">
                  <c:v>0.10547700000000004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E-4154-95C1-B7BE134FD3DA}"/>
            </c:ext>
          </c:extLst>
        </c:ser>
        <c:ser>
          <c:idx val="5"/>
          <c:order val="5"/>
          <c:tx>
            <c:strRef>
              <c:f>Less4CountriesAddCoef!$A$7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Less4CountriesAddCoef!$B$7:$G$7</c:f>
              <c:numCache>
                <c:formatCode>General</c:formatCode>
                <c:ptCount val="6"/>
                <c:pt idx="0">
                  <c:v>-0.11738529999999997</c:v>
                </c:pt>
                <c:pt idx="1">
                  <c:v>-0.1570723</c:v>
                </c:pt>
                <c:pt idx="2">
                  <c:v>-9.917349999999997E-2</c:v>
                </c:pt>
                <c:pt idx="3">
                  <c:v>-2.8613E-2</c:v>
                </c:pt>
                <c:pt idx="4">
                  <c:v>4.5137000000000094E-3</c:v>
                </c:pt>
                <c:pt idx="5">
                  <c:v>1.7722100000000018E-2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E-4154-95C1-B7BE134FD3DA}"/>
            </c:ext>
          </c:extLst>
        </c:ser>
        <c:ser>
          <c:idx val="6"/>
          <c:order val="6"/>
          <c:tx>
            <c:strRef>
              <c:f>Less4CountriesAddCoef!$A$8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Less4CountriesAddCoef!$B$8:$G$8</c:f>
              <c:numCache>
                <c:formatCode>General</c:formatCode>
                <c:ptCount val="6"/>
                <c:pt idx="0">
                  <c:v>-0.20002329999999996</c:v>
                </c:pt>
                <c:pt idx="1">
                  <c:v>-0.22650909999999996</c:v>
                </c:pt>
                <c:pt idx="2">
                  <c:v>-0.17296470000000003</c:v>
                </c:pt>
                <c:pt idx="3">
                  <c:v>-0.13917879999999999</c:v>
                </c:pt>
                <c:pt idx="4">
                  <c:v>-9.6416400000000013E-2</c:v>
                </c:pt>
                <c:pt idx="5">
                  <c:v>-7.5772800000000029E-2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E-4154-95C1-B7BE134FD3DA}"/>
            </c:ext>
          </c:extLst>
        </c:ser>
        <c:ser>
          <c:idx val="7"/>
          <c:order val="7"/>
          <c:tx>
            <c:strRef>
              <c:f>Less4CountriesAddCoef!$A$9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Less4CountriesAddCoef!$B$9:$G$9</c:f>
              <c:numCache>
                <c:formatCode>General</c:formatCode>
                <c:ptCount val="6"/>
                <c:pt idx="0">
                  <c:v>-0.12988300000000003</c:v>
                </c:pt>
                <c:pt idx="1">
                  <c:v>-0.19270300000000001</c:v>
                </c:pt>
                <c:pt idx="2">
                  <c:v>-0.20374039999999999</c:v>
                </c:pt>
                <c:pt idx="3">
                  <c:v>-0.14661790000000002</c:v>
                </c:pt>
                <c:pt idx="4">
                  <c:v>-0.12581110000000001</c:v>
                </c:pt>
                <c:pt idx="5">
                  <c:v>-0.13466569999999994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E-4154-95C1-B7BE134F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01568"/>
        <c:axId val="1388557408"/>
      </c:lineChart>
      <c:catAx>
        <c:axId val="1386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57408"/>
        <c:crosses val="autoZero"/>
        <c:auto val="1"/>
        <c:lblAlgn val="ctr"/>
        <c:lblOffset val="100"/>
        <c:noMultiLvlLbl val="0"/>
      </c:catAx>
      <c:valAx>
        <c:axId val="13885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Age Category; Lines are YearDecades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Less4CountriesAddCoef!$A$15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Less4CountriesAddCoef!$B$15:$I$15</c:f>
              <c:numCache>
                <c:formatCode>General</c:formatCode>
                <c:ptCount val="8"/>
                <c:pt idx="0">
                  <c:v>0.34453690000000003</c:v>
                </c:pt>
                <c:pt idx="1">
                  <c:v>0.23362240000000001</c:v>
                </c:pt>
                <c:pt idx="2">
                  <c:v>0.20977700000000002</c:v>
                </c:pt>
                <c:pt idx="3">
                  <c:v>0.19154940000000001</c:v>
                </c:pt>
                <c:pt idx="4">
                  <c:v>1.6524700000000003E-2</c:v>
                </c:pt>
                <c:pt idx="5">
                  <c:v>-0.11738529999999997</c:v>
                </c:pt>
                <c:pt idx="6">
                  <c:v>-0.20002329999999996</c:v>
                </c:pt>
                <c:pt idx="7">
                  <c:v>-0.12988300000000003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775-8F82-44AC755C049A}"/>
            </c:ext>
          </c:extLst>
        </c:ser>
        <c:ser>
          <c:idx val="1"/>
          <c:order val="1"/>
          <c:tx>
            <c:strRef>
              <c:f>Less4CountriesAddCoef!$A$16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Less4CountriesAddCoef!$B$16:$I$16</c:f>
              <c:numCache>
                <c:formatCode>General</c:formatCode>
                <c:ptCount val="8"/>
                <c:pt idx="0">
                  <c:v>0.30346420000000002</c:v>
                </c:pt>
                <c:pt idx="1">
                  <c:v>0.29358250000000002</c:v>
                </c:pt>
                <c:pt idx="2">
                  <c:v>0.11945510000000004</c:v>
                </c:pt>
                <c:pt idx="3">
                  <c:v>3.7493200000000004E-2</c:v>
                </c:pt>
                <c:pt idx="4">
                  <c:v>-7.1710599999999958E-2</c:v>
                </c:pt>
                <c:pt idx="5">
                  <c:v>-0.1570723</c:v>
                </c:pt>
                <c:pt idx="6">
                  <c:v>-0.22650909999999996</c:v>
                </c:pt>
                <c:pt idx="7">
                  <c:v>-0.19270300000000001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775-8F82-44AC755C049A}"/>
            </c:ext>
          </c:extLst>
        </c:ser>
        <c:ser>
          <c:idx val="2"/>
          <c:order val="2"/>
          <c:tx>
            <c:strRef>
              <c:f>Less4CountriesAddCoef!$A$17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Less4CountriesAddCoef!$B$17:$I$17</c:f>
              <c:numCache>
                <c:formatCode>General</c:formatCode>
                <c:ptCount val="8"/>
                <c:pt idx="0">
                  <c:v>0.3177101</c:v>
                </c:pt>
                <c:pt idx="1">
                  <c:v>0.24339730000000001</c:v>
                </c:pt>
                <c:pt idx="2">
                  <c:v>6.4817100000000016E-2</c:v>
                </c:pt>
                <c:pt idx="3">
                  <c:v>-3.0431899999999956E-2</c:v>
                </c:pt>
                <c:pt idx="4">
                  <c:v>-6.3205099999999959E-2</c:v>
                </c:pt>
                <c:pt idx="5">
                  <c:v>-9.917349999999997E-2</c:v>
                </c:pt>
                <c:pt idx="6">
                  <c:v>-0.17296470000000003</c:v>
                </c:pt>
                <c:pt idx="7">
                  <c:v>-0.20374039999999999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9-4775-8F82-44AC755C049A}"/>
            </c:ext>
          </c:extLst>
        </c:ser>
        <c:ser>
          <c:idx val="3"/>
          <c:order val="3"/>
          <c:tx>
            <c:strRef>
              <c:f>Less4CountriesAddCoef!$A$18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Less4CountriesAddCoef!$B$18:$I$18</c:f>
              <c:numCache>
                <c:formatCode>General</c:formatCode>
                <c:ptCount val="8"/>
                <c:pt idx="0">
                  <c:v>0.41286850000000003</c:v>
                </c:pt>
                <c:pt idx="1">
                  <c:v>0.23758900000000002</c:v>
                </c:pt>
                <c:pt idx="2">
                  <c:v>0.15531070000000002</c:v>
                </c:pt>
                <c:pt idx="3">
                  <c:v>5.2002500000000007E-2</c:v>
                </c:pt>
                <c:pt idx="4">
                  <c:v>2.6981699999999997E-2</c:v>
                </c:pt>
                <c:pt idx="5">
                  <c:v>-2.8613E-2</c:v>
                </c:pt>
                <c:pt idx="6">
                  <c:v>-0.13917879999999999</c:v>
                </c:pt>
                <c:pt idx="7">
                  <c:v>-0.14661790000000002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9-4775-8F82-44AC755C049A}"/>
            </c:ext>
          </c:extLst>
        </c:ser>
        <c:ser>
          <c:idx val="4"/>
          <c:order val="4"/>
          <c:tx>
            <c:strRef>
              <c:f>Less4CountriesAddCoef!$A$19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Less4CountriesAddCoef!$B$19:$I$19</c:f>
              <c:numCache>
                <c:formatCode>General</c:formatCode>
                <c:ptCount val="8"/>
                <c:pt idx="0">
                  <c:v>0.39640819999999999</c:v>
                </c:pt>
                <c:pt idx="1">
                  <c:v>0.3430916</c:v>
                </c:pt>
                <c:pt idx="2">
                  <c:v>0.22502960000000002</c:v>
                </c:pt>
                <c:pt idx="3">
                  <c:v>0.13132820000000001</c:v>
                </c:pt>
                <c:pt idx="4">
                  <c:v>3.8721900000000031E-2</c:v>
                </c:pt>
                <c:pt idx="5">
                  <c:v>4.5137000000000094E-3</c:v>
                </c:pt>
                <c:pt idx="6">
                  <c:v>-9.6416400000000013E-2</c:v>
                </c:pt>
                <c:pt idx="7">
                  <c:v>-0.12581110000000001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9-4775-8F82-44AC755C049A}"/>
            </c:ext>
          </c:extLst>
        </c:ser>
        <c:ser>
          <c:idx val="5"/>
          <c:order val="5"/>
          <c:tx>
            <c:strRef>
              <c:f>Less4CountriesAddCoef!$A$20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Less4CountriesAddCoef!$B$20:$I$20</c:f>
              <c:numCache>
                <c:formatCode>General</c:formatCode>
                <c:ptCount val="8"/>
                <c:pt idx="0">
                  <c:v>0.48891689999999999</c:v>
                </c:pt>
                <c:pt idx="1">
                  <c:v>0.59829200000000005</c:v>
                </c:pt>
                <c:pt idx="2">
                  <c:v>0.40717360000000002</c:v>
                </c:pt>
                <c:pt idx="3">
                  <c:v>0.22516450000000002</c:v>
                </c:pt>
                <c:pt idx="4">
                  <c:v>0.10547700000000004</c:v>
                </c:pt>
                <c:pt idx="5">
                  <c:v>1.7722100000000018E-2</c:v>
                </c:pt>
                <c:pt idx="6">
                  <c:v>-7.5772800000000029E-2</c:v>
                </c:pt>
                <c:pt idx="7">
                  <c:v>-0.13466569999999994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9-4775-8F82-44AC755C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44800"/>
        <c:axId val="1391878656"/>
      </c:lineChart>
      <c:catAx>
        <c:axId val="14573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8656"/>
        <c:crosses val="autoZero"/>
        <c:auto val="1"/>
        <c:lblAlgn val="ctr"/>
        <c:lblOffset val="100"/>
        <c:noMultiLvlLbl val="0"/>
      </c:catAx>
      <c:valAx>
        <c:axId val="13918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63211</xdr:colOff>
      <xdr:row>12</xdr:row>
      <xdr:rowOff>188706</xdr:rowOff>
    </xdr:from>
    <xdr:to>
      <xdr:col>33</xdr:col>
      <xdr:colOff>503463</xdr:colOff>
      <xdr:row>41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19588-C5FC-4079-8820-FAD4DA7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208250</xdr:colOff>
      <xdr:row>2</xdr:row>
      <xdr:rowOff>128587</xdr:rowOff>
    </xdr:from>
    <xdr:to>
      <xdr:col>47</xdr:col>
      <xdr:colOff>327314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B9A2C-1070-4665-B78E-F537FA4D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18</xdr:row>
      <xdr:rowOff>61911</xdr:rowOff>
    </xdr:from>
    <xdr:to>
      <xdr:col>11</xdr:col>
      <xdr:colOff>133350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FA08A-2221-4E27-A6DB-A9940453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319087</xdr:colOff>
      <xdr:row>18</xdr:row>
      <xdr:rowOff>90486</xdr:rowOff>
    </xdr:from>
    <xdr:to>
      <xdr:col>29</xdr:col>
      <xdr:colOff>152401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E844C-49E4-4362-8885-7EC7396B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30</xdr:row>
      <xdr:rowOff>100011</xdr:rowOff>
    </xdr:from>
    <xdr:to>
      <xdr:col>34</xdr:col>
      <xdr:colOff>523874</xdr:colOff>
      <xdr:row>51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C676B-7F40-4900-95AE-BF9814CB0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476249</xdr:colOff>
      <xdr:row>10</xdr:row>
      <xdr:rowOff>90487</xdr:rowOff>
    </xdr:from>
    <xdr:to>
      <xdr:col>35</xdr:col>
      <xdr:colOff>190499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F4545-4B37-4614-9A79-73AC4CFB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1804147</xdr:colOff>
      <xdr:row>10</xdr:row>
      <xdr:rowOff>112058</xdr:rowOff>
    </xdr:from>
    <xdr:to>
      <xdr:col>13</xdr:col>
      <xdr:colOff>112057</xdr:colOff>
      <xdr:row>39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EE569-E139-4C29-9EE4-E9B77255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1428749</xdr:colOff>
      <xdr:row>14</xdr:row>
      <xdr:rowOff>135590</xdr:rowOff>
    </xdr:from>
    <xdr:to>
      <xdr:col>4</xdr:col>
      <xdr:colOff>1400736</xdr:colOff>
      <xdr:row>38</xdr:row>
      <xdr:rowOff>11205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0CE68-3AFF-49BC-B164-8D32D15F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workbookViewId="0">
      <selection activeCell="A19" sqref="A19:C19"/>
    </sheetView>
  </sheetViews>
  <sheetFormatPr defaultRowHeight="15" x14ac:dyDescent="0.25"/>
  <cols>
    <col min="1" max="1" width="36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  <c r="C2" t="s">
        <v>2</v>
      </c>
    </row>
    <row r="3" spans="1:3" x14ac:dyDescent="0.25">
      <c r="A3" t="s">
        <v>3</v>
      </c>
      <c r="B3">
        <v>1.4315119999999999</v>
      </c>
      <c r="C3">
        <v>1.419432</v>
      </c>
    </row>
    <row r="4" spans="1:3" x14ac:dyDescent="0.25">
      <c r="A4" t="s">
        <v>4</v>
      </c>
      <c r="B4">
        <v>5.8945400000000002E-2</v>
      </c>
      <c r="C4">
        <v>5.88604E-2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-1.6032600000000001E-2</v>
      </c>
      <c r="C6">
        <v>-1.5815699999999999E-2</v>
      </c>
    </row>
    <row r="7" spans="1:3" x14ac:dyDescent="0.25">
      <c r="A7" t="s">
        <v>7</v>
      </c>
      <c r="B7">
        <v>1.9223899999999999E-2</v>
      </c>
      <c r="C7">
        <v>1.8610100000000001E-2</v>
      </c>
    </row>
    <row r="8" spans="1:3" x14ac:dyDescent="0.25">
      <c r="A8" t="s">
        <v>8</v>
      </c>
      <c r="B8">
        <v>-4.1909000000000002E-2</v>
      </c>
      <c r="C8">
        <v>-4.0175200000000001E-2</v>
      </c>
    </row>
    <row r="9" spans="1:3" x14ac:dyDescent="0.25">
      <c r="A9" t="s">
        <v>9</v>
      </c>
      <c r="B9">
        <v>-4.2686700000000001E-2</v>
      </c>
    </row>
    <row r="10" spans="1:3" x14ac:dyDescent="0.25">
      <c r="A10" t="s">
        <v>10</v>
      </c>
      <c r="B10">
        <v>-8.2520099999999999E-2</v>
      </c>
    </row>
    <row r="11" spans="1:3" x14ac:dyDescent="0.25">
      <c r="A11" t="s">
        <v>11</v>
      </c>
      <c r="B11">
        <v>-0.103198</v>
      </c>
      <c r="C11">
        <v>-0.1027941</v>
      </c>
    </row>
    <row r="12" spans="1:3" x14ac:dyDescent="0.25">
      <c r="A12" t="s">
        <v>12</v>
      </c>
      <c r="B12">
        <v>-0.15291150000000001</v>
      </c>
      <c r="C12">
        <v>-0.15246950000000001</v>
      </c>
    </row>
    <row r="13" spans="1:3" x14ac:dyDescent="0.25">
      <c r="A13" t="s">
        <v>13</v>
      </c>
      <c r="B13">
        <v>-7.5454099999999996E-2</v>
      </c>
      <c r="C13">
        <v>-7.7012899999999995E-2</v>
      </c>
    </row>
    <row r="14" spans="1:3" x14ac:dyDescent="0.25">
      <c r="A14" t="s">
        <v>14</v>
      </c>
      <c r="B14">
        <v>-5.0632200000000002E-2</v>
      </c>
      <c r="C14">
        <v>-5.2195199999999997E-2</v>
      </c>
    </row>
    <row r="15" spans="1:3" x14ac:dyDescent="0.25">
      <c r="A15" t="s">
        <v>15</v>
      </c>
      <c r="B15">
        <v>-0.1167145</v>
      </c>
      <c r="C15">
        <v>-0.1156478</v>
      </c>
    </row>
    <row r="16" spans="1:3" x14ac:dyDescent="0.25">
      <c r="A16" t="s">
        <v>16</v>
      </c>
      <c r="B16">
        <v>-4.5248400000000001E-2</v>
      </c>
      <c r="C16">
        <v>-4.7325399999999997E-2</v>
      </c>
    </row>
    <row r="17" spans="1:3" x14ac:dyDescent="0.25">
      <c r="A17" t="s">
        <v>17</v>
      </c>
      <c r="B17">
        <v>4.50155E-2</v>
      </c>
    </row>
    <row r="18" spans="1:3" x14ac:dyDescent="0.25">
      <c r="A18" t="s">
        <v>18</v>
      </c>
      <c r="B18">
        <v>-6.4254999999999998E-3</v>
      </c>
      <c r="C18">
        <v>-6.6370999999999999E-3</v>
      </c>
    </row>
    <row r="19" spans="1:3" x14ac:dyDescent="0.25">
      <c r="A19" t="s">
        <v>19</v>
      </c>
      <c r="B19">
        <v>0.43180930000000001</v>
      </c>
      <c r="C19">
        <v>0.42727310000000002</v>
      </c>
    </row>
    <row r="20" spans="1:3" x14ac:dyDescent="0.25">
      <c r="A20" t="s">
        <v>20</v>
      </c>
      <c r="B20">
        <v>-2.1145199999999999E-2</v>
      </c>
    </row>
    <row r="21" spans="1:3" x14ac:dyDescent="0.25">
      <c r="A21" t="s">
        <v>21</v>
      </c>
      <c r="B21">
        <v>0</v>
      </c>
      <c r="C21">
        <v>0</v>
      </c>
    </row>
    <row r="22" spans="1:3" x14ac:dyDescent="0.25">
      <c r="A22" t="s">
        <v>22</v>
      </c>
      <c r="B22">
        <v>0</v>
      </c>
      <c r="C22">
        <v>0</v>
      </c>
    </row>
    <row r="23" spans="1:3" x14ac:dyDescent="0.25">
      <c r="A23" s="1">
        <v>43757</v>
      </c>
      <c r="B23">
        <v>0</v>
      </c>
      <c r="C23">
        <v>0</v>
      </c>
    </row>
    <row r="24" spans="1:3" x14ac:dyDescent="0.25">
      <c r="A24" t="s">
        <v>23</v>
      </c>
      <c r="B24">
        <v>0.337198</v>
      </c>
      <c r="C24">
        <v>0.33782570000000001</v>
      </c>
    </row>
    <row r="25" spans="1:3" x14ac:dyDescent="0.25">
      <c r="A25" t="s">
        <v>24</v>
      </c>
      <c r="B25">
        <v>0.2251563</v>
      </c>
      <c r="C25">
        <v>0.2339609</v>
      </c>
    </row>
    <row r="26" spans="1:3" x14ac:dyDescent="0.25">
      <c r="A26" t="s">
        <v>25</v>
      </c>
      <c r="B26">
        <v>0.88898200000000005</v>
      </c>
      <c r="C26">
        <v>0.8992367</v>
      </c>
    </row>
    <row r="27" spans="1:3" x14ac:dyDescent="0.25">
      <c r="A27" t="s">
        <v>26</v>
      </c>
      <c r="B27">
        <v>1.411168</v>
      </c>
      <c r="C27">
        <v>1.426936</v>
      </c>
    </row>
    <row r="28" spans="1:3" x14ac:dyDescent="0.25">
      <c r="A28" t="s">
        <v>27</v>
      </c>
      <c r="B28">
        <v>1.717231</v>
      </c>
      <c r="C28">
        <v>1.7410699999999999</v>
      </c>
    </row>
    <row r="29" spans="1:3" x14ac:dyDescent="0.25">
      <c r="A29" t="s">
        <v>28</v>
      </c>
      <c r="B29">
        <v>1.9016409999999999</v>
      </c>
      <c r="C29">
        <v>1.935217</v>
      </c>
    </row>
    <row r="30" spans="1:3" x14ac:dyDescent="0.25">
      <c r="A30">
        <v>80</v>
      </c>
      <c r="B30">
        <v>1.880153</v>
      </c>
      <c r="C30">
        <v>1.9200649999999999</v>
      </c>
    </row>
    <row r="31" spans="1:3" x14ac:dyDescent="0.25">
      <c r="A31" t="s">
        <v>29</v>
      </c>
      <c r="B31">
        <v>0</v>
      </c>
      <c r="C31">
        <v>0</v>
      </c>
    </row>
    <row r="32" spans="1:3" x14ac:dyDescent="0.25">
      <c r="A32" t="s">
        <v>30</v>
      </c>
      <c r="B32">
        <v>0</v>
      </c>
      <c r="C32">
        <v>0</v>
      </c>
    </row>
    <row r="33" spans="1:3" x14ac:dyDescent="0.25">
      <c r="A33" t="s">
        <v>31</v>
      </c>
      <c r="B33">
        <v>0</v>
      </c>
      <c r="C33">
        <v>0</v>
      </c>
    </row>
    <row r="34" spans="1:3" x14ac:dyDescent="0.25">
      <c r="A34" t="s">
        <v>32</v>
      </c>
      <c r="B34">
        <v>0</v>
      </c>
      <c r="C34">
        <v>0</v>
      </c>
    </row>
    <row r="35" spans="1:3" x14ac:dyDescent="0.25">
      <c r="A35" t="s">
        <v>33</v>
      </c>
      <c r="B35">
        <v>0</v>
      </c>
      <c r="C35">
        <v>0</v>
      </c>
    </row>
    <row r="36" spans="1:3" x14ac:dyDescent="0.25">
      <c r="A36" t="s">
        <v>34</v>
      </c>
      <c r="B36">
        <v>0</v>
      </c>
      <c r="C36">
        <v>0</v>
      </c>
    </row>
    <row r="37" spans="1:3" x14ac:dyDescent="0.25">
      <c r="A37" t="s">
        <v>35</v>
      </c>
      <c r="B37">
        <v>0</v>
      </c>
      <c r="C37">
        <v>0</v>
      </c>
    </row>
    <row r="38" spans="1:3" x14ac:dyDescent="0.25">
      <c r="A38" t="s">
        <v>36</v>
      </c>
      <c r="B38">
        <v>0</v>
      </c>
      <c r="C38">
        <v>0</v>
      </c>
    </row>
    <row r="39" spans="1:3" x14ac:dyDescent="0.25">
      <c r="A39" t="s">
        <v>37</v>
      </c>
      <c r="B39">
        <v>0</v>
      </c>
      <c r="C39">
        <v>0</v>
      </c>
    </row>
    <row r="40" spans="1:3" x14ac:dyDescent="0.25">
      <c r="A40" t="s">
        <v>38</v>
      </c>
      <c r="B40">
        <v>-0.13000999999999999</v>
      </c>
      <c r="C40">
        <v>-0.12849720000000001</v>
      </c>
    </row>
    <row r="41" spans="1:3" x14ac:dyDescent="0.25">
      <c r="A41" t="s">
        <v>39</v>
      </c>
      <c r="B41">
        <v>-5.1209299999999999E-2</v>
      </c>
      <c r="C41">
        <v>-5.0139000000000003E-2</v>
      </c>
    </row>
    <row r="42" spans="1:3" x14ac:dyDescent="0.25">
      <c r="A42" t="s">
        <v>40</v>
      </c>
      <c r="B42">
        <v>-0.14357929999999999</v>
      </c>
      <c r="C42">
        <v>-0.13968639999999999</v>
      </c>
    </row>
    <row r="43" spans="1:3" x14ac:dyDescent="0.25">
      <c r="A43" t="s">
        <v>41</v>
      </c>
      <c r="B43">
        <v>-0.3384993</v>
      </c>
      <c r="C43">
        <v>-0.3324474</v>
      </c>
    </row>
    <row r="44" spans="1:3" x14ac:dyDescent="0.25">
      <c r="A44" t="s">
        <v>42</v>
      </c>
      <c r="B44">
        <v>-0.54508730000000005</v>
      </c>
      <c r="C44">
        <v>-0.53816699999999995</v>
      </c>
    </row>
    <row r="45" spans="1:3" x14ac:dyDescent="0.25">
      <c r="A45" t="s">
        <v>43</v>
      </c>
      <c r="B45">
        <v>-0.61637929999999996</v>
      </c>
      <c r="C45">
        <v>-0.61081359999999996</v>
      </c>
    </row>
    <row r="46" spans="1:3" x14ac:dyDescent="0.25">
      <c r="A46" t="s">
        <v>44</v>
      </c>
      <c r="B46">
        <v>-0.59280120000000003</v>
      </c>
      <c r="C46">
        <v>-0.58849810000000002</v>
      </c>
    </row>
    <row r="47" spans="1:3" x14ac:dyDescent="0.25">
      <c r="A47" t="s">
        <v>45</v>
      </c>
      <c r="B47">
        <v>0</v>
      </c>
      <c r="C47">
        <v>0</v>
      </c>
    </row>
    <row r="48" spans="1:3" x14ac:dyDescent="0.25">
      <c r="A48" t="s">
        <v>46</v>
      </c>
      <c r="B48">
        <v>0.31893650000000001</v>
      </c>
      <c r="C48">
        <v>0.30057909999999999</v>
      </c>
    </row>
    <row r="49" spans="1:3" x14ac:dyDescent="0.25">
      <c r="A49" t="s">
        <v>47</v>
      </c>
      <c r="B49">
        <v>0.50258420000000004</v>
      </c>
      <c r="C49">
        <v>0.47461890000000001</v>
      </c>
    </row>
    <row r="50" spans="1:3" x14ac:dyDescent="0.25">
      <c r="A50" t="s">
        <v>48</v>
      </c>
      <c r="B50">
        <v>0.38241510000000001</v>
      </c>
      <c r="C50">
        <v>0.35441549999999999</v>
      </c>
    </row>
    <row r="51" spans="1:3" x14ac:dyDescent="0.25">
      <c r="A51" t="s">
        <v>49</v>
      </c>
      <c r="B51">
        <v>0.37892019999999998</v>
      </c>
      <c r="C51">
        <v>0.35639510000000002</v>
      </c>
    </row>
    <row r="52" spans="1:3" x14ac:dyDescent="0.25">
      <c r="A52" t="s">
        <v>50</v>
      </c>
      <c r="B52">
        <v>0.25122270000000002</v>
      </c>
      <c r="C52">
        <v>0.24008760000000001</v>
      </c>
    </row>
    <row r="53" spans="1:3" x14ac:dyDescent="0.25">
      <c r="A53" t="s">
        <v>51</v>
      </c>
      <c r="B53">
        <v>1.7152400000000002E-2</v>
      </c>
      <c r="C53">
        <v>-7.8858999999999995E-3</v>
      </c>
    </row>
    <row r="54" spans="1:3" x14ac:dyDescent="0.25">
      <c r="A54" t="s">
        <v>52</v>
      </c>
      <c r="B54">
        <v>0</v>
      </c>
      <c r="C54">
        <v>0</v>
      </c>
    </row>
    <row r="55" spans="1:3" x14ac:dyDescent="0.25">
      <c r="A55" t="s">
        <v>53</v>
      </c>
      <c r="B55">
        <v>0</v>
      </c>
      <c r="C55">
        <v>0</v>
      </c>
    </row>
    <row r="56" spans="1:3" x14ac:dyDescent="0.25">
      <c r="A56" t="s">
        <v>54</v>
      </c>
      <c r="B56">
        <v>0</v>
      </c>
      <c r="C56">
        <v>0</v>
      </c>
    </row>
    <row r="57" spans="1:3" x14ac:dyDescent="0.25">
      <c r="A57" t="s">
        <v>55</v>
      </c>
      <c r="B57">
        <v>0</v>
      </c>
      <c r="C57">
        <v>0</v>
      </c>
    </row>
    <row r="58" spans="1:3" x14ac:dyDescent="0.25">
      <c r="A58" t="s">
        <v>56</v>
      </c>
      <c r="B58">
        <v>0</v>
      </c>
      <c r="C58">
        <v>0</v>
      </c>
    </row>
    <row r="59" spans="1:3" x14ac:dyDescent="0.25">
      <c r="A59" t="s">
        <v>57</v>
      </c>
      <c r="B59">
        <v>0</v>
      </c>
      <c r="C59">
        <v>0</v>
      </c>
    </row>
    <row r="60" spans="1:3" x14ac:dyDescent="0.25">
      <c r="A60" t="s">
        <v>58</v>
      </c>
      <c r="B60">
        <v>0</v>
      </c>
      <c r="C60">
        <v>0</v>
      </c>
    </row>
    <row r="61" spans="1:3" x14ac:dyDescent="0.25">
      <c r="A61" t="s">
        <v>59</v>
      </c>
      <c r="B61">
        <v>0</v>
      </c>
      <c r="C61">
        <v>0</v>
      </c>
    </row>
    <row r="62" spans="1:3" x14ac:dyDescent="0.25">
      <c r="A62" t="s">
        <v>60</v>
      </c>
      <c r="B62">
        <v>-9.5576900000000006E-2</v>
      </c>
      <c r="C62">
        <v>-8.2736199999999996E-2</v>
      </c>
    </row>
    <row r="63" spans="1:3" x14ac:dyDescent="0.25">
      <c r="A63" t="s">
        <v>61</v>
      </c>
      <c r="B63">
        <v>-0.1443758</v>
      </c>
      <c r="C63">
        <v>-0.1238089</v>
      </c>
    </row>
    <row r="64" spans="1:3" x14ac:dyDescent="0.25">
      <c r="A64" t="s">
        <v>62</v>
      </c>
      <c r="B64">
        <v>-0.1280452</v>
      </c>
      <c r="C64">
        <v>-0.10956299999999999</v>
      </c>
    </row>
    <row r="65" spans="1:3" x14ac:dyDescent="0.25">
      <c r="A65" t="s">
        <v>63</v>
      </c>
      <c r="B65">
        <v>-2.3748700000000001E-2</v>
      </c>
      <c r="C65">
        <v>-1.44046E-2</v>
      </c>
    </row>
    <row r="66" spans="1:3" x14ac:dyDescent="0.25">
      <c r="A66" t="s">
        <v>64</v>
      </c>
      <c r="B66">
        <v>-2.5717400000000001E-2</v>
      </c>
      <c r="C66">
        <v>-3.0864900000000001E-2</v>
      </c>
    </row>
    <row r="67" spans="1:3" x14ac:dyDescent="0.25">
      <c r="A67" t="s">
        <v>65</v>
      </c>
      <c r="B67">
        <v>5.5763800000000002E-2</v>
      </c>
      <c r="C67">
        <v>6.1643799999999999E-2</v>
      </c>
    </row>
    <row r="68" spans="1:3" x14ac:dyDescent="0.25">
      <c r="A68" t="s">
        <v>66</v>
      </c>
      <c r="B68">
        <v>0</v>
      </c>
      <c r="C68">
        <v>0</v>
      </c>
    </row>
    <row r="69" spans="1:3" x14ac:dyDescent="0.25">
      <c r="A69" t="s">
        <v>67</v>
      </c>
      <c r="B69">
        <v>0</v>
      </c>
      <c r="C69">
        <v>0</v>
      </c>
    </row>
    <row r="70" spans="1:3" x14ac:dyDescent="0.25">
      <c r="A70" t="s">
        <v>68</v>
      </c>
      <c r="B70">
        <v>0</v>
      </c>
      <c r="C70">
        <v>0</v>
      </c>
    </row>
    <row r="71" spans="1:3" x14ac:dyDescent="0.25">
      <c r="A71" t="s">
        <v>69</v>
      </c>
      <c r="B71">
        <v>0</v>
      </c>
      <c r="C71">
        <v>0</v>
      </c>
    </row>
    <row r="72" spans="1:3" x14ac:dyDescent="0.25">
      <c r="A72" t="s">
        <v>70</v>
      </c>
      <c r="B72">
        <v>0</v>
      </c>
      <c r="C72">
        <v>0</v>
      </c>
    </row>
    <row r="73" spans="1:3" x14ac:dyDescent="0.25">
      <c r="A73" t="s">
        <v>71</v>
      </c>
      <c r="B73">
        <v>0</v>
      </c>
      <c r="C73">
        <v>0</v>
      </c>
    </row>
    <row r="74" spans="1:3" x14ac:dyDescent="0.25">
      <c r="A74" t="s">
        <v>72</v>
      </c>
      <c r="B74">
        <v>0</v>
      </c>
      <c r="C74">
        <v>0</v>
      </c>
    </row>
    <row r="75" spans="1:3" x14ac:dyDescent="0.25">
      <c r="A75" t="s">
        <v>73</v>
      </c>
      <c r="B75">
        <v>0</v>
      </c>
      <c r="C75">
        <v>0</v>
      </c>
    </row>
    <row r="76" spans="1:3" x14ac:dyDescent="0.25">
      <c r="A76" t="s">
        <v>74</v>
      </c>
      <c r="B76">
        <v>-5.1129500000000001E-2</v>
      </c>
      <c r="C76">
        <v>-4.6899499999999997E-2</v>
      </c>
    </row>
    <row r="77" spans="1:3" x14ac:dyDescent="0.25">
      <c r="A77" t="s">
        <v>75</v>
      </c>
      <c r="B77">
        <v>-0.21437349999999999</v>
      </c>
      <c r="C77">
        <v>-0.2086123</v>
      </c>
    </row>
    <row r="78" spans="1:3" x14ac:dyDescent="0.25">
      <c r="A78" t="s">
        <v>76</v>
      </c>
      <c r="B78">
        <v>-0.18529229999999999</v>
      </c>
      <c r="C78">
        <v>-0.17848639999999999</v>
      </c>
    </row>
    <row r="79" spans="1:3" x14ac:dyDescent="0.25">
      <c r="A79" t="s">
        <v>77</v>
      </c>
      <c r="B79">
        <v>-0.16874690000000001</v>
      </c>
      <c r="C79">
        <v>-0.1598107</v>
      </c>
    </row>
    <row r="80" spans="1:3" x14ac:dyDescent="0.25">
      <c r="A80" t="s">
        <v>78</v>
      </c>
      <c r="B80">
        <v>-0.18190419999999999</v>
      </c>
      <c r="C80">
        <v>-0.17388980000000001</v>
      </c>
    </row>
    <row r="81" spans="1:3" x14ac:dyDescent="0.25">
      <c r="A81" t="s">
        <v>79</v>
      </c>
      <c r="B81">
        <v>-0.1024099</v>
      </c>
      <c r="C81">
        <v>-7.2671700000000006E-2</v>
      </c>
    </row>
    <row r="82" spans="1:3" x14ac:dyDescent="0.25">
      <c r="A82" t="s">
        <v>80</v>
      </c>
      <c r="B82">
        <v>0</v>
      </c>
      <c r="C82">
        <v>0</v>
      </c>
    </row>
    <row r="83" spans="1:3" x14ac:dyDescent="0.25">
      <c r="A83" t="s">
        <v>81</v>
      </c>
      <c r="B83">
        <v>0.1249682</v>
      </c>
      <c r="C83">
        <v>0.1319534</v>
      </c>
    </row>
    <row r="84" spans="1:3" x14ac:dyDescent="0.25">
      <c r="A84" t="s">
        <v>82</v>
      </c>
      <c r="B84">
        <v>-3.2330299999999999E-2</v>
      </c>
      <c r="C84">
        <v>-2.2265099999999999E-2</v>
      </c>
    </row>
    <row r="85" spans="1:3" x14ac:dyDescent="0.25">
      <c r="A85" t="s">
        <v>83</v>
      </c>
      <c r="B85">
        <v>-1.49674E-2</v>
      </c>
      <c r="C85">
        <v>-4.8811000000000002E-3</v>
      </c>
    </row>
    <row r="86" spans="1:3" x14ac:dyDescent="0.25">
      <c r="A86" t="s">
        <v>84</v>
      </c>
      <c r="B86">
        <v>1.41653E-2</v>
      </c>
      <c r="C86">
        <v>2.1247599999999998E-2</v>
      </c>
    </row>
    <row r="87" spans="1:3" x14ac:dyDescent="0.25">
      <c r="A87" t="s">
        <v>85</v>
      </c>
      <c r="B87">
        <v>-5.4464800000000001E-2</v>
      </c>
      <c r="C87">
        <v>-6.2810699999999997E-2</v>
      </c>
    </row>
    <row r="88" spans="1:3" x14ac:dyDescent="0.25">
      <c r="A88" t="s">
        <v>86</v>
      </c>
      <c r="B88">
        <v>8.6731000000000003E-2</v>
      </c>
      <c r="C88">
        <v>8.4734299999999999E-2</v>
      </c>
    </row>
    <row r="89" spans="1:3" x14ac:dyDescent="0.25">
      <c r="A89" t="s">
        <v>87</v>
      </c>
      <c r="B89">
        <v>0</v>
      </c>
      <c r="C89">
        <v>0</v>
      </c>
    </row>
    <row r="90" spans="1:3" x14ac:dyDescent="0.25">
      <c r="A90" t="s">
        <v>88</v>
      </c>
      <c r="B90">
        <v>3.1858900000000002E-2</v>
      </c>
      <c r="C90">
        <v>4.1085099999999999E-2</v>
      </c>
    </row>
    <row r="91" spans="1:3" x14ac:dyDescent="0.25">
      <c r="A91" t="s">
        <v>89</v>
      </c>
      <c r="B91">
        <v>-7.9719700000000004E-2</v>
      </c>
      <c r="C91">
        <v>-6.3676999999999997E-2</v>
      </c>
    </row>
    <row r="92" spans="1:3" x14ac:dyDescent="0.25">
      <c r="A92" t="s">
        <v>90</v>
      </c>
      <c r="B92">
        <v>-7.7136800000000005E-2</v>
      </c>
      <c r="C92">
        <v>-5.3999900000000003E-2</v>
      </c>
    </row>
    <row r="93" spans="1:3" x14ac:dyDescent="0.25">
      <c r="A93" t="s">
        <v>91</v>
      </c>
      <c r="B93">
        <v>-0.1083694</v>
      </c>
      <c r="C93">
        <v>-0.1007287</v>
      </c>
    </row>
    <row r="94" spans="1:3" x14ac:dyDescent="0.25">
      <c r="A94" t="s">
        <v>92</v>
      </c>
      <c r="B94">
        <v>-0.12046</v>
      </c>
      <c r="C94">
        <v>-0.13857649999999999</v>
      </c>
    </row>
    <row r="95" spans="1:3" x14ac:dyDescent="0.25">
      <c r="A95" t="s">
        <v>93</v>
      </c>
      <c r="B95">
        <v>3.66878E-2</v>
      </c>
      <c r="C95">
        <v>2.9452599999999999E-2</v>
      </c>
    </row>
    <row r="96" spans="1:3" x14ac:dyDescent="0.25">
      <c r="A96" t="s">
        <v>94</v>
      </c>
      <c r="B96">
        <v>0</v>
      </c>
      <c r="C96">
        <v>0</v>
      </c>
    </row>
    <row r="97" spans="1:3" x14ac:dyDescent="0.25">
      <c r="A97" t="s">
        <v>95</v>
      </c>
      <c r="B97">
        <v>-9.75216E-2</v>
      </c>
      <c r="C97">
        <v>-8.5427299999999998E-2</v>
      </c>
    </row>
    <row r="98" spans="1:3" x14ac:dyDescent="0.25">
      <c r="A98" t="s">
        <v>96</v>
      </c>
      <c r="B98">
        <v>-0.2638104</v>
      </c>
      <c r="C98">
        <v>-0.24158189999999999</v>
      </c>
    </row>
    <row r="99" spans="1:3" x14ac:dyDescent="0.25">
      <c r="A99" t="s">
        <v>97</v>
      </c>
      <c r="B99">
        <v>-0.25866909999999999</v>
      </c>
      <c r="C99">
        <v>-0.22514229999999999</v>
      </c>
    </row>
    <row r="100" spans="1:3" x14ac:dyDescent="0.25">
      <c r="A100" t="s">
        <v>98</v>
      </c>
      <c r="B100">
        <v>-0.3047628</v>
      </c>
      <c r="C100">
        <v>-0.2877072</v>
      </c>
    </row>
    <row r="101" spans="1:3" x14ac:dyDescent="0.25">
      <c r="A101" t="s">
        <v>99</v>
      </c>
      <c r="B101">
        <v>-0.25047239999999998</v>
      </c>
      <c r="C101">
        <v>-0.24744289999999999</v>
      </c>
    </row>
    <row r="102" spans="1:3" x14ac:dyDescent="0.25">
      <c r="A102" t="s">
        <v>100</v>
      </c>
      <c r="B102">
        <v>-6.5664200000000006E-2</v>
      </c>
      <c r="C102">
        <v>-6.17621E-2</v>
      </c>
    </row>
    <row r="103" spans="1:3" x14ac:dyDescent="0.25">
      <c r="A103" t="s">
        <v>101</v>
      </c>
      <c r="B103">
        <v>0</v>
      </c>
      <c r="C103">
        <v>0</v>
      </c>
    </row>
    <row r="104" spans="1:3" x14ac:dyDescent="0.25">
      <c r="A104" t="s">
        <v>102</v>
      </c>
      <c r="B104">
        <v>-0.18790129999999999</v>
      </c>
      <c r="C104">
        <v>-0.17445350000000001</v>
      </c>
    </row>
    <row r="105" spans="1:3" x14ac:dyDescent="0.25">
      <c r="A105" t="s">
        <v>103</v>
      </c>
      <c r="B105">
        <v>-0.40253739999999999</v>
      </c>
      <c r="C105">
        <v>-0.3802065</v>
      </c>
    </row>
    <row r="106" spans="1:3" x14ac:dyDescent="0.25">
      <c r="A106" t="s">
        <v>104</v>
      </c>
      <c r="B106">
        <v>-0.38336809999999999</v>
      </c>
      <c r="C106">
        <v>-0.35211910000000002</v>
      </c>
    </row>
    <row r="107" spans="1:3" x14ac:dyDescent="0.25">
      <c r="A107" t="s">
        <v>105</v>
      </c>
      <c r="B107">
        <v>-0.41071920000000001</v>
      </c>
      <c r="C107">
        <v>-0.39286070000000001</v>
      </c>
    </row>
    <row r="108" spans="1:3" x14ac:dyDescent="0.25">
      <c r="A108" t="s">
        <v>106</v>
      </c>
      <c r="B108">
        <v>-0.36316359999999998</v>
      </c>
      <c r="C108">
        <v>-0.35382639999999999</v>
      </c>
    </row>
    <row r="109" spans="1:3" x14ac:dyDescent="0.25">
      <c r="A109" t="s">
        <v>107</v>
      </c>
      <c r="B109">
        <v>-0.1592267</v>
      </c>
      <c r="C109">
        <v>-0.15077460000000001</v>
      </c>
    </row>
    <row r="110" spans="1:3" x14ac:dyDescent="0.25">
      <c r="A110" t="s">
        <v>108</v>
      </c>
      <c r="B110">
        <v>0</v>
      </c>
      <c r="C110">
        <v>0</v>
      </c>
    </row>
    <row r="111" spans="1:3" x14ac:dyDescent="0.25">
      <c r="A111" t="s">
        <v>109</v>
      </c>
      <c r="B111">
        <v>-0.24472070000000001</v>
      </c>
      <c r="C111">
        <v>-0.22888839999999999</v>
      </c>
    </row>
    <row r="112" spans="1:3" x14ac:dyDescent="0.25">
      <c r="A112" t="s">
        <v>110</v>
      </c>
      <c r="B112">
        <v>-0.47605029999999998</v>
      </c>
      <c r="C112">
        <v>-0.4513337</v>
      </c>
    </row>
    <row r="113" spans="1:3" x14ac:dyDescent="0.25">
      <c r="A113" t="s">
        <v>111</v>
      </c>
      <c r="B113">
        <v>-0.42715180000000003</v>
      </c>
      <c r="C113">
        <v>-0.39084180000000002</v>
      </c>
    </row>
    <row r="114" spans="1:3" x14ac:dyDescent="0.25">
      <c r="A114" t="s">
        <v>112</v>
      </c>
      <c r="B114">
        <v>-0.43299280000000001</v>
      </c>
      <c r="C114">
        <v>-0.40689760000000003</v>
      </c>
    </row>
    <row r="115" spans="1:3" x14ac:dyDescent="0.25">
      <c r="A115" t="s">
        <v>113</v>
      </c>
      <c r="B115">
        <v>-0.37508079999999999</v>
      </c>
      <c r="C115">
        <v>-0.36113790000000001</v>
      </c>
    </row>
    <row r="116" spans="1:3" x14ac:dyDescent="0.25">
      <c r="A116" t="s">
        <v>114</v>
      </c>
      <c r="B116">
        <v>-0.14318069999999999</v>
      </c>
      <c r="C116">
        <v>-0.12935269999999999</v>
      </c>
    </row>
    <row r="117" spans="1:3" x14ac:dyDescent="0.25">
      <c r="A117" t="s">
        <v>115</v>
      </c>
      <c r="B117">
        <v>0</v>
      </c>
      <c r="C117">
        <v>0</v>
      </c>
    </row>
    <row r="118" spans="1:3" x14ac:dyDescent="0.25">
      <c r="A118" t="s">
        <v>116</v>
      </c>
      <c r="B118">
        <v>-0.23841780000000001</v>
      </c>
      <c r="C118">
        <v>-0.22186330000000001</v>
      </c>
    </row>
    <row r="119" spans="1:3" x14ac:dyDescent="0.25">
      <c r="A119" t="s">
        <v>117</v>
      </c>
      <c r="B119">
        <v>-0.45220349999999998</v>
      </c>
      <c r="C119">
        <v>-0.42655280000000001</v>
      </c>
    </row>
    <row r="120" spans="1:3" x14ac:dyDescent="0.25">
      <c r="A120" t="s">
        <v>118</v>
      </c>
      <c r="B120">
        <v>-0.37202229999999997</v>
      </c>
      <c r="C120">
        <v>-0.33066000000000001</v>
      </c>
    </row>
    <row r="121" spans="1:3" x14ac:dyDescent="0.25">
      <c r="A121" t="s">
        <v>119</v>
      </c>
      <c r="B121">
        <v>-0.33570369999999999</v>
      </c>
      <c r="C121">
        <v>-0.30388540000000003</v>
      </c>
    </row>
    <row r="122" spans="1:3" x14ac:dyDescent="0.25">
      <c r="A122" t="s">
        <v>120</v>
      </c>
      <c r="B122">
        <v>-0.2424385</v>
      </c>
      <c r="C122">
        <v>-0.22267210000000001</v>
      </c>
    </row>
    <row r="123" spans="1:3" x14ac:dyDescent="0.25">
      <c r="A123" t="s">
        <v>121</v>
      </c>
      <c r="B123">
        <v>1.5487799999999999E-2</v>
      </c>
      <c r="C123">
        <v>3.4228700000000001E-2</v>
      </c>
    </row>
    <row r="124" spans="1:3" x14ac:dyDescent="0.25">
      <c r="A124" t="s">
        <v>122</v>
      </c>
      <c r="B124">
        <v>0</v>
      </c>
      <c r="C124">
        <v>0</v>
      </c>
    </row>
    <row r="125" spans="1:3" x14ac:dyDescent="0.25">
      <c r="A125" t="s">
        <v>123</v>
      </c>
      <c r="B125">
        <v>0</v>
      </c>
      <c r="C125">
        <v>0</v>
      </c>
    </row>
    <row r="126" spans="1:3" x14ac:dyDescent="0.25">
      <c r="A126" t="s">
        <v>124</v>
      </c>
      <c r="B126">
        <v>0</v>
      </c>
      <c r="C126">
        <v>0</v>
      </c>
    </row>
    <row r="127" spans="1:3" x14ac:dyDescent="0.25">
      <c r="A127" t="s">
        <v>125</v>
      </c>
      <c r="B127">
        <v>0</v>
      </c>
      <c r="C127">
        <v>0</v>
      </c>
    </row>
    <row r="128" spans="1:3" x14ac:dyDescent="0.25">
      <c r="A128" t="s">
        <v>126</v>
      </c>
      <c r="B128">
        <v>0</v>
      </c>
      <c r="C128">
        <v>0</v>
      </c>
    </row>
    <row r="129" spans="1:3" x14ac:dyDescent="0.25">
      <c r="A129" t="s">
        <v>127</v>
      </c>
      <c r="B129">
        <v>0</v>
      </c>
      <c r="C129">
        <v>0</v>
      </c>
    </row>
    <row r="130" spans="1:3" x14ac:dyDescent="0.25">
      <c r="A130" t="s">
        <v>128</v>
      </c>
      <c r="B130">
        <v>0</v>
      </c>
      <c r="C130">
        <v>0</v>
      </c>
    </row>
    <row r="131" spans="1:3" x14ac:dyDescent="0.25">
      <c r="A131" t="s">
        <v>129</v>
      </c>
      <c r="B131">
        <v>0</v>
      </c>
      <c r="C131">
        <v>0</v>
      </c>
    </row>
    <row r="132" spans="1:3" x14ac:dyDescent="0.25">
      <c r="A132" t="s">
        <v>130</v>
      </c>
      <c r="B132">
        <v>0</v>
      </c>
      <c r="C132">
        <v>0</v>
      </c>
    </row>
    <row r="133" spans="1:3" x14ac:dyDescent="0.25">
      <c r="A133" t="s">
        <v>131</v>
      </c>
      <c r="B133">
        <v>0</v>
      </c>
      <c r="C133">
        <v>0</v>
      </c>
    </row>
    <row r="134" spans="1:3" x14ac:dyDescent="0.25">
      <c r="A134" t="s">
        <v>132</v>
      </c>
      <c r="B134">
        <v>0</v>
      </c>
      <c r="C134">
        <v>0</v>
      </c>
    </row>
    <row r="135" spans="1:3" x14ac:dyDescent="0.25">
      <c r="A135" t="s">
        <v>133</v>
      </c>
      <c r="B135">
        <v>0</v>
      </c>
      <c r="C135">
        <v>0</v>
      </c>
    </row>
    <row r="136" spans="1:3" x14ac:dyDescent="0.25">
      <c r="A136" t="s">
        <v>134</v>
      </c>
      <c r="B136">
        <v>0</v>
      </c>
      <c r="C136">
        <v>0</v>
      </c>
    </row>
    <row r="137" spans="1:3" x14ac:dyDescent="0.25">
      <c r="A137" t="s">
        <v>135</v>
      </c>
      <c r="B137">
        <v>0</v>
      </c>
      <c r="C137">
        <v>0</v>
      </c>
    </row>
    <row r="138" spans="1:3" x14ac:dyDescent="0.25">
      <c r="A138" t="s">
        <v>136</v>
      </c>
      <c r="B138">
        <v>0</v>
      </c>
      <c r="C138">
        <v>0</v>
      </c>
    </row>
    <row r="139" spans="1:3" x14ac:dyDescent="0.25">
      <c r="A139" t="s">
        <v>137</v>
      </c>
      <c r="B139">
        <v>0</v>
      </c>
      <c r="C139">
        <v>0</v>
      </c>
    </row>
    <row r="140" spans="1:3" x14ac:dyDescent="0.25">
      <c r="A140" t="s">
        <v>138</v>
      </c>
      <c r="B140">
        <v>0</v>
      </c>
      <c r="C140">
        <v>0</v>
      </c>
    </row>
    <row r="141" spans="1:3" x14ac:dyDescent="0.25">
      <c r="A141" t="s">
        <v>139</v>
      </c>
      <c r="B141">
        <v>0</v>
      </c>
      <c r="C141">
        <v>0</v>
      </c>
    </row>
    <row r="142" spans="1:3" x14ac:dyDescent="0.25">
      <c r="A142" t="s">
        <v>140</v>
      </c>
      <c r="B142">
        <v>0</v>
      </c>
      <c r="C142">
        <v>0</v>
      </c>
    </row>
    <row r="143" spans="1:3" x14ac:dyDescent="0.25">
      <c r="A143" t="s">
        <v>141</v>
      </c>
      <c r="B143">
        <v>0</v>
      </c>
      <c r="C143">
        <v>0</v>
      </c>
    </row>
    <row r="144" spans="1:3" x14ac:dyDescent="0.25">
      <c r="A144" t="s">
        <v>142</v>
      </c>
      <c r="B144">
        <v>0</v>
      </c>
      <c r="C144">
        <v>0</v>
      </c>
    </row>
    <row r="145" spans="1:3" x14ac:dyDescent="0.25">
      <c r="A145" t="s">
        <v>143</v>
      </c>
      <c r="B145">
        <v>0</v>
      </c>
      <c r="C145">
        <v>0</v>
      </c>
    </row>
    <row r="146" spans="1:3" x14ac:dyDescent="0.25">
      <c r="A146" t="s">
        <v>144</v>
      </c>
      <c r="B146">
        <v>0</v>
      </c>
      <c r="C146">
        <v>0</v>
      </c>
    </row>
    <row r="147" spans="1:3" x14ac:dyDescent="0.25">
      <c r="A147" t="s">
        <v>145</v>
      </c>
      <c r="B147">
        <v>0</v>
      </c>
      <c r="C147">
        <v>0</v>
      </c>
    </row>
    <row r="148" spans="1:3" x14ac:dyDescent="0.25">
      <c r="A148" t="s">
        <v>146</v>
      </c>
      <c r="B148">
        <v>0</v>
      </c>
      <c r="C148">
        <v>0</v>
      </c>
    </row>
    <row r="149" spans="1:3" x14ac:dyDescent="0.25">
      <c r="A149" t="s">
        <v>147</v>
      </c>
      <c r="B149">
        <v>0</v>
      </c>
      <c r="C149">
        <v>0</v>
      </c>
    </row>
    <row r="150" spans="1:3" x14ac:dyDescent="0.25">
      <c r="A150" t="s">
        <v>148</v>
      </c>
      <c r="B150">
        <v>0</v>
      </c>
      <c r="C150">
        <v>0</v>
      </c>
    </row>
    <row r="151" spans="1:3" x14ac:dyDescent="0.25">
      <c r="A151" t="s">
        <v>149</v>
      </c>
      <c r="B151">
        <v>0</v>
      </c>
      <c r="C151">
        <v>0</v>
      </c>
    </row>
    <row r="152" spans="1:3" x14ac:dyDescent="0.25">
      <c r="A152" t="s">
        <v>150</v>
      </c>
      <c r="B152">
        <v>0</v>
      </c>
      <c r="C152">
        <v>0</v>
      </c>
    </row>
    <row r="153" spans="1:3" x14ac:dyDescent="0.25">
      <c r="A153" t="s">
        <v>151</v>
      </c>
      <c r="B153">
        <v>0</v>
      </c>
      <c r="C153">
        <v>0</v>
      </c>
    </row>
    <row r="154" spans="1:3" x14ac:dyDescent="0.25">
      <c r="A154" t="s">
        <v>152</v>
      </c>
      <c r="B154">
        <v>0</v>
      </c>
      <c r="C154">
        <v>0</v>
      </c>
    </row>
    <row r="155" spans="1:3" x14ac:dyDescent="0.25">
      <c r="A155" t="s">
        <v>153</v>
      </c>
      <c r="B155">
        <v>0</v>
      </c>
      <c r="C155">
        <v>0</v>
      </c>
    </row>
    <row r="156" spans="1:3" x14ac:dyDescent="0.25">
      <c r="A156" t="s">
        <v>154</v>
      </c>
      <c r="B156">
        <v>0</v>
      </c>
      <c r="C156">
        <v>0</v>
      </c>
    </row>
    <row r="157" spans="1:3" x14ac:dyDescent="0.25">
      <c r="A157" t="s">
        <v>155</v>
      </c>
      <c r="B157">
        <v>0</v>
      </c>
      <c r="C157">
        <v>0</v>
      </c>
    </row>
    <row r="158" spans="1:3" x14ac:dyDescent="0.25">
      <c r="A158" t="s">
        <v>156</v>
      </c>
      <c r="B158">
        <v>0</v>
      </c>
      <c r="C158">
        <v>0</v>
      </c>
    </row>
    <row r="159" spans="1:3" x14ac:dyDescent="0.25">
      <c r="A159" t="s">
        <v>157</v>
      </c>
      <c r="B159">
        <v>0</v>
      </c>
      <c r="C159">
        <v>0</v>
      </c>
    </row>
    <row r="160" spans="1:3" x14ac:dyDescent="0.25">
      <c r="A160" t="s">
        <v>158</v>
      </c>
      <c r="B160">
        <v>0</v>
      </c>
      <c r="C160">
        <v>0</v>
      </c>
    </row>
    <row r="161" spans="1:3" x14ac:dyDescent="0.25">
      <c r="A161" t="s">
        <v>159</v>
      </c>
      <c r="B161">
        <v>0</v>
      </c>
      <c r="C161">
        <v>0</v>
      </c>
    </row>
    <row r="162" spans="1:3" x14ac:dyDescent="0.25">
      <c r="A162" t="s">
        <v>160</v>
      </c>
      <c r="B162">
        <v>0</v>
      </c>
      <c r="C162">
        <v>0</v>
      </c>
    </row>
    <row r="163" spans="1:3" x14ac:dyDescent="0.25">
      <c r="A163" t="s">
        <v>161</v>
      </c>
      <c r="B163">
        <v>0</v>
      </c>
      <c r="C163">
        <v>0</v>
      </c>
    </row>
    <row r="164" spans="1:3" x14ac:dyDescent="0.25">
      <c r="A164" t="s">
        <v>162</v>
      </c>
      <c r="B164">
        <v>0</v>
      </c>
      <c r="C164">
        <v>0</v>
      </c>
    </row>
    <row r="165" spans="1:3" x14ac:dyDescent="0.25">
      <c r="A165" t="s">
        <v>163</v>
      </c>
      <c r="B165">
        <v>0</v>
      </c>
      <c r="C165">
        <v>0</v>
      </c>
    </row>
    <row r="166" spans="1:3" x14ac:dyDescent="0.25">
      <c r="A166" t="s">
        <v>164</v>
      </c>
      <c r="B166">
        <v>0</v>
      </c>
      <c r="C166">
        <v>0</v>
      </c>
    </row>
    <row r="167" spans="1:3" x14ac:dyDescent="0.25">
      <c r="A167" t="s">
        <v>165</v>
      </c>
      <c r="B167">
        <v>0</v>
      </c>
      <c r="C167">
        <v>0</v>
      </c>
    </row>
    <row r="168" spans="1:3" x14ac:dyDescent="0.25">
      <c r="A168" t="s">
        <v>166</v>
      </c>
      <c r="B168">
        <v>0</v>
      </c>
      <c r="C168">
        <v>0</v>
      </c>
    </row>
    <row r="169" spans="1:3" x14ac:dyDescent="0.25">
      <c r="A169" t="s">
        <v>167</v>
      </c>
      <c r="B169">
        <v>0</v>
      </c>
      <c r="C169">
        <v>0</v>
      </c>
    </row>
    <row r="170" spans="1:3" x14ac:dyDescent="0.25">
      <c r="A170" t="s">
        <v>168</v>
      </c>
      <c r="B170">
        <v>0</v>
      </c>
      <c r="C170">
        <v>0</v>
      </c>
    </row>
    <row r="171" spans="1:3" x14ac:dyDescent="0.25">
      <c r="A171" t="s">
        <v>169</v>
      </c>
      <c r="B171">
        <v>0</v>
      </c>
      <c r="C171">
        <v>0</v>
      </c>
    </row>
    <row r="172" spans="1:3" x14ac:dyDescent="0.25">
      <c r="A172" t="s">
        <v>170</v>
      </c>
      <c r="B172">
        <v>0</v>
      </c>
      <c r="C172">
        <v>0</v>
      </c>
    </row>
    <row r="173" spans="1:3" x14ac:dyDescent="0.25">
      <c r="A173" t="s">
        <v>171</v>
      </c>
      <c r="B173">
        <v>0</v>
      </c>
      <c r="C173">
        <v>0</v>
      </c>
    </row>
    <row r="174" spans="1:3" x14ac:dyDescent="0.25">
      <c r="A174" t="s">
        <v>172</v>
      </c>
      <c r="B174">
        <v>0</v>
      </c>
      <c r="C174">
        <v>0</v>
      </c>
    </row>
    <row r="175" spans="1:3" x14ac:dyDescent="0.25">
      <c r="A175" t="s">
        <v>173</v>
      </c>
      <c r="B175">
        <v>0</v>
      </c>
      <c r="C175">
        <v>0</v>
      </c>
    </row>
    <row r="176" spans="1:3" x14ac:dyDescent="0.25">
      <c r="A176" t="s">
        <v>174</v>
      </c>
      <c r="B176">
        <v>0</v>
      </c>
      <c r="C176">
        <v>0</v>
      </c>
    </row>
    <row r="177" spans="1:3" x14ac:dyDescent="0.25">
      <c r="A177" t="s">
        <v>175</v>
      </c>
      <c r="B177">
        <v>0</v>
      </c>
      <c r="C177">
        <v>0</v>
      </c>
    </row>
    <row r="178" spans="1:3" x14ac:dyDescent="0.25">
      <c r="A178" t="s">
        <v>176</v>
      </c>
      <c r="B178">
        <v>0</v>
      </c>
      <c r="C178">
        <v>0</v>
      </c>
    </row>
    <row r="179" spans="1:3" x14ac:dyDescent="0.25">
      <c r="A179" t="s">
        <v>177</v>
      </c>
      <c r="B179">
        <v>0</v>
      </c>
      <c r="C179">
        <v>0</v>
      </c>
    </row>
    <row r="180" spans="1:3" x14ac:dyDescent="0.25">
      <c r="A180" t="s">
        <v>178</v>
      </c>
      <c r="B180">
        <v>0</v>
      </c>
      <c r="C180">
        <v>0</v>
      </c>
    </row>
    <row r="181" spans="1:3" x14ac:dyDescent="0.25">
      <c r="A181" t="s">
        <v>179</v>
      </c>
      <c r="B181">
        <v>0</v>
      </c>
      <c r="C181">
        <v>0</v>
      </c>
    </row>
    <row r="182" spans="1:3" x14ac:dyDescent="0.25">
      <c r="A182" t="s">
        <v>180</v>
      </c>
      <c r="B182">
        <v>0</v>
      </c>
      <c r="C182">
        <v>0</v>
      </c>
    </row>
    <row r="183" spans="1:3" x14ac:dyDescent="0.25">
      <c r="A183" t="s">
        <v>181</v>
      </c>
      <c r="B183">
        <v>0</v>
      </c>
      <c r="C183">
        <v>0</v>
      </c>
    </row>
    <row r="184" spans="1:3" x14ac:dyDescent="0.25">
      <c r="A184" t="s">
        <v>182</v>
      </c>
      <c r="B184">
        <v>0</v>
      </c>
      <c r="C184">
        <v>0</v>
      </c>
    </row>
    <row r="185" spans="1:3" x14ac:dyDescent="0.25">
      <c r="A185" t="s">
        <v>183</v>
      </c>
      <c r="B185">
        <v>0</v>
      </c>
      <c r="C185">
        <v>0</v>
      </c>
    </row>
    <row r="186" spans="1:3" x14ac:dyDescent="0.25">
      <c r="A186" t="s">
        <v>184</v>
      </c>
      <c r="B186">
        <v>0</v>
      </c>
      <c r="C186">
        <v>0</v>
      </c>
    </row>
    <row r="187" spans="1:3" x14ac:dyDescent="0.25">
      <c r="A187" t="s">
        <v>185</v>
      </c>
      <c r="B187">
        <v>0</v>
      </c>
      <c r="C187">
        <v>0</v>
      </c>
    </row>
    <row r="188" spans="1:3" x14ac:dyDescent="0.25">
      <c r="A188" t="s">
        <v>186</v>
      </c>
      <c r="B188">
        <v>2.10768E-2</v>
      </c>
      <c r="C188">
        <v>1.75827E-2</v>
      </c>
    </row>
    <row r="189" spans="1:3" x14ac:dyDescent="0.25">
      <c r="A189" t="s">
        <v>187</v>
      </c>
      <c r="B189">
        <v>0.12316340000000001</v>
      </c>
      <c r="C189">
        <v>0.1186155</v>
      </c>
    </row>
    <row r="190" spans="1:3" x14ac:dyDescent="0.25">
      <c r="A190" t="s">
        <v>188</v>
      </c>
      <c r="B190">
        <v>5.8167999999999997E-2</v>
      </c>
      <c r="C190">
        <v>5.4184400000000001E-2</v>
      </c>
    </row>
    <row r="191" spans="1:3" x14ac:dyDescent="0.25">
      <c r="A191" t="s">
        <v>189</v>
      </c>
      <c r="B191">
        <v>-4.1812500000000002E-2</v>
      </c>
      <c r="C191">
        <v>-4.6782299999999999E-2</v>
      </c>
    </row>
    <row r="192" spans="1:3" x14ac:dyDescent="0.25">
      <c r="A192" t="s">
        <v>190</v>
      </c>
      <c r="B192">
        <v>7.7400700000000003E-2</v>
      </c>
      <c r="C192">
        <v>7.51806E-2</v>
      </c>
    </row>
    <row r="193" spans="1:3" x14ac:dyDescent="0.25">
      <c r="A193" t="s">
        <v>191</v>
      </c>
      <c r="B193">
        <v>0.26149319999999998</v>
      </c>
      <c r="C193">
        <v>0.23787230000000001</v>
      </c>
    </row>
    <row r="194" spans="1:3" x14ac:dyDescent="0.25">
      <c r="A194" t="s">
        <v>192</v>
      </c>
      <c r="B194">
        <v>0</v>
      </c>
      <c r="C194">
        <v>0</v>
      </c>
    </row>
    <row r="195" spans="1:3" x14ac:dyDescent="0.25">
      <c r="A195" t="s">
        <v>193</v>
      </c>
      <c r="B195">
        <v>-7.7932699999999994E-2</v>
      </c>
      <c r="C195">
        <v>-8.4620899999999999E-2</v>
      </c>
    </row>
    <row r="196" spans="1:3" x14ac:dyDescent="0.25">
      <c r="A196" t="s">
        <v>194</v>
      </c>
      <c r="B196">
        <v>-0.1252586</v>
      </c>
      <c r="C196">
        <v>-0.13387009999999999</v>
      </c>
    </row>
    <row r="197" spans="1:3" x14ac:dyDescent="0.25">
      <c r="A197" t="s">
        <v>195</v>
      </c>
      <c r="B197">
        <v>-0.19629079999999999</v>
      </c>
      <c r="C197">
        <v>-0.20275399999999999</v>
      </c>
    </row>
    <row r="198" spans="1:3" x14ac:dyDescent="0.25">
      <c r="A198" t="s">
        <v>196</v>
      </c>
      <c r="B198">
        <v>-0.20587530000000001</v>
      </c>
      <c r="C198">
        <v>-0.20741879999999999</v>
      </c>
    </row>
    <row r="199" spans="1:3" x14ac:dyDescent="0.25">
      <c r="A199" t="s">
        <v>197</v>
      </c>
      <c r="B199">
        <v>-0.13706080000000001</v>
      </c>
      <c r="C199">
        <v>-0.1212396</v>
      </c>
    </row>
    <row r="200" spans="1:3" x14ac:dyDescent="0.25">
      <c r="A200" t="s">
        <v>198</v>
      </c>
      <c r="B200">
        <v>-4.3122199999999999E-2</v>
      </c>
      <c r="C200">
        <v>-3.1604300000000002E-2</v>
      </c>
    </row>
    <row r="201" spans="1:3" x14ac:dyDescent="0.25">
      <c r="A201" t="s">
        <v>199</v>
      </c>
      <c r="B201">
        <v>0</v>
      </c>
      <c r="C201">
        <v>0</v>
      </c>
    </row>
    <row r="202" spans="1:3" x14ac:dyDescent="0.25">
      <c r="A202" t="s">
        <v>200</v>
      </c>
      <c r="B202">
        <v>-4.8320999999999998E-3</v>
      </c>
      <c r="C202">
        <v>-1.33011E-2</v>
      </c>
    </row>
    <row r="203" spans="1:3" x14ac:dyDescent="0.25">
      <c r="A203" t="s">
        <v>201</v>
      </c>
      <c r="B203">
        <v>-0.1123313</v>
      </c>
      <c r="C203">
        <v>-0.1262846</v>
      </c>
    </row>
    <row r="204" spans="1:3" x14ac:dyDescent="0.25">
      <c r="A204" t="s">
        <v>202</v>
      </c>
      <c r="B204">
        <v>-0.18830630000000001</v>
      </c>
      <c r="C204">
        <v>-0.20845559999999999</v>
      </c>
    </row>
    <row r="205" spans="1:3" x14ac:dyDescent="0.25">
      <c r="A205" t="s">
        <v>203</v>
      </c>
      <c r="B205">
        <v>-0.2185223</v>
      </c>
      <c r="C205">
        <v>-0.2211796</v>
      </c>
    </row>
    <row r="206" spans="1:3" x14ac:dyDescent="0.25">
      <c r="A206" t="s">
        <v>204</v>
      </c>
      <c r="B206">
        <v>-0.15181439999999999</v>
      </c>
      <c r="C206">
        <v>-0.12539359999999999</v>
      </c>
    </row>
    <row r="207" spans="1:3" x14ac:dyDescent="0.25">
      <c r="A207" t="s">
        <v>205</v>
      </c>
      <c r="B207">
        <v>-0.14043140000000001</v>
      </c>
      <c r="C207">
        <v>-0.124066</v>
      </c>
    </row>
    <row r="208" spans="1:3" x14ac:dyDescent="0.25">
      <c r="A208" t="s">
        <v>206</v>
      </c>
      <c r="B208">
        <v>0</v>
      </c>
      <c r="C208">
        <v>0</v>
      </c>
    </row>
    <row r="209" spans="1:3" x14ac:dyDescent="0.25">
      <c r="A209" t="s">
        <v>207</v>
      </c>
      <c r="B209">
        <v>1.3973599999999999E-2</v>
      </c>
      <c r="C209">
        <v>4.4352000000000003E-3</v>
      </c>
    </row>
    <row r="210" spans="1:3" x14ac:dyDescent="0.25">
      <c r="A210" t="s">
        <v>208</v>
      </c>
      <c r="B210">
        <v>-2.4247700000000001E-2</v>
      </c>
      <c r="C210">
        <v>-4.2727399999999999E-2</v>
      </c>
    </row>
    <row r="211" spans="1:3" x14ac:dyDescent="0.25">
      <c r="A211" t="s">
        <v>209</v>
      </c>
      <c r="B211">
        <v>-1.94901E-2</v>
      </c>
      <c r="C211">
        <v>-4.8467799999999998E-2</v>
      </c>
    </row>
    <row r="212" spans="1:3" x14ac:dyDescent="0.25">
      <c r="A212" t="s">
        <v>210</v>
      </c>
      <c r="B212">
        <v>-4.1795400000000003E-2</v>
      </c>
      <c r="C212">
        <v>-5.3439399999999998E-2</v>
      </c>
    </row>
    <row r="213" spans="1:3" x14ac:dyDescent="0.25">
      <c r="A213" t="s">
        <v>211</v>
      </c>
      <c r="B213">
        <v>-3.0033899999999999E-2</v>
      </c>
      <c r="C213">
        <v>-2.5238900000000002E-2</v>
      </c>
    </row>
    <row r="214" spans="1:3" x14ac:dyDescent="0.25">
      <c r="A214" t="s">
        <v>212</v>
      </c>
      <c r="B214">
        <v>-5.7262500000000001E-2</v>
      </c>
      <c r="C214">
        <v>-5.0992500000000003E-2</v>
      </c>
    </row>
    <row r="215" spans="1:3" x14ac:dyDescent="0.25">
      <c r="A215" t="s">
        <v>213</v>
      </c>
      <c r="B215">
        <v>0</v>
      </c>
      <c r="C215">
        <v>0</v>
      </c>
    </row>
    <row r="216" spans="1:3" x14ac:dyDescent="0.25">
      <c r="A216" t="s">
        <v>214</v>
      </c>
      <c r="B216">
        <v>8.6255499999999999E-2</v>
      </c>
      <c r="C216">
        <v>7.6244800000000001E-2</v>
      </c>
    </row>
    <row r="217" spans="1:3" x14ac:dyDescent="0.25">
      <c r="A217" t="s">
        <v>215</v>
      </c>
      <c r="B217">
        <v>9.5488400000000001E-2</v>
      </c>
      <c r="C217">
        <v>7.7630500000000005E-2</v>
      </c>
    </row>
    <row r="218" spans="1:3" x14ac:dyDescent="0.25">
      <c r="A218" t="s">
        <v>216</v>
      </c>
      <c r="B218">
        <v>0.14727899999999999</v>
      </c>
      <c r="C218">
        <v>0.1212834</v>
      </c>
    </row>
    <row r="219" spans="1:3" x14ac:dyDescent="0.25">
      <c r="A219" t="s">
        <v>217</v>
      </c>
      <c r="B219">
        <v>0.1077279</v>
      </c>
      <c r="C219">
        <v>9.6685499999999994E-2</v>
      </c>
    </row>
    <row r="220" spans="1:3" x14ac:dyDescent="0.25">
      <c r="A220" t="s">
        <v>218</v>
      </c>
      <c r="B220">
        <v>0.14749899999999999</v>
      </c>
      <c r="C220">
        <v>0.1462725</v>
      </c>
    </row>
    <row r="221" spans="1:3" x14ac:dyDescent="0.25">
      <c r="A221" t="s">
        <v>219</v>
      </c>
      <c r="B221">
        <v>6.5611799999999998E-2</v>
      </c>
      <c r="C221">
        <v>6.6972199999999996E-2</v>
      </c>
    </row>
    <row r="222" spans="1:3" x14ac:dyDescent="0.25">
      <c r="A222" t="s">
        <v>220</v>
      </c>
      <c r="B222">
        <v>0</v>
      </c>
      <c r="C222">
        <v>0</v>
      </c>
    </row>
    <row r="223" spans="1:3" x14ac:dyDescent="0.25">
      <c r="A223" t="s">
        <v>221</v>
      </c>
      <c r="B223">
        <v>7.7949900000000003E-2</v>
      </c>
      <c r="C223">
        <v>6.6253400000000004E-2</v>
      </c>
    </row>
    <row r="224" spans="1:3" x14ac:dyDescent="0.25">
      <c r="A224" t="s">
        <v>222</v>
      </c>
      <c r="B224">
        <v>0.1000524</v>
      </c>
      <c r="C224">
        <v>8.0840300000000004E-2</v>
      </c>
    </row>
    <row r="225" spans="1:3" x14ac:dyDescent="0.25">
      <c r="A225" t="s">
        <v>223</v>
      </c>
      <c r="B225">
        <v>0.15039250000000001</v>
      </c>
      <c r="C225">
        <v>0.1201388</v>
      </c>
    </row>
    <row r="226" spans="1:3" x14ac:dyDescent="0.25">
      <c r="A226" t="s">
        <v>224</v>
      </c>
      <c r="B226">
        <v>7.6717300000000002E-2</v>
      </c>
      <c r="C226">
        <v>5.87663E-2</v>
      </c>
    </row>
    <row r="227" spans="1:3" x14ac:dyDescent="0.25">
      <c r="A227" t="s">
        <v>225</v>
      </c>
      <c r="B227">
        <v>0.1221556</v>
      </c>
      <c r="C227">
        <v>0.117989</v>
      </c>
    </row>
    <row r="228" spans="1:3" x14ac:dyDescent="0.25">
      <c r="A228" t="s">
        <v>226</v>
      </c>
      <c r="B228">
        <v>4.91165E-2</v>
      </c>
      <c r="C228">
        <v>4.6123900000000002E-2</v>
      </c>
    </row>
    <row r="229" spans="1:3" x14ac:dyDescent="0.25">
      <c r="A229" t="s">
        <v>227</v>
      </c>
      <c r="B229">
        <v>0</v>
      </c>
      <c r="C229">
        <v>0</v>
      </c>
    </row>
    <row r="230" spans="1:3" x14ac:dyDescent="0.25">
      <c r="A230" t="s">
        <v>228</v>
      </c>
      <c r="B230">
        <v>0.12659899999999999</v>
      </c>
      <c r="C230">
        <v>0.1140782</v>
      </c>
    </row>
    <row r="231" spans="1:3" x14ac:dyDescent="0.25">
      <c r="A231" t="s">
        <v>229</v>
      </c>
      <c r="B231">
        <v>0.1126455</v>
      </c>
      <c r="C231">
        <v>9.2330899999999994E-2</v>
      </c>
    </row>
    <row r="232" spans="1:3" x14ac:dyDescent="0.25">
      <c r="A232" t="s">
        <v>230</v>
      </c>
      <c r="B232">
        <v>0.10188129999999999</v>
      </c>
      <c r="C232">
        <v>6.7047599999999999E-2</v>
      </c>
    </row>
    <row r="233" spans="1:3" x14ac:dyDescent="0.25">
      <c r="A233" t="s">
        <v>231</v>
      </c>
      <c r="B233">
        <v>5.2590699999999997E-2</v>
      </c>
      <c r="C233">
        <v>2.9011700000000001E-2</v>
      </c>
    </row>
    <row r="234" spans="1:3" x14ac:dyDescent="0.25">
      <c r="A234" t="s">
        <v>232</v>
      </c>
      <c r="B234">
        <v>7.6125600000000002E-2</v>
      </c>
      <c r="C234">
        <v>6.6278799999999999E-2</v>
      </c>
    </row>
    <row r="235" spans="1:3" x14ac:dyDescent="0.25">
      <c r="A235" t="s">
        <v>233</v>
      </c>
      <c r="B235">
        <v>-2.7457499999999999E-2</v>
      </c>
      <c r="C235">
        <v>-3.5084499999999998E-2</v>
      </c>
    </row>
    <row r="236" spans="1:3" x14ac:dyDescent="0.25">
      <c r="A236" t="s">
        <v>234</v>
      </c>
      <c r="B236">
        <v>-0.22813359999999999</v>
      </c>
      <c r="C236">
        <v>-0.30447780000000002</v>
      </c>
    </row>
    <row r="237" spans="1:3" x14ac:dyDescent="0.25">
      <c r="A237" t="s">
        <v>235</v>
      </c>
      <c r="B237">
        <v>183128</v>
      </c>
      <c r="C237">
        <v>157586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"/>
  <sheetViews>
    <sheetView zoomScale="70" zoomScaleNormal="70" workbookViewId="0">
      <selection activeCell="C30" sqref="C30"/>
    </sheetView>
  </sheetViews>
  <sheetFormatPr defaultRowHeight="15" x14ac:dyDescent="0.25"/>
  <cols>
    <col min="1" max="1" width="42.5703125" bestFit="1" customWidth="1"/>
    <col min="2" max="2" width="12" bestFit="1" customWidth="1"/>
    <col min="3" max="3" width="33.85546875" bestFit="1" customWidth="1"/>
    <col min="4" max="4" width="12.42578125" bestFit="1" customWidth="1"/>
    <col min="8" max="8" width="32.140625" bestFit="1" customWidth="1"/>
  </cols>
  <sheetData>
    <row r="1" spans="1:27" x14ac:dyDescent="0.25">
      <c r="B1" t="s">
        <v>0</v>
      </c>
      <c r="D1" t="s">
        <v>245</v>
      </c>
    </row>
    <row r="2" spans="1:27" x14ac:dyDescent="0.25">
      <c r="A2" t="s">
        <v>185</v>
      </c>
      <c r="B2">
        <v>0</v>
      </c>
    </row>
    <row r="3" spans="1:27" x14ac:dyDescent="0.25">
      <c r="A3" t="s">
        <v>186</v>
      </c>
      <c r="B3">
        <v>2.10768E-2</v>
      </c>
      <c r="H3" t="s">
        <v>236</v>
      </c>
      <c r="I3">
        <v>1960</v>
      </c>
      <c r="J3">
        <v>1970</v>
      </c>
      <c r="K3">
        <v>1980</v>
      </c>
      <c r="L3">
        <v>1990</v>
      </c>
      <c r="M3">
        <v>2000</v>
      </c>
      <c r="N3">
        <v>2010</v>
      </c>
    </row>
    <row r="4" spans="1:27" x14ac:dyDescent="0.25">
      <c r="A4" t="s">
        <v>187</v>
      </c>
      <c r="B4">
        <v>0.12316340000000001</v>
      </c>
      <c r="H4" t="s">
        <v>237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t="s">
        <v>236</v>
      </c>
      <c r="U4" t="str">
        <f>"20-29"</f>
        <v>20-29</v>
      </c>
      <c r="V4" t="str">
        <f>"30-39"</f>
        <v>30-39</v>
      </c>
      <c r="W4" t="str">
        <f>"40-49"</f>
        <v>40-49</v>
      </c>
      <c r="X4" t="str">
        <f>"50-59"</f>
        <v>50-59</v>
      </c>
      <c r="Y4" t="str">
        <f>"60-69"</f>
        <v>60-69</v>
      </c>
      <c r="Z4" t="str">
        <f>"70-79"</f>
        <v>70-79</v>
      </c>
      <c r="AA4" t="str">
        <f>"80"</f>
        <v>80</v>
      </c>
    </row>
    <row r="5" spans="1:27" x14ac:dyDescent="0.25">
      <c r="A5" t="s">
        <v>188</v>
      </c>
      <c r="B5">
        <v>5.8167999999999997E-2</v>
      </c>
      <c r="H5" t="s">
        <v>238</v>
      </c>
      <c r="I5">
        <f>B3</f>
        <v>2.10768E-2</v>
      </c>
      <c r="J5">
        <f>B4</f>
        <v>0.12316340000000001</v>
      </c>
      <c r="K5">
        <f>B5</f>
        <v>5.8167999999999997E-2</v>
      </c>
      <c r="L5">
        <f>B6</f>
        <v>-4.1812500000000002E-2</v>
      </c>
      <c r="M5">
        <f>B7</f>
        <v>7.7400700000000003E-2</v>
      </c>
      <c r="N5">
        <f>B8</f>
        <v>0.26149319999999998</v>
      </c>
      <c r="T5">
        <v>1960</v>
      </c>
      <c r="U5">
        <v>2.10768E-2</v>
      </c>
      <c r="V5">
        <v>-7.7932699999999994E-2</v>
      </c>
      <c r="W5">
        <v>-4.8320999999999998E-3</v>
      </c>
      <c r="X5">
        <v>1.3973599999999999E-2</v>
      </c>
      <c r="Y5">
        <v>8.6255499999999999E-2</v>
      </c>
      <c r="Z5">
        <v>7.7949900000000003E-2</v>
      </c>
      <c r="AA5">
        <v>0.12659899999999999</v>
      </c>
    </row>
    <row r="6" spans="1:27" x14ac:dyDescent="0.25">
      <c r="A6" t="s">
        <v>189</v>
      </c>
      <c r="B6">
        <v>-4.1812500000000002E-2</v>
      </c>
      <c r="H6" t="s">
        <v>239</v>
      </c>
      <c r="I6">
        <f>B10</f>
        <v>-7.7932699999999994E-2</v>
      </c>
      <c r="J6">
        <f>B11</f>
        <v>-0.1252586</v>
      </c>
      <c r="K6">
        <f>B12</f>
        <v>-0.19629079999999999</v>
      </c>
      <c r="L6">
        <f>B13</f>
        <v>-0.20587530000000001</v>
      </c>
      <c r="M6">
        <f>B14</f>
        <v>-0.13706080000000001</v>
      </c>
      <c r="N6">
        <f>B15</f>
        <v>-4.3122199999999999E-2</v>
      </c>
      <c r="T6">
        <v>1970</v>
      </c>
      <c r="U6">
        <v>0.12316340000000001</v>
      </c>
      <c r="V6">
        <v>-0.1252586</v>
      </c>
      <c r="W6">
        <v>-0.1123313</v>
      </c>
      <c r="X6">
        <v>-2.4247700000000001E-2</v>
      </c>
      <c r="Y6">
        <v>9.5488400000000001E-2</v>
      </c>
      <c r="Z6">
        <v>0.1000524</v>
      </c>
      <c r="AA6">
        <v>0.1126455</v>
      </c>
    </row>
    <row r="7" spans="1:27" x14ac:dyDescent="0.25">
      <c r="A7" t="s">
        <v>190</v>
      </c>
      <c r="B7">
        <v>7.7400700000000003E-2</v>
      </c>
      <c r="H7" t="s">
        <v>240</v>
      </c>
      <c r="I7">
        <f>B17</f>
        <v>-4.8320999999999998E-3</v>
      </c>
      <c r="J7">
        <f>B18</f>
        <v>-0.1123313</v>
      </c>
      <c r="K7">
        <f>B19</f>
        <v>-0.18830630000000001</v>
      </c>
      <c r="L7" s="2">
        <f>B20</f>
        <v>-0.2185223</v>
      </c>
      <c r="M7">
        <f>B21</f>
        <v>-0.15181439999999999</v>
      </c>
      <c r="N7">
        <f>B22</f>
        <v>-0.14043140000000001</v>
      </c>
      <c r="T7">
        <v>1980</v>
      </c>
      <c r="U7">
        <v>5.8167999999999997E-2</v>
      </c>
      <c r="V7">
        <v>-0.19629079999999999</v>
      </c>
      <c r="W7">
        <v>-0.18830630000000001</v>
      </c>
      <c r="X7">
        <v>-1.94901E-2</v>
      </c>
      <c r="Y7">
        <v>0.14727899999999999</v>
      </c>
      <c r="Z7">
        <v>0.15039250000000001</v>
      </c>
      <c r="AA7">
        <v>0.10188129999999999</v>
      </c>
    </row>
    <row r="8" spans="1:27" x14ac:dyDescent="0.25">
      <c r="A8" t="s">
        <v>191</v>
      </c>
      <c r="B8">
        <v>0.26149319999999998</v>
      </c>
      <c r="H8" t="s">
        <v>241</v>
      </c>
      <c r="I8">
        <f>B24</f>
        <v>1.3973599999999999E-2</v>
      </c>
      <c r="J8">
        <f>B25</f>
        <v>-2.4247700000000001E-2</v>
      </c>
      <c r="K8">
        <f>B26</f>
        <v>-1.94901E-2</v>
      </c>
      <c r="L8">
        <f>B27</f>
        <v>-4.1795400000000003E-2</v>
      </c>
      <c r="M8">
        <f>B28</f>
        <v>-3.0033899999999999E-2</v>
      </c>
      <c r="N8">
        <f>B29</f>
        <v>-5.7262500000000001E-2</v>
      </c>
      <c r="T8">
        <v>1990</v>
      </c>
      <c r="U8">
        <v>-4.1812500000000002E-2</v>
      </c>
      <c r="V8">
        <v>-0.20587530000000001</v>
      </c>
      <c r="W8">
        <v>-0.2185223</v>
      </c>
      <c r="X8">
        <v>-4.1795400000000003E-2</v>
      </c>
      <c r="Y8">
        <v>0.1077279</v>
      </c>
      <c r="Z8">
        <v>7.6717300000000002E-2</v>
      </c>
      <c r="AA8">
        <v>5.2590699999999997E-2</v>
      </c>
    </row>
    <row r="9" spans="1:27" x14ac:dyDescent="0.25">
      <c r="A9" t="s">
        <v>192</v>
      </c>
      <c r="B9">
        <v>0</v>
      </c>
      <c r="H9" t="s">
        <v>242</v>
      </c>
      <c r="I9">
        <f>B31</f>
        <v>8.6255499999999999E-2</v>
      </c>
      <c r="J9">
        <f>B32</f>
        <v>9.5488400000000001E-2</v>
      </c>
      <c r="K9">
        <f>B33</f>
        <v>0.14727899999999999</v>
      </c>
      <c r="L9">
        <f>B34</f>
        <v>0.1077279</v>
      </c>
      <c r="M9">
        <f>B35</f>
        <v>0.14749899999999999</v>
      </c>
      <c r="N9">
        <f>B36</f>
        <v>6.5611799999999998E-2</v>
      </c>
      <c r="T9">
        <v>2000</v>
      </c>
      <c r="U9">
        <v>7.7400700000000003E-2</v>
      </c>
      <c r="V9">
        <v>-0.13706080000000001</v>
      </c>
      <c r="W9">
        <v>-0.15181439999999999</v>
      </c>
      <c r="X9">
        <v>-3.0033899999999999E-2</v>
      </c>
      <c r="Y9">
        <v>0.14749899999999999</v>
      </c>
      <c r="Z9">
        <v>0.1221556</v>
      </c>
      <c r="AA9">
        <v>7.6125600000000002E-2</v>
      </c>
    </row>
    <row r="10" spans="1:27" x14ac:dyDescent="0.25">
      <c r="A10" t="s">
        <v>193</v>
      </c>
      <c r="B10">
        <v>-7.7932699999999994E-2</v>
      </c>
      <c r="H10" t="s">
        <v>243</v>
      </c>
      <c r="I10">
        <f>B38</f>
        <v>7.7949900000000003E-2</v>
      </c>
      <c r="J10">
        <f>B39</f>
        <v>0.1000524</v>
      </c>
      <c r="K10">
        <f>B40</f>
        <v>0.15039250000000001</v>
      </c>
      <c r="L10">
        <f>B41</f>
        <v>7.6717300000000002E-2</v>
      </c>
      <c r="M10">
        <f>B42</f>
        <v>0.1221556</v>
      </c>
      <c r="N10">
        <f>B43</f>
        <v>4.91165E-2</v>
      </c>
      <c r="T10">
        <v>2010</v>
      </c>
      <c r="U10">
        <v>0.26149319999999998</v>
      </c>
      <c r="V10">
        <v>-4.3122199999999999E-2</v>
      </c>
      <c r="W10">
        <v>-0.14043140000000001</v>
      </c>
      <c r="X10">
        <v>-5.7262500000000001E-2</v>
      </c>
      <c r="Y10">
        <v>6.5611799999999998E-2</v>
      </c>
      <c r="Z10">
        <v>4.91165E-2</v>
      </c>
      <c r="AA10">
        <v>-2.7457499999999999E-2</v>
      </c>
    </row>
    <row r="11" spans="1:27" x14ac:dyDescent="0.25">
      <c r="A11" t="s">
        <v>194</v>
      </c>
      <c r="B11">
        <v>-0.1252586</v>
      </c>
      <c r="H11" t="s">
        <v>244</v>
      </c>
      <c r="I11">
        <f>B45</f>
        <v>0.12659899999999999</v>
      </c>
      <c r="J11">
        <f>B46</f>
        <v>0.1126455</v>
      </c>
      <c r="K11">
        <f>B47</f>
        <v>0.10188129999999999</v>
      </c>
      <c r="L11">
        <f>B48</f>
        <v>5.2590699999999997E-2</v>
      </c>
      <c r="M11">
        <f>B49</f>
        <v>7.6125600000000002E-2</v>
      </c>
      <c r="N11">
        <f>B50</f>
        <v>-2.7457499999999999E-2</v>
      </c>
    </row>
    <row r="12" spans="1:27" x14ac:dyDescent="0.25">
      <c r="A12" t="s">
        <v>195</v>
      </c>
      <c r="B12">
        <v>-0.19629079999999999</v>
      </c>
      <c r="C12" t="s">
        <v>38</v>
      </c>
      <c r="D12">
        <v>-0.13000999999999999</v>
      </c>
    </row>
    <row r="13" spans="1:27" x14ac:dyDescent="0.25">
      <c r="A13" t="s">
        <v>196</v>
      </c>
      <c r="B13">
        <v>-0.20587530000000001</v>
      </c>
      <c r="C13" t="s">
        <v>39</v>
      </c>
      <c r="D13">
        <v>-5.1209299999999999E-2</v>
      </c>
    </row>
    <row r="14" spans="1:27" x14ac:dyDescent="0.25">
      <c r="A14" t="s">
        <v>197</v>
      </c>
      <c r="B14">
        <v>-0.13706080000000001</v>
      </c>
      <c r="C14" t="s">
        <v>40</v>
      </c>
      <c r="D14">
        <v>-0.14357929999999999</v>
      </c>
    </row>
    <row r="15" spans="1:27" x14ac:dyDescent="0.25">
      <c r="A15" t="s">
        <v>198</v>
      </c>
      <c r="B15">
        <v>-4.3122199999999999E-2</v>
      </c>
      <c r="C15" t="s">
        <v>41</v>
      </c>
      <c r="D15">
        <v>-0.3384993</v>
      </c>
    </row>
    <row r="16" spans="1:27" x14ac:dyDescent="0.25">
      <c r="A16" t="s">
        <v>199</v>
      </c>
      <c r="B16">
        <v>0</v>
      </c>
      <c r="C16" t="s">
        <v>42</v>
      </c>
      <c r="D16">
        <v>-0.54508730000000005</v>
      </c>
      <c r="H16" t="s">
        <v>236</v>
      </c>
      <c r="I16">
        <v>1960</v>
      </c>
      <c r="J16">
        <v>1970</v>
      </c>
      <c r="K16">
        <v>1980</v>
      </c>
      <c r="L16">
        <v>1990</v>
      </c>
      <c r="M16">
        <v>2000</v>
      </c>
      <c r="N16">
        <v>2010</v>
      </c>
    </row>
    <row r="17" spans="1:14" x14ac:dyDescent="0.25">
      <c r="A17" t="s">
        <v>200</v>
      </c>
      <c r="B17">
        <v>-4.8320999999999998E-3</v>
      </c>
      <c r="C17" t="s">
        <v>43</v>
      </c>
      <c r="D17">
        <v>-0.61637929999999996</v>
      </c>
      <c r="H17" t="s">
        <v>237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201</v>
      </c>
      <c r="B18">
        <v>-0.1123313</v>
      </c>
      <c r="C18" t="s">
        <v>44</v>
      </c>
      <c r="D18">
        <v>-0.59280120000000003</v>
      </c>
      <c r="H18" t="s">
        <v>238</v>
      </c>
      <c r="I18">
        <v>2.10768E-2</v>
      </c>
      <c r="J18">
        <v>0.12316340000000001</v>
      </c>
      <c r="K18">
        <v>5.8167999999999997E-2</v>
      </c>
      <c r="L18">
        <v>-4.1812500000000002E-2</v>
      </c>
      <c r="M18">
        <v>7.7400700000000003E-2</v>
      </c>
      <c r="N18">
        <v>0.26149319999999998</v>
      </c>
    </row>
    <row r="19" spans="1:14" x14ac:dyDescent="0.25">
      <c r="A19" t="s">
        <v>202</v>
      </c>
      <c r="B19">
        <v>-0.18830630000000001</v>
      </c>
      <c r="H19" t="s">
        <v>239</v>
      </c>
      <c r="I19">
        <v>-7.7932699999999994E-2</v>
      </c>
      <c r="J19">
        <v>-0.1252586</v>
      </c>
      <c r="K19">
        <v>-0.19629079999999999</v>
      </c>
      <c r="L19">
        <v>-0.20587530000000001</v>
      </c>
      <c r="M19">
        <v>-0.13706080000000001</v>
      </c>
      <c r="N19">
        <v>-4.3122199999999999E-2</v>
      </c>
    </row>
    <row r="20" spans="1:14" x14ac:dyDescent="0.25">
      <c r="A20" t="s">
        <v>203</v>
      </c>
      <c r="B20">
        <v>-0.2185223</v>
      </c>
      <c r="H20" t="s">
        <v>240</v>
      </c>
      <c r="I20">
        <v>-4.8320999999999998E-3</v>
      </c>
      <c r="J20">
        <v>-0.1123313</v>
      </c>
      <c r="K20">
        <v>-0.18830630000000001</v>
      </c>
      <c r="L20">
        <v>-0.2185223</v>
      </c>
      <c r="M20">
        <v>-0.15181439999999999</v>
      </c>
      <c r="N20">
        <v>-0.14043140000000001</v>
      </c>
    </row>
    <row r="21" spans="1:14" x14ac:dyDescent="0.25">
      <c r="A21" t="s">
        <v>204</v>
      </c>
      <c r="B21">
        <v>-0.15181439999999999</v>
      </c>
      <c r="H21" t="s">
        <v>241</v>
      </c>
      <c r="I21">
        <v>1.3973599999999999E-2</v>
      </c>
      <c r="J21">
        <v>-2.4247700000000001E-2</v>
      </c>
      <c r="K21">
        <v>-1.94901E-2</v>
      </c>
      <c r="L21">
        <v>-4.1795400000000003E-2</v>
      </c>
      <c r="M21">
        <v>-3.0033899999999999E-2</v>
      </c>
      <c r="N21">
        <v>-5.7262500000000001E-2</v>
      </c>
    </row>
    <row r="22" spans="1:14" x14ac:dyDescent="0.25">
      <c r="A22" t="s">
        <v>205</v>
      </c>
      <c r="B22">
        <v>-0.14043140000000001</v>
      </c>
      <c r="H22" t="s">
        <v>242</v>
      </c>
      <c r="I22">
        <v>8.6255499999999999E-2</v>
      </c>
      <c r="J22">
        <v>9.5488400000000001E-2</v>
      </c>
      <c r="K22">
        <v>0.14727899999999999</v>
      </c>
      <c r="L22">
        <v>0.1077279</v>
      </c>
      <c r="M22">
        <v>0.14749899999999999</v>
      </c>
      <c r="N22">
        <v>6.5611799999999998E-2</v>
      </c>
    </row>
    <row r="23" spans="1:14" x14ac:dyDescent="0.25">
      <c r="A23" t="s">
        <v>206</v>
      </c>
      <c r="B23">
        <v>0</v>
      </c>
      <c r="H23" t="s">
        <v>243</v>
      </c>
      <c r="I23">
        <v>7.7949900000000003E-2</v>
      </c>
      <c r="J23">
        <v>0.1000524</v>
      </c>
      <c r="K23">
        <v>0.15039250000000001</v>
      </c>
      <c r="L23">
        <v>7.6717300000000002E-2</v>
      </c>
      <c r="M23">
        <v>0.1221556</v>
      </c>
      <c r="N23">
        <v>4.91165E-2</v>
      </c>
    </row>
    <row r="24" spans="1:14" x14ac:dyDescent="0.25">
      <c r="A24" t="s">
        <v>207</v>
      </c>
      <c r="B24">
        <v>1.3973599999999999E-2</v>
      </c>
      <c r="H24" t="s">
        <v>244</v>
      </c>
      <c r="I24">
        <v>0.12659899999999999</v>
      </c>
      <c r="J24">
        <v>0.1126455</v>
      </c>
      <c r="K24">
        <v>0.10188129999999999</v>
      </c>
      <c r="L24">
        <v>5.2590699999999997E-2</v>
      </c>
      <c r="M24">
        <v>7.6125600000000002E-2</v>
      </c>
      <c r="N24">
        <v>-2.7457499999999999E-2</v>
      </c>
    </row>
    <row r="25" spans="1:14" x14ac:dyDescent="0.25">
      <c r="A25" t="s">
        <v>208</v>
      </c>
      <c r="B25">
        <v>-2.4247700000000001E-2</v>
      </c>
    </row>
    <row r="26" spans="1:14" x14ac:dyDescent="0.25">
      <c r="A26" t="s">
        <v>209</v>
      </c>
      <c r="B26">
        <v>-1.94901E-2</v>
      </c>
    </row>
    <row r="27" spans="1:14" x14ac:dyDescent="0.25">
      <c r="A27" t="s">
        <v>210</v>
      </c>
      <c r="B27">
        <v>-4.1795400000000003E-2</v>
      </c>
      <c r="C27" t="s">
        <v>60</v>
      </c>
      <c r="D27" t="s">
        <v>61</v>
      </c>
      <c r="E27" t="s">
        <v>62</v>
      </c>
      <c r="F27" t="s">
        <v>63</v>
      </c>
      <c r="G27" t="s">
        <v>64</v>
      </c>
      <c r="H27" t="s">
        <v>65</v>
      </c>
    </row>
    <row r="28" spans="1:14" x14ac:dyDescent="0.25">
      <c r="A28" t="s">
        <v>211</v>
      </c>
      <c r="B28">
        <v>-3.0033899999999999E-2</v>
      </c>
      <c r="C28">
        <v>-9.5576900000000006E-2</v>
      </c>
      <c r="D28">
        <v>-0.1443758</v>
      </c>
      <c r="E28">
        <v>-0.1280452</v>
      </c>
      <c r="F28">
        <v>-2.3748700000000001E-2</v>
      </c>
      <c r="G28">
        <v>-2.5717400000000001E-2</v>
      </c>
      <c r="H28">
        <v>5.5763800000000002E-2</v>
      </c>
    </row>
    <row r="29" spans="1:14" x14ac:dyDescent="0.25">
      <c r="A29" t="s">
        <v>212</v>
      </c>
      <c r="B29">
        <v>-5.7262500000000001E-2</v>
      </c>
    </row>
    <row r="30" spans="1:14" x14ac:dyDescent="0.25">
      <c r="A30" t="s">
        <v>213</v>
      </c>
      <c r="B30">
        <v>0</v>
      </c>
    </row>
    <row r="31" spans="1:14" x14ac:dyDescent="0.25">
      <c r="A31" t="s">
        <v>214</v>
      </c>
      <c r="B31">
        <v>8.6255499999999999E-2</v>
      </c>
    </row>
    <row r="32" spans="1:14" x14ac:dyDescent="0.25">
      <c r="A32" t="s">
        <v>215</v>
      </c>
      <c r="B32">
        <v>9.5488400000000001E-2</v>
      </c>
    </row>
    <row r="33" spans="1:25" x14ac:dyDescent="0.25">
      <c r="A33" t="s">
        <v>216</v>
      </c>
      <c r="B33">
        <v>0.14727899999999999</v>
      </c>
      <c r="H33" t="s">
        <v>246</v>
      </c>
    </row>
    <row r="34" spans="1:25" x14ac:dyDescent="0.25">
      <c r="A34" t="s">
        <v>217</v>
      </c>
      <c r="B34">
        <v>0.1077279</v>
      </c>
    </row>
    <row r="35" spans="1:25" x14ac:dyDescent="0.25">
      <c r="A35" t="s">
        <v>218</v>
      </c>
      <c r="B35">
        <v>0.14749899999999999</v>
      </c>
      <c r="R35" t="s">
        <v>236</v>
      </c>
      <c r="S35" t="str">
        <f>"20-29"</f>
        <v>20-29</v>
      </c>
      <c r="T35" t="str">
        <f>"30-39"</f>
        <v>30-39</v>
      </c>
      <c r="U35" t="str">
        <f>"40-49"</f>
        <v>40-49</v>
      </c>
      <c r="V35" t="str">
        <f>"50-59"</f>
        <v>50-59</v>
      </c>
      <c r="W35" t="str">
        <f>"60-69"</f>
        <v>60-69</v>
      </c>
      <c r="X35" t="str">
        <f>"70-79"</f>
        <v>70-79</v>
      </c>
      <c r="Y35" t="str">
        <f>"80"</f>
        <v>80</v>
      </c>
    </row>
    <row r="36" spans="1:25" x14ac:dyDescent="0.25">
      <c r="A36" t="s">
        <v>219</v>
      </c>
      <c r="B36">
        <v>6.5611799999999998E-2</v>
      </c>
      <c r="H36" t="s">
        <v>236</v>
      </c>
      <c r="I36">
        <v>1960</v>
      </c>
      <c r="J36">
        <v>1970</v>
      </c>
      <c r="K36">
        <v>1980</v>
      </c>
      <c r="L36">
        <v>1990</v>
      </c>
      <c r="M36">
        <v>2000</v>
      </c>
      <c r="N36">
        <v>2010</v>
      </c>
      <c r="R36">
        <v>1960</v>
      </c>
      <c r="S36">
        <v>2.10768E-2</v>
      </c>
      <c r="T36">
        <v>-7.7932699999999994E-2</v>
      </c>
      <c r="U36">
        <v>-4.8320999999999998E-3</v>
      </c>
      <c r="V36">
        <v>1.3973599999999999E-2</v>
      </c>
      <c r="W36">
        <v>8.6255499999999999E-2</v>
      </c>
      <c r="X36">
        <v>7.7949900000000003E-2</v>
      </c>
      <c r="Y36">
        <v>0.12659899999999999</v>
      </c>
    </row>
    <row r="37" spans="1:25" x14ac:dyDescent="0.25">
      <c r="A37" t="s">
        <v>220</v>
      </c>
      <c r="B37">
        <v>0</v>
      </c>
      <c r="H37" t="s">
        <v>237</v>
      </c>
      <c r="I37">
        <f>I17+D11+$C$28</f>
        <v>-9.5576900000000006E-2</v>
      </c>
      <c r="J37">
        <f>J17+D11+$D$28</f>
        <v>-0.1443758</v>
      </c>
      <c r="K37">
        <f>K17+D11+$E$28</f>
        <v>-0.1280452</v>
      </c>
      <c r="L37">
        <f>L17+D11+$F$28</f>
        <v>-2.3748700000000001E-2</v>
      </c>
      <c r="M37">
        <f>M17+D11+$G$28</f>
        <v>-2.5717400000000001E-2</v>
      </c>
      <c r="N37">
        <f>N17+D11+$H$28</f>
        <v>5.5763800000000002E-2</v>
      </c>
      <c r="R37">
        <v>1970</v>
      </c>
      <c r="S37">
        <v>0.12316340000000001</v>
      </c>
      <c r="T37">
        <v>-0.1252586</v>
      </c>
      <c r="U37">
        <v>-0.1123313</v>
      </c>
      <c r="V37">
        <v>-2.4247700000000001E-2</v>
      </c>
      <c r="W37">
        <v>9.5488400000000001E-2</v>
      </c>
      <c r="X37">
        <v>0.1000524</v>
      </c>
      <c r="Y37">
        <v>0.1126455</v>
      </c>
    </row>
    <row r="38" spans="1:25" x14ac:dyDescent="0.25">
      <c r="A38" t="s">
        <v>221</v>
      </c>
      <c r="B38">
        <v>7.7949900000000003E-2</v>
      </c>
      <c r="H38" t="s">
        <v>238</v>
      </c>
      <c r="I38">
        <f t="shared" ref="I38:I44" si="0">I18+D12+$C$28</f>
        <v>-0.20451009999999997</v>
      </c>
      <c r="J38">
        <f t="shared" ref="J38:J44" si="1">J18+D12+$D$28</f>
        <v>-0.15122239999999998</v>
      </c>
      <c r="K38">
        <f t="shared" ref="K38:K44" si="2">K18+D12+$E$28</f>
        <v>-0.19988719999999999</v>
      </c>
      <c r="L38">
        <f t="shared" ref="L38:L44" si="3">L18+D12+$F$28</f>
        <v>-0.1955712</v>
      </c>
      <c r="M38">
        <f t="shared" ref="M38:M44" si="4">M18+D12+$G$28</f>
        <v>-7.8326699999999985E-2</v>
      </c>
      <c r="N38">
        <f t="shared" ref="N38:N44" si="5">N18+D12+$H$28</f>
        <v>0.187247</v>
      </c>
      <c r="R38">
        <v>1980</v>
      </c>
      <c r="S38">
        <v>5.8167999999999997E-2</v>
      </c>
      <c r="T38">
        <v>-0.19629079999999999</v>
      </c>
      <c r="U38">
        <v>-0.18830630000000001</v>
      </c>
      <c r="V38">
        <v>-1.94901E-2</v>
      </c>
      <c r="W38">
        <v>0.14727899999999999</v>
      </c>
      <c r="X38">
        <v>0.15039250000000001</v>
      </c>
      <c r="Y38">
        <v>0.10188129999999999</v>
      </c>
    </row>
    <row r="39" spans="1:25" x14ac:dyDescent="0.25">
      <c r="A39" t="s">
        <v>222</v>
      </c>
      <c r="B39">
        <v>0.1000524</v>
      </c>
      <c r="H39" t="s">
        <v>239</v>
      </c>
      <c r="I39">
        <f t="shared" si="0"/>
        <v>-0.2247189</v>
      </c>
      <c r="J39">
        <f t="shared" si="1"/>
        <v>-0.32084370000000001</v>
      </c>
      <c r="K39">
        <f t="shared" si="2"/>
        <v>-0.37554529999999997</v>
      </c>
      <c r="L39">
        <f t="shared" si="3"/>
        <v>-0.28083330000000001</v>
      </c>
      <c r="M39">
        <f t="shared" si="4"/>
        <v>-0.2139875</v>
      </c>
      <c r="N39">
        <f t="shared" si="5"/>
        <v>-3.8567699999999996E-2</v>
      </c>
      <c r="R39">
        <v>1990</v>
      </c>
      <c r="S39">
        <v>-4.1812500000000002E-2</v>
      </c>
      <c r="T39">
        <v>-0.20587530000000001</v>
      </c>
      <c r="U39">
        <v>-0.2185223</v>
      </c>
      <c r="V39">
        <v>-4.1795400000000003E-2</v>
      </c>
      <c r="W39">
        <v>0.1077279</v>
      </c>
      <c r="X39">
        <v>7.6717300000000002E-2</v>
      </c>
      <c r="Y39">
        <v>5.2590699999999997E-2</v>
      </c>
    </row>
    <row r="40" spans="1:25" x14ac:dyDescent="0.25">
      <c r="A40" t="s">
        <v>223</v>
      </c>
      <c r="B40">
        <v>0.15039250000000001</v>
      </c>
      <c r="H40" t="s">
        <v>240</v>
      </c>
      <c r="I40">
        <f t="shared" si="0"/>
        <v>-0.24398829999999999</v>
      </c>
      <c r="J40">
        <f t="shared" si="1"/>
        <v>-0.40028639999999999</v>
      </c>
      <c r="K40">
        <f t="shared" si="2"/>
        <v>-0.45993079999999997</v>
      </c>
      <c r="L40">
        <f t="shared" si="3"/>
        <v>-0.38585030000000003</v>
      </c>
      <c r="M40">
        <f t="shared" si="4"/>
        <v>-0.32111109999999998</v>
      </c>
      <c r="N40">
        <f t="shared" si="5"/>
        <v>-0.2282469</v>
      </c>
      <c r="R40">
        <v>2000</v>
      </c>
      <c r="S40">
        <v>7.7400700000000003E-2</v>
      </c>
      <c r="T40">
        <v>-0.13706080000000001</v>
      </c>
      <c r="U40">
        <v>-0.15181439999999999</v>
      </c>
      <c r="V40">
        <v>-3.0033899999999999E-2</v>
      </c>
      <c r="W40">
        <v>0.14749899999999999</v>
      </c>
      <c r="X40">
        <v>0.1221556</v>
      </c>
      <c r="Y40">
        <v>7.6125600000000002E-2</v>
      </c>
    </row>
    <row r="41" spans="1:25" x14ac:dyDescent="0.25">
      <c r="A41" t="s">
        <v>224</v>
      </c>
      <c r="B41">
        <v>7.6717300000000002E-2</v>
      </c>
      <c r="H41" t="s">
        <v>241</v>
      </c>
      <c r="I41">
        <f t="shared" si="0"/>
        <v>-0.42010260000000005</v>
      </c>
      <c r="J41">
        <f t="shared" si="1"/>
        <v>-0.50712279999999998</v>
      </c>
      <c r="K41">
        <f t="shared" si="2"/>
        <v>-0.48603459999999998</v>
      </c>
      <c r="L41">
        <f t="shared" si="3"/>
        <v>-0.4040434</v>
      </c>
      <c r="M41">
        <f t="shared" si="4"/>
        <v>-0.39425060000000001</v>
      </c>
      <c r="N41">
        <f t="shared" si="5"/>
        <v>-0.33999800000000002</v>
      </c>
      <c r="R41">
        <v>2010</v>
      </c>
      <c r="S41">
        <v>0.26149319999999998</v>
      </c>
      <c r="T41">
        <v>-4.3122199999999999E-2</v>
      </c>
      <c r="U41">
        <v>-0.14043140000000001</v>
      </c>
      <c r="V41">
        <v>-5.7262500000000001E-2</v>
      </c>
      <c r="W41">
        <v>6.5611799999999998E-2</v>
      </c>
      <c r="X41">
        <v>4.91165E-2</v>
      </c>
      <c r="Y41">
        <v>-2.7457499999999999E-2</v>
      </c>
    </row>
    <row r="42" spans="1:25" x14ac:dyDescent="0.25">
      <c r="A42" t="s">
        <v>225</v>
      </c>
      <c r="B42">
        <v>0.1221556</v>
      </c>
      <c r="H42" t="s">
        <v>242</v>
      </c>
      <c r="I42">
        <f t="shared" si="0"/>
        <v>-0.55440870000000009</v>
      </c>
      <c r="J42">
        <f t="shared" si="1"/>
        <v>-0.59397469999999997</v>
      </c>
      <c r="K42">
        <f t="shared" si="2"/>
        <v>-0.52585350000000008</v>
      </c>
      <c r="L42">
        <f t="shared" si="3"/>
        <v>-0.46110810000000008</v>
      </c>
      <c r="M42">
        <f t="shared" si="4"/>
        <v>-0.42330570000000006</v>
      </c>
      <c r="N42">
        <f t="shared" si="5"/>
        <v>-0.42371170000000002</v>
      </c>
    </row>
    <row r="43" spans="1:25" x14ac:dyDescent="0.25">
      <c r="A43" t="s">
        <v>226</v>
      </c>
      <c r="B43">
        <v>4.91165E-2</v>
      </c>
      <c r="H43" t="s">
        <v>243</v>
      </c>
      <c r="I43">
        <f t="shared" si="0"/>
        <v>-0.63400629999999991</v>
      </c>
      <c r="J43">
        <f t="shared" si="1"/>
        <v>-0.66070269999999987</v>
      </c>
      <c r="K43">
        <f t="shared" si="2"/>
        <v>-0.59403199999999989</v>
      </c>
      <c r="L43">
        <f t="shared" si="3"/>
        <v>-0.56341069999999993</v>
      </c>
      <c r="M43">
        <f t="shared" si="4"/>
        <v>-0.51994109999999993</v>
      </c>
      <c r="N43">
        <f t="shared" si="5"/>
        <v>-0.51149899999999993</v>
      </c>
    </row>
    <row r="44" spans="1:25" x14ac:dyDescent="0.25">
      <c r="A44" t="s">
        <v>227</v>
      </c>
      <c r="B44">
        <v>0</v>
      </c>
      <c r="H44" t="s">
        <v>244</v>
      </c>
      <c r="I44">
        <f t="shared" si="0"/>
        <v>-0.56177909999999998</v>
      </c>
      <c r="J44">
        <f t="shared" si="1"/>
        <v>-0.62453150000000002</v>
      </c>
      <c r="K44">
        <f t="shared" si="2"/>
        <v>-0.61896510000000005</v>
      </c>
      <c r="L44">
        <f t="shared" si="3"/>
        <v>-0.56395919999999999</v>
      </c>
      <c r="M44">
        <f t="shared" si="4"/>
        <v>-0.54239300000000001</v>
      </c>
      <c r="N44">
        <f t="shared" si="5"/>
        <v>-0.56449490000000002</v>
      </c>
    </row>
    <row r="45" spans="1:25" x14ac:dyDescent="0.25">
      <c r="A45" t="s">
        <v>228</v>
      </c>
      <c r="B45">
        <v>0.12659899999999999</v>
      </c>
    </row>
    <row r="46" spans="1:25" x14ac:dyDescent="0.25">
      <c r="A46" t="s">
        <v>229</v>
      </c>
      <c r="B46">
        <v>0.1126455</v>
      </c>
    </row>
    <row r="47" spans="1:25" x14ac:dyDescent="0.25">
      <c r="A47" t="s">
        <v>230</v>
      </c>
      <c r="B47">
        <v>0.10188129999999999</v>
      </c>
    </row>
    <row r="48" spans="1:25" x14ac:dyDescent="0.25">
      <c r="A48" t="s">
        <v>231</v>
      </c>
      <c r="B48">
        <v>5.2590699999999997E-2</v>
      </c>
    </row>
    <row r="49" spans="1:2" x14ac:dyDescent="0.25">
      <c r="A49" t="s">
        <v>232</v>
      </c>
      <c r="B49">
        <v>7.6125600000000002E-2</v>
      </c>
    </row>
    <row r="50" spans="1:2" x14ac:dyDescent="0.25">
      <c r="A50" t="s">
        <v>233</v>
      </c>
      <c r="B50">
        <v>-2.7457499999999999E-2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113A-E80F-4D8E-962A-42C6198FCF3D}">
  <dimension ref="A2:I27"/>
  <sheetViews>
    <sheetView topLeftCell="J10" workbookViewId="0">
      <selection activeCell="E15" sqref="E15"/>
    </sheetView>
  </sheetViews>
  <sheetFormatPr defaultRowHeight="15" x14ac:dyDescent="0.25"/>
  <cols>
    <col min="1" max="1" width="32.140625" bestFit="1" customWidth="1"/>
  </cols>
  <sheetData>
    <row r="2" spans="1:7" x14ac:dyDescent="0.25">
      <c r="A2" t="s">
        <v>236</v>
      </c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</row>
    <row r="3" spans="1:7" x14ac:dyDescent="0.25">
      <c r="A3" t="s">
        <v>237</v>
      </c>
      <c r="B3">
        <f>-0.0955769+$B$27</f>
        <v>0.33623239999999999</v>
      </c>
      <c r="C3">
        <f>B27-0.1443758</f>
        <v>0.28743350000000001</v>
      </c>
      <c r="D3">
        <f>B27-0.1280452</f>
        <v>0.30376409999999998</v>
      </c>
      <c r="E3">
        <f>B27-0.0237487</f>
        <v>0.4080606</v>
      </c>
      <c r="F3">
        <f>B27-0.0257174</f>
        <v>0.40609190000000001</v>
      </c>
      <c r="G3">
        <f>B27+0.0557638</f>
        <v>0.48757309999999998</v>
      </c>
    </row>
    <row r="4" spans="1:7" x14ac:dyDescent="0.25">
      <c r="A4" t="s">
        <v>238</v>
      </c>
      <c r="B4">
        <f>-0.2045101+B27</f>
        <v>0.22729920000000001</v>
      </c>
      <c r="C4">
        <f>B27-0.1512224</f>
        <v>0.28058689999999997</v>
      </c>
      <c r="D4">
        <f>B27-0.1998872</f>
        <v>0.23192210000000002</v>
      </c>
      <c r="E4">
        <f>B27-0.1955712</f>
        <v>0.23623810000000001</v>
      </c>
      <c r="F4">
        <f>B27-0.0783267</f>
        <v>0.35348259999999998</v>
      </c>
      <c r="G4">
        <f>0.187247+B27</f>
        <v>0.6190563</v>
      </c>
    </row>
    <row r="5" spans="1:7" x14ac:dyDescent="0.25">
      <c r="A5" t="s">
        <v>239</v>
      </c>
      <c r="B5">
        <f>-0.2247189+B27</f>
        <v>0.20709040000000001</v>
      </c>
      <c r="C5">
        <f>B27-0.3208437</f>
        <v>0.1109656</v>
      </c>
      <c r="D5">
        <f>B27-0.3755453</f>
        <v>5.6263999999999981E-2</v>
      </c>
      <c r="E5">
        <f>B27-0.2808333</f>
        <v>0.150976</v>
      </c>
      <c r="F5">
        <f>B27-0.2139875</f>
        <v>0.21782180000000001</v>
      </c>
      <c r="G5">
        <f>B27-0.0385677</f>
        <v>0.39324160000000002</v>
      </c>
    </row>
    <row r="6" spans="1:7" x14ac:dyDescent="0.25">
      <c r="A6" t="s">
        <v>240</v>
      </c>
      <c r="B6">
        <f>-0.2439883+B27</f>
        <v>0.18782100000000002</v>
      </c>
      <c r="C6">
        <f>B27-0.4002864</f>
        <v>3.152290000000002E-2</v>
      </c>
      <c r="D6">
        <f>B27-0.4599308</f>
        <v>-2.8121499999999966E-2</v>
      </c>
      <c r="E6">
        <f>B27-0.3858503</f>
        <v>4.5959000000000028E-2</v>
      </c>
      <c r="F6">
        <f>B27-0.3211111</f>
        <v>0.11069820000000002</v>
      </c>
      <c r="G6">
        <f>B27-0.2282469</f>
        <v>0.2035624</v>
      </c>
    </row>
    <row r="7" spans="1:7" x14ac:dyDescent="0.25">
      <c r="A7" t="s">
        <v>241</v>
      </c>
      <c r="B7">
        <f>-0.4201026+B27</f>
        <v>1.1706700000000014E-2</v>
      </c>
      <c r="C7">
        <f>B27-0.5071228</f>
        <v>-7.5313499999999978E-2</v>
      </c>
      <c r="D7">
        <f>B27-0.4860346</f>
        <v>-5.4225299999999976E-2</v>
      </c>
      <c r="E7">
        <f>B27-0.4040434</f>
        <v>2.776590000000001E-2</v>
      </c>
      <c r="F7">
        <f>B27-0.3942506</f>
        <v>3.75587E-2</v>
      </c>
      <c r="G7">
        <f>B27-0.339998</f>
        <v>9.1811299999999985E-2</v>
      </c>
    </row>
    <row r="8" spans="1:7" x14ac:dyDescent="0.25">
      <c r="A8" t="s">
        <v>242</v>
      </c>
      <c r="B8">
        <f>-0.5544087+B27</f>
        <v>-0.12259939999999997</v>
      </c>
      <c r="C8">
        <f>B27-0.5939747</f>
        <v>-0.16216539999999996</v>
      </c>
      <c r="D8">
        <f>B27-0.5258535</f>
        <v>-9.4044199999999967E-2</v>
      </c>
      <c r="E8">
        <f>B27-0.4611081</f>
        <v>-2.9298800000000014E-2</v>
      </c>
      <c r="F8">
        <f>B27-0.4233057</f>
        <v>8.5036E-3</v>
      </c>
      <c r="G8">
        <f>B27-0.4237117</f>
        <v>8.0975999999999826E-3</v>
      </c>
    </row>
    <row r="9" spans="1:7" x14ac:dyDescent="0.25">
      <c r="A9" t="s">
        <v>243</v>
      </c>
      <c r="B9">
        <f>-0.6340063+B27</f>
        <v>-0.20219700000000002</v>
      </c>
      <c r="C9">
        <f>B27-0.6607027</f>
        <v>-0.22889339999999997</v>
      </c>
      <c r="D9">
        <f>B27-0.594032</f>
        <v>-0.1622227</v>
      </c>
      <c r="E9">
        <f>B27-0.5634107</f>
        <v>-0.13160140000000004</v>
      </c>
      <c r="F9">
        <f>B27-0.5199411</f>
        <v>-8.8131800000000038E-2</v>
      </c>
      <c r="G9">
        <f>B27-0.511499</f>
        <v>-7.968970000000003E-2</v>
      </c>
    </row>
    <row r="10" spans="1:7" x14ac:dyDescent="0.25">
      <c r="A10" t="s">
        <v>244</v>
      </c>
      <c r="B10">
        <f>-0.5617791+B27</f>
        <v>-0.12996979999999997</v>
      </c>
      <c r="C10">
        <f>B27-0.6245315</f>
        <v>-0.19272220000000001</v>
      </c>
      <c r="D10">
        <f>B27-0.6189651</f>
        <v>-0.18715580000000004</v>
      </c>
      <c r="E10">
        <f>B27-0.5639592</f>
        <v>-0.13214989999999999</v>
      </c>
      <c r="F10">
        <f>B27-0.542393</f>
        <v>-0.11058370000000001</v>
      </c>
      <c r="G10">
        <f>B27-0.5644949</f>
        <v>-0.13268560000000001</v>
      </c>
    </row>
    <row r="17" spans="1:9" x14ac:dyDescent="0.25">
      <c r="A17" t="s">
        <v>236</v>
      </c>
      <c r="B17" t="str">
        <f>"10-19"</f>
        <v>10-19</v>
      </c>
      <c r="C17" t="str">
        <f>"20-29"</f>
        <v>20-29</v>
      </c>
      <c r="D17" t="str">
        <f>"30-39"</f>
        <v>30-39</v>
      </c>
      <c r="E17" t="str">
        <f>"40-49"</f>
        <v>40-49</v>
      </c>
      <c r="F17" t="str">
        <f>"50-59"</f>
        <v>50-59</v>
      </c>
      <c r="G17" t="str">
        <f>"60-69"</f>
        <v>60-69</v>
      </c>
      <c r="H17" t="str">
        <f>"70-79"</f>
        <v>70-79</v>
      </c>
      <c r="I17" t="str">
        <f>"80"</f>
        <v>80</v>
      </c>
    </row>
    <row r="18" spans="1:9" x14ac:dyDescent="0.25">
      <c r="A18">
        <v>1960</v>
      </c>
      <c r="B18">
        <f>B27-0.0955769</f>
        <v>0.33623239999999999</v>
      </c>
      <c r="C18">
        <f>B27-0.2045101</f>
        <v>0.22729920000000001</v>
      </c>
      <c r="D18">
        <f>B27-0.2247189</f>
        <v>0.20709040000000001</v>
      </c>
      <c r="E18">
        <f>B27-0.2439883</f>
        <v>0.18782100000000002</v>
      </c>
      <c r="F18">
        <f>B27-0.4201026</f>
        <v>1.1706700000000014E-2</v>
      </c>
      <c r="G18">
        <f>B27-0.5544087</f>
        <v>-0.12259939999999997</v>
      </c>
      <c r="H18">
        <f>B27-0.6340063</f>
        <v>-0.20219700000000002</v>
      </c>
      <c r="I18">
        <f>B27-0.5617791</f>
        <v>-0.12996979999999997</v>
      </c>
    </row>
    <row r="19" spans="1:9" x14ac:dyDescent="0.25">
      <c r="A19">
        <v>1970</v>
      </c>
      <c r="B19">
        <f>B27-0.1443758</f>
        <v>0.28743350000000001</v>
      </c>
      <c r="C19">
        <f>B27-0.1512224</f>
        <v>0.28058689999999997</v>
      </c>
      <c r="D19">
        <f>B27-0.3208437</f>
        <v>0.1109656</v>
      </c>
      <c r="E19">
        <f>B27-0.4002864</f>
        <v>3.152290000000002E-2</v>
      </c>
      <c r="F19">
        <f>B27-0.5071228</f>
        <v>-7.5313499999999978E-2</v>
      </c>
      <c r="G19">
        <f>B27-0.5939747</f>
        <v>-0.16216539999999996</v>
      </c>
      <c r="H19">
        <f>B27-0.6607027</f>
        <v>-0.22889339999999997</v>
      </c>
      <c r="I19">
        <f>B27-0.6245315</f>
        <v>-0.19272220000000001</v>
      </c>
    </row>
    <row r="20" spans="1:9" x14ac:dyDescent="0.25">
      <c r="A20">
        <v>1980</v>
      </c>
      <c r="B20">
        <f>B27-0.1280452</f>
        <v>0.30376409999999998</v>
      </c>
      <c r="C20">
        <f>B27-0.1998872</f>
        <v>0.23192210000000002</v>
      </c>
      <c r="D20">
        <f>B27-0.3755453</f>
        <v>5.6263999999999981E-2</v>
      </c>
      <c r="E20">
        <f>B27-0.4599308</f>
        <v>-2.8121499999999966E-2</v>
      </c>
      <c r="F20">
        <f>B27-0.4860346</f>
        <v>-5.4225299999999976E-2</v>
      </c>
      <c r="G20">
        <f>B27-0.5258535</f>
        <v>-9.4044199999999967E-2</v>
      </c>
      <c r="H20">
        <f>B27-0.594032</f>
        <v>-0.1622227</v>
      </c>
      <c r="I20">
        <f>B27-0.6189651</f>
        <v>-0.18715580000000004</v>
      </c>
    </row>
    <row r="21" spans="1:9" x14ac:dyDescent="0.25">
      <c r="A21">
        <v>1990</v>
      </c>
      <c r="B21">
        <f>B27-0.0237487</f>
        <v>0.4080606</v>
      </c>
      <c r="C21">
        <f>B27-0.1955712</f>
        <v>0.23623810000000001</v>
      </c>
      <c r="D21">
        <f>B27-0.2808333</f>
        <v>0.150976</v>
      </c>
      <c r="E21">
        <f>B27-0.3858503</f>
        <v>4.5959000000000028E-2</v>
      </c>
      <c r="F21">
        <f>B27-0.4040434</f>
        <v>2.776590000000001E-2</v>
      </c>
      <c r="G21">
        <f>B27-0.4611081</f>
        <v>-2.9298800000000014E-2</v>
      </c>
      <c r="H21">
        <f>B27-0.5634107</f>
        <v>-0.13160140000000004</v>
      </c>
      <c r="I21">
        <f>B27-0.5639592</f>
        <v>-0.13214989999999999</v>
      </c>
    </row>
    <row r="22" spans="1:9" x14ac:dyDescent="0.25">
      <c r="A22">
        <v>2000</v>
      </c>
      <c r="B22">
        <f>B27-0.0257174</f>
        <v>0.40609190000000001</v>
      </c>
      <c r="C22">
        <f>B27-0.0783267</f>
        <v>0.35348259999999998</v>
      </c>
      <c r="D22">
        <f>B27-0.2139875</f>
        <v>0.21782180000000001</v>
      </c>
      <c r="E22">
        <f>B27-0.3211111</f>
        <v>0.11069820000000002</v>
      </c>
      <c r="F22">
        <f>B27-0.3942506</f>
        <v>3.75587E-2</v>
      </c>
      <c r="G22">
        <f>B27-0.4233057</f>
        <v>8.5036E-3</v>
      </c>
      <c r="H22">
        <f>B27-0.5199411</f>
        <v>-8.8131800000000038E-2</v>
      </c>
      <c r="I22">
        <f>B27-0.542393</f>
        <v>-0.11058370000000001</v>
      </c>
    </row>
    <row r="23" spans="1:9" x14ac:dyDescent="0.25">
      <c r="A23">
        <v>2010</v>
      </c>
      <c r="B23">
        <f>B27+0.0557638</f>
        <v>0.48757309999999998</v>
      </c>
      <c r="C23">
        <f>B27+0.187247</f>
        <v>0.6190563</v>
      </c>
      <c r="D23">
        <f>B27-0.0385677</f>
        <v>0.39324160000000002</v>
      </c>
      <c r="E23">
        <f>B27-0.2282469</f>
        <v>0.2035624</v>
      </c>
      <c r="F23">
        <f>B27-0.339998</f>
        <v>9.1811299999999985E-2</v>
      </c>
      <c r="G23">
        <f>B27-0.4237117</f>
        <v>8.0975999999999826E-3</v>
      </c>
      <c r="H23">
        <f>B27-0.511499</f>
        <v>-7.968970000000003E-2</v>
      </c>
      <c r="I23">
        <f>B27-0.5644949</f>
        <v>-0.13268560000000001</v>
      </c>
    </row>
    <row r="26" spans="1:9" x14ac:dyDescent="0.25">
      <c r="B26" t="s">
        <v>248</v>
      </c>
    </row>
    <row r="27" spans="1:9" x14ac:dyDescent="0.25">
      <c r="A27" t="s">
        <v>19</v>
      </c>
      <c r="B27">
        <v>0.43180930000000001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B31" workbookViewId="0">
      <selection activeCell="F50" sqref="F50"/>
    </sheetView>
  </sheetViews>
  <sheetFormatPr defaultRowHeight="15" x14ac:dyDescent="0.25"/>
  <cols>
    <col min="1" max="1" width="36.85546875" bestFit="1" customWidth="1"/>
    <col min="4" max="6" width="30.140625" bestFit="1" customWidth="1"/>
    <col min="7" max="7" width="32.140625" bestFit="1" customWidth="1"/>
    <col min="8" max="9" width="30.140625" bestFit="1" customWidth="1"/>
    <col min="18" max="18" width="11.85546875" bestFit="1" customWidth="1"/>
    <col min="19" max="22" width="10.7109375" bestFit="1" customWidth="1"/>
    <col min="23" max="24" width="10" bestFit="1" customWidth="1"/>
    <col min="25" max="25" width="10.7109375" bestFit="1" customWidth="1"/>
  </cols>
  <sheetData>
    <row r="1" spans="1:25" x14ac:dyDescent="0.25">
      <c r="B1" t="s">
        <v>1</v>
      </c>
    </row>
    <row r="2" spans="1:25" x14ac:dyDescent="0.25">
      <c r="A2" t="s">
        <v>185</v>
      </c>
      <c r="B2">
        <v>0</v>
      </c>
    </row>
    <row r="3" spans="1:25" x14ac:dyDescent="0.25">
      <c r="A3" t="s">
        <v>186</v>
      </c>
      <c r="B3">
        <v>1.75827E-2</v>
      </c>
      <c r="G3" t="s">
        <v>236</v>
      </c>
      <c r="H3">
        <v>1960</v>
      </c>
      <c r="I3">
        <v>1970</v>
      </c>
      <c r="J3">
        <v>1980</v>
      </c>
      <c r="K3">
        <v>1990</v>
      </c>
      <c r="L3">
        <v>2000</v>
      </c>
      <c r="M3">
        <v>2010</v>
      </c>
      <c r="R3" t="s">
        <v>236</v>
      </c>
      <c r="S3" t="str">
        <f>"20-29"</f>
        <v>20-29</v>
      </c>
      <c r="T3" t="str">
        <f>"30-39"</f>
        <v>30-39</v>
      </c>
      <c r="U3" t="str">
        <f>"40-49"</f>
        <v>40-49</v>
      </c>
      <c r="V3" t="str">
        <f>"50-59"</f>
        <v>50-59</v>
      </c>
      <c r="W3" t="str">
        <f>"60-69"</f>
        <v>60-69</v>
      </c>
      <c r="X3" t="str">
        <f>"70-79"</f>
        <v>70-79</v>
      </c>
      <c r="Y3" t="str">
        <f>"80"</f>
        <v>80</v>
      </c>
    </row>
    <row r="4" spans="1:25" x14ac:dyDescent="0.25">
      <c r="A4" t="s">
        <v>187</v>
      </c>
      <c r="B4">
        <v>0.1186155</v>
      </c>
      <c r="G4" t="s">
        <v>237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R4">
        <v>1960</v>
      </c>
      <c r="S4">
        <v>1.75827E-2</v>
      </c>
      <c r="T4">
        <v>-8.4620899999999999E-2</v>
      </c>
      <c r="U4">
        <v>-1.33011E-2</v>
      </c>
      <c r="V4">
        <v>4.4352000000000003E-3</v>
      </c>
      <c r="W4">
        <v>7.6244800000000001E-2</v>
      </c>
      <c r="X4">
        <v>6.6253400000000004E-2</v>
      </c>
      <c r="Y4">
        <v>0.1140782</v>
      </c>
    </row>
    <row r="5" spans="1:25" x14ac:dyDescent="0.25">
      <c r="A5" t="s">
        <v>188</v>
      </c>
      <c r="B5">
        <v>5.4184400000000001E-2</v>
      </c>
      <c r="G5" t="s">
        <v>238</v>
      </c>
      <c r="H5">
        <f>B3</f>
        <v>1.75827E-2</v>
      </c>
      <c r="I5">
        <f>B4</f>
        <v>0.1186155</v>
      </c>
      <c r="J5">
        <f>B5</f>
        <v>5.4184400000000001E-2</v>
      </c>
      <c r="K5">
        <f>B6</f>
        <v>-4.6782299999999999E-2</v>
      </c>
      <c r="L5">
        <f>B7</f>
        <v>7.51806E-2</v>
      </c>
      <c r="M5">
        <f>B8</f>
        <v>0.23787230000000001</v>
      </c>
      <c r="R5">
        <v>1970</v>
      </c>
      <c r="S5">
        <v>0.1186155</v>
      </c>
      <c r="T5">
        <v>-0.13387009999999999</v>
      </c>
      <c r="U5">
        <v>-0.1262846</v>
      </c>
      <c r="V5">
        <v>-4.2727399999999999E-2</v>
      </c>
      <c r="W5">
        <v>7.7630500000000005E-2</v>
      </c>
      <c r="X5">
        <v>8.0840300000000004E-2</v>
      </c>
      <c r="Y5">
        <v>9.2330899999999994E-2</v>
      </c>
    </row>
    <row r="6" spans="1:25" x14ac:dyDescent="0.25">
      <c r="A6" t="s">
        <v>189</v>
      </c>
      <c r="B6">
        <v>-4.6782299999999999E-2</v>
      </c>
      <c r="G6" t="s">
        <v>239</v>
      </c>
      <c r="H6">
        <f>B10</f>
        <v>-8.4620899999999999E-2</v>
      </c>
      <c r="I6">
        <f>B11</f>
        <v>-0.13387009999999999</v>
      </c>
      <c r="J6">
        <f>B12</f>
        <v>-0.20275399999999999</v>
      </c>
      <c r="K6">
        <f>B13</f>
        <v>-0.20741879999999999</v>
      </c>
      <c r="L6">
        <f>B14</f>
        <v>-0.1212396</v>
      </c>
      <c r="M6">
        <f>B15</f>
        <v>-3.1604300000000002E-2</v>
      </c>
      <c r="R6">
        <v>1980</v>
      </c>
      <c r="S6">
        <v>5.4184400000000001E-2</v>
      </c>
      <c r="T6">
        <v>-0.20275399999999999</v>
      </c>
      <c r="U6">
        <v>-0.20845559999999999</v>
      </c>
      <c r="V6">
        <v>-4.8467799999999998E-2</v>
      </c>
      <c r="W6">
        <v>0.1212834</v>
      </c>
      <c r="X6">
        <v>0.1201388</v>
      </c>
      <c r="Y6">
        <v>6.7047599999999999E-2</v>
      </c>
    </row>
    <row r="7" spans="1:25" x14ac:dyDescent="0.25">
      <c r="A7" t="s">
        <v>190</v>
      </c>
      <c r="B7">
        <v>7.51806E-2</v>
      </c>
      <c r="G7" t="s">
        <v>240</v>
      </c>
      <c r="H7">
        <f>B17</f>
        <v>-1.33011E-2</v>
      </c>
      <c r="I7">
        <f>B18</f>
        <v>-0.1262846</v>
      </c>
      <c r="J7">
        <f>B19</f>
        <v>-0.20845559999999999</v>
      </c>
      <c r="K7" s="2">
        <f>B20</f>
        <v>-0.2211796</v>
      </c>
      <c r="L7">
        <f>B21</f>
        <v>-0.12539359999999999</v>
      </c>
      <c r="M7">
        <f>B22</f>
        <v>-0.124066</v>
      </c>
      <c r="R7">
        <v>1990</v>
      </c>
      <c r="S7">
        <v>-4.6782299999999999E-2</v>
      </c>
      <c r="T7">
        <v>-0.20741879999999999</v>
      </c>
      <c r="U7">
        <v>-0.2211796</v>
      </c>
      <c r="V7">
        <v>-5.3439399999999998E-2</v>
      </c>
      <c r="W7">
        <v>9.6685499999999994E-2</v>
      </c>
      <c r="X7">
        <v>5.87663E-2</v>
      </c>
      <c r="Y7">
        <v>2.9011700000000001E-2</v>
      </c>
    </row>
    <row r="8" spans="1:25" x14ac:dyDescent="0.25">
      <c r="A8" t="s">
        <v>191</v>
      </c>
      <c r="B8">
        <v>0.23787230000000001</v>
      </c>
      <c r="G8" t="s">
        <v>241</v>
      </c>
      <c r="H8">
        <f>B24</f>
        <v>4.4352000000000003E-3</v>
      </c>
      <c r="I8">
        <f>B25</f>
        <v>-4.2727399999999999E-2</v>
      </c>
      <c r="J8">
        <f>B26</f>
        <v>-4.8467799999999998E-2</v>
      </c>
      <c r="K8">
        <f>B27</f>
        <v>-5.3439399999999998E-2</v>
      </c>
      <c r="L8">
        <f>B28</f>
        <v>-2.5238900000000002E-2</v>
      </c>
      <c r="M8">
        <f>B29</f>
        <v>-5.0992500000000003E-2</v>
      </c>
      <c r="R8">
        <v>2000</v>
      </c>
      <c r="S8">
        <v>7.51806E-2</v>
      </c>
      <c r="T8">
        <v>-0.1212396</v>
      </c>
      <c r="U8">
        <v>-0.12539359999999999</v>
      </c>
      <c r="V8">
        <v>-2.5238900000000002E-2</v>
      </c>
      <c r="W8">
        <v>0.1462725</v>
      </c>
      <c r="X8">
        <v>0.117989</v>
      </c>
      <c r="Y8">
        <v>6.6278799999999999E-2</v>
      </c>
    </row>
    <row r="9" spans="1:25" x14ac:dyDescent="0.25">
      <c r="A9" t="s">
        <v>192</v>
      </c>
      <c r="B9">
        <v>0</v>
      </c>
      <c r="G9" t="s">
        <v>242</v>
      </c>
      <c r="H9">
        <f>B31</f>
        <v>7.6244800000000001E-2</v>
      </c>
      <c r="I9">
        <f>B32</f>
        <v>7.7630500000000005E-2</v>
      </c>
      <c r="J9">
        <f>B33</f>
        <v>0.1212834</v>
      </c>
      <c r="K9">
        <f>B34</f>
        <v>9.6685499999999994E-2</v>
      </c>
      <c r="L9">
        <f>B35</f>
        <v>0.1462725</v>
      </c>
      <c r="M9">
        <f>B36</f>
        <v>6.6972199999999996E-2</v>
      </c>
      <c r="R9">
        <v>2010</v>
      </c>
      <c r="S9">
        <v>0.23787230000000001</v>
      </c>
      <c r="T9">
        <v>-3.1604300000000002E-2</v>
      </c>
      <c r="U9">
        <v>-0.124066</v>
      </c>
      <c r="V9">
        <v>-5.0992500000000003E-2</v>
      </c>
      <c r="W9">
        <v>6.6972199999999996E-2</v>
      </c>
      <c r="X9">
        <v>4.6123900000000002E-2</v>
      </c>
      <c r="Y9">
        <v>-3.5084499999999998E-2</v>
      </c>
    </row>
    <row r="10" spans="1:25" x14ac:dyDescent="0.25">
      <c r="A10" t="s">
        <v>193</v>
      </c>
      <c r="B10">
        <v>-8.4620899999999999E-2</v>
      </c>
      <c r="G10" t="s">
        <v>243</v>
      </c>
      <c r="H10">
        <f>B38</f>
        <v>6.6253400000000004E-2</v>
      </c>
      <c r="I10">
        <f>B39</f>
        <v>8.0840300000000004E-2</v>
      </c>
      <c r="J10">
        <f>B40</f>
        <v>0.1201388</v>
      </c>
      <c r="K10">
        <f>B41</f>
        <v>5.87663E-2</v>
      </c>
      <c r="L10">
        <f>B42</f>
        <v>0.117989</v>
      </c>
      <c r="M10">
        <f>B43</f>
        <v>4.6123900000000002E-2</v>
      </c>
    </row>
    <row r="11" spans="1:25" x14ac:dyDescent="0.25">
      <c r="A11" t="s">
        <v>194</v>
      </c>
      <c r="B11">
        <v>-0.13387009999999999</v>
      </c>
      <c r="G11" t="s">
        <v>244</v>
      </c>
      <c r="H11">
        <f>B45</f>
        <v>0.1140782</v>
      </c>
      <c r="I11">
        <f>B46</f>
        <v>9.2330899999999994E-2</v>
      </c>
      <c r="J11">
        <f>B47</f>
        <v>6.7047599999999999E-2</v>
      </c>
      <c r="K11">
        <f>B48</f>
        <v>2.9011700000000001E-2</v>
      </c>
      <c r="L11">
        <f>B49</f>
        <v>6.6278799999999999E-2</v>
      </c>
      <c r="M11">
        <f>B50</f>
        <v>-3.5084499999999998E-2</v>
      </c>
    </row>
    <row r="12" spans="1:25" x14ac:dyDescent="0.25">
      <c r="A12" t="s">
        <v>195</v>
      </c>
      <c r="B12">
        <v>-0.20275399999999999</v>
      </c>
    </row>
    <row r="13" spans="1:25" x14ac:dyDescent="0.25">
      <c r="A13" t="s">
        <v>196</v>
      </c>
      <c r="B13">
        <v>-0.20741879999999999</v>
      </c>
    </row>
    <row r="14" spans="1:25" x14ac:dyDescent="0.25">
      <c r="A14" t="s">
        <v>197</v>
      </c>
      <c r="B14">
        <v>-0.1212396</v>
      </c>
    </row>
    <row r="15" spans="1:25" x14ac:dyDescent="0.25">
      <c r="A15" t="s">
        <v>198</v>
      </c>
      <c r="B15">
        <v>-3.1604300000000002E-2</v>
      </c>
    </row>
    <row r="16" spans="1:25" x14ac:dyDescent="0.25">
      <c r="A16" t="s">
        <v>199</v>
      </c>
      <c r="B16">
        <v>0</v>
      </c>
      <c r="G16" t="s">
        <v>236</v>
      </c>
      <c r="H16">
        <v>1960</v>
      </c>
      <c r="I16">
        <v>1970</v>
      </c>
      <c r="J16">
        <v>1980</v>
      </c>
      <c r="K16">
        <v>1990</v>
      </c>
      <c r="L16">
        <v>2000</v>
      </c>
      <c r="M16">
        <v>2010</v>
      </c>
    </row>
    <row r="17" spans="1:13" x14ac:dyDescent="0.25">
      <c r="A17" t="s">
        <v>200</v>
      </c>
      <c r="B17">
        <v>-1.33011E-2</v>
      </c>
      <c r="G17" t="s">
        <v>237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201</v>
      </c>
      <c r="B18">
        <v>-0.1262846</v>
      </c>
      <c r="G18" t="s">
        <v>238</v>
      </c>
      <c r="H18">
        <v>1.75827E-2</v>
      </c>
      <c r="I18">
        <v>0.1186155</v>
      </c>
      <c r="J18">
        <v>5.4184400000000001E-2</v>
      </c>
      <c r="K18">
        <v>-4.6782299999999999E-2</v>
      </c>
      <c r="L18">
        <v>7.51806E-2</v>
      </c>
      <c r="M18">
        <v>0.23787230000000001</v>
      </c>
    </row>
    <row r="19" spans="1:13" x14ac:dyDescent="0.25">
      <c r="A19" t="s">
        <v>202</v>
      </c>
      <c r="B19">
        <v>-0.20845559999999999</v>
      </c>
      <c r="G19" t="s">
        <v>239</v>
      </c>
      <c r="H19">
        <v>-8.4620899999999999E-2</v>
      </c>
      <c r="I19">
        <v>-0.13387009999999999</v>
      </c>
      <c r="J19">
        <v>-0.20275399999999999</v>
      </c>
      <c r="K19">
        <v>-0.20741879999999999</v>
      </c>
      <c r="L19">
        <v>-0.1212396</v>
      </c>
      <c r="M19">
        <v>-3.1604300000000002E-2</v>
      </c>
    </row>
    <row r="20" spans="1:13" x14ac:dyDescent="0.25">
      <c r="A20" t="s">
        <v>203</v>
      </c>
      <c r="B20">
        <v>-0.2211796</v>
      </c>
      <c r="G20" t="s">
        <v>240</v>
      </c>
      <c r="H20">
        <v>-1.33011E-2</v>
      </c>
      <c r="I20">
        <v>-0.1262846</v>
      </c>
      <c r="J20">
        <v>-0.20845559999999999</v>
      </c>
      <c r="K20">
        <v>-0.2211796</v>
      </c>
      <c r="L20">
        <v>-0.12539359999999999</v>
      </c>
      <c r="M20">
        <v>-0.124066</v>
      </c>
    </row>
    <row r="21" spans="1:13" x14ac:dyDescent="0.25">
      <c r="A21" t="s">
        <v>204</v>
      </c>
      <c r="B21">
        <v>-0.12539359999999999</v>
      </c>
      <c r="G21" t="s">
        <v>241</v>
      </c>
      <c r="H21">
        <v>4.4352000000000003E-3</v>
      </c>
      <c r="I21">
        <v>-4.2727399999999999E-2</v>
      </c>
      <c r="J21">
        <v>-4.8467799999999998E-2</v>
      </c>
      <c r="K21">
        <v>-5.3439399999999998E-2</v>
      </c>
      <c r="L21">
        <v>-2.5238900000000002E-2</v>
      </c>
      <c r="M21">
        <v>-5.0992500000000003E-2</v>
      </c>
    </row>
    <row r="22" spans="1:13" x14ac:dyDescent="0.25">
      <c r="A22" t="s">
        <v>205</v>
      </c>
      <c r="B22">
        <v>-0.124066</v>
      </c>
      <c r="G22" t="s">
        <v>242</v>
      </c>
      <c r="H22">
        <v>7.6244800000000001E-2</v>
      </c>
      <c r="I22">
        <v>7.7630500000000005E-2</v>
      </c>
      <c r="J22">
        <v>0.1212834</v>
      </c>
      <c r="K22">
        <v>9.6685499999999994E-2</v>
      </c>
      <c r="L22">
        <v>0.1462725</v>
      </c>
      <c r="M22">
        <v>6.6972199999999996E-2</v>
      </c>
    </row>
    <row r="23" spans="1:13" x14ac:dyDescent="0.25">
      <c r="A23" t="s">
        <v>206</v>
      </c>
      <c r="B23">
        <v>0</v>
      </c>
      <c r="G23" t="s">
        <v>243</v>
      </c>
      <c r="H23">
        <v>6.6253400000000004E-2</v>
      </c>
      <c r="I23">
        <v>8.0840300000000004E-2</v>
      </c>
      <c r="J23">
        <v>0.1201388</v>
      </c>
      <c r="K23">
        <v>5.87663E-2</v>
      </c>
      <c r="L23">
        <v>0.117989</v>
      </c>
      <c r="M23">
        <v>4.6123900000000002E-2</v>
      </c>
    </row>
    <row r="24" spans="1:13" x14ac:dyDescent="0.25">
      <c r="A24" t="s">
        <v>207</v>
      </c>
      <c r="B24">
        <v>4.4352000000000003E-3</v>
      </c>
      <c r="G24" t="s">
        <v>244</v>
      </c>
      <c r="H24">
        <v>0.1140782</v>
      </c>
      <c r="I24">
        <v>9.2330899999999994E-2</v>
      </c>
      <c r="J24">
        <v>6.7047599999999999E-2</v>
      </c>
      <c r="K24">
        <v>2.9011700000000001E-2</v>
      </c>
      <c r="L24">
        <v>6.6278799999999999E-2</v>
      </c>
      <c r="M24">
        <v>-3.5084499999999998E-2</v>
      </c>
    </row>
    <row r="25" spans="1:13" x14ac:dyDescent="0.25">
      <c r="A25" t="s">
        <v>208</v>
      </c>
      <c r="B25">
        <v>-4.2727399999999999E-2</v>
      </c>
    </row>
    <row r="26" spans="1:13" x14ac:dyDescent="0.25">
      <c r="A26" t="s">
        <v>209</v>
      </c>
      <c r="B26">
        <v>-4.8467799999999998E-2</v>
      </c>
    </row>
    <row r="27" spans="1:13" x14ac:dyDescent="0.25">
      <c r="A27" t="s">
        <v>210</v>
      </c>
      <c r="B27">
        <v>-5.3439399999999998E-2</v>
      </c>
      <c r="D27" t="s">
        <v>37</v>
      </c>
      <c r="E27">
        <v>0</v>
      </c>
    </row>
    <row r="28" spans="1:13" x14ac:dyDescent="0.25">
      <c r="A28" t="s">
        <v>211</v>
      </c>
      <c r="B28">
        <v>-2.5238900000000002E-2</v>
      </c>
      <c r="D28" t="s">
        <v>38</v>
      </c>
      <c r="E28">
        <v>-0.12849720000000001</v>
      </c>
    </row>
    <row r="29" spans="1:13" x14ac:dyDescent="0.25">
      <c r="A29" t="s">
        <v>212</v>
      </c>
      <c r="B29">
        <v>-5.0992500000000003E-2</v>
      </c>
      <c r="D29" t="s">
        <v>39</v>
      </c>
      <c r="E29">
        <v>-5.0139000000000003E-2</v>
      </c>
    </row>
    <row r="30" spans="1:13" x14ac:dyDescent="0.25">
      <c r="A30" t="s">
        <v>213</v>
      </c>
      <c r="B30">
        <v>0</v>
      </c>
      <c r="D30" t="s">
        <v>40</v>
      </c>
      <c r="E30">
        <v>-0.13968639999999999</v>
      </c>
    </row>
    <row r="31" spans="1:13" x14ac:dyDescent="0.25">
      <c r="A31" t="s">
        <v>214</v>
      </c>
      <c r="B31">
        <v>7.6244800000000001E-2</v>
      </c>
      <c r="D31" t="s">
        <v>41</v>
      </c>
      <c r="E31">
        <v>-0.3324474</v>
      </c>
    </row>
    <row r="32" spans="1:13" x14ac:dyDescent="0.25">
      <c r="A32" t="s">
        <v>215</v>
      </c>
      <c r="B32">
        <v>7.7630500000000005E-2</v>
      </c>
      <c r="D32" t="s">
        <v>42</v>
      </c>
      <c r="E32">
        <v>-0.53816699999999995</v>
      </c>
    </row>
    <row r="33" spans="1:11" x14ac:dyDescent="0.25">
      <c r="A33" t="s">
        <v>216</v>
      </c>
      <c r="B33">
        <v>0.1212834</v>
      </c>
      <c r="D33" t="s">
        <v>43</v>
      </c>
      <c r="E33">
        <v>-0.61081359999999996</v>
      </c>
    </row>
    <row r="34" spans="1:11" x14ac:dyDescent="0.25">
      <c r="A34" t="s">
        <v>217</v>
      </c>
      <c r="B34">
        <v>9.6685499999999994E-2</v>
      </c>
      <c r="D34" t="s">
        <v>44</v>
      </c>
      <c r="E34">
        <v>-0.58849810000000002</v>
      </c>
    </row>
    <row r="35" spans="1:11" x14ac:dyDescent="0.25">
      <c r="A35" t="s">
        <v>218</v>
      </c>
      <c r="B35">
        <v>0.1462725</v>
      </c>
    </row>
    <row r="36" spans="1:11" x14ac:dyDescent="0.25">
      <c r="A36" t="s">
        <v>219</v>
      </c>
      <c r="B36">
        <v>6.6972199999999996E-2</v>
      </c>
    </row>
    <row r="37" spans="1:11" x14ac:dyDescent="0.25">
      <c r="A37" t="s">
        <v>220</v>
      </c>
      <c r="B37">
        <v>0</v>
      </c>
      <c r="D37" t="s">
        <v>60</v>
      </c>
      <c r="E37" t="s">
        <v>61</v>
      </c>
      <c r="F37" t="s">
        <v>62</v>
      </c>
      <c r="G37" t="s">
        <v>63</v>
      </c>
      <c r="H37" t="s">
        <v>64</v>
      </c>
      <c r="I37" t="s">
        <v>65</v>
      </c>
    </row>
    <row r="38" spans="1:11" x14ac:dyDescent="0.25">
      <c r="A38" t="s">
        <v>221</v>
      </c>
      <c r="B38">
        <v>6.6253400000000004E-2</v>
      </c>
      <c r="D38">
        <v>-8.2736199999999996E-2</v>
      </c>
      <c r="E38">
        <v>-0.1238089</v>
      </c>
      <c r="F38">
        <v>-0.10956299999999999</v>
      </c>
      <c r="G38">
        <v>-1.44046E-2</v>
      </c>
      <c r="H38">
        <v>-3.0864900000000001E-2</v>
      </c>
      <c r="I38">
        <v>6.1643799999999999E-2</v>
      </c>
    </row>
    <row r="39" spans="1:11" x14ac:dyDescent="0.25">
      <c r="A39" t="s">
        <v>222</v>
      </c>
      <c r="B39">
        <v>8.0840300000000004E-2</v>
      </c>
    </row>
    <row r="40" spans="1:11" x14ac:dyDescent="0.25">
      <c r="A40" t="s">
        <v>223</v>
      </c>
      <c r="B40">
        <v>0.1201388</v>
      </c>
    </row>
    <row r="41" spans="1:11" x14ac:dyDescent="0.25">
      <c r="A41" t="s">
        <v>224</v>
      </c>
      <c r="B41">
        <v>5.87663E-2</v>
      </c>
    </row>
    <row r="42" spans="1:11" x14ac:dyDescent="0.25">
      <c r="A42" t="s">
        <v>225</v>
      </c>
      <c r="B42">
        <v>0.117989</v>
      </c>
    </row>
    <row r="43" spans="1:11" x14ac:dyDescent="0.25">
      <c r="A43" t="s">
        <v>226</v>
      </c>
      <c r="B43">
        <v>4.6123900000000002E-2</v>
      </c>
      <c r="E43" t="s">
        <v>247</v>
      </c>
    </row>
    <row r="44" spans="1:11" x14ac:dyDescent="0.25">
      <c r="A44" t="s">
        <v>227</v>
      </c>
      <c r="B44">
        <v>0</v>
      </c>
      <c r="E44" t="s">
        <v>236</v>
      </c>
      <c r="F44">
        <v>1960</v>
      </c>
      <c r="G44">
        <v>1970</v>
      </c>
      <c r="H44">
        <v>1980</v>
      </c>
      <c r="I44">
        <v>1990</v>
      </c>
      <c r="J44">
        <v>2000</v>
      </c>
      <c r="K44">
        <v>2010</v>
      </c>
    </row>
    <row r="45" spans="1:11" x14ac:dyDescent="0.25">
      <c r="A45" t="s">
        <v>228</v>
      </c>
      <c r="B45">
        <v>0.1140782</v>
      </c>
      <c r="E45" t="s">
        <v>237</v>
      </c>
      <c r="F45">
        <f>H17+E27+$D$38</f>
        <v>-8.2736199999999996E-2</v>
      </c>
      <c r="G45">
        <f>I17+E27+$E$38</f>
        <v>-0.1238089</v>
      </c>
      <c r="H45">
        <f>J17+E27+$F$38</f>
        <v>-0.10956299999999999</v>
      </c>
      <c r="I45">
        <f>K17+E27+$G$38</f>
        <v>-1.44046E-2</v>
      </c>
      <c r="J45">
        <f>L17+E27+$H$38</f>
        <v>-3.0864900000000001E-2</v>
      </c>
      <c r="K45">
        <f>M17+E27+$I$38</f>
        <v>6.1643799999999999E-2</v>
      </c>
    </row>
    <row r="46" spans="1:11" x14ac:dyDescent="0.25">
      <c r="A46" t="s">
        <v>229</v>
      </c>
      <c r="B46">
        <v>9.2330899999999994E-2</v>
      </c>
      <c r="E46" t="s">
        <v>238</v>
      </c>
      <c r="F46">
        <f t="shared" ref="F46:F52" si="0">H18+E28+$D$38</f>
        <v>-0.19365070000000001</v>
      </c>
      <c r="G46">
        <f t="shared" ref="G46:G52" si="1">I18+E28+$E$38</f>
        <v>-0.13369059999999999</v>
      </c>
      <c r="H46">
        <f t="shared" ref="H46:H52" si="2">J18+E28+$F$38</f>
        <v>-0.18387580000000001</v>
      </c>
      <c r="I46">
        <f t="shared" ref="I46:I52" si="3">K18+E28+$G$38</f>
        <v>-0.18968409999999999</v>
      </c>
      <c r="J46">
        <f t="shared" ref="J46:J52" si="4">L18+E28+$H$38</f>
        <v>-8.4181500000000006E-2</v>
      </c>
      <c r="K46">
        <f t="shared" ref="K46:K52" si="5">M18+E28+$I$38</f>
        <v>0.1710189</v>
      </c>
    </row>
    <row r="47" spans="1:11" x14ac:dyDescent="0.25">
      <c r="A47" t="s">
        <v>230</v>
      </c>
      <c r="B47">
        <v>6.7047599999999999E-2</v>
      </c>
      <c r="E47" t="s">
        <v>239</v>
      </c>
      <c r="F47">
        <f t="shared" si="0"/>
        <v>-0.21749609999999997</v>
      </c>
      <c r="G47">
        <f t="shared" si="1"/>
        <v>-0.30781799999999998</v>
      </c>
      <c r="H47">
        <f t="shared" si="2"/>
        <v>-0.362456</v>
      </c>
      <c r="I47">
        <f t="shared" si="3"/>
        <v>-0.27196239999999999</v>
      </c>
      <c r="J47">
        <f t="shared" si="4"/>
        <v>-0.20224349999999999</v>
      </c>
      <c r="K47">
        <f t="shared" si="5"/>
        <v>-2.0099500000000006E-2</v>
      </c>
    </row>
    <row r="48" spans="1:11" x14ac:dyDescent="0.25">
      <c r="A48" t="s">
        <v>231</v>
      </c>
      <c r="B48">
        <v>2.9011700000000001E-2</v>
      </c>
      <c r="E48" t="s">
        <v>240</v>
      </c>
      <c r="F48">
        <f t="shared" si="0"/>
        <v>-0.23572369999999998</v>
      </c>
      <c r="G48">
        <f t="shared" si="1"/>
        <v>-0.38977989999999996</v>
      </c>
      <c r="H48">
        <f t="shared" si="2"/>
        <v>-0.45770499999999992</v>
      </c>
      <c r="I48">
        <f t="shared" si="3"/>
        <v>-0.37527060000000001</v>
      </c>
      <c r="J48">
        <f t="shared" si="4"/>
        <v>-0.29594489999999996</v>
      </c>
      <c r="K48">
        <f t="shared" si="5"/>
        <v>-0.2021086</v>
      </c>
    </row>
    <row r="49" spans="1:11" x14ac:dyDescent="0.25">
      <c r="A49" t="s">
        <v>232</v>
      </c>
      <c r="B49">
        <v>6.6278799999999999E-2</v>
      </c>
      <c r="E49" t="s">
        <v>241</v>
      </c>
      <c r="F49">
        <f t="shared" si="0"/>
        <v>-0.41074839999999996</v>
      </c>
      <c r="G49">
        <f t="shared" si="1"/>
        <v>-0.49898370000000003</v>
      </c>
      <c r="H49">
        <f t="shared" si="2"/>
        <v>-0.49047819999999998</v>
      </c>
      <c r="I49">
        <f t="shared" si="3"/>
        <v>-0.40029139999999996</v>
      </c>
      <c r="J49">
        <f t="shared" si="4"/>
        <v>-0.38855119999999999</v>
      </c>
      <c r="K49">
        <f t="shared" si="5"/>
        <v>-0.32179610000000003</v>
      </c>
    </row>
    <row r="50" spans="1:11" x14ac:dyDescent="0.25">
      <c r="A50" t="s">
        <v>233</v>
      </c>
      <c r="B50">
        <v>-3.5084499999999998E-2</v>
      </c>
      <c r="E50" t="s">
        <v>242</v>
      </c>
      <c r="F50">
        <f t="shared" si="0"/>
        <v>-0.54465839999999999</v>
      </c>
      <c r="G50">
        <f t="shared" si="1"/>
        <v>-0.5843453999999999</v>
      </c>
      <c r="H50">
        <f t="shared" si="2"/>
        <v>-0.52644659999999999</v>
      </c>
      <c r="I50">
        <f t="shared" si="3"/>
        <v>-0.45588609999999996</v>
      </c>
      <c r="J50">
        <f t="shared" si="4"/>
        <v>-0.4227593999999999</v>
      </c>
      <c r="K50">
        <f t="shared" si="5"/>
        <v>-0.409551</v>
      </c>
    </row>
    <row r="51" spans="1:11" x14ac:dyDescent="0.25">
      <c r="E51" t="s">
        <v>243</v>
      </c>
      <c r="F51">
        <f t="shared" si="0"/>
        <v>-0.62729639999999998</v>
      </c>
      <c r="G51">
        <f t="shared" si="1"/>
        <v>-0.65378219999999998</v>
      </c>
      <c r="H51">
        <f t="shared" si="2"/>
        <v>-0.60023779999999993</v>
      </c>
      <c r="I51">
        <f t="shared" si="3"/>
        <v>-0.5664518999999999</v>
      </c>
      <c r="J51">
        <f t="shared" si="4"/>
        <v>-0.52368949999999992</v>
      </c>
      <c r="K51">
        <f t="shared" si="5"/>
        <v>-0.50304589999999993</v>
      </c>
    </row>
    <row r="52" spans="1:11" x14ac:dyDescent="0.25">
      <c r="E52" t="s">
        <v>244</v>
      </c>
      <c r="F52">
        <f t="shared" si="0"/>
        <v>-0.55715610000000004</v>
      </c>
      <c r="G52">
        <f t="shared" si="1"/>
        <v>-0.61997610000000003</v>
      </c>
      <c r="H52">
        <f t="shared" si="2"/>
        <v>-0.6310135</v>
      </c>
      <c r="I52">
        <f t="shared" si="3"/>
        <v>-0.57389100000000004</v>
      </c>
      <c r="J52">
        <f t="shared" si="4"/>
        <v>-0.55308420000000003</v>
      </c>
      <c r="K52">
        <f t="shared" si="5"/>
        <v>-0.56193879999999996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8483-AFFF-4A20-9820-74818D16B6CF}">
  <dimension ref="A1:I29"/>
  <sheetViews>
    <sheetView tabSelected="1" zoomScale="85" zoomScaleNormal="85" workbookViewId="0">
      <selection activeCell="I14" sqref="I14"/>
    </sheetView>
  </sheetViews>
  <sheetFormatPr defaultRowHeight="15" x14ac:dyDescent="0.25"/>
  <cols>
    <col min="1" max="2" width="32.140625" bestFit="1" customWidth="1"/>
    <col min="3" max="3" width="31.7109375" bestFit="1" customWidth="1"/>
    <col min="4" max="8" width="32.140625" bestFit="1" customWidth="1"/>
    <col min="9" max="9" width="29.28515625" bestFit="1" customWidth="1"/>
  </cols>
  <sheetData>
    <row r="1" spans="1:9" x14ac:dyDescent="0.25">
      <c r="A1" t="s">
        <v>236</v>
      </c>
      <c r="B1">
        <v>1960</v>
      </c>
      <c r="C1">
        <v>1970</v>
      </c>
      <c r="D1">
        <v>1980</v>
      </c>
      <c r="E1">
        <v>1990</v>
      </c>
      <c r="F1">
        <v>2000</v>
      </c>
      <c r="G1">
        <v>2010</v>
      </c>
    </row>
    <row r="2" spans="1:9" x14ac:dyDescent="0.25">
      <c r="A2" t="s">
        <v>237</v>
      </c>
      <c r="B2">
        <f>B29-0.0827362</f>
        <v>0.34453690000000003</v>
      </c>
      <c r="C2">
        <f>B29-0.1238089</f>
        <v>0.30346420000000002</v>
      </c>
      <c r="D2">
        <f>B29-0.109563</f>
        <v>0.3177101</v>
      </c>
      <c r="E2">
        <f>B29-0.0144046</f>
        <v>0.41286850000000003</v>
      </c>
      <c r="F2">
        <f>B29-0.0308649</f>
        <v>0.39640819999999999</v>
      </c>
      <c r="G2">
        <f>B29+0.0616438</f>
        <v>0.48891689999999999</v>
      </c>
    </row>
    <row r="3" spans="1:9" x14ac:dyDescent="0.25">
      <c r="A3" t="s">
        <v>238</v>
      </c>
      <c r="B3">
        <f>B29-0.1936507</f>
        <v>0.23362240000000001</v>
      </c>
      <c r="C3">
        <f>B29-0.1336906</f>
        <v>0.29358250000000002</v>
      </c>
      <c r="D3">
        <f>B29-0.1838758</f>
        <v>0.24339730000000001</v>
      </c>
      <c r="E3">
        <f>B29-0.1896841</f>
        <v>0.23758900000000002</v>
      </c>
      <c r="F3">
        <f>B29-0.0841815</f>
        <v>0.3430916</v>
      </c>
      <c r="G3">
        <f>B29+0.1710189</f>
        <v>0.59829200000000005</v>
      </c>
    </row>
    <row r="4" spans="1:9" x14ac:dyDescent="0.25">
      <c r="A4" t="s">
        <v>239</v>
      </c>
      <c r="B4">
        <f>B29-0.2174961</f>
        <v>0.20977700000000002</v>
      </c>
      <c r="C4">
        <f>B29-0.307818</f>
        <v>0.11945510000000004</v>
      </c>
      <c r="D4">
        <f>B29-0.362456</f>
        <v>6.4817100000000016E-2</v>
      </c>
      <c r="E4">
        <f>B29-0.2719624</f>
        <v>0.15531070000000002</v>
      </c>
      <c r="F4">
        <f>B29-0.2022435</f>
        <v>0.22502960000000002</v>
      </c>
      <c r="G4">
        <f>B29-0.0200995</f>
        <v>0.40717360000000002</v>
      </c>
    </row>
    <row r="5" spans="1:9" x14ac:dyDescent="0.25">
      <c r="A5" t="s">
        <v>240</v>
      </c>
      <c r="B5">
        <f>B29-0.2357237</f>
        <v>0.19154940000000001</v>
      </c>
      <c r="C5">
        <f>B29-0.3897799</f>
        <v>3.7493200000000004E-2</v>
      </c>
      <c r="D5">
        <f>B29-0.457705</f>
        <v>-3.0431899999999956E-2</v>
      </c>
      <c r="E5">
        <f>B29-0.3752706</f>
        <v>5.2002500000000007E-2</v>
      </c>
      <c r="F5">
        <f>B29-0.2959449</f>
        <v>0.13132820000000001</v>
      </c>
      <c r="G5">
        <f>B29-0.2021086</f>
        <v>0.22516450000000002</v>
      </c>
    </row>
    <row r="6" spans="1:9" x14ac:dyDescent="0.25">
      <c r="A6" t="s">
        <v>241</v>
      </c>
      <c r="B6">
        <f>B29-0.4107484</f>
        <v>1.6524700000000003E-2</v>
      </c>
      <c r="C6">
        <f>B29-0.4989837</f>
        <v>-7.1710599999999958E-2</v>
      </c>
      <c r="D6">
        <f>B29-0.4904782</f>
        <v>-6.3205099999999959E-2</v>
      </c>
      <c r="E6">
        <f>B29-0.4002914</f>
        <v>2.6981699999999997E-2</v>
      </c>
      <c r="F6">
        <f>B29-0.3885512</f>
        <v>3.8721900000000031E-2</v>
      </c>
      <c r="G6">
        <f>B29-0.3217961</f>
        <v>0.10547700000000004</v>
      </c>
    </row>
    <row r="7" spans="1:9" x14ac:dyDescent="0.25">
      <c r="A7" t="s">
        <v>242</v>
      </c>
      <c r="B7">
        <f>B29-0.5446584</f>
        <v>-0.11738529999999997</v>
      </c>
      <c r="C7">
        <f>B29-0.5843454</f>
        <v>-0.1570723</v>
      </c>
      <c r="D7">
        <f>B29-0.5264466</f>
        <v>-9.917349999999997E-2</v>
      </c>
      <c r="E7">
        <f>B29-0.4558861</f>
        <v>-2.8613E-2</v>
      </c>
      <c r="F7">
        <f>B29-0.4227594</f>
        <v>4.5137000000000094E-3</v>
      </c>
      <c r="G7">
        <f>B29-0.409551</f>
        <v>1.7722100000000018E-2</v>
      </c>
    </row>
    <row r="8" spans="1:9" x14ac:dyDescent="0.25">
      <c r="A8" t="s">
        <v>243</v>
      </c>
      <c r="B8">
        <f>B29-0.6272964</f>
        <v>-0.20002329999999996</v>
      </c>
      <c r="C8">
        <f>B29-0.6537822</f>
        <v>-0.22650909999999996</v>
      </c>
      <c r="D8">
        <f>B29-0.6002378</f>
        <v>-0.17296470000000003</v>
      </c>
      <c r="E8">
        <f>B29-0.5664519</f>
        <v>-0.13917879999999999</v>
      </c>
      <c r="F8">
        <f>B29-0.5236895</f>
        <v>-9.6416400000000013E-2</v>
      </c>
      <c r="G8">
        <f>B29-0.5030459</f>
        <v>-7.5772800000000029E-2</v>
      </c>
    </row>
    <row r="9" spans="1:9" x14ac:dyDescent="0.25">
      <c r="A9" t="s">
        <v>244</v>
      </c>
      <c r="B9">
        <f>B29-0.5571561</f>
        <v>-0.12988300000000003</v>
      </c>
      <c r="C9">
        <f>B29-0.6199761</f>
        <v>-0.19270300000000001</v>
      </c>
      <c r="D9">
        <f>B29-0.6310135</f>
        <v>-0.20374039999999999</v>
      </c>
      <c r="E9">
        <f>B29-0.573891</f>
        <v>-0.14661790000000002</v>
      </c>
      <c r="F9">
        <f>B29-0.5530842</f>
        <v>-0.12581110000000001</v>
      </c>
      <c r="G9">
        <f>B29-0.5619388</f>
        <v>-0.13466569999999994</v>
      </c>
    </row>
    <row r="14" spans="1:9" x14ac:dyDescent="0.25">
      <c r="A14" t="s">
        <v>236</v>
      </c>
      <c r="B14" t="str">
        <f>"10-19"</f>
        <v>10-19</v>
      </c>
      <c r="C14" t="str">
        <f>"20-29"</f>
        <v>20-29</v>
      </c>
      <c r="D14" t="str">
        <f>"30-39"</f>
        <v>30-39</v>
      </c>
      <c r="E14" t="str">
        <f>"40-49"</f>
        <v>40-49</v>
      </c>
      <c r="F14" t="str">
        <f>"50-59"</f>
        <v>50-59</v>
      </c>
      <c r="G14" t="str">
        <f>"60-69"</f>
        <v>60-69</v>
      </c>
      <c r="H14" t="str">
        <f>"70-79"</f>
        <v>70-79</v>
      </c>
      <c r="I14" t="str">
        <f>"80"</f>
        <v>80</v>
      </c>
    </row>
    <row r="15" spans="1:9" x14ac:dyDescent="0.25">
      <c r="A15">
        <v>1960</v>
      </c>
      <c r="B15">
        <f>B29-0.0827362</f>
        <v>0.34453690000000003</v>
      </c>
      <c r="C15">
        <f>B29-0.1936507</f>
        <v>0.23362240000000001</v>
      </c>
      <c r="D15">
        <f>B29-0.2174961</f>
        <v>0.20977700000000002</v>
      </c>
      <c r="E15">
        <f>B29-0.2357237</f>
        <v>0.19154940000000001</v>
      </c>
      <c r="F15">
        <f>B29-0.4107484</f>
        <v>1.6524700000000003E-2</v>
      </c>
      <c r="G15">
        <f>B29-0.5446584</f>
        <v>-0.11738529999999997</v>
      </c>
      <c r="H15">
        <f>B29-0.6272964</f>
        <v>-0.20002329999999996</v>
      </c>
      <c r="I15">
        <f>B29-0.5571561</f>
        <v>-0.12988300000000003</v>
      </c>
    </row>
    <row r="16" spans="1:9" x14ac:dyDescent="0.25">
      <c r="A16">
        <v>1970</v>
      </c>
      <c r="B16">
        <f>B29-0.1238089</f>
        <v>0.30346420000000002</v>
      </c>
      <c r="C16">
        <f>B29-0.1336906</f>
        <v>0.29358250000000002</v>
      </c>
      <c r="D16">
        <f>B29-0.307818</f>
        <v>0.11945510000000004</v>
      </c>
      <c r="E16">
        <f>B29-0.3897799</f>
        <v>3.7493200000000004E-2</v>
      </c>
      <c r="F16">
        <f>B29-0.4989837</f>
        <v>-7.1710599999999958E-2</v>
      </c>
      <c r="G16">
        <f>B29-0.5843454</f>
        <v>-0.1570723</v>
      </c>
      <c r="H16">
        <f>B29-0.6537822</f>
        <v>-0.22650909999999996</v>
      </c>
      <c r="I16">
        <f>B29-0.6199761</f>
        <v>-0.19270300000000001</v>
      </c>
    </row>
    <row r="17" spans="1:9" x14ac:dyDescent="0.25">
      <c r="A17">
        <v>1980</v>
      </c>
      <c r="B17">
        <f>B29-0.109563</f>
        <v>0.3177101</v>
      </c>
      <c r="C17">
        <f>B29-0.1838758</f>
        <v>0.24339730000000001</v>
      </c>
      <c r="D17">
        <f>B29-0.362456</f>
        <v>6.4817100000000016E-2</v>
      </c>
      <c r="E17">
        <f>B29-0.457705</f>
        <v>-3.0431899999999956E-2</v>
      </c>
      <c r="F17">
        <f>B29-0.4904782</f>
        <v>-6.3205099999999959E-2</v>
      </c>
      <c r="G17">
        <f>B29-0.5264466</f>
        <v>-9.917349999999997E-2</v>
      </c>
      <c r="H17">
        <f>B29-0.6002378</f>
        <v>-0.17296470000000003</v>
      </c>
      <c r="I17">
        <f>B29-0.6310135</f>
        <v>-0.20374039999999999</v>
      </c>
    </row>
    <row r="18" spans="1:9" x14ac:dyDescent="0.25">
      <c r="A18">
        <v>1990</v>
      </c>
      <c r="B18">
        <f>B29-0.0144046</f>
        <v>0.41286850000000003</v>
      </c>
      <c r="C18">
        <f>B29-0.1896841</f>
        <v>0.23758900000000002</v>
      </c>
      <c r="D18">
        <f>B29-0.2719624</f>
        <v>0.15531070000000002</v>
      </c>
      <c r="E18">
        <f>B29-0.3752706</f>
        <v>5.2002500000000007E-2</v>
      </c>
      <c r="F18">
        <f>B29-0.4002914</f>
        <v>2.6981699999999997E-2</v>
      </c>
      <c r="G18">
        <f>B29-0.4558861</f>
        <v>-2.8613E-2</v>
      </c>
      <c r="H18">
        <f>B29-0.5664519</f>
        <v>-0.13917879999999999</v>
      </c>
      <c r="I18">
        <f>B29-0.573891</f>
        <v>-0.14661790000000002</v>
      </c>
    </row>
    <row r="19" spans="1:9" x14ac:dyDescent="0.25">
      <c r="A19">
        <v>2000</v>
      </c>
      <c r="B19">
        <f>B29-0.0308649</f>
        <v>0.39640819999999999</v>
      </c>
      <c r="C19">
        <f>B29-0.0841815</f>
        <v>0.3430916</v>
      </c>
      <c r="D19">
        <f>B29-0.2022435</f>
        <v>0.22502960000000002</v>
      </c>
      <c r="E19">
        <f>B29-0.2959449</f>
        <v>0.13132820000000001</v>
      </c>
      <c r="F19">
        <f>B29-0.3885512</f>
        <v>3.8721900000000031E-2</v>
      </c>
      <c r="G19">
        <f>B29-0.4227594</f>
        <v>4.5137000000000094E-3</v>
      </c>
      <c r="H19">
        <f>B29-0.5236895</f>
        <v>-9.6416400000000013E-2</v>
      </c>
      <c r="I19">
        <f>B29-0.5530842</f>
        <v>-0.12581110000000001</v>
      </c>
    </row>
    <row r="20" spans="1:9" x14ac:dyDescent="0.25">
      <c r="A20">
        <v>2010</v>
      </c>
      <c r="B20">
        <f>B29+0.0616438</f>
        <v>0.48891689999999999</v>
      </c>
      <c r="C20">
        <f>B29+0.1710189</f>
        <v>0.59829200000000005</v>
      </c>
      <c r="D20">
        <f>B29-0.0200995</f>
        <v>0.40717360000000002</v>
      </c>
      <c r="E20">
        <f>B29-0.2021086</f>
        <v>0.22516450000000002</v>
      </c>
      <c r="F20">
        <f>B29-0.3217961</f>
        <v>0.10547700000000004</v>
      </c>
      <c r="G20">
        <f>B29-0.409551</f>
        <v>1.7722100000000018E-2</v>
      </c>
      <c r="H20">
        <f>B29-0.5030459</f>
        <v>-7.5772800000000029E-2</v>
      </c>
      <c r="I20">
        <f>B29-0.5619388</f>
        <v>-0.13466569999999994</v>
      </c>
    </row>
    <row r="29" spans="1:9" x14ac:dyDescent="0.25">
      <c r="A29" t="s">
        <v>19</v>
      </c>
      <c r="B29">
        <v>0.42727310000000002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lnUSDummyModelTripleInteraction</vt:lpstr>
      <vt:lpstr>All Countries</vt:lpstr>
      <vt:lpstr>AllCountriesAddCoef</vt:lpstr>
      <vt:lpstr>Less4Countries</vt:lpstr>
      <vt:lpstr>Less4CountriesAddCoef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2019-07-09T14:56:22Z</dcterms:created>
  <dcterms:modified xsi:type="dcterms:W3CDTF">2019-07-09T18:59:03Z</dcterms:modified>
</cp:coreProperties>
</file>