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bz22\Desktop\Deaths of Dispair Project\Regression\Before 1960\"/>
    </mc:Choice>
  </mc:AlternateContent>
  <xr:revisionPtr revIDLastSave="0" documentId="13_ncr:1_{EF492E0D-4B4B-4B54-809B-7FF8C896446D}" xr6:coauthVersionLast="36" xr6:coauthVersionMax="36" xr10:uidLastSave="{00000000-0000-0000-0000-000000000000}"/>
  <bookViews>
    <workbookView xWindow="0" yWindow="0" windowWidth="28800" windowHeight="12225" activeTab="1" xr2:uid="{038A3F6D-2F9A-4C9D-8646-E390D9E6DC1C}"/>
  </bookViews>
  <sheets>
    <sheet name="lnMortality by DecadeAgeCa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2" l="1"/>
  <c r="V22" i="2"/>
  <c r="U22" i="2"/>
  <c r="T22" i="2"/>
  <c r="S22" i="2"/>
  <c r="R22" i="2"/>
  <c r="W21" i="2"/>
  <c r="V21" i="2"/>
  <c r="U21" i="2"/>
  <c r="T21" i="2"/>
  <c r="S21" i="2"/>
  <c r="R21" i="2"/>
  <c r="W20" i="2"/>
  <c r="V20" i="2"/>
  <c r="U20" i="2"/>
  <c r="T20" i="2"/>
  <c r="S20" i="2"/>
  <c r="R20" i="2"/>
  <c r="W19" i="2"/>
  <c r="V19" i="2"/>
  <c r="U19" i="2"/>
  <c r="T19" i="2"/>
  <c r="S19" i="2"/>
  <c r="R19" i="2"/>
  <c r="W18" i="2"/>
  <c r="V18" i="2"/>
  <c r="U18" i="2"/>
  <c r="T18" i="2"/>
  <c r="S18" i="2"/>
  <c r="R18" i="2"/>
  <c r="W17" i="2"/>
  <c r="V17" i="2"/>
  <c r="U17" i="2"/>
  <c r="T17" i="2"/>
  <c r="S17" i="2"/>
  <c r="R17" i="2"/>
  <c r="W16" i="2"/>
  <c r="V16" i="2"/>
  <c r="U16" i="2"/>
  <c r="T16" i="2"/>
  <c r="S16" i="2"/>
  <c r="R16" i="2"/>
  <c r="W15" i="2"/>
  <c r="V15" i="2"/>
  <c r="U15" i="2"/>
  <c r="T15" i="2"/>
  <c r="S15" i="2"/>
  <c r="R15" i="2"/>
  <c r="W14" i="2"/>
  <c r="V14" i="2"/>
  <c r="U14" i="2"/>
  <c r="T14" i="2"/>
  <c r="S14" i="2"/>
  <c r="R14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W6" i="2"/>
  <c r="V6" i="2"/>
  <c r="U6" i="2"/>
  <c r="T6" i="2"/>
  <c r="S6" i="2"/>
  <c r="R6" i="2"/>
  <c r="W5" i="2"/>
  <c r="V5" i="2"/>
  <c r="U5" i="2"/>
  <c r="T5" i="2"/>
  <c r="S5" i="2"/>
  <c r="R5" i="2"/>
  <c r="W4" i="2"/>
  <c r="V4" i="2"/>
  <c r="U4" i="2"/>
  <c r="T4" i="2"/>
  <c r="S4" i="2"/>
  <c r="R4" i="2"/>
  <c r="W3" i="2"/>
  <c r="V3" i="2"/>
  <c r="U3" i="2"/>
  <c r="T3" i="2"/>
  <c r="S3" i="2"/>
  <c r="R3" i="2"/>
  <c r="O22" i="2"/>
  <c r="N22" i="2"/>
  <c r="M22" i="2"/>
  <c r="L22" i="2"/>
  <c r="K22" i="2"/>
  <c r="J22" i="2"/>
  <c r="O21" i="2"/>
  <c r="N21" i="2"/>
  <c r="M21" i="2"/>
  <c r="L21" i="2"/>
  <c r="K21" i="2"/>
  <c r="J21" i="2"/>
  <c r="O20" i="2"/>
  <c r="N20" i="2"/>
  <c r="M20" i="2"/>
  <c r="L20" i="2"/>
  <c r="K20" i="2"/>
  <c r="J20" i="2"/>
  <c r="O19" i="2"/>
  <c r="N19" i="2"/>
  <c r="M19" i="2"/>
  <c r="L19" i="2"/>
  <c r="K19" i="2"/>
  <c r="J19" i="2"/>
  <c r="O18" i="2"/>
  <c r="N18" i="2"/>
  <c r="M18" i="2"/>
  <c r="L18" i="2"/>
  <c r="K18" i="2"/>
  <c r="J18" i="2"/>
  <c r="O17" i="2"/>
  <c r="N17" i="2"/>
  <c r="M17" i="2"/>
  <c r="L17" i="2"/>
  <c r="K17" i="2"/>
  <c r="J17" i="2"/>
  <c r="O16" i="2"/>
  <c r="N16" i="2"/>
  <c r="M16" i="2"/>
  <c r="L16" i="2"/>
  <c r="K16" i="2"/>
  <c r="J16" i="2"/>
  <c r="O15" i="2"/>
  <c r="N15" i="2"/>
  <c r="M15" i="2"/>
  <c r="L15" i="2"/>
  <c r="K15" i="2"/>
  <c r="J15" i="2"/>
  <c r="O14" i="2"/>
  <c r="N14" i="2"/>
  <c r="M14" i="2"/>
  <c r="L14" i="2"/>
  <c r="K14" i="2"/>
  <c r="J14" i="2"/>
  <c r="O11" i="2"/>
  <c r="N11" i="2"/>
  <c r="M11" i="2"/>
  <c r="L11" i="2"/>
  <c r="K11" i="2"/>
  <c r="J11" i="2"/>
  <c r="O10" i="2"/>
  <c r="N10" i="2"/>
  <c r="M10" i="2"/>
  <c r="L10" i="2"/>
  <c r="K10" i="2"/>
  <c r="J10" i="2"/>
  <c r="O9" i="2"/>
  <c r="N9" i="2"/>
  <c r="M9" i="2"/>
  <c r="L9" i="2"/>
  <c r="K9" i="2"/>
  <c r="J9" i="2"/>
  <c r="O8" i="2"/>
  <c r="N8" i="2"/>
  <c r="M8" i="2"/>
  <c r="L8" i="2"/>
  <c r="K8" i="2"/>
  <c r="J8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J3" i="2"/>
  <c r="G22" i="2"/>
  <c r="G21" i="2"/>
  <c r="G20" i="2"/>
  <c r="G19" i="2"/>
  <c r="G18" i="2"/>
  <c r="G17" i="2"/>
  <c r="G16" i="2"/>
  <c r="G15" i="2"/>
  <c r="G14" i="2"/>
  <c r="F22" i="2"/>
  <c r="F21" i="2"/>
  <c r="F20" i="2"/>
  <c r="F19" i="2"/>
  <c r="F18" i="2"/>
  <c r="F17" i="2"/>
  <c r="F16" i="2"/>
  <c r="F15" i="2"/>
  <c r="F14" i="2"/>
  <c r="E22" i="2"/>
  <c r="E21" i="2"/>
  <c r="E20" i="2"/>
  <c r="E19" i="2"/>
  <c r="E18" i="2"/>
  <c r="E17" i="2"/>
  <c r="E16" i="2"/>
  <c r="E15" i="2"/>
  <c r="E14" i="2"/>
  <c r="D22" i="2"/>
  <c r="D21" i="2"/>
  <c r="D20" i="2"/>
  <c r="D19" i="2"/>
  <c r="D18" i="2"/>
  <c r="D17" i="2"/>
  <c r="D16" i="2"/>
  <c r="D15" i="2"/>
  <c r="D14" i="2"/>
  <c r="C22" i="2"/>
  <c r="C21" i="2"/>
  <c r="C20" i="2"/>
  <c r="C19" i="2"/>
  <c r="C18" i="2"/>
  <c r="C17" i="2"/>
  <c r="C16" i="2"/>
  <c r="C15" i="2"/>
  <c r="C14" i="2"/>
  <c r="B22" i="2"/>
  <c r="B21" i="2"/>
  <c r="B20" i="2"/>
  <c r="B19" i="2"/>
  <c r="B18" i="2"/>
  <c r="B17" i="2"/>
  <c r="B16" i="2"/>
  <c r="B15" i="2"/>
  <c r="B14" i="2"/>
  <c r="G11" i="2"/>
  <c r="G10" i="2"/>
  <c r="G9" i="2"/>
  <c r="G8" i="2"/>
  <c r="G7" i="2"/>
  <c r="G6" i="2"/>
  <c r="G5" i="2"/>
  <c r="G4" i="2"/>
  <c r="G3" i="2"/>
  <c r="F11" i="2"/>
  <c r="F10" i="2"/>
  <c r="F9" i="2"/>
  <c r="F8" i="2"/>
  <c r="F7" i="2"/>
  <c r="F6" i="2"/>
  <c r="F5" i="2"/>
  <c r="F4" i="2"/>
  <c r="F3" i="2"/>
  <c r="E11" i="2"/>
  <c r="E10" i="2"/>
  <c r="E9" i="2"/>
  <c r="E8" i="2"/>
  <c r="E7" i="2"/>
  <c r="E6" i="2"/>
  <c r="E5" i="2"/>
  <c r="E4" i="2"/>
  <c r="E3" i="2"/>
  <c r="D11" i="2"/>
  <c r="D10" i="2"/>
  <c r="D9" i="2"/>
  <c r="D8" i="2"/>
  <c r="D7" i="2"/>
  <c r="D6" i="2"/>
  <c r="D5" i="2"/>
  <c r="D4" i="2"/>
  <c r="D3" i="2"/>
  <c r="C10" i="2"/>
  <c r="C9" i="2"/>
  <c r="C8" i="2"/>
  <c r="C7" i="2"/>
  <c r="C6" i="2"/>
  <c r="C5" i="2"/>
  <c r="C4" i="2"/>
  <c r="C3" i="2"/>
  <c r="C11" i="2"/>
  <c r="B11" i="2"/>
  <c r="B10" i="2"/>
  <c r="B9" i="2"/>
  <c r="B8" i="2"/>
  <c r="B7" i="2"/>
  <c r="B6" i="2"/>
  <c r="B5" i="2"/>
  <c r="B4" i="2"/>
  <c r="B3" i="2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<sst xmlns="http://schemas.openxmlformats.org/spreadsheetml/2006/main" count="240" uniqueCount="200">
  <si>
    <t>Dependent variable is log of Mortality</t>
  </si>
  <si>
    <t xml:space="preserve">Independent variables are age, year, interaction between year and age, country dummies; compare within sex and year decade </t>
  </si>
  <si>
    <t>Australia</t>
  </si>
  <si>
    <t>Canada</t>
  </si>
  <si>
    <t>Denmark</t>
  </si>
  <si>
    <t>F 40-49</t>
  </si>
  <si>
    <t>F 50-59</t>
  </si>
  <si>
    <t>F 60-69</t>
  </si>
  <si>
    <t>F 70-79</t>
  </si>
  <si>
    <t>M 40-49</t>
  </si>
  <si>
    <t>M 50-59</t>
  </si>
  <si>
    <t>M 60-69</t>
  </si>
  <si>
    <t>M 70-79</t>
  </si>
  <si>
    <t>F 5-9</t>
  </si>
  <si>
    <t>F 10-19</t>
  </si>
  <si>
    <t>F 20-29</t>
  </si>
  <si>
    <t>F 30-39</t>
  </si>
  <si>
    <t>F 80</t>
  </si>
  <si>
    <t>M 5-9</t>
  </si>
  <si>
    <t>M 10-19</t>
  </si>
  <si>
    <t>M 20-29</t>
  </si>
  <si>
    <t>M 30-39</t>
  </si>
  <si>
    <t>M 80</t>
  </si>
  <si>
    <t>=</t>
  </si>
  <si>
    <t>Female1960 5-9</t>
  </si>
  <si>
    <t>Female1970 5-9</t>
  </si>
  <si>
    <t>Female1980 5-9</t>
  </si>
  <si>
    <t>Female1990 5-9</t>
  </si>
  <si>
    <t>Female2000 5-9</t>
  </si>
  <si>
    <t>Female2010 5-9</t>
  </si>
  <si>
    <t>Female1960 10-19</t>
  </si>
  <si>
    <t>Female1970 10-19</t>
  </si>
  <si>
    <t>Female1980 10-19</t>
  </si>
  <si>
    <t>Female1990 10-19</t>
  </si>
  <si>
    <t>Female2000 10-19</t>
  </si>
  <si>
    <t>Female2010 10-19</t>
  </si>
  <si>
    <t>Female1960 20-29</t>
  </si>
  <si>
    <t>Female1970 20-29</t>
  </si>
  <si>
    <t>Female1980 20-29</t>
  </si>
  <si>
    <t>Female1990 20-29</t>
  </si>
  <si>
    <t>Female2000 20-29</t>
  </si>
  <si>
    <t>Female2010 20-29</t>
  </si>
  <si>
    <t>Female1960 30-39</t>
  </si>
  <si>
    <t>Female1970 30-39</t>
  </si>
  <si>
    <t>Female1980 30-39</t>
  </si>
  <si>
    <t>Female1990 30-39</t>
  </si>
  <si>
    <t>Female2000 30-39</t>
  </si>
  <si>
    <t>Female2010 30-39</t>
  </si>
  <si>
    <t>Female1960 40-49</t>
  </si>
  <si>
    <t>Female1970 40-49</t>
  </si>
  <si>
    <t>Female1980 40-49</t>
  </si>
  <si>
    <t>Female1990 40-49</t>
  </si>
  <si>
    <t>Female2000 40-49</t>
  </si>
  <si>
    <t>Female2010 40-49</t>
  </si>
  <si>
    <t>Female1960 50-59</t>
  </si>
  <si>
    <t>Female1970 50-59</t>
  </si>
  <si>
    <t>Female1980 50-59</t>
  </si>
  <si>
    <t>Female1990 50-59</t>
  </si>
  <si>
    <t>Female2000 50-59</t>
  </si>
  <si>
    <t>Female2010 50-59</t>
  </si>
  <si>
    <t>Female1960 60-69</t>
  </si>
  <si>
    <t>Female1970 60-69</t>
  </si>
  <si>
    <t>Female1980 60-69</t>
  </si>
  <si>
    <t>Female1990 60-69</t>
  </si>
  <si>
    <t>Female2000 60-69</t>
  </si>
  <si>
    <t>Female2010 60-69</t>
  </si>
  <si>
    <t>Female1960 70-79</t>
  </si>
  <si>
    <t>Female1970 70-79</t>
  </si>
  <si>
    <t>Female1980 70-79</t>
  </si>
  <si>
    <t>Female1990 70-79</t>
  </si>
  <si>
    <t>Female2000 70-79</t>
  </si>
  <si>
    <t>Female2010 70-79</t>
  </si>
  <si>
    <t>Female1960 80</t>
  </si>
  <si>
    <t>Female1970 80</t>
  </si>
  <si>
    <t>Female1980 80</t>
  </si>
  <si>
    <t>Female1990 80</t>
  </si>
  <si>
    <t>Female2000 80</t>
  </si>
  <si>
    <t>Female2010 80</t>
  </si>
  <si>
    <t>Male1960 5-9</t>
  </si>
  <si>
    <t>Male1970 5-9</t>
  </si>
  <si>
    <t>Male1980 5-9</t>
  </si>
  <si>
    <t>Male1990 5-9</t>
  </si>
  <si>
    <t>Male2000 5-9</t>
  </si>
  <si>
    <t>Male2010 5-9</t>
  </si>
  <si>
    <t>Male1960 10-19</t>
  </si>
  <si>
    <t>Male1970 10-19</t>
  </si>
  <si>
    <t>Male1980 10-19</t>
  </si>
  <si>
    <t>Male1990 10-19</t>
  </si>
  <si>
    <t>Male2000 10-19</t>
  </si>
  <si>
    <t>Male2010 10-19</t>
  </si>
  <si>
    <t>Male1960 20-29</t>
  </si>
  <si>
    <t>Male1970 20-29</t>
  </si>
  <si>
    <t>Male1980 20-29</t>
  </si>
  <si>
    <t>Male1990 20-29</t>
  </si>
  <si>
    <t>Male2000 20-29</t>
  </si>
  <si>
    <t>Male2010 20-29</t>
  </si>
  <si>
    <t>Male1960 30-39</t>
  </si>
  <si>
    <t>Male1970 30-39</t>
  </si>
  <si>
    <t>Male1980 30-39</t>
  </si>
  <si>
    <t>Male1990 30-39</t>
  </si>
  <si>
    <t>Male2000 30-39</t>
  </si>
  <si>
    <t>Male2010 30-39</t>
  </si>
  <si>
    <t>Male1960 40-49</t>
  </si>
  <si>
    <t>Male1970 40-49</t>
  </si>
  <si>
    <t>Male1980 40-49</t>
  </si>
  <si>
    <t>Male1990 40-49</t>
  </si>
  <si>
    <t>Male2000 40-49</t>
  </si>
  <si>
    <t>Male2010 40-49</t>
  </si>
  <si>
    <t>Male1960 50-59</t>
  </si>
  <si>
    <t>Male1970 50-59</t>
  </si>
  <si>
    <t>Male1980 50-59</t>
  </si>
  <si>
    <t>Male1990 50-59</t>
  </si>
  <si>
    <t>Male2000 50-59</t>
  </si>
  <si>
    <t>Male2010 50-59</t>
  </si>
  <si>
    <t>Male1960 60-69</t>
  </si>
  <si>
    <t>Male1970 60-69</t>
  </si>
  <si>
    <t>Male1980 60-69</t>
  </si>
  <si>
    <t>Male1990 60-69</t>
  </si>
  <si>
    <t>Male2000 60-69</t>
  </si>
  <si>
    <t>Male2010 60-69</t>
  </si>
  <si>
    <t>Male1960 70-79</t>
  </si>
  <si>
    <t>Male1970 70-79</t>
  </si>
  <si>
    <t>Male1980 70-79</t>
  </si>
  <si>
    <t>Male1990 70-79</t>
  </si>
  <si>
    <t>Male2000 70-79</t>
  </si>
  <si>
    <t>Male2010 70-79</t>
  </si>
  <si>
    <t>Male1960 80</t>
  </si>
  <si>
    <t>Male1970 80</t>
  </si>
  <si>
    <t>Male1980 80</t>
  </si>
  <si>
    <t>Male1990 80</t>
  </si>
  <si>
    <t>Male2000 80</t>
  </si>
  <si>
    <t>Male2010 80</t>
  </si>
  <si>
    <t>Total1960 5-9</t>
  </si>
  <si>
    <t>Total1970 5-9</t>
  </si>
  <si>
    <t>Total1980 5-9</t>
  </si>
  <si>
    <t>Total1990 5-9</t>
  </si>
  <si>
    <t>Total2000 5-9</t>
  </si>
  <si>
    <t>Total2010 5-9</t>
  </si>
  <si>
    <t>Total1960 10-19</t>
  </si>
  <si>
    <t>Total1970 10-19</t>
  </si>
  <si>
    <t>Total1980 10-19</t>
  </si>
  <si>
    <t>Total1990 10-19</t>
  </si>
  <si>
    <t>Total2000 10-19</t>
  </si>
  <si>
    <t>Total2010 10-19</t>
  </si>
  <si>
    <t>Total1960 20-29</t>
  </si>
  <si>
    <t>Total1970 20-29</t>
  </si>
  <si>
    <t>Total1980 20-29</t>
  </si>
  <si>
    <t>Total1990 20-29</t>
  </si>
  <si>
    <t>Total2000 20-29</t>
  </si>
  <si>
    <t>Total2010 20-29</t>
  </si>
  <si>
    <t>Total1960 30-39</t>
  </si>
  <si>
    <t>Total1970 30-39</t>
  </si>
  <si>
    <t>Total1980 30-39</t>
  </si>
  <si>
    <t>Total1990 30-39</t>
  </si>
  <si>
    <t>Total2000 30-39</t>
  </si>
  <si>
    <t>Total2010 30-39</t>
  </si>
  <si>
    <t>Total1960 40-49</t>
  </si>
  <si>
    <t>Total1970 40-49</t>
  </si>
  <si>
    <t>Total1980 40-49</t>
  </si>
  <si>
    <t>Total1990 40-49</t>
  </si>
  <si>
    <t>Total2000 40-49</t>
  </si>
  <si>
    <t>Total2010 40-49</t>
  </si>
  <si>
    <t>Total1960 50-59</t>
  </si>
  <si>
    <t>Total1970 50-59</t>
  </si>
  <si>
    <t>Total1980 50-59</t>
  </si>
  <si>
    <t>Total1990 50-59</t>
  </si>
  <si>
    <t>Total2000 50-59</t>
  </si>
  <si>
    <t>Total2010 50-59</t>
  </si>
  <si>
    <t>Total1960 60-69</t>
  </si>
  <si>
    <t>Total1970 60-69</t>
  </si>
  <si>
    <t>Total1980 60-69</t>
  </si>
  <si>
    <t>Total1990 60-69</t>
  </si>
  <si>
    <t>Total2000 60-69</t>
  </si>
  <si>
    <t>Total2010 60-69</t>
  </si>
  <si>
    <t>Total1960 70-79</t>
  </si>
  <si>
    <t>Total1970 70-79</t>
  </si>
  <si>
    <t>Total1980 70-79</t>
  </si>
  <si>
    <t>Total1990 70-79</t>
  </si>
  <si>
    <t>Total2000 70-79</t>
  </si>
  <si>
    <t>Total2010 70-79</t>
  </si>
  <si>
    <t>Total1960 80</t>
  </si>
  <si>
    <t>Total1970 80</t>
  </si>
  <si>
    <t>Total1980 80</t>
  </si>
  <si>
    <t>Total1990 80</t>
  </si>
  <si>
    <t>Total2000 80</t>
  </si>
  <si>
    <t>Total2010 80</t>
  </si>
  <si>
    <t>France</t>
  </si>
  <si>
    <t>Italy</t>
  </si>
  <si>
    <t>Japan</t>
  </si>
  <si>
    <t>Netherlands</t>
  </si>
  <si>
    <t>Norway</t>
  </si>
  <si>
    <t>Spain</t>
  </si>
  <si>
    <t>Sweden</t>
  </si>
  <si>
    <t>UK</t>
  </si>
  <si>
    <t>USA</t>
  </si>
  <si>
    <t>WestGermany</t>
  </si>
  <si>
    <t>Taiwan</t>
  </si>
  <si>
    <t>Israel</t>
  </si>
  <si>
    <t>Germany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</si>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</sst>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Australian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Sheet2!$A$14</c:f>
              <c:strCache>
                <c:ptCount val="1"/>
                <c:pt idx="0">
                  <c:v>M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Sheet2!$B$13:$G$13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Sheet2!$B$14:$G$14</c:f>
              <c:numCache>
                <c:formatCode>0.00</c:formatCode>
                <c:ptCount val="6"/>
                <c:pt idx="0">
                  <c:v>-7.3200000000000001E-2</c:v>
                </c:pt>
                <c:pt idx="1">
                  <c:v>-0.11899999999999999</c:v>
                </c:pt>
                <c:pt idx="2">
                  <c:v>-0.14399999999999999</c:v>
                </c:pt>
                <c:pt idx="3">
                  <c:v>-0.26400000000000001</c:v>
                </c:pt>
                <c:pt idx="4">
                  <c:v>-0.26700000000000002</c:v>
                </c:pt>
                <c:pt idx="5">
                  <c:v>-0.34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7-4753-B23A-5C03B3EFC253}"/>
            </c:ext>
          </c:extLst>
        </c:ser>
        <c:ser>
          <c:idx val="1"/>
          <c:order val="1"/>
          <c:tx>
            <c:strRef>
              <c:f>Sheet2!$A$15</c:f>
              <c:strCache>
                <c:ptCount val="1"/>
                <c:pt idx="0">
                  <c:v>M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Sheet2!$B$13:$G$13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Sheet2!$B$15:$G$15</c:f>
              <c:numCache>
                <c:formatCode>0.00</c:formatCode>
                <c:ptCount val="6"/>
                <c:pt idx="0">
                  <c:v>-8.5099999999999995E-2</c:v>
                </c:pt>
                <c:pt idx="1">
                  <c:v>-0.105</c:v>
                </c:pt>
                <c:pt idx="2">
                  <c:v>-0.13800000000000001</c:v>
                </c:pt>
                <c:pt idx="3">
                  <c:v>-0.375</c:v>
                </c:pt>
                <c:pt idx="4">
                  <c:v>-0.442</c:v>
                </c:pt>
                <c:pt idx="5">
                  <c:v>-0.495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7-4753-B23A-5C03B3EFC253}"/>
            </c:ext>
          </c:extLst>
        </c:ser>
        <c:ser>
          <c:idx val="2"/>
          <c:order val="2"/>
          <c:tx>
            <c:strRef>
              <c:f>Sheet2!$A$16</c:f>
              <c:strCache>
                <c:ptCount val="1"/>
                <c:pt idx="0">
                  <c:v>M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Sheet2!$B$13:$G$13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Sheet2!$B$16:$G$16</c:f>
              <c:numCache>
                <c:formatCode>0.00</c:formatCode>
                <c:ptCount val="6"/>
                <c:pt idx="0">
                  <c:v>-0.187</c:v>
                </c:pt>
                <c:pt idx="1">
                  <c:v>-0.27700000000000002</c:v>
                </c:pt>
                <c:pt idx="2">
                  <c:v>-0.2</c:v>
                </c:pt>
                <c:pt idx="3">
                  <c:v>-0.215</c:v>
                </c:pt>
                <c:pt idx="4">
                  <c:v>-0.45100000000000001</c:v>
                </c:pt>
                <c:pt idx="5">
                  <c:v>-0.77100000000000002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7-4753-B23A-5C03B3EFC253}"/>
            </c:ext>
          </c:extLst>
        </c:ser>
        <c:ser>
          <c:idx val="3"/>
          <c:order val="3"/>
          <c:tx>
            <c:strRef>
              <c:f>Sheet2!$A$17</c:f>
              <c:strCache>
                <c:ptCount val="1"/>
                <c:pt idx="0">
                  <c:v>M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Sheet2!$B$13:$G$13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Sheet2!$B$17:$G$17</c:f>
              <c:numCache>
                <c:formatCode>0.00</c:formatCode>
                <c:ptCount val="6"/>
                <c:pt idx="0">
                  <c:v>-0.245</c:v>
                </c:pt>
                <c:pt idx="1">
                  <c:v>-0.35199999999999998</c:v>
                </c:pt>
                <c:pt idx="2">
                  <c:v>-0.45900000000000002</c:v>
                </c:pt>
                <c:pt idx="3">
                  <c:v>-0.44700000000000001</c:v>
                </c:pt>
                <c:pt idx="4">
                  <c:v>-0.374</c:v>
                </c:pt>
                <c:pt idx="5">
                  <c:v>-0.59399999999999997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7-4753-B23A-5C03B3EFC253}"/>
            </c:ext>
          </c:extLst>
        </c:ser>
        <c:ser>
          <c:idx val="4"/>
          <c:order val="4"/>
          <c:tx>
            <c:strRef>
              <c:f>Sheet2!$A$18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Sheet2!$B$13:$G$13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Sheet2!$B$18:$G$18</c:f>
              <c:numCache>
                <c:formatCode>0.00</c:formatCode>
                <c:ptCount val="6"/>
                <c:pt idx="0">
                  <c:v>-0.214</c:v>
                </c:pt>
                <c:pt idx="1">
                  <c:v>-0.23</c:v>
                </c:pt>
                <c:pt idx="2">
                  <c:v>-0.34699999999999998</c:v>
                </c:pt>
                <c:pt idx="3">
                  <c:v>-0.55200000000000005</c:v>
                </c:pt>
                <c:pt idx="4">
                  <c:v>-0.55500000000000005</c:v>
                </c:pt>
                <c:pt idx="5">
                  <c:v>-0.51800000000000002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67-4753-B23A-5C03B3EFC253}"/>
            </c:ext>
          </c:extLst>
        </c:ser>
        <c:ser>
          <c:idx val="5"/>
          <c:order val="5"/>
          <c:tx>
            <c:strRef>
              <c:f>Sheet2!$A$19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Sheet2!$B$13:$G$13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Sheet2!$B$19:$G$19</c:f>
              <c:numCache>
                <c:formatCode>General</c:formatCode>
                <c:ptCount val="6"/>
                <c:pt idx="0">
                  <c:v>-0.13</c:v>
                </c:pt>
                <c:pt idx="1">
                  <c:v>-0.107</c:v>
                </c:pt>
                <c:pt idx="2">
                  <c:v>-0.19700000000000001</c:v>
                </c:pt>
                <c:pt idx="3">
                  <c:v>-0.38300000000000001</c:v>
                </c:pt>
                <c:pt idx="4">
                  <c:v>-0.54400000000000004</c:v>
                </c:pt>
                <c:pt idx="5">
                  <c:v>-0.59499999999999997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67-4753-B23A-5C03B3EFC253}"/>
            </c:ext>
          </c:extLst>
        </c:ser>
        <c:ser>
          <c:idx val="6"/>
          <c:order val="6"/>
          <c:tx>
            <c:strRef>
              <c:f>Sheet2!$A$20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Sheet2!$B$13:$G$13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Sheet2!$B$20:$G$20</c:f>
              <c:numCache>
                <c:formatCode>General</c:formatCode>
                <c:ptCount val="6"/>
                <c:pt idx="0">
                  <c:v>-4.62E-3</c:v>
                </c:pt>
                <c:pt idx="1">
                  <c:v>-3.0500000000000002E-3</c:v>
                </c:pt>
                <c:pt idx="2">
                  <c:v>-7.9200000000000007E-2</c:v>
                </c:pt>
                <c:pt idx="3">
                  <c:v>-0.20599999999999999</c:v>
                </c:pt>
                <c:pt idx="4">
                  <c:v>-0.35799999999999998</c:v>
                </c:pt>
                <c:pt idx="5">
                  <c:v>-0.45700000000000002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67-4753-B23A-5C03B3EFC253}"/>
            </c:ext>
          </c:extLst>
        </c:ser>
        <c:ser>
          <c:idx val="7"/>
          <c:order val="7"/>
          <c:tx>
            <c:strRef>
              <c:f>Sheet2!$A$21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Sheet2!$B$13:$G$13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Sheet2!$B$21:$G$21</c:f>
              <c:numCache>
                <c:formatCode>General</c:formatCode>
                <c:ptCount val="6"/>
                <c:pt idx="0">
                  <c:v>0.113</c:v>
                </c:pt>
                <c:pt idx="1">
                  <c:v>9.8400000000000001E-2</c:v>
                </c:pt>
                <c:pt idx="2">
                  <c:v>3.5900000000000001E-2</c:v>
                </c:pt>
                <c:pt idx="3">
                  <c:v>-4.8300000000000003E-2</c:v>
                </c:pt>
                <c:pt idx="4">
                  <c:v>-0.17</c:v>
                </c:pt>
                <c:pt idx="5">
                  <c:v>-0.25900000000000001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67-4753-B23A-5C03B3EFC253}"/>
            </c:ext>
          </c:extLst>
        </c:ser>
        <c:ser>
          <c:idx val="8"/>
          <c:order val="8"/>
          <c:tx>
            <c:strRef>
              <c:f>Sheet2!$A$22</c:f>
              <c:strCache>
                <c:ptCount val="1"/>
                <c:pt idx="0">
                  <c:v>M 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Sheet2!$B$13:$G$13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Sheet2!$B$22:$G$22</c:f>
              <c:numCache>
                <c:formatCode>0.00</c:formatCode>
                <c:ptCount val="6"/>
                <c:pt idx="0">
                  <c:v>6.3899999999999998E-2</c:v>
                </c:pt>
                <c:pt idx="1">
                  <c:v>0.108</c:v>
                </c:pt>
                <c:pt idx="2">
                  <c:v>6.54E-2</c:v>
                </c:pt>
                <c:pt idx="3">
                  <c:v>-1.17E-2</c:v>
                </c:pt>
                <c:pt idx="4">
                  <c:v>-0.09</c:v>
                </c:pt>
                <c:pt idx="5">
                  <c:v>-0.14799999999999999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67-4753-B23A-5C03B3EF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965071"/>
        <c:axId val="1686435007"/>
      </c:lineChart>
      <c:catAx>
        <c:axId val="168296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35007"/>
        <c:crosses val="autoZero"/>
        <c:auto val="1"/>
        <c:lblAlgn val="ctr"/>
        <c:lblOffset val="100"/>
        <c:noMultiLvlLbl val="0"/>
      </c:catAx>
      <c:valAx>
        <c:axId val="16864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6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Australia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F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Sheet2!$B$3:$G$3</c:f>
              <c:numCache>
                <c:formatCode>0.00</c:formatCode>
                <c:ptCount val="6"/>
                <c:pt idx="0">
                  <c:v>-5.3800000000000001E-2</c:v>
                </c:pt>
                <c:pt idx="1">
                  <c:v>-7.2599999999999998E-2</c:v>
                </c:pt>
                <c:pt idx="2">
                  <c:v>-0.184</c:v>
                </c:pt>
                <c:pt idx="3">
                  <c:v>-0.253</c:v>
                </c:pt>
                <c:pt idx="4">
                  <c:v>-0.34</c:v>
                </c:pt>
                <c:pt idx="5">
                  <c:v>-0.39400000000000002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7-4837-A5C2-F01E3F040CD1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Sheet2!$B$4:$G$4</c:f>
              <c:numCache>
                <c:formatCode>0.00</c:formatCode>
                <c:ptCount val="6"/>
                <c:pt idx="0">
                  <c:v>-9.74E-2</c:v>
                </c:pt>
                <c:pt idx="1">
                  <c:v>-9.69E-2</c:v>
                </c:pt>
                <c:pt idx="2">
                  <c:v>-0.19900000000000001</c:v>
                </c:pt>
                <c:pt idx="3">
                  <c:v>-0.252</c:v>
                </c:pt>
                <c:pt idx="4">
                  <c:v>-0.38200000000000001</c:v>
                </c:pt>
                <c:pt idx="5">
                  <c:v>-0.39400000000000002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7-4837-A5C2-F01E3F040CD1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F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Sheet2!$B$5:$G$5</c:f>
              <c:numCache>
                <c:formatCode>0.00</c:formatCode>
                <c:ptCount val="6"/>
                <c:pt idx="0">
                  <c:v>-0.19900000000000001</c:v>
                </c:pt>
                <c:pt idx="1">
                  <c:v>-0.26500000000000001</c:v>
                </c:pt>
                <c:pt idx="2">
                  <c:v>-0.19600000000000001</c:v>
                </c:pt>
                <c:pt idx="3">
                  <c:v>-0.26900000000000002</c:v>
                </c:pt>
                <c:pt idx="4">
                  <c:v>-0.44700000000000001</c:v>
                </c:pt>
                <c:pt idx="5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7-4837-A5C2-F01E3F040CD1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F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Sheet2!$B$6:$G$6</c:f>
              <c:numCache>
                <c:formatCode>0.00</c:formatCode>
                <c:ptCount val="6"/>
                <c:pt idx="0">
                  <c:v>-0.24299999999999999</c:v>
                </c:pt>
                <c:pt idx="1">
                  <c:v>-0.24299999999999999</c:v>
                </c:pt>
                <c:pt idx="2">
                  <c:v>-0.34200000000000003</c:v>
                </c:pt>
                <c:pt idx="3">
                  <c:v>-0.439</c:v>
                </c:pt>
                <c:pt idx="4">
                  <c:v>-0.5</c:v>
                </c:pt>
                <c:pt idx="5">
                  <c:v>-0.63400000000000001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7-4837-A5C2-F01E3F040CD1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Sheet2!$B$7:$G$7</c:f>
              <c:numCache>
                <c:formatCode>0.00</c:formatCode>
                <c:ptCount val="6"/>
                <c:pt idx="0">
                  <c:v>-0.16400000000000001</c:v>
                </c:pt>
                <c:pt idx="1">
                  <c:v>-0.17499999999999999</c:v>
                </c:pt>
                <c:pt idx="2">
                  <c:v>-0.25800000000000001</c:v>
                </c:pt>
                <c:pt idx="3">
                  <c:v>-0.41599999999999998</c:v>
                </c:pt>
                <c:pt idx="4">
                  <c:v>-0.55900000000000005</c:v>
                </c:pt>
                <c:pt idx="5">
                  <c:v>-0.56999999999999995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7-4837-A5C2-F01E3F040CD1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Sheet2!$B$8:$G$8</c:f>
              <c:numCache>
                <c:formatCode>General</c:formatCode>
                <c:ptCount val="6"/>
                <c:pt idx="0">
                  <c:v>-8.3500000000000005E-2</c:v>
                </c:pt>
                <c:pt idx="1">
                  <c:v>-0.09</c:v>
                </c:pt>
                <c:pt idx="2">
                  <c:v>-0.22500000000000001</c:v>
                </c:pt>
                <c:pt idx="3">
                  <c:v>-0.36599999999999999</c:v>
                </c:pt>
                <c:pt idx="4">
                  <c:v>-0.503</c:v>
                </c:pt>
                <c:pt idx="5">
                  <c:v>-0.59199999999999997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7-4837-A5C2-F01E3F040CD1}"/>
            </c:ext>
          </c:extLst>
        </c:ser>
        <c:ser>
          <c:idx val="6"/>
          <c:order val="6"/>
          <c:tx>
            <c:strRef>
              <c:f>Sheet2!$A$9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Sheet2!$B$9:$G$9</c:f>
              <c:numCache>
                <c:formatCode>General</c:formatCode>
                <c:ptCount val="6"/>
                <c:pt idx="0">
                  <c:v>-1.84E-2</c:v>
                </c:pt>
                <c:pt idx="1">
                  <c:v>1.3300000000000001E-4</c:v>
                </c:pt>
                <c:pt idx="2">
                  <c:v>-0.154</c:v>
                </c:pt>
                <c:pt idx="3">
                  <c:v>-0.317</c:v>
                </c:pt>
                <c:pt idx="4">
                  <c:v>-0.45600000000000002</c:v>
                </c:pt>
                <c:pt idx="5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7-4837-A5C2-F01E3F040CD1}"/>
            </c:ext>
          </c:extLst>
        </c:ser>
        <c:ser>
          <c:idx val="7"/>
          <c:order val="7"/>
          <c:tx>
            <c:strRef>
              <c:f>Sheet2!$A$10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Sheet2!$B$10:$G$10</c:f>
              <c:numCache>
                <c:formatCode>General</c:formatCode>
                <c:ptCount val="6"/>
                <c:pt idx="0">
                  <c:v>8.8900000000000007E-2</c:v>
                </c:pt>
                <c:pt idx="1">
                  <c:v>9.8500000000000004E-2</c:v>
                </c:pt>
                <c:pt idx="2">
                  <c:v>9.0100000000000006E-3</c:v>
                </c:pt>
                <c:pt idx="3">
                  <c:v>-0.127</c:v>
                </c:pt>
                <c:pt idx="4">
                  <c:v>-0.312</c:v>
                </c:pt>
                <c:pt idx="5">
                  <c:v>-0.35599999999999998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67-4837-A5C2-F01E3F040CD1}"/>
            </c:ext>
          </c:extLst>
        </c:ser>
        <c:ser>
          <c:idx val="8"/>
          <c:order val="8"/>
          <c:tx>
            <c:strRef>
              <c:f>Sheet2!$A$11</c:f>
              <c:strCache>
                <c:ptCount val="1"/>
                <c:pt idx="0">
                  <c:v>F 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Sheet2!$B$11:$G$11</c:f>
              <c:numCache>
                <c:formatCode>0.00</c:formatCode>
                <c:ptCount val="6"/>
                <c:pt idx="0">
                  <c:v>5.9900000000000002E-2</c:v>
                </c:pt>
                <c:pt idx="1">
                  <c:v>0.12</c:v>
                </c:pt>
                <c:pt idx="2">
                  <c:v>7.0000000000000007E-2</c:v>
                </c:pt>
                <c:pt idx="3">
                  <c:v>-3.56E-2</c:v>
                </c:pt>
                <c:pt idx="4">
                  <c:v>-0.19700000000000001</c:v>
                </c:pt>
                <c:pt idx="5">
                  <c:v>-0.23899999999999999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67-4837-A5C2-F01E3F040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492559"/>
        <c:axId val="1686462047"/>
      </c:lineChart>
      <c:catAx>
        <c:axId val="168549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62047"/>
        <c:crosses val="autoZero"/>
        <c:auto val="1"/>
        <c:lblAlgn val="ctr"/>
        <c:lblOffset val="100"/>
        <c:noMultiLvlLbl val="0"/>
      </c:catAx>
      <c:valAx>
        <c:axId val="16864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Sheet2!$I$3</c:f>
              <c:strCache>
                <c:ptCount val="1"/>
                <c:pt idx="0">
                  <c:v>F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Sheet2!$J$3:$O$3</c:f>
              <c:numCache>
                <c:formatCode>0.00</c:formatCode>
                <c:ptCount val="6"/>
                <c:pt idx="0">
                  <c:v>7.4499999999999997E-2</c:v>
                </c:pt>
                <c:pt idx="1">
                  <c:v>8.3900000000000002E-2</c:v>
                </c:pt>
                <c:pt idx="2">
                  <c:v>-9.7699999999999995E-2</c:v>
                </c:pt>
                <c:pt idx="3">
                  <c:v>-0.15</c:v>
                </c:pt>
                <c:pt idx="4">
                  <c:v>-0.32800000000000001</c:v>
                </c:pt>
                <c:pt idx="5">
                  <c:v>-0.30299999999999999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7-42BA-97D1-76A6796BAA9C}"/>
            </c:ext>
          </c:extLst>
        </c:ser>
        <c:ser>
          <c:idx val="1"/>
          <c:order val="1"/>
          <c:tx>
            <c:strRef>
              <c:f>Sheet2!$I$4</c:f>
              <c:strCache>
                <c:ptCount val="1"/>
                <c:pt idx="0">
                  <c:v>F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Sheet2!$J$4:$O$4</c:f>
              <c:numCache>
                <c:formatCode>0.00</c:formatCode>
                <c:ptCount val="6"/>
                <c:pt idx="0">
                  <c:v>-6.59E-2</c:v>
                </c:pt>
                <c:pt idx="1">
                  <c:v>-1.35E-2</c:v>
                </c:pt>
                <c:pt idx="2">
                  <c:v>-0.13600000000000001</c:v>
                </c:pt>
                <c:pt idx="3">
                  <c:v>-0.218</c:v>
                </c:pt>
                <c:pt idx="4">
                  <c:v>-0.26400000000000001</c:v>
                </c:pt>
                <c:pt idx="5">
                  <c:v>-0.155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7-42BA-97D1-76A6796BAA9C}"/>
            </c:ext>
          </c:extLst>
        </c:ser>
        <c:ser>
          <c:idx val="2"/>
          <c:order val="2"/>
          <c:tx>
            <c:strRef>
              <c:f>Sheet2!$I$5</c:f>
              <c:strCache>
                <c:ptCount val="1"/>
                <c:pt idx="0">
                  <c:v>F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Sheet2!$J$5:$O$5</c:f>
              <c:numCache>
                <c:formatCode>0.00</c:formatCode>
                <c:ptCount val="6"/>
                <c:pt idx="0">
                  <c:v>-0.255</c:v>
                </c:pt>
                <c:pt idx="1">
                  <c:v>-0.25</c:v>
                </c:pt>
                <c:pt idx="2">
                  <c:v>-0.33</c:v>
                </c:pt>
                <c:pt idx="3">
                  <c:v>-0.39700000000000002</c:v>
                </c:pt>
                <c:pt idx="4">
                  <c:v>-0.45</c:v>
                </c:pt>
                <c:pt idx="5">
                  <c:v>-0.49099999999999999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7-42BA-97D1-76A6796BAA9C}"/>
            </c:ext>
          </c:extLst>
        </c:ser>
        <c:ser>
          <c:idx val="3"/>
          <c:order val="3"/>
          <c:tx>
            <c:strRef>
              <c:f>Sheet2!$I$6</c:f>
              <c:strCache>
                <c:ptCount val="1"/>
                <c:pt idx="0">
                  <c:v>F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Sheet2!$J$6:$O$6</c:f>
              <c:numCache>
                <c:formatCode>0.00</c:formatCode>
                <c:ptCount val="6"/>
                <c:pt idx="0">
                  <c:v>-0.32900000000000001</c:v>
                </c:pt>
                <c:pt idx="1">
                  <c:v>-0.23599999999999999</c:v>
                </c:pt>
                <c:pt idx="2">
                  <c:v>-0.30599999999999999</c:v>
                </c:pt>
                <c:pt idx="3">
                  <c:v>-0.44500000000000001</c:v>
                </c:pt>
                <c:pt idx="4">
                  <c:v>-0.496</c:v>
                </c:pt>
                <c:pt idx="5">
                  <c:v>-0.59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7-42BA-97D1-76A6796BAA9C}"/>
            </c:ext>
          </c:extLst>
        </c:ser>
        <c:ser>
          <c:idx val="4"/>
          <c:order val="4"/>
          <c:tx>
            <c:strRef>
              <c:f>Sheet2!$I$7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Sheet2!$J$7:$O$7</c:f>
              <c:numCache>
                <c:formatCode>0.00</c:formatCode>
                <c:ptCount val="6"/>
                <c:pt idx="0">
                  <c:v>-0.28199999999999997</c:v>
                </c:pt>
                <c:pt idx="1">
                  <c:v>-0.24</c:v>
                </c:pt>
                <c:pt idx="2">
                  <c:v>-0.221</c:v>
                </c:pt>
                <c:pt idx="3">
                  <c:v>-0.31</c:v>
                </c:pt>
                <c:pt idx="4">
                  <c:v>-0.45100000000000001</c:v>
                </c:pt>
                <c:pt idx="5">
                  <c:v>-0.51800000000000002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57-42BA-97D1-76A6796BAA9C}"/>
            </c:ext>
          </c:extLst>
        </c:ser>
        <c:ser>
          <c:idx val="5"/>
          <c:order val="5"/>
          <c:tx>
            <c:strRef>
              <c:f>Sheet2!$I$8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Sheet2!$J$8:$O$8</c:f>
              <c:numCache>
                <c:formatCode>General</c:formatCode>
                <c:ptCount val="6"/>
                <c:pt idx="0">
                  <c:v>-0.17699999999999999</c:v>
                </c:pt>
                <c:pt idx="1">
                  <c:v>-0.18099999999999999</c:v>
                </c:pt>
                <c:pt idx="2">
                  <c:v>-0.21199999999999999</c:v>
                </c:pt>
                <c:pt idx="3">
                  <c:v>-0.26</c:v>
                </c:pt>
                <c:pt idx="4">
                  <c:v>-0.31</c:v>
                </c:pt>
                <c:pt idx="5">
                  <c:v>-0.40500000000000003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57-42BA-97D1-76A6796BAA9C}"/>
            </c:ext>
          </c:extLst>
        </c:ser>
        <c:ser>
          <c:idx val="6"/>
          <c:order val="6"/>
          <c:tx>
            <c:strRef>
              <c:f>Sheet2!$I$9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Sheet2!$J$9:$O$9</c:f>
              <c:numCache>
                <c:formatCode>General</c:formatCode>
                <c:ptCount val="6"/>
                <c:pt idx="0">
                  <c:v>-0.111</c:v>
                </c:pt>
                <c:pt idx="1">
                  <c:v>-0.108</c:v>
                </c:pt>
                <c:pt idx="2">
                  <c:v>-0.17899999999999999</c:v>
                </c:pt>
                <c:pt idx="3">
                  <c:v>-0.23799999999999999</c:v>
                </c:pt>
                <c:pt idx="4">
                  <c:v>-0.26600000000000001</c:v>
                </c:pt>
                <c:pt idx="5">
                  <c:v>-0.28000000000000003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57-42BA-97D1-76A6796BAA9C}"/>
            </c:ext>
          </c:extLst>
        </c:ser>
        <c:ser>
          <c:idx val="7"/>
          <c:order val="7"/>
          <c:tx>
            <c:strRef>
              <c:f>Sheet2!$I$10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Sheet2!$J$10:$O$10</c:f>
              <c:numCache>
                <c:formatCode>General</c:formatCode>
                <c:ptCount val="6"/>
                <c:pt idx="0">
                  <c:v>-4.6399999999999997E-2</c:v>
                </c:pt>
                <c:pt idx="1">
                  <c:v>-6.59E-2</c:v>
                </c:pt>
                <c:pt idx="2">
                  <c:v>-8.2000000000000003E-2</c:v>
                </c:pt>
                <c:pt idx="3">
                  <c:v>-0.13500000000000001</c:v>
                </c:pt>
                <c:pt idx="4">
                  <c:v>-0.19500000000000001</c:v>
                </c:pt>
                <c:pt idx="5">
                  <c:v>-0.23200000000000001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57-42BA-97D1-76A6796BAA9C}"/>
            </c:ext>
          </c:extLst>
        </c:ser>
        <c:ser>
          <c:idx val="8"/>
          <c:order val="8"/>
          <c:tx>
            <c:strRef>
              <c:f>Sheet2!$I$11</c:f>
              <c:strCache>
                <c:ptCount val="1"/>
                <c:pt idx="0">
                  <c:v>F 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Sheet2!$J$11:$O$11</c:f>
              <c:numCache>
                <c:formatCode>0.00</c:formatCode>
                <c:ptCount val="6"/>
                <c:pt idx="0">
                  <c:v>-8.0799999999999997E-2</c:v>
                </c:pt>
                <c:pt idx="1">
                  <c:v>-4.2500000000000003E-2</c:v>
                </c:pt>
                <c:pt idx="2">
                  <c:v>-3.9899999999999998E-2</c:v>
                </c:pt>
                <c:pt idx="3">
                  <c:v>-6.7400000000000002E-2</c:v>
                </c:pt>
                <c:pt idx="4">
                  <c:v>-0.14299999999999999</c:v>
                </c:pt>
                <c:pt idx="5">
                  <c:v>-0.19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57-42BA-97D1-76A6796BA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500559"/>
        <c:axId val="1688534815"/>
      </c:lineChart>
      <c:catAx>
        <c:axId val="168550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34815"/>
        <c:crosses val="autoZero"/>
        <c:auto val="1"/>
        <c:lblAlgn val="ctr"/>
        <c:lblOffset val="100"/>
        <c:noMultiLvlLbl val="0"/>
      </c:catAx>
      <c:valAx>
        <c:axId val="16885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0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  <a:r>
              <a:rPr lang="en-US" baseline="0"/>
              <a:t> 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Sheet2!$I$14</c:f>
              <c:strCache>
                <c:ptCount val="1"/>
                <c:pt idx="0">
                  <c:v>M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Sheet2!$J$13:$O$13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Sheet2!$J$14:$O$14</c:f>
              <c:numCache>
                <c:formatCode>0.00</c:formatCode>
                <c:ptCount val="6"/>
                <c:pt idx="0">
                  <c:v>0.17499999999999999</c:v>
                </c:pt>
                <c:pt idx="1">
                  <c:v>0.13200000000000001</c:v>
                </c:pt>
                <c:pt idx="2">
                  <c:v>-9.1700000000000004E-2</c:v>
                </c:pt>
                <c:pt idx="3">
                  <c:v>-0.22700000000000001</c:v>
                </c:pt>
                <c:pt idx="4">
                  <c:v>-0.23499999999999999</c:v>
                </c:pt>
                <c:pt idx="5">
                  <c:v>-0.45800000000000002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B-45C8-9073-15852FD095EF}"/>
            </c:ext>
          </c:extLst>
        </c:ser>
        <c:ser>
          <c:idx val="1"/>
          <c:order val="1"/>
          <c:tx>
            <c:strRef>
              <c:f>Sheet2!$I$15</c:f>
              <c:strCache>
                <c:ptCount val="1"/>
                <c:pt idx="0">
                  <c:v>M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Sheet2!$J$13:$O$13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Sheet2!$J$15:$O$15</c:f>
              <c:numCache>
                <c:formatCode>0.00</c:formatCode>
                <c:ptCount val="6"/>
                <c:pt idx="0">
                  <c:v>-5.4399999999999997E-2</c:v>
                </c:pt>
                <c:pt idx="1">
                  <c:v>1.5200000000000001E-4</c:v>
                </c:pt>
                <c:pt idx="2">
                  <c:v>-0.106</c:v>
                </c:pt>
                <c:pt idx="3">
                  <c:v>-0.312</c:v>
                </c:pt>
                <c:pt idx="4">
                  <c:v>-0.32900000000000001</c:v>
                </c:pt>
                <c:pt idx="5">
                  <c:v>-0.38500000000000001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B-45C8-9073-15852FD095EF}"/>
            </c:ext>
          </c:extLst>
        </c:ser>
        <c:ser>
          <c:idx val="2"/>
          <c:order val="2"/>
          <c:tx>
            <c:strRef>
              <c:f>Sheet2!$I$16</c:f>
              <c:strCache>
                <c:ptCount val="1"/>
                <c:pt idx="0">
                  <c:v>M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Sheet2!$J$13:$O$13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Sheet2!$J$16:$O$16</c:f>
              <c:numCache>
                <c:formatCode>0.00</c:formatCode>
                <c:ptCount val="6"/>
                <c:pt idx="0">
                  <c:v>-0.15</c:v>
                </c:pt>
                <c:pt idx="1">
                  <c:v>-0.22600000000000001</c:v>
                </c:pt>
                <c:pt idx="2">
                  <c:v>-0.311</c:v>
                </c:pt>
                <c:pt idx="3">
                  <c:v>-0.39800000000000002</c:v>
                </c:pt>
                <c:pt idx="4">
                  <c:v>-0.54200000000000004</c:v>
                </c:pt>
                <c:pt idx="5">
                  <c:v>-0.60299999999999998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B-45C8-9073-15852FD095EF}"/>
            </c:ext>
          </c:extLst>
        </c:ser>
        <c:ser>
          <c:idx val="3"/>
          <c:order val="3"/>
          <c:tx>
            <c:strRef>
              <c:f>Sheet2!$I$17</c:f>
              <c:strCache>
                <c:ptCount val="1"/>
                <c:pt idx="0">
                  <c:v>M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Sheet2!$J$13:$O$13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Sheet2!$J$17:$O$17</c:f>
              <c:numCache>
                <c:formatCode>0.00</c:formatCode>
                <c:ptCount val="6"/>
                <c:pt idx="0">
                  <c:v>-0.27700000000000002</c:v>
                </c:pt>
                <c:pt idx="1">
                  <c:v>-0.29899999999999999</c:v>
                </c:pt>
                <c:pt idx="2">
                  <c:v>-0.432</c:v>
                </c:pt>
                <c:pt idx="3">
                  <c:v>-0.47299999999999998</c:v>
                </c:pt>
                <c:pt idx="4">
                  <c:v>-0.51100000000000001</c:v>
                </c:pt>
                <c:pt idx="5">
                  <c:v>-0.629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B-45C8-9073-15852FD095EF}"/>
            </c:ext>
          </c:extLst>
        </c:ser>
        <c:ser>
          <c:idx val="4"/>
          <c:order val="4"/>
          <c:tx>
            <c:strRef>
              <c:f>Sheet2!$I$18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Sheet2!$J$13:$O$13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Sheet2!$J$18:$O$18</c:f>
              <c:numCache>
                <c:formatCode>0.00</c:formatCode>
                <c:ptCount val="6"/>
                <c:pt idx="0">
                  <c:v>-0.28699999999999998</c:v>
                </c:pt>
                <c:pt idx="1">
                  <c:v>-0.23100000000000001</c:v>
                </c:pt>
                <c:pt idx="2">
                  <c:v>-0.318</c:v>
                </c:pt>
                <c:pt idx="3">
                  <c:v>-0.44400000000000001</c:v>
                </c:pt>
                <c:pt idx="4">
                  <c:v>-0.51500000000000001</c:v>
                </c:pt>
                <c:pt idx="5">
                  <c:v>-0.53800000000000003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2B-45C8-9073-15852FD095EF}"/>
            </c:ext>
          </c:extLst>
        </c:ser>
        <c:ser>
          <c:idx val="5"/>
          <c:order val="5"/>
          <c:tx>
            <c:strRef>
              <c:f>Sheet2!$I$19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Sheet2!$J$13:$O$13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Sheet2!$J$19:$O$19</c:f>
              <c:numCache>
                <c:formatCode>General</c:formatCode>
                <c:ptCount val="6"/>
                <c:pt idx="0">
                  <c:v>-0.219</c:v>
                </c:pt>
                <c:pt idx="1">
                  <c:v>-0.161</c:v>
                </c:pt>
                <c:pt idx="2">
                  <c:v>-0.19700000000000001</c:v>
                </c:pt>
                <c:pt idx="3">
                  <c:v>-0.28299999999999997</c:v>
                </c:pt>
                <c:pt idx="4">
                  <c:v>-0.372</c:v>
                </c:pt>
                <c:pt idx="5">
                  <c:v>-0.49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2B-45C8-9073-15852FD095EF}"/>
            </c:ext>
          </c:extLst>
        </c:ser>
        <c:ser>
          <c:idx val="6"/>
          <c:order val="6"/>
          <c:tx>
            <c:strRef>
              <c:f>Sheet2!$I$20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Sheet2!$J$13:$O$13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Sheet2!$J$20:$O$20</c:f>
              <c:numCache>
                <c:formatCode>General</c:formatCode>
                <c:ptCount val="6"/>
                <c:pt idx="0">
                  <c:v>-0.16300000000000001</c:v>
                </c:pt>
                <c:pt idx="1">
                  <c:v>-0.114</c:v>
                </c:pt>
                <c:pt idx="2">
                  <c:v>-0.106</c:v>
                </c:pt>
                <c:pt idx="3">
                  <c:v>-0.16</c:v>
                </c:pt>
                <c:pt idx="4">
                  <c:v>-0.21199999999999999</c:v>
                </c:pt>
                <c:pt idx="5">
                  <c:v>-0.30299999999999999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2B-45C8-9073-15852FD095EF}"/>
            </c:ext>
          </c:extLst>
        </c:ser>
        <c:ser>
          <c:idx val="7"/>
          <c:order val="7"/>
          <c:tx>
            <c:strRef>
              <c:f>Sheet2!$I$21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Sheet2!$J$13:$O$13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Sheet2!$J$21:$O$21</c:f>
              <c:numCache>
                <c:formatCode>General</c:formatCode>
                <c:ptCount val="6"/>
                <c:pt idx="0">
                  <c:v>-8.1799999999999998E-2</c:v>
                </c:pt>
                <c:pt idx="1">
                  <c:v>-6.8500000000000005E-2</c:v>
                </c:pt>
                <c:pt idx="2">
                  <c:v>-4.5900000000000003E-2</c:v>
                </c:pt>
                <c:pt idx="3">
                  <c:v>-4.5199999999999997E-2</c:v>
                </c:pt>
                <c:pt idx="4">
                  <c:v>-9.9400000000000002E-2</c:v>
                </c:pt>
                <c:pt idx="5">
                  <c:v>-0.17699999999999999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2B-45C8-9073-15852FD095EF}"/>
            </c:ext>
          </c:extLst>
        </c:ser>
        <c:ser>
          <c:idx val="8"/>
          <c:order val="8"/>
          <c:tx>
            <c:strRef>
              <c:f>Sheet2!$I$22</c:f>
              <c:strCache>
                <c:ptCount val="1"/>
                <c:pt idx="0">
                  <c:v>M 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Sheet2!$J$13:$O$13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Sheet2!$J$22:$O$22</c:f>
              <c:numCache>
                <c:formatCode>0.00</c:formatCode>
                <c:ptCount val="6"/>
                <c:pt idx="0">
                  <c:v>-9.3700000000000006E-2</c:v>
                </c:pt>
                <c:pt idx="1">
                  <c:v>-4.19E-2</c:v>
                </c:pt>
                <c:pt idx="2">
                  <c:v>-2.18E-2</c:v>
                </c:pt>
                <c:pt idx="3">
                  <c:v>-6.2899999999999996E-3</c:v>
                </c:pt>
                <c:pt idx="4">
                  <c:v>-3.8600000000000002E-2</c:v>
                </c:pt>
                <c:pt idx="5">
                  <c:v>-0.109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2B-45C8-9073-15852FD09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116815"/>
        <c:axId val="1825314111"/>
      </c:lineChart>
      <c:catAx>
        <c:axId val="175211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314111"/>
        <c:crosses val="autoZero"/>
        <c:auto val="1"/>
        <c:lblAlgn val="ctr"/>
        <c:lblOffset val="100"/>
        <c:noMultiLvlLbl val="0"/>
      </c:catAx>
      <c:valAx>
        <c:axId val="18253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1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22</xdr:row>
      <xdr:rowOff>100012</xdr:rowOff>
    </xdr:from>
    <xdr:to>
      <xdr:col>8</xdr:col>
      <xdr:colOff>276225</xdr:colOff>
      <xdr:row>36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857A0C-BB52-490C-95CD-5AACCE3B4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223837</xdr:colOff>
      <xdr:row>38</xdr:row>
      <xdr:rowOff>100012</xdr:rowOff>
    </xdr:from>
    <xdr:to>
      <xdr:col>8</xdr:col>
      <xdr:colOff>528637</xdr:colOff>
      <xdr:row>52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36A3B6-62E4-427B-B0AE-5708C0DA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</xdr:colOff>
      <xdr:row>21</xdr:row>
      <xdr:rowOff>138112</xdr:rowOff>
    </xdr:from>
    <xdr:to>
      <xdr:col>16</xdr:col>
      <xdr:colOff>357187</xdr:colOff>
      <xdr:row>36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27BFAF-C82C-4F02-A6A9-5CC99FC5D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71437</xdr:colOff>
      <xdr:row>38</xdr:row>
      <xdr:rowOff>100012</xdr:rowOff>
    </xdr:from>
    <xdr:to>
      <xdr:col>16</xdr:col>
      <xdr:colOff>376237</xdr:colOff>
      <xdr:row>52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2E030C-FA0F-44B5-9368-0EE1FA65A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0706-28CD-4384-8A14-7FD6C9AFF572}">
  <dimension ref="A1:FG27"/>
  <sheetViews>
    <sheetView workbookViewId="0">
      <pane xSplit="1" topLeftCell="B1" activePane="topRight" state="frozen"/>
      <selection pane="topRight" activeCell="B2" sqref="B2"/>
    </sheetView>
  </sheetViews>
  <sheetFormatPr defaultRowHeight="15" x14ac:dyDescent="0.25"/>
  <cols>
    <col min="1" max="1" width="13.7109375" bestFit="1" customWidth="1"/>
    <col min="2" max="7" width="14.85546875" bestFit="1" customWidth="1"/>
    <col min="8" max="49" width="16.85546875" bestFit="1" customWidth="1"/>
    <col min="50" max="55" width="14.140625" bestFit="1" customWidth="1"/>
    <col min="56" max="61" width="12.5703125" bestFit="1" customWidth="1"/>
    <col min="62" max="103" width="14.7109375" bestFit="1" customWidth="1"/>
    <col min="104" max="109" width="11.85546875" bestFit="1" customWidth="1"/>
    <col min="110" max="115" width="12.5703125" bestFit="1" customWidth="1"/>
    <col min="116" max="157" width="14.7109375" bestFit="1" customWidth="1"/>
    <col min="158" max="163" width="11.85546875" bestFit="1" customWidth="1"/>
  </cols>
  <sheetData>
    <row r="1" spans="1:163" x14ac:dyDescent="0.25">
      <c r="A1" t="s">
        <v>23</v>
      </c>
      <c r="B1">
        <f>(1)</f>
        <v>1</v>
      </c>
      <c r="C1">
        <f>(2)</f>
        <v>2</v>
      </c>
      <c r="D1">
        <f>(3)</f>
        <v>3</v>
      </c>
      <c r="E1">
        <f>(4)</f>
        <v>4</v>
      </c>
      <c r="F1">
        <f>(5)</f>
        <v>5</v>
      </c>
      <c r="G1">
        <f>(6)</f>
        <v>6</v>
      </c>
      <c r="H1">
        <f>(7)</f>
        <v>7</v>
      </c>
      <c r="I1">
        <f>(8)</f>
        <v>8</v>
      </c>
      <c r="J1">
        <f>(9)</f>
        <v>9</v>
      </c>
      <c r="K1">
        <f>(10)</f>
        <v>10</v>
      </c>
      <c r="L1">
        <f>(11)</f>
        <v>11</v>
      </c>
      <c r="M1">
        <f>(12)</f>
        <v>12</v>
      </c>
      <c r="N1">
        <f>(13)</f>
        <v>13</v>
      </c>
      <c r="O1">
        <f>(14)</f>
        <v>14</v>
      </c>
      <c r="P1">
        <f>(15)</f>
        <v>15</v>
      </c>
      <c r="Q1">
        <f>(16)</f>
        <v>16</v>
      </c>
      <c r="R1">
        <f>(17)</f>
        <v>17</v>
      </c>
      <c r="S1">
        <f>(18)</f>
        <v>18</v>
      </c>
      <c r="T1">
        <f>(19)</f>
        <v>19</v>
      </c>
      <c r="U1">
        <f>(20)</f>
        <v>20</v>
      </c>
      <c r="V1">
        <f>(21)</f>
        <v>21</v>
      </c>
      <c r="W1">
        <f>(22)</f>
        <v>22</v>
      </c>
      <c r="X1">
        <f>(23)</f>
        <v>23</v>
      </c>
      <c r="Y1">
        <f>(24)</f>
        <v>24</v>
      </c>
      <c r="Z1">
        <f>(25)</f>
        <v>25</v>
      </c>
      <c r="AA1">
        <f>(26)</f>
        <v>26</v>
      </c>
      <c r="AB1">
        <f>(27)</f>
        <v>27</v>
      </c>
      <c r="AC1">
        <f>(28)</f>
        <v>28</v>
      </c>
      <c r="AD1">
        <f>(29)</f>
        <v>29</v>
      </c>
      <c r="AE1">
        <f>(30)</f>
        <v>30</v>
      </c>
      <c r="AF1">
        <f>(31)</f>
        <v>31</v>
      </c>
      <c r="AG1">
        <f>(32)</f>
        <v>32</v>
      </c>
      <c r="AH1">
        <f>(33)</f>
        <v>33</v>
      </c>
      <c r="AI1">
        <f>(34)</f>
        <v>34</v>
      </c>
      <c r="AJ1">
        <f>(35)</f>
        <v>35</v>
      </c>
      <c r="AK1">
        <f>(36)</f>
        <v>36</v>
      </c>
      <c r="AL1">
        <f>(37)</f>
        <v>37</v>
      </c>
      <c r="AM1">
        <f>(38)</f>
        <v>38</v>
      </c>
      <c r="AN1">
        <f>(39)</f>
        <v>39</v>
      </c>
      <c r="AO1">
        <f>(40)</f>
        <v>40</v>
      </c>
      <c r="AP1">
        <f>(41)</f>
        <v>41</v>
      </c>
      <c r="AQ1">
        <f>(42)</f>
        <v>42</v>
      </c>
      <c r="AR1">
        <f>(43)</f>
        <v>43</v>
      </c>
      <c r="AS1">
        <f>(44)</f>
        <v>44</v>
      </c>
      <c r="AT1">
        <f>(45)</f>
        <v>45</v>
      </c>
      <c r="AU1">
        <f>(46)</f>
        <v>46</v>
      </c>
      <c r="AV1">
        <f>(47)</f>
        <v>47</v>
      </c>
      <c r="AW1">
        <f>(48)</f>
        <v>48</v>
      </c>
      <c r="AX1">
        <f>(49)</f>
        <v>49</v>
      </c>
      <c r="AY1">
        <f>(50)</f>
        <v>50</v>
      </c>
      <c r="AZ1">
        <f>(51)</f>
        <v>51</v>
      </c>
      <c r="BA1">
        <f>(52)</f>
        <v>52</v>
      </c>
      <c r="BB1">
        <f>(53)</f>
        <v>53</v>
      </c>
      <c r="BC1">
        <f>(54)</f>
        <v>54</v>
      </c>
      <c r="BD1">
        <f>(55)</f>
        <v>55</v>
      </c>
      <c r="BE1">
        <f>(56)</f>
        <v>56</v>
      </c>
      <c r="BF1">
        <f>(57)</f>
        <v>57</v>
      </c>
      <c r="BG1">
        <f>(58)</f>
        <v>58</v>
      </c>
      <c r="BH1">
        <f>(59)</f>
        <v>59</v>
      </c>
      <c r="BI1">
        <f>(60)</f>
        <v>60</v>
      </c>
      <c r="BJ1">
        <f>(61)</f>
        <v>61</v>
      </c>
      <c r="BK1">
        <f>(62)</f>
        <v>62</v>
      </c>
      <c r="BL1">
        <f>(63)</f>
        <v>63</v>
      </c>
      <c r="BM1">
        <f>(64)</f>
        <v>64</v>
      </c>
      <c r="BN1">
        <f>(65)</f>
        <v>65</v>
      </c>
      <c r="BO1">
        <f>(66)</f>
        <v>66</v>
      </c>
      <c r="BP1">
        <f>(67)</f>
        <v>67</v>
      </c>
      <c r="BQ1">
        <f>(68)</f>
        <v>68</v>
      </c>
      <c r="BR1">
        <f>(69)</f>
        <v>69</v>
      </c>
      <c r="BS1">
        <f>(70)</f>
        <v>70</v>
      </c>
      <c r="BT1">
        <f>(71)</f>
        <v>71</v>
      </c>
      <c r="BU1">
        <f>(72)</f>
        <v>72</v>
      </c>
      <c r="BV1">
        <f>(73)</f>
        <v>73</v>
      </c>
      <c r="BW1">
        <f>(74)</f>
        <v>74</v>
      </c>
      <c r="BX1">
        <f>(75)</f>
        <v>75</v>
      </c>
      <c r="BY1">
        <f>(76)</f>
        <v>76</v>
      </c>
      <c r="BZ1">
        <f>(77)</f>
        <v>77</v>
      </c>
      <c r="CA1">
        <f>(78)</f>
        <v>78</v>
      </c>
      <c r="CB1">
        <f>(79)</f>
        <v>79</v>
      </c>
      <c r="CC1">
        <f>(80)</f>
        <v>80</v>
      </c>
      <c r="CD1">
        <f>(81)</f>
        <v>81</v>
      </c>
      <c r="CE1">
        <f>(82)</f>
        <v>82</v>
      </c>
      <c r="CF1">
        <f>(83)</f>
        <v>83</v>
      </c>
      <c r="CG1">
        <f>(84)</f>
        <v>84</v>
      </c>
      <c r="CH1">
        <f>(85)</f>
        <v>85</v>
      </c>
      <c r="CI1">
        <f>(86)</f>
        <v>86</v>
      </c>
      <c r="CJ1">
        <f>(87)</f>
        <v>87</v>
      </c>
      <c r="CK1">
        <f>(88)</f>
        <v>88</v>
      </c>
      <c r="CL1">
        <f>(89)</f>
        <v>89</v>
      </c>
      <c r="CM1">
        <f>(90)</f>
        <v>90</v>
      </c>
      <c r="CN1">
        <f>(91)</f>
        <v>91</v>
      </c>
      <c r="CO1">
        <f>(92)</f>
        <v>92</v>
      </c>
      <c r="CP1">
        <f>(93)</f>
        <v>93</v>
      </c>
      <c r="CQ1">
        <f>(94)</f>
        <v>94</v>
      </c>
      <c r="CR1">
        <f>(95)</f>
        <v>95</v>
      </c>
      <c r="CS1">
        <f>(96)</f>
        <v>96</v>
      </c>
      <c r="CT1">
        <f>(97)</f>
        <v>97</v>
      </c>
      <c r="CU1">
        <f>(98)</f>
        <v>98</v>
      </c>
      <c r="CV1">
        <f>(99)</f>
        <v>99</v>
      </c>
      <c r="CW1">
        <f>(100)</f>
        <v>100</v>
      </c>
      <c r="CX1">
        <f>(101)</f>
        <v>101</v>
      </c>
      <c r="CY1">
        <f>(102)</f>
        <v>102</v>
      </c>
      <c r="CZ1">
        <f>(103)</f>
        <v>103</v>
      </c>
      <c r="DA1">
        <f>(104)</f>
        <v>104</v>
      </c>
      <c r="DB1">
        <f>(105)</f>
        <v>105</v>
      </c>
      <c r="DC1">
        <f>(106)</f>
        <v>106</v>
      </c>
      <c r="DD1">
        <f>(107)</f>
        <v>107</v>
      </c>
      <c r="DE1">
        <f>(108)</f>
        <v>108</v>
      </c>
      <c r="DF1">
        <f>(109)</f>
        <v>109</v>
      </c>
      <c r="DG1">
        <f>(110)</f>
        <v>110</v>
      </c>
      <c r="DH1">
        <f>(111)</f>
        <v>111</v>
      </c>
      <c r="DI1">
        <f>(112)</f>
        <v>112</v>
      </c>
      <c r="DJ1">
        <f>(113)</f>
        <v>113</v>
      </c>
      <c r="DK1">
        <f>(114)</f>
        <v>114</v>
      </c>
      <c r="DL1">
        <f>(115)</f>
        <v>115</v>
      </c>
      <c r="DM1">
        <f>(116)</f>
        <v>116</v>
      </c>
      <c r="DN1">
        <f>(117)</f>
        <v>117</v>
      </c>
      <c r="DO1">
        <f>(118)</f>
        <v>118</v>
      </c>
      <c r="DP1">
        <f>(119)</f>
        <v>119</v>
      </c>
      <c r="DQ1">
        <f>(120)</f>
        <v>120</v>
      </c>
      <c r="DR1">
        <f>(121)</f>
        <v>121</v>
      </c>
      <c r="DS1">
        <f>(122)</f>
        <v>122</v>
      </c>
      <c r="DT1">
        <f>(123)</f>
        <v>123</v>
      </c>
      <c r="DU1">
        <f>(124)</f>
        <v>124</v>
      </c>
      <c r="DV1">
        <f>(125)</f>
        <v>125</v>
      </c>
      <c r="DW1">
        <f>(126)</f>
        <v>126</v>
      </c>
      <c r="DX1">
        <f>(127)</f>
        <v>127</v>
      </c>
      <c r="DY1">
        <f>(128)</f>
        <v>128</v>
      </c>
      <c r="DZ1">
        <f>(129)</f>
        <v>129</v>
      </c>
      <c r="EA1">
        <f>(130)</f>
        <v>130</v>
      </c>
      <c r="EB1">
        <f>(131)</f>
        <v>131</v>
      </c>
      <c r="EC1">
        <f>(132)</f>
        <v>132</v>
      </c>
      <c r="ED1">
        <f>(133)</f>
        <v>133</v>
      </c>
      <c r="EE1">
        <f>(134)</f>
        <v>134</v>
      </c>
      <c r="EF1">
        <f>(135)</f>
        <v>135</v>
      </c>
      <c r="EG1">
        <f>(136)</f>
        <v>136</v>
      </c>
      <c r="EH1">
        <f>(137)</f>
        <v>137</v>
      </c>
      <c r="EI1">
        <f>(138)</f>
        <v>138</v>
      </c>
      <c r="EJ1">
        <f>(139)</f>
        <v>139</v>
      </c>
      <c r="EK1">
        <f>(140)</f>
        <v>140</v>
      </c>
      <c r="EL1">
        <f>(141)</f>
        <v>141</v>
      </c>
      <c r="EM1">
        <f>(142)</f>
        <v>142</v>
      </c>
      <c r="EN1">
        <f>(143)</f>
        <v>143</v>
      </c>
      <c r="EO1">
        <f>(144)</f>
        <v>144</v>
      </c>
      <c r="EP1">
        <f>(145)</f>
        <v>145</v>
      </c>
      <c r="EQ1">
        <f>(146)</f>
        <v>146</v>
      </c>
      <c r="ER1">
        <f>(147)</f>
        <v>147</v>
      </c>
      <c r="ES1">
        <f>(148)</f>
        <v>148</v>
      </c>
      <c r="ET1">
        <f>(149)</f>
        <v>149</v>
      </c>
      <c r="EU1">
        <f>(150)</f>
        <v>150</v>
      </c>
      <c r="EV1">
        <f>(151)</f>
        <v>151</v>
      </c>
      <c r="EW1">
        <f>(152)</f>
        <v>152</v>
      </c>
      <c r="EX1">
        <f>(153)</f>
        <v>153</v>
      </c>
      <c r="EY1">
        <f>(154)</f>
        <v>154</v>
      </c>
      <c r="EZ1">
        <f>(155)</f>
        <v>155</v>
      </c>
      <c r="FA1">
        <f>(156)</f>
        <v>156</v>
      </c>
      <c r="FB1">
        <f>(157)</f>
        <v>157</v>
      </c>
      <c r="FC1">
        <f>(158)</f>
        <v>158</v>
      </c>
      <c r="FD1">
        <f>(159)</f>
        <v>159</v>
      </c>
      <c r="FE1">
        <f>(160)</f>
        <v>160</v>
      </c>
      <c r="FF1">
        <f>(161)</f>
        <v>161</v>
      </c>
      <c r="FG1">
        <f>(162)</f>
        <v>162</v>
      </c>
    </row>
    <row r="2" spans="1:163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</v>
      </c>
      <c r="AE2" t="s">
        <v>53</v>
      </c>
      <c r="AF2" t="s">
        <v>54</v>
      </c>
      <c r="AG2" t="s">
        <v>55</v>
      </c>
      <c r="AH2" t="s">
        <v>56</v>
      </c>
      <c r="AI2" t="s">
        <v>57</v>
      </c>
      <c r="AJ2" t="s">
        <v>58</v>
      </c>
      <c r="AK2" t="s">
        <v>59</v>
      </c>
      <c r="AL2" t="s">
        <v>60</v>
      </c>
      <c r="AM2" t="s">
        <v>61</v>
      </c>
      <c r="AN2" t="s">
        <v>62</v>
      </c>
      <c r="AO2" t="s">
        <v>63</v>
      </c>
      <c r="AP2" t="s">
        <v>64</v>
      </c>
      <c r="AQ2" t="s">
        <v>65</v>
      </c>
      <c r="AR2" t="s">
        <v>66</v>
      </c>
      <c r="AS2" t="s">
        <v>67</v>
      </c>
      <c r="AT2" t="s">
        <v>68</v>
      </c>
      <c r="AU2" t="s">
        <v>69</v>
      </c>
      <c r="AV2" t="s">
        <v>70</v>
      </c>
      <c r="AW2" t="s">
        <v>71</v>
      </c>
      <c r="AX2" t="s">
        <v>72</v>
      </c>
      <c r="AY2" t="s">
        <v>73</v>
      </c>
      <c r="AZ2" t="s">
        <v>74</v>
      </c>
      <c r="BA2" t="s">
        <v>75</v>
      </c>
      <c r="BB2" t="s">
        <v>76</v>
      </c>
      <c r="BC2" t="s">
        <v>77</v>
      </c>
      <c r="BD2" t="s">
        <v>78</v>
      </c>
      <c r="BE2" t="s">
        <v>79</v>
      </c>
      <c r="BF2" t="s">
        <v>80</v>
      </c>
      <c r="BG2" t="s">
        <v>81</v>
      </c>
      <c r="BH2" t="s">
        <v>82</v>
      </c>
      <c r="BI2" t="s">
        <v>83</v>
      </c>
      <c r="BJ2" t="s">
        <v>84</v>
      </c>
      <c r="BK2" t="s">
        <v>85</v>
      </c>
      <c r="BL2" t="s">
        <v>86</v>
      </c>
      <c r="BM2" t="s">
        <v>87</v>
      </c>
      <c r="BN2" t="s">
        <v>88</v>
      </c>
      <c r="BO2" t="s">
        <v>89</v>
      </c>
      <c r="BP2" t="s">
        <v>90</v>
      </c>
      <c r="BQ2" t="s">
        <v>91</v>
      </c>
      <c r="BR2" t="s">
        <v>92</v>
      </c>
      <c r="BS2" t="s">
        <v>93</v>
      </c>
      <c r="BT2" t="s">
        <v>94</v>
      </c>
      <c r="BU2" t="s">
        <v>95</v>
      </c>
      <c r="BV2" t="s">
        <v>96</v>
      </c>
      <c r="BW2" t="s">
        <v>97</v>
      </c>
      <c r="BX2" t="s">
        <v>98</v>
      </c>
      <c r="BY2" t="s">
        <v>99</v>
      </c>
      <c r="BZ2" t="s">
        <v>100</v>
      </c>
      <c r="CA2" t="s">
        <v>101</v>
      </c>
      <c r="CB2" t="s">
        <v>102</v>
      </c>
      <c r="CC2" t="s">
        <v>103</v>
      </c>
      <c r="CD2" t="s">
        <v>104</v>
      </c>
      <c r="CE2" t="s">
        <v>105</v>
      </c>
      <c r="CF2" t="s">
        <v>106</v>
      </c>
      <c r="CG2" t="s">
        <v>107</v>
      </c>
      <c r="CH2" t="s">
        <v>108</v>
      </c>
      <c r="CI2" t="s">
        <v>109</v>
      </c>
      <c r="CJ2" t="s">
        <v>110</v>
      </c>
      <c r="CK2" t="s">
        <v>111</v>
      </c>
      <c r="CL2" t="s">
        <v>112</v>
      </c>
      <c r="CM2" t="s">
        <v>113</v>
      </c>
      <c r="CN2" t="s">
        <v>114</v>
      </c>
      <c r="CO2" t="s">
        <v>115</v>
      </c>
      <c r="CP2" t="s">
        <v>116</v>
      </c>
      <c r="CQ2" t="s">
        <v>117</v>
      </c>
      <c r="CR2" t="s">
        <v>118</v>
      </c>
      <c r="CS2" t="s">
        <v>119</v>
      </c>
      <c r="CT2" t="s">
        <v>120</v>
      </c>
      <c r="CU2" t="s">
        <v>121</v>
      </c>
      <c r="CV2" t="s">
        <v>122</v>
      </c>
      <c r="CW2" t="s">
        <v>123</v>
      </c>
      <c r="CX2" t="s">
        <v>124</v>
      </c>
      <c r="CY2" t="s">
        <v>125</v>
      </c>
      <c r="CZ2" t="s">
        <v>126</v>
      </c>
      <c r="DA2" t="s">
        <v>127</v>
      </c>
      <c r="DB2" t="s">
        <v>128</v>
      </c>
      <c r="DC2" t="s">
        <v>129</v>
      </c>
      <c r="DD2" t="s">
        <v>130</v>
      </c>
      <c r="DE2" t="s">
        <v>131</v>
      </c>
      <c r="DF2" t="s">
        <v>132</v>
      </c>
      <c r="DG2" t="s">
        <v>133</v>
      </c>
      <c r="DH2" t="s">
        <v>134</v>
      </c>
      <c r="DI2" t="s">
        <v>135</v>
      </c>
      <c r="DJ2" t="s">
        <v>136</v>
      </c>
      <c r="DK2" t="s">
        <v>137</v>
      </c>
      <c r="DL2" t="s">
        <v>138</v>
      </c>
      <c r="DM2" t="s">
        <v>139</v>
      </c>
      <c r="DN2" t="s">
        <v>140</v>
      </c>
      <c r="DO2" t="s">
        <v>141</v>
      </c>
      <c r="DP2" t="s">
        <v>142</v>
      </c>
      <c r="DQ2" t="s">
        <v>143</v>
      </c>
      <c r="DR2" t="s">
        <v>144</v>
      </c>
      <c r="DS2" t="s">
        <v>145</v>
      </c>
      <c r="DT2" t="s">
        <v>146</v>
      </c>
      <c r="DU2" t="s">
        <v>147</v>
      </c>
      <c r="DV2" t="s">
        <v>148</v>
      </c>
      <c r="DW2" t="s">
        <v>149</v>
      </c>
      <c r="DX2" t="s">
        <v>150</v>
      </c>
      <c r="DY2" t="s">
        <v>151</v>
      </c>
      <c r="DZ2" t="s">
        <v>152</v>
      </c>
      <c r="EA2" t="s">
        <v>153</v>
      </c>
      <c r="EB2" t="s">
        <v>154</v>
      </c>
      <c r="EC2" t="s">
        <v>155</v>
      </c>
      <c r="ED2" t="s">
        <v>156</v>
      </c>
      <c r="EE2" t="s">
        <v>157</v>
      </c>
      <c r="EF2" t="s">
        <v>158</v>
      </c>
      <c r="EG2" t="s">
        <v>159</v>
      </c>
      <c r="EH2" t="s">
        <v>160</v>
      </c>
      <c r="EI2" t="s">
        <v>161</v>
      </c>
      <c r="EJ2" t="s">
        <v>162</v>
      </c>
      <c r="EK2" t="s">
        <v>163</v>
      </c>
      <c r="EL2" t="s">
        <v>164</v>
      </c>
      <c r="EM2" t="s">
        <v>165</v>
      </c>
      <c r="EN2" t="s">
        <v>166</v>
      </c>
      <c r="EO2" t="s">
        <v>167</v>
      </c>
      <c r="EP2" t="s">
        <v>168</v>
      </c>
      <c r="EQ2" t="s">
        <v>169</v>
      </c>
      <c r="ER2" t="s">
        <v>170</v>
      </c>
      <c r="ES2" t="s">
        <v>171</v>
      </c>
      <c r="ET2" t="s">
        <v>172</v>
      </c>
      <c r="EU2" t="s">
        <v>173</v>
      </c>
      <c r="EV2" t="s">
        <v>174</v>
      </c>
      <c r="EW2" t="s">
        <v>175</v>
      </c>
      <c r="EX2" t="s">
        <v>176</v>
      </c>
      <c r="EY2" t="s">
        <v>177</v>
      </c>
      <c r="EZ2" t="s">
        <v>178</v>
      </c>
      <c r="FA2" t="s">
        <v>179</v>
      </c>
      <c r="FB2" t="s">
        <v>180</v>
      </c>
      <c r="FC2" t="s">
        <v>181</v>
      </c>
      <c r="FD2" t="s">
        <v>182</v>
      </c>
      <c r="FE2" t="s">
        <v>183</v>
      </c>
      <c r="FF2" t="s">
        <v>184</v>
      </c>
      <c r="FG2" t="s">
        <v>185</v>
      </c>
    </row>
    <row r="3" spans="1:163" x14ac:dyDescent="0.25">
      <c r="A3" t="s">
        <v>2</v>
      </c>
      <c r="B3">
        <v>-5.3800000000000001E-2</v>
      </c>
      <c r="C3">
        <v>-7.2599999999999998E-2</v>
      </c>
      <c r="D3">
        <v>-0.184</v>
      </c>
      <c r="E3">
        <v>-0.253</v>
      </c>
      <c r="F3">
        <v>-0.34</v>
      </c>
      <c r="G3">
        <v>-0.39400000000000002</v>
      </c>
      <c r="H3">
        <v>-9.74E-2</v>
      </c>
      <c r="I3">
        <v>-9.69E-2</v>
      </c>
      <c r="J3">
        <v>-0.19900000000000001</v>
      </c>
      <c r="K3">
        <v>-0.252</v>
      </c>
      <c r="L3">
        <v>-0.38200000000000001</v>
      </c>
      <c r="M3">
        <v>-0.39400000000000002</v>
      </c>
      <c r="N3">
        <v>-0.19900000000000001</v>
      </c>
      <c r="O3">
        <v>-0.26500000000000001</v>
      </c>
      <c r="P3">
        <v>-0.19600000000000001</v>
      </c>
      <c r="Q3">
        <v>-0.26900000000000002</v>
      </c>
      <c r="R3">
        <v>-0.44700000000000001</v>
      </c>
      <c r="S3">
        <v>-0.7</v>
      </c>
      <c r="T3">
        <v>-0.24299999999999999</v>
      </c>
      <c r="U3">
        <v>-0.24299999999999999</v>
      </c>
      <c r="V3">
        <v>-0.34200000000000003</v>
      </c>
      <c r="W3">
        <v>-0.439</v>
      </c>
      <c r="X3">
        <v>-0.5</v>
      </c>
      <c r="Y3">
        <v>-0.63400000000000001</v>
      </c>
      <c r="Z3">
        <v>-0.16400000000000001</v>
      </c>
      <c r="AA3">
        <v>-0.17499999999999999</v>
      </c>
      <c r="AB3">
        <v>-0.25800000000000001</v>
      </c>
      <c r="AC3">
        <v>-0.41599999999999998</v>
      </c>
      <c r="AD3">
        <v>-0.55900000000000005</v>
      </c>
      <c r="AE3">
        <v>-0.56999999999999995</v>
      </c>
      <c r="AF3">
        <v>-8.3500000000000005E-2</v>
      </c>
      <c r="AG3">
        <v>-0.09</v>
      </c>
      <c r="AH3">
        <v>-0.22500000000000001</v>
      </c>
      <c r="AI3">
        <v>-0.36599999999999999</v>
      </c>
      <c r="AJ3">
        <v>-0.503</v>
      </c>
      <c r="AK3">
        <v>-0.59199999999999997</v>
      </c>
      <c r="AL3">
        <v>-1.84E-2</v>
      </c>
      <c r="AM3">
        <v>1.3300000000000001E-4</v>
      </c>
      <c r="AN3">
        <v>-0.154</v>
      </c>
      <c r="AO3">
        <v>-0.317</v>
      </c>
      <c r="AP3">
        <v>-0.45600000000000002</v>
      </c>
      <c r="AQ3">
        <v>-0.5</v>
      </c>
      <c r="AR3">
        <v>8.8900000000000007E-2</v>
      </c>
      <c r="AS3">
        <v>9.8500000000000004E-2</v>
      </c>
      <c r="AT3">
        <v>9.0100000000000006E-3</v>
      </c>
      <c r="AU3">
        <v>-0.127</v>
      </c>
      <c r="AV3">
        <v>-0.312</v>
      </c>
      <c r="AW3">
        <v>-0.35599999999999998</v>
      </c>
      <c r="AX3">
        <v>5.9900000000000002E-2</v>
      </c>
      <c r="AY3">
        <v>0.12</v>
      </c>
      <c r="AZ3">
        <v>7.0000000000000007E-2</v>
      </c>
      <c r="BA3">
        <v>-3.56E-2</v>
      </c>
      <c r="BB3">
        <v>-0.19700000000000001</v>
      </c>
      <c r="BC3">
        <v>-0.23899999999999999</v>
      </c>
      <c r="BD3">
        <v>-7.3200000000000001E-2</v>
      </c>
      <c r="BE3">
        <v>-0.11899999999999999</v>
      </c>
      <c r="BF3">
        <v>-0.14399999999999999</v>
      </c>
      <c r="BG3">
        <v>-0.26400000000000001</v>
      </c>
      <c r="BH3">
        <v>-0.26700000000000002</v>
      </c>
      <c r="BI3">
        <v>-0.34</v>
      </c>
      <c r="BJ3">
        <v>-8.5099999999999995E-2</v>
      </c>
      <c r="BK3">
        <v>-0.105</v>
      </c>
      <c r="BL3">
        <v>-0.13800000000000001</v>
      </c>
      <c r="BM3">
        <v>-0.375</v>
      </c>
      <c r="BN3">
        <v>-0.442</v>
      </c>
      <c r="BO3">
        <v>-0.495</v>
      </c>
      <c r="BP3">
        <v>-0.187</v>
      </c>
      <c r="BQ3">
        <v>-0.27700000000000002</v>
      </c>
      <c r="BR3">
        <v>-0.2</v>
      </c>
      <c r="BS3">
        <v>-0.215</v>
      </c>
      <c r="BT3">
        <v>-0.45100000000000001</v>
      </c>
      <c r="BU3">
        <v>-0.77100000000000002</v>
      </c>
      <c r="BV3">
        <v>-0.245</v>
      </c>
      <c r="BW3">
        <v>-0.35199999999999998</v>
      </c>
      <c r="BX3">
        <v>-0.45900000000000002</v>
      </c>
      <c r="BY3">
        <v>-0.44700000000000001</v>
      </c>
      <c r="BZ3">
        <v>-0.374</v>
      </c>
      <c r="CA3">
        <v>-0.59399999999999997</v>
      </c>
      <c r="CB3">
        <v>-0.214</v>
      </c>
      <c r="CC3">
        <v>-0.23</v>
      </c>
      <c r="CD3">
        <v>-0.34699999999999998</v>
      </c>
      <c r="CE3">
        <v>-0.55200000000000005</v>
      </c>
      <c r="CF3">
        <v>-0.55500000000000005</v>
      </c>
      <c r="CG3">
        <v>-0.51800000000000002</v>
      </c>
      <c r="CH3">
        <v>-0.13</v>
      </c>
      <c r="CI3">
        <v>-0.107</v>
      </c>
      <c r="CJ3">
        <v>-0.19700000000000001</v>
      </c>
      <c r="CK3">
        <v>-0.38300000000000001</v>
      </c>
      <c r="CL3">
        <v>-0.54400000000000004</v>
      </c>
      <c r="CM3">
        <v>-0.59499999999999997</v>
      </c>
      <c r="CN3">
        <v>-4.62E-3</v>
      </c>
      <c r="CO3">
        <v>-3.0500000000000002E-3</v>
      </c>
      <c r="CP3">
        <v>-7.9200000000000007E-2</v>
      </c>
      <c r="CQ3">
        <v>-0.20599999999999999</v>
      </c>
      <c r="CR3">
        <v>-0.35799999999999998</v>
      </c>
      <c r="CS3">
        <v>-0.45700000000000002</v>
      </c>
      <c r="CT3">
        <v>0.113</v>
      </c>
      <c r="CU3">
        <v>9.8400000000000001E-2</v>
      </c>
      <c r="CV3">
        <v>3.5900000000000001E-2</v>
      </c>
      <c r="CW3">
        <v>-4.8300000000000003E-2</v>
      </c>
      <c r="CX3">
        <v>-0.17</v>
      </c>
      <c r="CY3">
        <v>-0.25900000000000001</v>
      </c>
      <c r="CZ3">
        <v>6.3899999999999998E-2</v>
      </c>
      <c r="DA3">
        <v>0.108</v>
      </c>
      <c r="DB3">
        <v>6.54E-2</v>
      </c>
      <c r="DC3">
        <v>-1.17E-2</v>
      </c>
      <c r="DD3">
        <v>-0.09</v>
      </c>
      <c r="DE3">
        <v>-0.14799999999999999</v>
      </c>
      <c r="DF3">
        <v>-6.2799999999999995E-2</v>
      </c>
      <c r="DG3">
        <v>-9.6100000000000005E-2</v>
      </c>
      <c r="DH3">
        <v>-0.14599999999999999</v>
      </c>
      <c r="DI3">
        <v>-0.24199999999999999</v>
      </c>
      <c r="DJ3">
        <v>-0.27200000000000002</v>
      </c>
      <c r="DK3">
        <v>-0.32200000000000001</v>
      </c>
      <c r="DL3">
        <v>-8.0100000000000005E-2</v>
      </c>
      <c r="DM3">
        <v>-9.3399999999999997E-2</v>
      </c>
      <c r="DN3">
        <v>-0.14799999999999999</v>
      </c>
      <c r="DO3">
        <v>-0.32700000000000001</v>
      </c>
      <c r="DP3">
        <v>-0.40899999999999997</v>
      </c>
      <c r="DQ3">
        <v>-0.44900000000000001</v>
      </c>
      <c r="DR3">
        <v>-0.16500000000000001</v>
      </c>
      <c r="DS3">
        <v>-0.25800000000000001</v>
      </c>
      <c r="DT3">
        <v>-0.193</v>
      </c>
      <c r="DU3">
        <v>-0.23</v>
      </c>
      <c r="DV3">
        <v>-0.44800000000000001</v>
      </c>
      <c r="DW3">
        <v>-0.749</v>
      </c>
      <c r="DX3">
        <v>-0.22700000000000001</v>
      </c>
      <c r="DY3">
        <v>-0.29699999999999999</v>
      </c>
      <c r="DZ3">
        <v>-0.41299999999999998</v>
      </c>
      <c r="EA3">
        <v>-0.443</v>
      </c>
      <c r="EB3">
        <v>-0.41599999999999998</v>
      </c>
      <c r="EC3">
        <v>-0.60599999999999998</v>
      </c>
      <c r="ED3">
        <v>-0.183</v>
      </c>
      <c r="EE3">
        <v>-0.19400000000000001</v>
      </c>
      <c r="EF3">
        <v>-0.30099999999999999</v>
      </c>
      <c r="EG3">
        <v>-0.497</v>
      </c>
      <c r="EH3">
        <v>-0.55500000000000005</v>
      </c>
      <c r="EI3">
        <v>-0.53800000000000003</v>
      </c>
      <c r="EJ3">
        <v>-9.8299999999999998E-2</v>
      </c>
      <c r="EK3">
        <v>-8.6199999999999999E-2</v>
      </c>
      <c r="EL3">
        <v>-0.188</v>
      </c>
      <c r="EM3">
        <v>-0.36399999999999999</v>
      </c>
      <c r="EN3">
        <v>-0.52100000000000002</v>
      </c>
      <c r="EO3">
        <v>-0.59099999999999997</v>
      </c>
      <c r="EP3">
        <v>-5.7600000000000004E-3</v>
      </c>
      <c r="EQ3">
        <v>1.3299999999999999E-2</v>
      </c>
      <c r="ER3">
        <v>-9.3100000000000002E-2</v>
      </c>
      <c r="ES3">
        <v>-0.23200000000000001</v>
      </c>
      <c r="ET3">
        <v>-0.38400000000000001</v>
      </c>
      <c r="EU3">
        <v>-0.46400000000000002</v>
      </c>
      <c r="EV3">
        <v>9.35E-2</v>
      </c>
      <c r="EW3">
        <v>0.10100000000000001</v>
      </c>
      <c r="EX3">
        <v>3.7199999999999997E-2</v>
      </c>
      <c r="EY3">
        <v>-7.0900000000000005E-2</v>
      </c>
      <c r="EZ3">
        <v>-0.218</v>
      </c>
      <c r="FA3">
        <v>-0.28899999999999998</v>
      </c>
      <c r="FB3">
        <v>5.5100000000000003E-2</v>
      </c>
      <c r="FC3">
        <v>0.106</v>
      </c>
      <c r="FD3">
        <v>7.51E-2</v>
      </c>
      <c r="FE3">
        <v>-1.6299999999999999E-2</v>
      </c>
      <c r="FF3">
        <v>-0.13200000000000001</v>
      </c>
      <c r="FG3">
        <v>-0.18099999999999999</v>
      </c>
    </row>
    <row r="4" spans="1:163" x14ac:dyDescent="0.25">
      <c r="A4" t="s">
        <v>3</v>
      </c>
      <c r="B4">
        <v>7.4499999999999997E-2</v>
      </c>
      <c r="C4">
        <v>8.3900000000000002E-2</v>
      </c>
      <c r="D4">
        <v>-9.7699999999999995E-2</v>
      </c>
      <c r="E4">
        <v>-0.15</v>
      </c>
      <c r="F4">
        <v>-0.32800000000000001</v>
      </c>
      <c r="G4">
        <v>-0.30299999999999999</v>
      </c>
      <c r="H4">
        <v>-6.59E-2</v>
      </c>
      <c r="I4">
        <v>-1.35E-2</v>
      </c>
      <c r="J4">
        <v>-0.13600000000000001</v>
      </c>
      <c r="K4">
        <v>-0.218</v>
      </c>
      <c r="L4">
        <v>-0.26400000000000001</v>
      </c>
      <c r="M4">
        <v>-0.155</v>
      </c>
      <c r="N4">
        <v>-0.255</v>
      </c>
      <c r="O4">
        <v>-0.25</v>
      </c>
      <c r="P4">
        <v>-0.33</v>
      </c>
      <c r="Q4">
        <v>-0.39700000000000002</v>
      </c>
      <c r="R4">
        <v>-0.45</v>
      </c>
      <c r="S4">
        <v>-0.49099999999999999</v>
      </c>
      <c r="T4">
        <v>-0.32900000000000001</v>
      </c>
      <c r="U4">
        <v>-0.23599999999999999</v>
      </c>
      <c r="V4">
        <v>-0.30599999999999999</v>
      </c>
      <c r="W4">
        <v>-0.44500000000000001</v>
      </c>
      <c r="X4">
        <v>-0.496</v>
      </c>
      <c r="Y4">
        <v>-0.59</v>
      </c>
      <c r="Z4">
        <v>-0.28199999999999997</v>
      </c>
      <c r="AA4">
        <v>-0.24</v>
      </c>
      <c r="AB4">
        <v>-0.221</v>
      </c>
      <c r="AC4">
        <v>-0.31</v>
      </c>
      <c r="AD4">
        <v>-0.45100000000000001</v>
      </c>
      <c r="AE4">
        <v>-0.51800000000000002</v>
      </c>
      <c r="AF4">
        <v>-0.17699999999999999</v>
      </c>
      <c r="AG4">
        <v>-0.18099999999999999</v>
      </c>
      <c r="AH4">
        <v>-0.21199999999999999</v>
      </c>
      <c r="AI4">
        <v>-0.26</v>
      </c>
      <c r="AJ4">
        <v>-0.31</v>
      </c>
      <c r="AK4">
        <v>-0.40500000000000003</v>
      </c>
      <c r="AL4">
        <v>-0.111</v>
      </c>
      <c r="AM4">
        <v>-0.108</v>
      </c>
      <c r="AN4">
        <v>-0.17899999999999999</v>
      </c>
      <c r="AO4">
        <v>-0.23799999999999999</v>
      </c>
      <c r="AP4">
        <v>-0.26600000000000001</v>
      </c>
      <c r="AQ4">
        <v>-0.28000000000000003</v>
      </c>
      <c r="AR4">
        <v>-4.6399999999999997E-2</v>
      </c>
      <c r="AS4">
        <v>-6.59E-2</v>
      </c>
      <c r="AT4">
        <v>-8.2000000000000003E-2</v>
      </c>
      <c r="AU4">
        <v>-0.13500000000000001</v>
      </c>
      <c r="AV4">
        <v>-0.19500000000000001</v>
      </c>
      <c r="AW4">
        <v>-0.23200000000000001</v>
      </c>
      <c r="AX4">
        <v>-8.0799999999999997E-2</v>
      </c>
      <c r="AY4">
        <v>-4.2500000000000003E-2</v>
      </c>
      <c r="AZ4">
        <v>-3.9899999999999998E-2</v>
      </c>
      <c r="BA4">
        <v>-6.7400000000000002E-2</v>
      </c>
      <c r="BB4">
        <v>-0.14299999999999999</v>
      </c>
      <c r="BC4">
        <v>-0.19</v>
      </c>
      <c r="BD4">
        <v>0.17499999999999999</v>
      </c>
      <c r="BE4">
        <v>0.13200000000000001</v>
      </c>
      <c r="BF4">
        <v>-9.1700000000000004E-2</v>
      </c>
      <c r="BG4">
        <v>-0.22700000000000001</v>
      </c>
      <c r="BH4">
        <v>-0.23499999999999999</v>
      </c>
      <c r="BI4">
        <v>-0.45800000000000002</v>
      </c>
      <c r="BJ4">
        <v>-5.4399999999999997E-2</v>
      </c>
      <c r="BK4">
        <v>1.5200000000000001E-4</v>
      </c>
      <c r="BL4">
        <v>-0.106</v>
      </c>
      <c r="BM4">
        <v>-0.312</v>
      </c>
      <c r="BN4">
        <v>-0.32900000000000001</v>
      </c>
      <c r="BO4">
        <v>-0.38500000000000001</v>
      </c>
      <c r="BP4">
        <v>-0.15</v>
      </c>
      <c r="BQ4">
        <v>-0.22600000000000001</v>
      </c>
      <c r="BR4">
        <v>-0.311</v>
      </c>
      <c r="BS4">
        <v>-0.39800000000000002</v>
      </c>
      <c r="BT4">
        <v>-0.54200000000000004</v>
      </c>
      <c r="BU4">
        <v>-0.60299999999999998</v>
      </c>
      <c r="BV4">
        <v>-0.27700000000000002</v>
      </c>
      <c r="BW4">
        <v>-0.29899999999999999</v>
      </c>
      <c r="BX4">
        <v>-0.432</v>
      </c>
      <c r="BY4">
        <v>-0.47299999999999998</v>
      </c>
      <c r="BZ4">
        <v>-0.51100000000000001</v>
      </c>
      <c r="CA4">
        <v>-0.629</v>
      </c>
      <c r="CB4">
        <v>-0.28699999999999998</v>
      </c>
      <c r="CC4">
        <v>-0.23100000000000001</v>
      </c>
      <c r="CD4">
        <v>-0.318</v>
      </c>
      <c r="CE4">
        <v>-0.44400000000000001</v>
      </c>
      <c r="CF4">
        <v>-0.51500000000000001</v>
      </c>
      <c r="CG4">
        <v>-0.53800000000000003</v>
      </c>
      <c r="CH4">
        <v>-0.219</v>
      </c>
      <c r="CI4">
        <v>-0.161</v>
      </c>
      <c r="CJ4">
        <v>-0.19700000000000001</v>
      </c>
      <c r="CK4">
        <v>-0.28299999999999997</v>
      </c>
      <c r="CL4">
        <v>-0.372</v>
      </c>
      <c r="CM4">
        <v>-0.49</v>
      </c>
      <c r="CN4">
        <v>-0.16300000000000001</v>
      </c>
      <c r="CO4">
        <v>-0.114</v>
      </c>
      <c r="CP4">
        <v>-0.106</v>
      </c>
      <c r="CQ4">
        <v>-0.16</v>
      </c>
      <c r="CR4">
        <v>-0.21199999999999999</v>
      </c>
      <c r="CS4">
        <v>-0.30299999999999999</v>
      </c>
      <c r="CT4">
        <v>-8.1799999999999998E-2</v>
      </c>
      <c r="CU4">
        <v>-6.8500000000000005E-2</v>
      </c>
      <c r="CV4">
        <v>-4.5900000000000003E-2</v>
      </c>
      <c r="CW4">
        <v>-4.5199999999999997E-2</v>
      </c>
      <c r="CX4">
        <v>-9.9400000000000002E-2</v>
      </c>
      <c r="CY4">
        <v>-0.17699999999999999</v>
      </c>
      <c r="CZ4">
        <v>-9.3700000000000006E-2</v>
      </c>
      <c r="DA4">
        <v>-4.19E-2</v>
      </c>
      <c r="DB4">
        <v>-2.18E-2</v>
      </c>
      <c r="DC4">
        <v>-6.2899999999999996E-3</v>
      </c>
      <c r="DD4">
        <v>-3.8600000000000002E-2</v>
      </c>
      <c r="DE4">
        <v>-0.109</v>
      </c>
      <c r="DF4">
        <v>0.13500000000000001</v>
      </c>
      <c r="DG4">
        <v>0.11700000000000001</v>
      </c>
      <c r="DH4">
        <v>-8.6499999999999994E-2</v>
      </c>
      <c r="DI4">
        <v>-0.188</v>
      </c>
      <c r="DJ4">
        <v>-0.26100000000000001</v>
      </c>
      <c r="DK4">
        <v>-0.36899999999999999</v>
      </c>
      <c r="DL4">
        <v>-5.3999999999999999E-2</v>
      </c>
      <c r="DM4">
        <v>1.34E-3</v>
      </c>
      <c r="DN4">
        <v>-0.106</v>
      </c>
      <c r="DO4">
        <v>-0.27300000000000002</v>
      </c>
      <c r="DP4">
        <v>-0.30499999999999999</v>
      </c>
      <c r="DQ4">
        <v>-0.28599999999999998</v>
      </c>
      <c r="DR4">
        <v>-0.16600000000000001</v>
      </c>
      <c r="DS4">
        <v>-0.222</v>
      </c>
      <c r="DT4">
        <v>-0.311</v>
      </c>
      <c r="DU4">
        <v>-0.39600000000000002</v>
      </c>
      <c r="DV4">
        <v>-0.51500000000000001</v>
      </c>
      <c r="DW4">
        <v>-0.57299999999999995</v>
      </c>
      <c r="DX4">
        <v>-0.28699999999999998</v>
      </c>
      <c r="DY4">
        <v>-0.26400000000000001</v>
      </c>
      <c r="DZ4">
        <v>-0.38500000000000001</v>
      </c>
      <c r="EA4">
        <v>-0.46200000000000002</v>
      </c>
      <c r="EB4">
        <v>-0.504</v>
      </c>
      <c r="EC4">
        <v>-0.61699999999999999</v>
      </c>
      <c r="ED4">
        <v>-0.27800000000000002</v>
      </c>
      <c r="EE4">
        <v>-0.223</v>
      </c>
      <c r="EF4">
        <v>-0.27300000000000002</v>
      </c>
      <c r="EG4">
        <v>-0.39100000000000001</v>
      </c>
      <c r="EH4">
        <v>-0.48799999999999999</v>
      </c>
      <c r="EI4">
        <v>-0.52700000000000002</v>
      </c>
      <c r="EJ4">
        <v>-0.191</v>
      </c>
      <c r="EK4">
        <v>-0.159</v>
      </c>
      <c r="EL4">
        <v>-0.192</v>
      </c>
      <c r="EM4">
        <v>-0.26600000000000001</v>
      </c>
      <c r="EN4">
        <v>-0.34300000000000003</v>
      </c>
      <c r="EO4">
        <v>-0.45100000000000001</v>
      </c>
      <c r="EP4">
        <v>-0.127</v>
      </c>
      <c r="EQ4">
        <v>-9.4899999999999998E-2</v>
      </c>
      <c r="ER4">
        <v>-0.127</v>
      </c>
      <c r="ES4">
        <v>-0.18099999999999999</v>
      </c>
      <c r="ET4">
        <v>-0.22700000000000001</v>
      </c>
      <c r="EU4">
        <v>-0.28699999999999998</v>
      </c>
      <c r="EV4">
        <v>-5.1400000000000001E-2</v>
      </c>
      <c r="EW4">
        <v>-5.0500000000000003E-2</v>
      </c>
      <c r="EX4">
        <v>-4.7500000000000001E-2</v>
      </c>
      <c r="EY4">
        <v>-7.9899999999999999E-2</v>
      </c>
      <c r="EZ4">
        <v>-0.13600000000000001</v>
      </c>
      <c r="FA4">
        <v>-0.19600000000000001</v>
      </c>
      <c r="FB4">
        <v>-7.0900000000000005E-2</v>
      </c>
      <c r="FC4">
        <v>-2.86E-2</v>
      </c>
      <c r="FD4">
        <v>-1.44E-2</v>
      </c>
      <c r="FE4">
        <v>-2.9700000000000001E-2</v>
      </c>
      <c r="FF4">
        <v>-8.7999999999999995E-2</v>
      </c>
      <c r="FG4">
        <v>-0.14199999999999999</v>
      </c>
    </row>
    <row r="5" spans="1:163" x14ac:dyDescent="0.25">
      <c r="A5" t="s">
        <v>4</v>
      </c>
      <c r="B5">
        <v>-0.19400000000000001</v>
      </c>
      <c r="C5">
        <v>-0.10100000000000001</v>
      </c>
      <c r="D5">
        <v>-0.32400000000000001</v>
      </c>
      <c r="E5">
        <v>-0.36</v>
      </c>
      <c r="F5">
        <v>-0.56000000000000005</v>
      </c>
      <c r="G5">
        <v>-0.51200000000000001</v>
      </c>
      <c r="H5">
        <v>-0.34499999999999997</v>
      </c>
      <c r="I5">
        <v>-0.33600000000000002</v>
      </c>
      <c r="J5">
        <v>-0.34599999999999997</v>
      </c>
      <c r="K5">
        <v>-0.438</v>
      </c>
      <c r="L5">
        <v>-0.52300000000000002</v>
      </c>
      <c r="M5">
        <v>-0.71099999999999997</v>
      </c>
      <c r="N5">
        <v>-0.54</v>
      </c>
      <c r="O5">
        <v>-0.47599999999999998</v>
      </c>
      <c r="P5">
        <v>-0.33400000000000002</v>
      </c>
      <c r="Q5">
        <v>-0.47</v>
      </c>
      <c r="R5">
        <v>-0.70899999999999996</v>
      </c>
      <c r="S5">
        <v>-1.0069999999999999</v>
      </c>
      <c r="T5">
        <v>-0.309</v>
      </c>
      <c r="U5">
        <v>-0.28100000000000003</v>
      </c>
      <c r="V5">
        <v>-5.4399999999999997E-2</v>
      </c>
      <c r="W5">
        <v>-0.251</v>
      </c>
      <c r="X5">
        <v>-0.51600000000000001</v>
      </c>
      <c r="Y5">
        <v>-0.91</v>
      </c>
      <c r="Z5">
        <v>-0.25600000000000001</v>
      </c>
      <c r="AA5">
        <v>-0.106</v>
      </c>
      <c r="AB5">
        <v>8.9499999999999996E-2</v>
      </c>
      <c r="AC5">
        <v>5.0099999999999999E-2</v>
      </c>
      <c r="AD5">
        <v>-0.24299999999999999</v>
      </c>
      <c r="AE5">
        <v>-0.52800000000000002</v>
      </c>
      <c r="AF5">
        <v>-0.219</v>
      </c>
      <c r="AG5">
        <v>-8.7999999999999995E-2</v>
      </c>
      <c r="AH5">
        <v>0.109</v>
      </c>
      <c r="AI5">
        <v>0.11</v>
      </c>
      <c r="AJ5">
        <v>-1.03E-2</v>
      </c>
      <c r="AK5">
        <v>-0.23300000000000001</v>
      </c>
      <c r="AL5">
        <v>-0.104</v>
      </c>
      <c r="AM5">
        <v>-6.1899999999999997E-2</v>
      </c>
      <c r="AN5">
        <v>3.85E-2</v>
      </c>
      <c r="AO5">
        <v>0.161</v>
      </c>
      <c r="AP5">
        <v>3.7999999999999999E-2</v>
      </c>
      <c r="AQ5">
        <v>-6.9500000000000006E-2</v>
      </c>
      <c r="AR5">
        <v>9.4899999999999998E-2</v>
      </c>
      <c r="AS5">
        <v>3.78E-2</v>
      </c>
      <c r="AT5">
        <v>7.3700000000000002E-2</v>
      </c>
      <c r="AU5">
        <v>0.155</v>
      </c>
      <c r="AV5">
        <v>0.13600000000000001</v>
      </c>
      <c r="AW5">
        <v>5.0299999999999997E-3</v>
      </c>
      <c r="AX5">
        <v>0.16300000000000001</v>
      </c>
      <c r="AY5">
        <v>8.4400000000000003E-2</v>
      </c>
      <c r="AZ5">
        <v>0.11700000000000001</v>
      </c>
      <c r="BA5">
        <v>0.13100000000000001</v>
      </c>
      <c r="BB5">
        <v>0.122</v>
      </c>
      <c r="BC5">
        <v>9.9599999999999994E-2</v>
      </c>
      <c r="BD5">
        <v>2.8799999999999999E-2</v>
      </c>
      <c r="BE5">
        <v>-3.6499999999999998E-2</v>
      </c>
      <c r="BF5">
        <v>-0.24399999999999999</v>
      </c>
      <c r="BG5">
        <v>-0.161</v>
      </c>
      <c r="BH5">
        <v>-0.47199999999999998</v>
      </c>
      <c r="BI5">
        <v>-0.67600000000000005</v>
      </c>
      <c r="BJ5">
        <v>-0.40500000000000003</v>
      </c>
      <c r="BK5">
        <v>-0.32200000000000001</v>
      </c>
      <c r="BL5">
        <v>-0.45200000000000001</v>
      </c>
      <c r="BM5">
        <v>-0.57299999999999995</v>
      </c>
      <c r="BN5">
        <v>-0.50700000000000001</v>
      </c>
      <c r="BO5">
        <v>-0.90200000000000002</v>
      </c>
      <c r="BP5">
        <v>-0.61499999999999999</v>
      </c>
      <c r="BQ5">
        <v>-0.61699999999999999</v>
      </c>
      <c r="BR5">
        <v>-0.40699999999999997</v>
      </c>
      <c r="BS5">
        <v>-0.53400000000000003</v>
      </c>
      <c r="BT5">
        <v>-0.66500000000000004</v>
      </c>
      <c r="BU5">
        <v>-1.0940000000000001</v>
      </c>
      <c r="BV5">
        <v>-0.54500000000000004</v>
      </c>
      <c r="BW5">
        <v>-0.48299999999999998</v>
      </c>
      <c r="BX5">
        <v>-0.246</v>
      </c>
      <c r="BY5">
        <v>-0.36099999999999999</v>
      </c>
      <c r="BZ5">
        <v>-0.45700000000000002</v>
      </c>
      <c r="CA5">
        <v>-0.83799999999999997</v>
      </c>
      <c r="CB5">
        <v>-0.55000000000000004</v>
      </c>
      <c r="CC5">
        <v>-0.34399999999999997</v>
      </c>
      <c r="CD5">
        <v>-0.14499999999999999</v>
      </c>
      <c r="CE5">
        <v>-0.15</v>
      </c>
      <c r="CF5">
        <v>-0.25800000000000001</v>
      </c>
      <c r="CG5">
        <v>-0.47599999999999998</v>
      </c>
      <c r="CH5">
        <v>-0.41799999999999998</v>
      </c>
      <c r="CI5">
        <v>-0.255</v>
      </c>
      <c r="CJ5">
        <v>-4.4999999999999998E-2</v>
      </c>
      <c r="CK5">
        <v>-3.39E-2</v>
      </c>
      <c r="CL5">
        <v>-7.8600000000000003E-2</v>
      </c>
      <c r="CM5">
        <v>-0.26</v>
      </c>
      <c r="CN5">
        <v>-0.25600000000000001</v>
      </c>
      <c r="CO5">
        <v>-0.14399999999999999</v>
      </c>
      <c r="CP5">
        <v>3.0499999999999999E-2</v>
      </c>
      <c r="CQ5">
        <v>8.8800000000000004E-2</v>
      </c>
      <c r="CR5">
        <v>1.9E-2</v>
      </c>
      <c r="CS5">
        <v>-9.4600000000000004E-2</v>
      </c>
      <c r="CT5">
        <v>-8.0399999999999999E-2</v>
      </c>
      <c r="CU5">
        <v>-2.2800000000000001E-2</v>
      </c>
      <c r="CV5">
        <v>8.5300000000000001E-2</v>
      </c>
      <c r="CW5">
        <v>0.17699999999999999</v>
      </c>
      <c r="CX5">
        <v>0.15</v>
      </c>
      <c r="CY5">
        <v>2.6700000000000002E-2</v>
      </c>
      <c r="CZ5">
        <v>-1.04E-2</v>
      </c>
      <c r="DA5">
        <v>-1.81E-3</v>
      </c>
      <c r="DB5">
        <v>0.105</v>
      </c>
      <c r="DC5">
        <v>0.13100000000000001</v>
      </c>
      <c r="DD5">
        <v>0.17199999999999999</v>
      </c>
      <c r="DE5">
        <v>9.0899999999999995E-2</v>
      </c>
      <c r="DF5">
        <v>-3.7900000000000003E-2</v>
      </c>
      <c r="DG5">
        <v>-4.5400000000000003E-2</v>
      </c>
      <c r="DH5">
        <v>-0.23499999999999999</v>
      </c>
      <c r="DI5">
        <v>-0.222</v>
      </c>
      <c r="DJ5">
        <v>-0.47399999999999998</v>
      </c>
      <c r="DK5">
        <v>-0.68200000000000005</v>
      </c>
      <c r="DL5">
        <v>-0.36799999999999999</v>
      </c>
      <c r="DM5">
        <v>-0.309</v>
      </c>
      <c r="DN5">
        <v>-0.38500000000000001</v>
      </c>
      <c r="DO5">
        <v>-0.498</v>
      </c>
      <c r="DP5">
        <v>-0.48299999999999998</v>
      </c>
      <c r="DQ5">
        <v>-0.872</v>
      </c>
      <c r="DR5">
        <v>-0.56299999999999994</v>
      </c>
      <c r="DS5">
        <v>-0.55400000000000005</v>
      </c>
      <c r="DT5">
        <v>-0.37</v>
      </c>
      <c r="DU5">
        <v>-0.504</v>
      </c>
      <c r="DV5">
        <v>-0.66100000000000003</v>
      </c>
      <c r="DW5">
        <v>-1.0429999999999999</v>
      </c>
      <c r="DX5">
        <v>-0.436</v>
      </c>
      <c r="DY5">
        <v>-0.39400000000000002</v>
      </c>
      <c r="DZ5">
        <v>-0.16800000000000001</v>
      </c>
      <c r="EA5">
        <v>-0.313</v>
      </c>
      <c r="EB5">
        <v>-0.46300000000000002</v>
      </c>
      <c r="EC5">
        <v>-0.84699999999999998</v>
      </c>
      <c r="ED5">
        <v>-0.42399999999999999</v>
      </c>
      <c r="EE5">
        <v>-0.24299999999999999</v>
      </c>
      <c r="EF5">
        <v>-4.4999999999999998E-2</v>
      </c>
      <c r="EG5">
        <v>-6.6799999999999998E-2</v>
      </c>
      <c r="EH5">
        <v>-0.24299999999999999</v>
      </c>
      <c r="EI5">
        <v>-0.48699999999999999</v>
      </c>
      <c r="EJ5">
        <v>-0.34100000000000003</v>
      </c>
      <c r="EK5">
        <v>-0.184</v>
      </c>
      <c r="EL5">
        <v>2.2100000000000002E-2</v>
      </c>
      <c r="EM5">
        <v>3.1099999999999999E-2</v>
      </c>
      <c r="EN5">
        <v>-4.3999999999999997E-2</v>
      </c>
      <c r="EO5">
        <v>-0.24199999999999999</v>
      </c>
      <c r="EP5">
        <v>-0.19500000000000001</v>
      </c>
      <c r="EQ5">
        <v>-0.10299999999999999</v>
      </c>
      <c r="ER5">
        <v>4.3200000000000002E-2</v>
      </c>
      <c r="ES5">
        <v>0.125</v>
      </c>
      <c r="ET5">
        <v>3.4599999999999999E-2</v>
      </c>
      <c r="EU5">
        <v>-7.6399999999999996E-2</v>
      </c>
      <c r="EV5">
        <v>4.81E-3</v>
      </c>
      <c r="EW5">
        <v>1.38E-2</v>
      </c>
      <c r="EX5">
        <v>9.01E-2</v>
      </c>
      <c r="EY5">
        <v>0.17100000000000001</v>
      </c>
      <c r="EZ5">
        <v>0.14699999999999999</v>
      </c>
      <c r="FA5">
        <v>2.3199999999999998E-2</v>
      </c>
      <c r="FB5">
        <v>8.6400000000000005E-2</v>
      </c>
      <c r="FC5">
        <v>5.3400000000000003E-2</v>
      </c>
      <c r="FD5">
        <v>0.11799999999999999</v>
      </c>
      <c r="FE5">
        <v>0.13500000000000001</v>
      </c>
      <c r="FF5">
        <v>0.14799999999999999</v>
      </c>
      <c r="FG5">
        <v>9.8400000000000001E-2</v>
      </c>
    </row>
    <row r="6" spans="1:163" x14ac:dyDescent="0.25">
      <c r="A6" t="s">
        <v>186</v>
      </c>
      <c r="B6">
        <v>-0.156</v>
      </c>
      <c r="C6">
        <v>-1.2999999999999999E-2</v>
      </c>
      <c r="D6">
        <v>-1.1599999999999999E-2</v>
      </c>
      <c r="E6">
        <v>-0.17399999999999999</v>
      </c>
      <c r="F6">
        <v>-0.34300000000000003</v>
      </c>
      <c r="G6">
        <v>-0.39100000000000001</v>
      </c>
      <c r="H6">
        <v>-0.13900000000000001</v>
      </c>
      <c r="I6">
        <v>-5.3499999999999999E-2</v>
      </c>
      <c r="J6">
        <v>-7.1300000000000002E-2</v>
      </c>
      <c r="K6">
        <v>-0.28000000000000003</v>
      </c>
      <c r="L6">
        <v>-0.42799999999999999</v>
      </c>
      <c r="M6">
        <v>-0.495</v>
      </c>
      <c r="N6">
        <v>-9.6600000000000005E-2</v>
      </c>
      <c r="O6">
        <v>-0.13500000000000001</v>
      </c>
      <c r="P6">
        <v>-7.9799999999999996E-2</v>
      </c>
      <c r="Q6">
        <v>-0.16</v>
      </c>
      <c r="R6">
        <v>-0.51900000000000002</v>
      </c>
      <c r="S6">
        <v>-0.76800000000000002</v>
      </c>
      <c r="T6">
        <v>-0.18099999999999999</v>
      </c>
      <c r="U6">
        <v>-0.16700000000000001</v>
      </c>
      <c r="V6">
        <v>-8.4000000000000005E-2</v>
      </c>
      <c r="W6">
        <v>-0.192</v>
      </c>
      <c r="X6">
        <v>-0.41799999999999998</v>
      </c>
      <c r="Y6">
        <v>-0.72099999999999997</v>
      </c>
      <c r="Z6">
        <v>-0.192</v>
      </c>
      <c r="AA6">
        <v>-0.20799999999999999</v>
      </c>
      <c r="AB6">
        <v>-0.154</v>
      </c>
      <c r="AC6">
        <v>-0.189</v>
      </c>
      <c r="AD6">
        <v>-0.30299999999999999</v>
      </c>
      <c r="AE6">
        <v>-0.45200000000000001</v>
      </c>
      <c r="AF6">
        <v>-0.193</v>
      </c>
      <c r="AG6">
        <v>-0.23300000000000001</v>
      </c>
      <c r="AH6">
        <v>-0.29899999999999999</v>
      </c>
      <c r="AI6">
        <v>-0.36899999999999999</v>
      </c>
      <c r="AJ6">
        <v>-0.34399999999999997</v>
      </c>
      <c r="AK6">
        <v>-0.40799999999999997</v>
      </c>
      <c r="AL6">
        <v>-0.154</v>
      </c>
      <c r="AM6">
        <v>-0.20799999999999999</v>
      </c>
      <c r="AN6">
        <v>-0.36599999999999999</v>
      </c>
      <c r="AO6">
        <v>-0.499</v>
      </c>
      <c r="AP6">
        <v>-0.53900000000000003</v>
      </c>
      <c r="AQ6">
        <v>-0.48199999999999998</v>
      </c>
      <c r="AR6">
        <v>1.17E-2</v>
      </c>
      <c r="AS6">
        <v>-0.01</v>
      </c>
      <c r="AT6">
        <v>-0.13300000000000001</v>
      </c>
      <c r="AU6">
        <v>-0.33300000000000002</v>
      </c>
      <c r="AV6">
        <v>-0.45900000000000002</v>
      </c>
      <c r="AW6">
        <v>-0.51100000000000001</v>
      </c>
      <c r="AX6">
        <v>7.1900000000000006E-2</v>
      </c>
      <c r="AY6">
        <v>0.10100000000000001</v>
      </c>
      <c r="AZ6">
        <v>3.3500000000000002E-2</v>
      </c>
      <c r="BA6">
        <v>-0.18099999999999999</v>
      </c>
      <c r="BB6">
        <v>-0.307</v>
      </c>
      <c r="BC6">
        <v>-0.39800000000000002</v>
      </c>
      <c r="BD6">
        <v>-0.11600000000000001</v>
      </c>
      <c r="BE6">
        <v>-2.5899999999999999E-2</v>
      </c>
      <c r="BF6">
        <v>-2.1299999999999999E-2</v>
      </c>
      <c r="BG6">
        <v>-0.20899999999999999</v>
      </c>
      <c r="BH6">
        <v>-0.34899999999999998</v>
      </c>
      <c r="BI6">
        <v>-0.38700000000000001</v>
      </c>
      <c r="BJ6">
        <v>-0.217</v>
      </c>
      <c r="BK6">
        <v>-0.121</v>
      </c>
      <c r="BL6">
        <v>-0.16200000000000001</v>
      </c>
      <c r="BM6">
        <v>-0.35399999999999998</v>
      </c>
      <c r="BN6">
        <v>-0.41399999999999998</v>
      </c>
      <c r="BO6">
        <v>-0.57099999999999995</v>
      </c>
      <c r="BP6">
        <v>-0.17799999999999999</v>
      </c>
      <c r="BQ6">
        <v>-0.219</v>
      </c>
      <c r="BR6">
        <v>-8.8200000000000001E-2</v>
      </c>
      <c r="BS6">
        <v>-0.114</v>
      </c>
      <c r="BT6">
        <v>-0.41899999999999998</v>
      </c>
      <c r="BU6">
        <v>-0.68100000000000005</v>
      </c>
      <c r="BV6">
        <v>-2.7799999999999998E-2</v>
      </c>
      <c r="BW6">
        <v>-0.11799999999999999</v>
      </c>
      <c r="BX6">
        <v>-0.106</v>
      </c>
      <c r="BY6">
        <v>-0.11899999999999999</v>
      </c>
      <c r="BZ6">
        <v>-0.25700000000000001</v>
      </c>
      <c r="CA6">
        <v>-0.51600000000000001</v>
      </c>
      <c r="CB6">
        <v>-8.1699999999999995E-2</v>
      </c>
      <c r="CC6">
        <v>1.03E-2</v>
      </c>
      <c r="CD6">
        <v>6.83E-2</v>
      </c>
      <c r="CE6">
        <v>4.8399999999999997E-3</v>
      </c>
      <c r="CF6">
        <v>-9.0700000000000003E-2</v>
      </c>
      <c r="CG6">
        <v>-0.246</v>
      </c>
      <c r="CH6">
        <v>-9.35E-2</v>
      </c>
      <c r="CI6">
        <v>-5.62E-2</v>
      </c>
      <c r="CJ6">
        <v>5.57E-2</v>
      </c>
      <c r="CK6">
        <v>-4.8599999999999997E-3</v>
      </c>
      <c r="CL6">
        <v>-2.3400000000000001E-2</v>
      </c>
      <c r="CM6">
        <v>-0.153</v>
      </c>
      <c r="CN6">
        <v>-6.2700000000000006E-2</v>
      </c>
      <c r="CO6">
        <v>-7.1199999999999999E-2</v>
      </c>
      <c r="CP6">
        <v>-6.7900000000000002E-2</v>
      </c>
      <c r="CQ6">
        <v>-8.4699999999999998E-2</v>
      </c>
      <c r="CR6">
        <v>-0.11899999999999999</v>
      </c>
      <c r="CS6">
        <v>-0.14399999999999999</v>
      </c>
      <c r="CT6">
        <v>3.0800000000000001E-2</v>
      </c>
      <c r="CU6">
        <v>2.1000000000000001E-2</v>
      </c>
      <c r="CV6">
        <v>-2.9499999999999998E-2</v>
      </c>
      <c r="CW6">
        <v>-9.4500000000000001E-2</v>
      </c>
      <c r="CX6">
        <v>-0.112</v>
      </c>
      <c r="CY6">
        <v>-0.193</v>
      </c>
      <c r="CZ6">
        <v>7.1800000000000003E-2</v>
      </c>
      <c r="DA6">
        <v>8.2500000000000004E-2</v>
      </c>
      <c r="DB6">
        <v>4.1300000000000003E-2</v>
      </c>
      <c r="DC6">
        <v>-7.1800000000000003E-2</v>
      </c>
      <c r="DD6">
        <v>-6.2399999999999997E-2</v>
      </c>
      <c r="DE6">
        <v>-0.14899999999999999</v>
      </c>
      <c r="DF6">
        <v>-0.13300000000000001</v>
      </c>
      <c r="DG6">
        <v>-1.67E-2</v>
      </c>
      <c r="DH6">
        <v>-1.32E-2</v>
      </c>
      <c r="DI6">
        <v>-0.189</v>
      </c>
      <c r="DJ6">
        <v>-0.34200000000000003</v>
      </c>
      <c r="DK6">
        <v>-0.38700000000000001</v>
      </c>
      <c r="DL6">
        <v>-0.187</v>
      </c>
      <c r="DM6">
        <v>-9.5600000000000004E-2</v>
      </c>
      <c r="DN6">
        <v>-0.13</v>
      </c>
      <c r="DO6">
        <v>-0.32700000000000001</v>
      </c>
      <c r="DP6">
        <v>-0.41899999999999998</v>
      </c>
      <c r="DQ6">
        <v>-0.53</v>
      </c>
      <c r="DR6">
        <v>-0.13300000000000001</v>
      </c>
      <c r="DS6">
        <v>-0.183</v>
      </c>
      <c r="DT6">
        <v>-8.5800000000000001E-2</v>
      </c>
      <c r="DU6">
        <v>-0.13100000000000001</v>
      </c>
      <c r="DV6">
        <v>-0.45100000000000001</v>
      </c>
      <c r="DW6">
        <v>-0.71299999999999997</v>
      </c>
      <c r="DX6">
        <v>-7.0999999999999994E-2</v>
      </c>
      <c r="DY6">
        <v>-0.11799999999999999</v>
      </c>
      <c r="DZ6">
        <v>-9.1600000000000001E-2</v>
      </c>
      <c r="EA6">
        <v>-0.14299999999999999</v>
      </c>
      <c r="EB6">
        <v>-0.312</v>
      </c>
      <c r="EC6">
        <v>-0.58699999999999997</v>
      </c>
      <c r="ED6">
        <v>-0.11600000000000001</v>
      </c>
      <c r="EE6">
        <v>-5.1900000000000002E-2</v>
      </c>
      <c r="EF6">
        <v>7.0499999999999998E-3</v>
      </c>
      <c r="EG6">
        <v>-5.1499999999999997E-2</v>
      </c>
      <c r="EH6">
        <v>-0.16700000000000001</v>
      </c>
      <c r="EI6">
        <v>-0.32100000000000001</v>
      </c>
      <c r="EJ6">
        <v>-0.128</v>
      </c>
      <c r="EK6">
        <v>-0.11</v>
      </c>
      <c r="EL6">
        <v>-5.2900000000000003E-2</v>
      </c>
      <c r="EM6">
        <v>-0.11899999999999999</v>
      </c>
      <c r="EN6">
        <v>-0.13100000000000001</v>
      </c>
      <c r="EO6">
        <v>-0.245</v>
      </c>
      <c r="EP6">
        <v>-0.112</v>
      </c>
      <c r="EQ6">
        <v>-0.12</v>
      </c>
      <c r="ER6">
        <v>-0.17299999999999999</v>
      </c>
      <c r="ES6">
        <v>-0.23100000000000001</v>
      </c>
      <c r="ET6">
        <v>-0.27100000000000002</v>
      </c>
      <c r="EU6">
        <v>-0.26600000000000001</v>
      </c>
      <c r="EV6">
        <v>-1.43E-2</v>
      </c>
      <c r="EW6">
        <v>-4.79E-3</v>
      </c>
      <c r="EX6">
        <v>-7.5999999999999998E-2</v>
      </c>
      <c r="EY6">
        <v>-0.19900000000000001</v>
      </c>
      <c r="EZ6">
        <v>-0.26700000000000002</v>
      </c>
      <c r="FA6">
        <v>-0.32900000000000001</v>
      </c>
      <c r="FB6">
        <v>4.6399999999999997E-2</v>
      </c>
      <c r="FC6">
        <v>6.7900000000000002E-2</v>
      </c>
      <c r="FD6">
        <v>3.2300000000000002E-2</v>
      </c>
      <c r="FE6">
        <v>-0.13100000000000001</v>
      </c>
      <c r="FF6">
        <v>-0.189</v>
      </c>
      <c r="FG6">
        <v>-0.27600000000000002</v>
      </c>
    </row>
    <row r="7" spans="1:163" x14ac:dyDescent="0.25">
      <c r="A7" t="s">
        <v>187</v>
      </c>
      <c r="B7">
        <v>0.125</v>
      </c>
      <c r="C7">
        <v>-9.5799999999999996E-2</v>
      </c>
      <c r="D7">
        <v>-0.187</v>
      </c>
      <c r="E7">
        <v>-0.16</v>
      </c>
      <c r="F7">
        <v>-0.43099999999999999</v>
      </c>
      <c r="G7">
        <v>-0.55900000000000005</v>
      </c>
      <c r="H7">
        <v>-3.3000000000000002E-2</v>
      </c>
      <c r="I7">
        <v>-0.20599999999999999</v>
      </c>
      <c r="J7">
        <v>-0.33500000000000002</v>
      </c>
      <c r="K7">
        <v>-0.378</v>
      </c>
      <c r="L7">
        <v>-0.54300000000000004</v>
      </c>
      <c r="M7">
        <v>-0.61</v>
      </c>
      <c r="N7">
        <v>-0.16900000000000001</v>
      </c>
      <c r="O7">
        <v>-0.41</v>
      </c>
      <c r="P7">
        <v>-0.48699999999999999</v>
      </c>
      <c r="Q7">
        <v>-0.45300000000000001</v>
      </c>
      <c r="R7">
        <v>-0.79700000000000004</v>
      </c>
      <c r="S7">
        <v>-1.135</v>
      </c>
      <c r="T7">
        <v>-0.246</v>
      </c>
      <c r="U7">
        <v>-0.376</v>
      </c>
      <c r="V7">
        <v>-0.40300000000000002</v>
      </c>
      <c r="W7">
        <v>-0.44900000000000001</v>
      </c>
      <c r="X7">
        <v>-0.78500000000000003</v>
      </c>
      <c r="Y7">
        <v>-1.0509999999999999</v>
      </c>
      <c r="Z7">
        <v>-0.29099999999999998</v>
      </c>
      <c r="AA7">
        <v>-0.373</v>
      </c>
      <c r="AB7">
        <v>-0.33700000000000002</v>
      </c>
      <c r="AC7">
        <v>-0.443</v>
      </c>
      <c r="AD7">
        <v>-0.66900000000000004</v>
      </c>
      <c r="AE7">
        <v>-0.78400000000000003</v>
      </c>
      <c r="AF7">
        <v>-0.22500000000000001</v>
      </c>
      <c r="AG7">
        <v>-0.26600000000000001</v>
      </c>
      <c r="AH7">
        <v>-0.33900000000000002</v>
      </c>
      <c r="AI7">
        <v>-0.44600000000000001</v>
      </c>
      <c r="AJ7">
        <v>-0.53500000000000003</v>
      </c>
      <c r="AK7">
        <v>-0.66100000000000003</v>
      </c>
      <c r="AL7">
        <v>-9.3299999999999994E-2</v>
      </c>
      <c r="AM7">
        <v>-0.11600000000000001</v>
      </c>
      <c r="AN7">
        <v>-0.22700000000000001</v>
      </c>
      <c r="AO7">
        <v>-0.40100000000000002</v>
      </c>
      <c r="AP7">
        <v>-0.51900000000000002</v>
      </c>
      <c r="AQ7">
        <v>-0.51500000000000001</v>
      </c>
      <c r="AR7">
        <v>0.129</v>
      </c>
      <c r="AS7">
        <v>0.121</v>
      </c>
      <c r="AT7">
        <v>4.0099999999999997E-2</v>
      </c>
      <c r="AU7">
        <v>-0.14599999999999999</v>
      </c>
      <c r="AV7">
        <v>-0.32900000000000001</v>
      </c>
      <c r="AW7">
        <v>-0.38900000000000001</v>
      </c>
      <c r="AX7">
        <v>0.18</v>
      </c>
      <c r="AY7">
        <v>0.23200000000000001</v>
      </c>
      <c r="AZ7">
        <v>0.17100000000000001</v>
      </c>
      <c r="BA7">
        <v>-3.2800000000000003E-2</v>
      </c>
      <c r="BB7">
        <v>-0.16800000000000001</v>
      </c>
      <c r="BC7">
        <v>-0.22700000000000001</v>
      </c>
      <c r="BD7">
        <v>0.11899999999999999</v>
      </c>
      <c r="BE7">
        <v>-2.9000000000000001E-2</v>
      </c>
      <c r="BF7">
        <v>-0.214</v>
      </c>
      <c r="BG7">
        <v>-0.20899999999999999</v>
      </c>
      <c r="BH7">
        <v>-0.378</v>
      </c>
      <c r="BI7">
        <v>-0.55000000000000004</v>
      </c>
      <c r="BJ7">
        <v>-5.8999999999999997E-2</v>
      </c>
      <c r="BK7">
        <v>-0.20599999999999999</v>
      </c>
      <c r="BL7">
        <v>-0.255</v>
      </c>
      <c r="BM7">
        <v>-0.33500000000000002</v>
      </c>
      <c r="BN7">
        <v>-0.44900000000000001</v>
      </c>
      <c r="BO7">
        <v>-0.66100000000000003</v>
      </c>
      <c r="BP7">
        <v>-0.31</v>
      </c>
      <c r="BQ7">
        <v>-0.58799999999999997</v>
      </c>
      <c r="BR7">
        <v>-0.503</v>
      </c>
      <c r="BS7">
        <v>-0.34300000000000003</v>
      </c>
      <c r="BT7">
        <v>-0.629</v>
      </c>
      <c r="BU7">
        <v>-1.0660000000000001</v>
      </c>
      <c r="BV7">
        <v>-0.23200000000000001</v>
      </c>
      <c r="BW7">
        <v>-0.439</v>
      </c>
      <c r="BX7">
        <v>-0.55400000000000005</v>
      </c>
      <c r="BY7">
        <v>-0.40200000000000002</v>
      </c>
      <c r="BZ7">
        <v>-0.621</v>
      </c>
      <c r="CA7">
        <v>-0.98699999999999999</v>
      </c>
      <c r="CB7">
        <v>-0.29199999999999998</v>
      </c>
      <c r="CC7">
        <v>-0.26600000000000001</v>
      </c>
      <c r="CD7">
        <v>-0.29699999999999999</v>
      </c>
      <c r="CE7">
        <v>-0.48</v>
      </c>
      <c r="CF7">
        <v>-0.61199999999999999</v>
      </c>
      <c r="CG7">
        <v>-0.748</v>
      </c>
      <c r="CH7">
        <v>-0.25600000000000001</v>
      </c>
      <c r="CI7">
        <v>-0.18</v>
      </c>
      <c r="CJ7">
        <v>-0.121</v>
      </c>
      <c r="CK7">
        <v>-0.25900000000000001</v>
      </c>
      <c r="CL7">
        <v>-0.439</v>
      </c>
      <c r="CM7">
        <v>-0.61</v>
      </c>
      <c r="CN7">
        <v>-0.151</v>
      </c>
      <c r="CO7">
        <v>-0.115</v>
      </c>
      <c r="CP7">
        <v>-4.7899999999999998E-2</v>
      </c>
      <c r="CQ7">
        <v>-0.11799999999999999</v>
      </c>
      <c r="CR7">
        <v>-0.245</v>
      </c>
      <c r="CS7">
        <v>-0.34300000000000003</v>
      </c>
      <c r="CT7">
        <v>-2.5499999999999998E-2</v>
      </c>
      <c r="CU7">
        <v>2.5600000000000001E-2</v>
      </c>
      <c r="CV7">
        <v>3.15E-2</v>
      </c>
      <c r="CW7">
        <v>-1.6500000000000001E-2</v>
      </c>
      <c r="CX7">
        <v>-7.2700000000000001E-2</v>
      </c>
      <c r="CY7">
        <v>-0.16300000000000001</v>
      </c>
      <c r="CZ7">
        <v>4.87E-2</v>
      </c>
      <c r="DA7">
        <v>0.105</v>
      </c>
      <c r="DB7">
        <v>9.8100000000000007E-2</v>
      </c>
      <c r="DC7">
        <v>-1.48E-3</v>
      </c>
      <c r="DD7">
        <v>-5.1000000000000004E-3</v>
      </c>
      <c r="DE7">
        <v>-3.44E-2</v>
      </c>
      <c r="DF7">
        <v>0.123</v>
      </c>
      <c r="DG7">
        <v>-5.3999999999999999E-2</v>
      </c>
      <c r="DH7">
        <v>-0.19800000000000001</v>
      </c>
      <c r="DI7">
        <v>-0.17799999999999999</v>
      </c>
      <c r="DJ7">
        <v>-0.38300000000000001</v>
      </c>
      <c r="DK7">
        <v>-0.51200000000000001</v>
      </c>
      <c r="DL7">
        <v>-4.6600000000000003E-2</v>
      </c>
      <c r="DM7">
        <v>-0.20300000000000001</v>
      </c>
      <c r="DN7">
        <v>-0.27400000000000002</v>
      </c>
      <c r="DO7">
        <v>-0.34399999999999997</v>
      </c>
      <c r="DP7">
        <v>-0.47399999999999998</v>
      </c>
      <c r="DQ7">
        <v>-0.63600000000000001</v>
      </c>
      <c r="DR7">
        <v>-0.26300000000000001</v>
      </c>
      <c r="DS7">
        <v>-0.53300000000000003</v>
      </c>
      <c r="DT7">
        <v>-0.495</v>
      </c>
      <c r="DU7">
        <v>-0.36899999999999999</v>
      </c>
      <c r="DV7">
        <v>-0.67100000000000004</v>
      </c>
      <c r="DW7">
        <v>-1.083</v>
      </c>
      <c r="DX7">
        <v>-0.23899999999999999</v>
      </c>
      <c r="DY7">
        <v>-0.41599999999999998</v>
      </c>
      <c r="DZ7">
        <v>-0.502</v>
      </c>
      <c r="EA7">
        <v>-0.41499999999999998</v>
      </c>
      <c r="EB7">
        <v>-0.67300000000000004</v>
      </c>
      <c r="EC7">
        <v>-1.0089999999999999</v>
      </c>
      <c r="ED7">
        <v>-0.29599999999999999</v>
      </c>
      <c r="EE7">
        <v>-0.30399999999999999</v>
      </c>
      <c r="EF7">
        <v>-0.31</v>
      </c>
      <c r="EG7">
        <v>-0.46500000000000002</v>
      </c>
      <c r="EH7">
        <v>-0.63200000000000001</v>
      </c>
      <c r="EI7">
        <v>-0.76300000000000001</v>
      </c>
      <c r="EJ7">
        <v>-0.249</v>
      </c>
      <c r="EK7">
        <v>-0.21299999999999999</v>
      </c>
      <c r="EL7">
        <v>-0.19400000000000001</v>
      </c>
      <c r="EM7">
        <v>-0.32400000000000001</v>
      </c>
      <c r="EN7">
        <v>-0.47299999999999998</v>
      </c>
      <c r="EO7">
        <v>-0.63</v>
      </c>
      <c r="EP7">
        <v>-0.13800000000000001</v>
      </c>
      <c r="EQ7">
        <v>-0.112</v>
      </c>
      <c r="ER7">
        <v>-0.11600000000000001</v>
      </c>
      <c r="ES7">
        <v>-0.222</v>
      </c>
      <c r="ET7">
        <v>-0.34899999999999998</v>
      </c>
      <c r="EU7">
        <v>-0.40799999999999997</v>
      </c>
      <c r="EV7">
        <v>3.8399999999999997E-2</v>
      </c>
      <c r="EW7">
        <v>6.9699999999999998E-2</v>
      </c>
      <c r="EX7">
        <v>4.0300000000000002E-2</v>
      </c>
      <c r="EY7">
        <v>-7.5499999999999998E-2</v>
      </c>
      <c r="EZ7">
        <v>-0.188</v>
      </c>
      <c r="FA7">
        <v>-0.26100000000000001</v>
      </c>
      <c r="FB7">
        <v>0.11700000000000001</v>
      </c>
      <c r="FC7">
        <v>0.16800000000000001</v>
      </c>
      <c r="FD7">
        <v>0.13700000000000001</v>
      </c>
      <c r="FE7">
        <v>-1.8499999999999999E-2</v>
      </c>
      <c r="FF7">
        <v>-9.3700000000000006E-2</v>
      </c>
      <c r="FG7">
        <v>-0.13100000000000001</v>
      </c>
    </row>
    <row r="8" spans="1:163" x14ac:dyDescent="0.25">
      <c r="A8" t="s">
        <v>188</v>
      </c>
      <c r="B8">
        <v>0.245</v>
      </c>
      <c r="C8">
        <v>-8.3000000000000004E-2</v>
      </c>
      <c r="D8">
        <v>-0.26500000000000001</v>
      </c>
      <c r="E8">
        <v>-0.223</v>
      </c>
      <c r="F8">
        <v>-0.34300000000000003</v>
      </c>
      <c r="G8">
        <v>-0.33500000000000002</v>
      </c>
      <c r="H8">
        <v>-1.8499999999999999E-2</v>
      </c>
      <c r="I8">
        <v>-0.41099999999999998</v>
      </c>
      <c r="J8">
        <v>-0.56999999999999995</v>
      </c>
      <c r="K8">
        <v>-0.625</v>
      </c>
      <c r="L8">
        <v>-0.65400000000000003</v>
      </c>
      <c r="M8">
        <v>-0.59099999999999997</v>
      </c>
      <c r="N8">
        <v>0.23899999999999999</v>
      </c>
      <c r="O8">
        <v>-0.20300000000000001</v>
      </c>
      <c r="P8">
        <v>-0.46400000000000002</v>
      </c>
      <c r="Q8">
        <v>-0.56699999999999995</v>
      </c>
      <c r="R8">
        <v>-0.54600000000000004</v>
      </c>
      <c r="S8">
        <v>-0.71599999999999997</v>
      </c>
      <c r="T8">
        <v>3.1800000000000002E-2</v>
      </c>
      <c r="U8">
        <v>-0.251</v>
      </c>
      <c r="V8">
        <v>-0.39100000000000001</v>
      </c>
      <c r="W8">
        <v>-0.61499999999999999</v>
      </c>
      <c r="X8">
        <v>-0.59099999999999997</v>
      </c>
      <c r="Y8">
        <v>-0.76400000000000001</v>
      </c>
      <c r="Z8">
        <v>-0.124</v>
      </c>
      <c r="AA8">
        <v>-0.36299999999999999</v>
      </c>
      <c r="AB8">
        <v>-0.41299999999999998</v>
      </c>
      <c r="AC8">
        <v>-0.5</v>
      </c>
      <c r="AD8">
        <v>-0.66300000000000003</v>
      </c>
      <c r="AE8">
        <v>-0.69799999999999995</v>
      </c>
      <c r="AF8">
        <v>-6.8000000000000005E-2</v>
      </c>
      <c r="AG8">
        <v>-0.32200000000000001</v>
      </c>
      <c r="AH8">
        <v>-0.504</v>
      </c>
      <c r="AI8">
        <v>-0.57099999999999995</v>
      </c>
      <c r="AJ8">
        <v>-0.61099999999999999</v>
      </c>
      <c r="AK8">
        <v>-0.72899999999999998</v>
      </c>
      <c r="AL8">
        <v>3.5499999999999997E-2</v>
      </c>
      <c r="AM8">
        <v>-0.15</v>
      </c>
      <c r="AN8">
        <v>-0.45100000000000001</v>
      </c>
      <c r="AO8">
        <v>-0.61799999999999999</v>
      </c>
      <c r="AP8">
        <v>-0.72799999999999998</v>
      </c>
      <c r="AQ8">
        <v>-0.72499999999999998</v>
      </c>
      <c r="AR8">
        <v>0.23300000000000001</v>
      </c>
      <c r="AS8">
        <v>0.108</v>
      </c>
      <c r="AT8">
        <v>-0.13600000000000001</v>
      </c>
      <c r="AU8">
        <v>-0.38900000000000001</v>
      </c>
      <c r="AV8">
        <v>-0.59599999999999997</v>
      </c>
      <c r="AW8">
        <v>-0.65500000000000003</v>
      </c>
      <c r="AX8">
        <v>0.26800000000000002</v>
      </c>
      <c r="AY8">
        <v>0.23200000000000001</v>
      </c>
      <c r="AZ8">
        <v>4.7800000000000002E-2</v>
      </c>
      <c r="BA8">
        <v>-0.217</v>
      </c>
      <c r="BB8">
        <v>-0.46800000000000003</v>
      </c>
      <c r="BC8">
        <v>-0.51100000000000001</v>
      </c>
      <c r="BD8">
        <v>0.36199999999999999</v>
      </c>
      <c r="BE8">
        <v>2.2800000000000001E-2</v>
      </c>
      <c r="BF8">
        <v>-0.14000000000000001</v>
      </c>
      <c r="BG8">
        <v>-0.14799999999999999</v>
      </c>
      <c r="BH8">
        <v>-0.26700000000000002</v>
      </c>
      <c r="BI8">
        <v>-0.28299999999999997</v>
      </c>
      <c r="BJ8">
        <v>-0.16</v>
      </c>
      <c r="BK8">
        <v>-0.441</v>
      </c>
      <c r="BL8">
        <v>-0.54800000000000004</v>
      </c>
      <c r="BM8">
        <v>-0.65600000000000003</v>
      </c>
      <c r="BN8">
        <v>-0.69199999999999995</v>
      </c>
      <c r="BO8">
        <v>-0.64100000000000001</v>
      </c>
      <c r="BP8">
        <v>-0.105</v>
      </c>
      <c r="BQ8">
        <v>-0.60699999999999998</v>
      </c>
      <c r="BR8">
        <v>-0.755</v>
      </c>
      <c r="BS8">
        <v>-0.78100000000000003</v>
      </c>
      <c r="BT8">
        <v>-0.79800000000000004</v>
      </c>
      <c r="BU8">
        <v>-0.88600000000000001</v>
      </c>
      <c r="BV8">
        <v>-7.0000000000000007E-2</v>
      </c>
      <c r="BW8">
        <v>-0.38200000000000001</v>
      </c>
      <c r="BX8">
        <v>-0.66900000000000004</v>
      </c>
      <c r="BY8">
        <v>-0.84799999999999998</v>
      </c>
      <c r="BZ8">
        <v>-0.6</v>
      </c>
      <c r="CA8">
        <v>-0.83499999999999996</v>
      </c>
      <c r="CB8">
        <v>-0.25</v>
      </c>
      <c r="CC8">
        <v>-0.32900000000000001</v>
      </c>
      <c r="CD8">
        <v>-0.38100000000000001</v>
      </c>
      <c r="CE8">
        <v>-0.54800000000000004</v>
      </c>
      <c r="CF8">
        <v>-0.51500000000000001</v>
      </c>
      <c r="CG8">
        <v>-0.61299999999999999</v>
      </c>
      <c r="CH8">
        <v>-0.25600000000000001</v>
      </c>
      <c r="CI8">
        <v>-0.42099999999999999</v>
      </c>
      <c r="CJ8">
        <v>-0.35599999999999998</v>
      </c>
      <c r="CK8">
        <v>-0.34200000000000003</v>
      </c>
      <c r="CL8">
        <v>-0.35899999999999999</v>
      </c>
      <c r="CM8">
        <v>-0.54200000000000004</v>
      </c>
      <c r="CN8">
        <v>-0.10100000000000001</v>
      </c>
      <c r="CO8">
        <v>-0.27900000000000003</v>
      </c>
      <c r="CP8">
        <v>-0.38600000000000001</v>
      </c>
      <c r="CQ8">
        <v>-0.29399999999999998</v>
      </c>
      <c r="CR8">
        <v>-0.29199999999999998</v>
      </c>
      <c r="CS8">
        <v>-0.33200000000000002</v>
      </c>
      <c r="CT8">
        <v>0.15</v>
      </c>
      <c r="CU8">
        <v>-1.4200000000000001E-2</v>
      </c>
      <c r="CV8">
        <v>-0.159</v>
      </c>
      <c r="CW8">
        <v>-0.188</v>
      </c>
      <c r="CX8">
        <v>-0.17799999999999999</v>
      </c>
      <c r="CY8">
        <v>-0.20399999999999999</v>
      </c>
      <c r="CZ8">
        <v>0.221</v>
      </c>
      <c r="DA8">
        <v>0.107</v>
      </c>
      <c r="DB8">
        <v>-2.58E-2</v>
      </c>
      <c r="DC8">
        <v>-0.10199999999999999</v>
      </c>
      <c r="DD8">
        <v>-0.111</v>
      </c>
      <c r="DE8">
        <v>-9.7799999999999998E-2</v>
      </c>
      <c r="DF8">
        <v>0.315</v>
      </c>
      <c r="DG8">
        <v>-1.5900000000000001E-2</v>
      </c>
      <c r="DH8">
        <v>-0.184</v>
      </c>
      <c r="DI8">
        <v>-0.17599999999999999</v>
      </c>
      <c r="DJ8">
        <v>-0.29599999999999999</v>
      </c>
      <c r="DK8">
        <v>-0.29499999999999998</v>
      </c>
      <c r="DL8">
        <v>-0.113</v>
      </c>
      <c r="DM8">
        <v>-0.42799999999999999</v>
      </c>
      <c r="DN8">
        <v>-0.54700000000000004</v>
      </c>
      <c r="DO8">
        <v>-0.64200000000000002</v>
      </c>
      <c r="DP8">
        <v>-0.67900000000000005</v>
      </c>
      <c r="DQ8">
        <v>-0.61799999999999999</v>
      </c>
      <c r="DR8">
        <v>1.61E-2</v>
      </c>
      <c r="DS8">
        <v>-0.47899999999999998</v>
      </c>
      <c r="DT8">
        <v>-0.66800000000000004</v>
      </c>
      <c r="DU8">
        <v>-0.72</v>
      </c>
      <c r="DV8">
        <v>-0.72399999999999998</v>
      </c>
      <c r="DW8">
        <v>-0.83499999999999996</v>
      </c>
      <c r="DX8">
        <v>-2.6700000000000002E-2</v>
      </c>
      <c r="DY8">
        <v>-0.33</v>
      </c>
      <c r="DZ8">
        <v>-0.57199999999999995</v>
      </c>
      <c r="EA8">
        <v>-0.76900000000000002</v>
      </c>
      <c r="EB8">
        <v>-0.59299999999999997</v>
      </c>
      <c r="EC8">
        <v>-0.80600000000000005</v>
      </c>
      <c r="ED8">
        <v>-0.21199999999999999</v>
      </c>
      <c r="EE8">
        <v>-0.33600000000000002</v>
      </c>
      <c r="EF8">
        <v>-0.38800000000000001</v>
      </c>
      <c r="EG8">
        <v>-0.52600000000000002</v>
      </c>
      <c r="EH8">
        <v>-0.56200000000000006</v>
      </c>
      <c r="EI8">
        <v>-0.64</v>
      </c>
      <c r="EJ8">
        <v>-0.191</v>
      </c>
      <c r="EK8">
        <v>-0.39900000000000002</v>
      </c>
      <c r="EL8">
        <v>-0.40300000000000002</v>
      </c>
      <c r="EM8">
        <v>-0.41699999999999998</v>
      </c>
      <c r="EN8">
        <v>-0.441</v>
      </c>
      <c r="EO8">
        <v>-0.60199999999999998</v>
      </c>
      <c r="EP8">
        <v>-4.07E-2</v>
      </c>
      <c r="EQ8">
        <v>-0.22900000000000001</v>
      </c>
      <c r="ER8">
        <v>-0.42299999999999999</v>
      </c>
      <c r="ES8">
        <v>-0.40600000000000003</v>
      </c>
      <c r="ET8">
        <v>-0.44400000000000001</v>
      </c>
      <c r="EU8">
        <v>-0.46400000000000002</v>
      </c>
      <c r="EV8">
        <v>0.185</v>
      </c>
      <c r="EW8">
        <v>5.3499999999999999E-2</v>
      </c>
      <c r="EX8">
        <v>-0.14199999999999999</v>
      </c>
      <c r="EY8">
        <v>-0.28499999999999998</v>
      </c>
      <c r="EZ8">
        <v>-0.34799999999999998</v>
      </c>
      <c r="FA8">
        <v>-0.38300000000000001</v>
      </c>
      <c r="FB8">
        <v>0.23599999999999999</v>
      </c>
      <c r="FC8">
        <v>0.18099999999999999</v>
      </c>
      <c r="FD8">
        <v>2.8799999999999999E-2</v>
      </c>
      <c r="FE8">
        <v>-0.158</v>
      </c>
      <c r="FF8">
        <v>-0.28999999999999998</v>
      </c>
      <c r="FG8">
        <v>-0.28599999999999998</v>
      </c>
    </row>
    <row r="9" spans="1:163" x14ac:dyDescent="0.25">
      <c r="A9" t="s">
        <v>189</v>
      </c>
      <c r="B9">
        <v>-4.7600000000000003E-2</v>
      </c>
      <c r="C9">
        <v>-6.7299999999999999E-2</v>
      </c>
      <c r="D9">
        <v>-0.27400000000000002</v>
      </c>
      <c r="E9">
        <v>-0.33900000000000002</v>
      </c>
      <c r="F9">
        <v>-0.435</v>
      </c>
      <c r="G9">
        <v>-0.51800000000000002</v>
      </c>
      <c r="H9">
        <v>-0.29299999999999998</v>
      </c>
      <c r="I9">
        <v>-0.24199999999999999</v>
      </c>
      <c r="J9">
        <v>-0.38</v>
      </c>
      <c r="K9">
        <v>-0.40899999999999997</v>
      </c>
      <c r="L9">
        <v>-0.45700000000000002</v>
      </c>
      <c r="M9">
        <v>-0.54700000000000004</v>
      </c>
      <c r="N9">
        <v>-0.56599999999999995</v>
      </c>
      <c r="O9">
        <v>-0.54</v>
      </c>
      <c r="P9">
        <v>-0.52100000000000002</v>
      </c>
      <c r="Q9">
        <v>-0.51900000000000002</v>
      </c>
      <c r="R9">
        <v>-0.70399999999999996</v>
      </c>
      <c r="S9">
        <v>-0.98799999999999999</v>
      </c>
      <c r="T9">
        <v>-0.55100000000000005</v>
      </c>
      <c r="U9">
        <v>-0.44900000000000001</v>
      </c>
      <c r="V9">
        <v>-0.35899999999999999</v>
      </c>
      <c r="W9">
        <v>-0.42</v>
      </c>
      <c r="X9">
        <v>-0.54700000000000004</v>
      </c>
      <c r="Y9">
        <v>-0.80700000000000005</v>
      </c>
      <c r="Z9">
        <v>-0.47399999999999998</v>
      </c>
      <c r="AA9">
        <v>-0.39</v>
      </c>
      <c r="AB9">
        <v>-0.3</v>
      </c>
      <c r="AC9">
        <v>-0.20799999999999999</v>
      </c>
      <c r="AD9">
        <v>-0.33</v>
      </c>
      <c r="AE9">
        <v>-0.53800000000000003</v>
      </c>
      <c r="AF9">
        <v>-0.38700000000000001</v>
      </c>
      <c r="AG9">
        <v>-0.34200000000000003</v>
      </c>
      <c r="AH9">
        <v>-0.30599999999999999</v>
      </c>
      <c r="AI9">
        <v>-0.247</v>
      </c>
      <c r="AJ9">
        <v>-0.189</v>
      </c>
      <c r="AK9">
        <v>-0.315</v>
      </c>
      <c r="AL9">
        <v>-0.22800000000000001</v>
      </c>
      <c r="AM9">
        <v>-0.21299999999999999</v>
      </c>
      <c r="AN9">
        <v>-0.27700000000000002</v>
      </c>
      <c r="AO9">
        <v>-0.23400000000000001</v>
      </c>
      <c r="AP9">
        <v>-0.24199999999999999</v>
      </c>
      <c r="AQ9">
        <v>-0.2</v>
      </c>
      <c r="AR9">
        <v>1.7100000000000001E-2</v>
      </c>
      <c r="AS9">
        <v>1.01E-2</v>
      </c>
      <c r="AT9">
        <v>-6.9000000000000006E-2</v>
      </c>
      <c r="AU9">
        <v>-7.7399999999999997E-2</v>
      </c>
      <c r="AV9">
        <v>-0.114</v>
      </c>
      <c r="AW9">
        <v>-0.17100000000000001</v>
      </c>
      <c r="AX9">
        <v>8.7599999999999997E-2</v>
      </c>
      <c r="AY9">
        <v>0.112</v>
      </c>
      <c r="AZ9">
        <v>4.5900000000000003E-2</v>
      </c>
      <c r="BA9">
        <v>2.6200000000000001E-2</v>
      </c>
      <c r="BB9">
        <v>1.4300000000000001E-3</v>
      </c>
      <c r="BC9">
        <v>-5.1799999999999999E-2</v>
      </c>
      <c r="BD9">
        <v>0.14099999999999999</v>
      </c>
      <c r="BE9">
        <v>1.6799999999999999E-2</v>
      </c>
      <c r="BF9">
        <v>-0.19900000000000001</v>
      </c>
      <c r="BG9">
        <v>-0.23</v>
      </c>
      <c r="BH9">
        <v>-0.30499999999999999</v>
      </c>
      <c r="BI9">
        <v>-0.57199999999999995</v>
      </c>
      <c r="BJ9">
        <v>-0.34399999999999997</v>
      </c>
      <c r="BK9">
        <v>-0.33600000000000002</v>
      </c>
      <c r="BL9">
        <v>-0.52900000000000003</v>
      </c>
      <c r="BM9">
        <v>-0.62</v>
      </c>
      <c r="BN9">
        <v>-0.61799999999999999</v>
      </c>
      <c r="BO9">
        <v>-0.72899999999999998</v>
      </c>
      <c r="BP9">
        <v>-0.62</v>
      </c>
      <c r="BQ9">
        <v>-0.77500000000000002</v>
      </c>
      <c r="BR9">
        <v>-0.80600000000000005</v>
      </c>
      <c r="BS9">
        <v>-0.80700000000000005</v>
      </c>
      <c r="BT9">
        <v>-0.96699999999999997</v>
      </c>
      <c r="BU9">
        <v>-1.198</v>
      </c>
      <c r="BV9">
        <v>-0.64700000000000002</v>
      </c>
      <c r="BW9">
        <v>-0.7</v>
      </c>
      <c r="BX9">
        <v>-0.751</v>
      </c>
      <c r="BY9">
        <v>-0.80200000000000005</v>
      </c>
      <c r="BZ9">
        <v>-0.78500000000000003</v>
      </c>
      <c r="CA9">
        <v>-1.026</v>
      </c>
      <c r="CB9">
        <v>-0.58899999999999997</v>
      </c>
      <c r="CC9">
        <v>-0.503</v>
      </c>
      <c r="CD9">
        <v>-0.46500000000000002</v>
      </c>
      <c r="CE9">
        <v>-0.54</v>
      </c>
      <c r="CF9">
        <v>-0.63300000000000001</v>
      </c>
      <c r="CG9">
        <v>-0.754</v>
      </c>
      <c r="CH9">
        <v>-0.42499999999999999</v>
      </c>
      <c r="CI9">
        <v>-0.313</v>
      </c>
      <c r="CJ9">
        <v>-0.25600000000000001</v>
      </c>
      <c r="CK9">
        <v>-0.28199999999999997</v>
      </c>
      <c r="CL9">
        <v>-0.376</v>
      </c>
      <c r="CM9">
        <v>-0.56399999999999995</v>
      </c>
      <c r="CN9">
        <v>-0.28399999999999997</v>
      </c>
      <c r="CO9">
        <v>-0.13</v>
      </c>
      <c r="CP9">
        <v>-6.8099999999999994E-2</v>
      </c>
      <c r="CQ9">
        <v>-6.5500000000000003E-2</v>
      </c>
      <c r="CR9">
        <v>-0.14699999999999999</v>
      </c>
      <c r="CS9">
        <v>-0.28499999999999998</v>
      </c>
      <c r="CT9">
        <v>-0.14499999999999999</v>
      </c>
      <c r="CU9">
        <v>-1.7100000000000001E-2</v>
      </c>
      <c r="CV9">
        <v>6.9400000000000003E-2</v>
      </c>
      <c r="CW9">
        <v>0.125</v>
      </c>
      <c r="CX9">
        <v>8.0799999999999997E-2</v>
      </c>
      <c r="CY9">
        <v>-5.8799999999999998E-2</v>
      </c>
      <c r="CZ9">
        <v>-8.4500000000000006E-2</v>
      </c>
      <c r="DA9">
        <v>1.2500000000000001E-2</v>
      </c>
      <c r="DB9">
        <v>7.8399999999999997E-2</v>
      </c>
      <c r="DC9">
        <v>0.14599999999999999</v>
      </c>
      <c r="DD9">
        <v>0.157</v>
      </c>
      <c r="DE9">
        <v>7.5800000000000006E-2</v>
      </c>
      <c r="DF9">
        <v>6.8099999999999994E-2</v>
      </c>
      <c r="DG9">
        <v>-1.14E-2</v>
      </c>
      <c r="DH9">
        <v>-0.21</v>
      </c>
      <c r="DI9">
        <v>-0.253</v>
      </c>
      <c r="DJ9">
        <v>-0.32600000000000001</v>
      </c>
      <c r="DK9">
        <v>-0.48199999999999998</v>
      </c>
      <c r="DL9">
        <v>-0.31900000000000001</v>
      </c>
      <c r="DM9">
        <v>-0.29599999999999999</v>
      </c>
      <c r="DN9">
        <v>-0.46899999999999997</v>
      </c>
      <c r="DO9">
        <v>-0.53300000000000003</v>
      </c>
      <c r="DP9">
        <v>-0.54800000000000004</v>
      </c>
      <c r="DQ9">
        <v>-0.63900000000000001</v>
      </c>
      <c r="DR9">
        <v>-0.58199999999999996</v>
      </c>
      <c r="DS9">
        <v>-0.69099999999999995</v>
      </c>
      <c r="DT9">
        <v>-0.71599999999999997</v>
      </c>
      <c r="DU9">
        <v>-0.72</v>
      </c>
      <c r="DV9">
        <v>-0.88500000000000001</v>
      </c>
      <c r="DW9">
        <v>-1.129</v>
      </c>
      <c r="DX9">
        <v>-0.60099999999999998</v>
      </c>
      <c r="DY9">
        <v>-0.59199999999999997</v>
      </c>
      <c r="DZ9">
        <v>-0.60499999999999998</v>
      </c>
      <c r="EA9">
        <v>-0.66400000000000003</v>
      </c>
      <c r="EB9">
        <v>-0.69299999999999995</v>
      </c>
      <c r="EC9">
        <v>-0.93899999999999995</v>
      </c>
      <c r="ED9">
        <v>-0.54200000000000004</v>
      </c>
      <c r="EE9">
        <v>-0.45200000000000001</v>
      </c>
      <c r="EF9">
        <v>-0.39100000000000001</v>
      </c>
      <c r="EG9">
        <v>-0.40600000000000003</v>
      </c>
      <c r="EH9">
        <v>-0.504</v>
      </c>
      <c r="EI9">
        <v>-0.66100000000000003</v>
      </c>
      <c r="EJ9">
        <v>-0.41299999999999998</v>
      </c>
      <c r="EK9">
        <v>-0.318</v>
      </c>
      <c r="EL9">
        <v>-0.26400000000000001</v>
      </c>
      <c r="EM9">
        <v>-0.25700000000000001</v>
      </c>
      <c r="EN9">
        <v>-0.29299999999999998</v>
      </c>
      <c r="EO9">
        <v>-0.45500000000000002</v>
      </c>
      <c r="EP9">
        <v>-0.26200000000000001</v>
      </c>
      <c r="EQ9">
        <v>-0.156</v>
      </c>
      <c r="ER9">
        <v>-0.14000000000000001</v>
      </c>
      <c r="ES9">
        <v>-0.123</v>
      </c>
      <c r="ET9">
        <v>-0.17499999999999999</v>
      </c>
      <c r="EU9">
        <v>-0.24099999999999999</v>
      </c>
      <c r="EV9">
        <v>-6.4100000000000004E-2</v>
      </c>
      <c r="EW9">
        <v>2.3400000000000001E-3</v>
      </c>
      <c r="EX9">
        <v>9.6200000000000001E-3</v>
      </c>
      <c r="EY9">
        <v>3.2099999999999997E-2</v>
      </c>
      <c r="EZ9">
        <v>-5.1200000000000004E-3</v>
      </c>
      <c r="FA9">
        <v>-0.10199999999999999</v>
      </c>
      <c r="FB9">
        <v>1.34E-2</v>
      </c>
      <c r="FC9">
        <v>7.4700000000000003E-2</v>
      </c>
      <c r="FD9">
        <v>6.0999999999999999E-2</v>
      </c>
      <c r="FE9">
        <v>7.5399999999999995E-2</v>
      </c>
      <c r="FF9">
        <v>7.1599999999999997E-2</v>
      </c>
      <c r="FG9">
        <v>1.3899999999999999E-2</v>
      </c>
    </row>
    <row r="10" spans="1:163" x14ac:dyDescent="0.25">
      <c r="A10" t="s">
        <v>190</v>
      </c>
      <c r="B10">
        <v>-0.21099999999999999</v>
      </c>
      <c r="C10">
        <v>-0.14499999999999999</v>
      </c>
      <c r="D10">
        <v>-0.39500000000000002</v>
      </c>
      <c r="E10">
        <v>-0.23899999999999999</v>
      </c>
      <c r="F10">
        <v>-0.32900000000000001</v>
      </c>
      <c r="G10">
        <v>-0.55500000000000005</v>
      </c>
      <c r="H10">
        <v>-0.39900000000000002</v>
      </c>
      <c r="I10">
        <v>-0.39600000000000002</v>
      </c>
      <c r="J10">
        <v>-0.44400000000000001</v>
      </c>
      <c r="K10">
        <v>-0.438</v>
      </c>
      <c r="L10">
        <v>-0.438</v>
      </c>
      <c r="M10">
        <v>-0.437</v>
      </c>
      <c r="N10">
        <v>-0.70399999999999996</v>
      </c>
      <c r="O10">
        <v>-0.66900000000000004</v>
      </c>
      <c r="P10">
        <v>-0.60899999999999999</v>
      </c>
      <c r="Q10">
        <v>-0.58899999999999997</v>
      </c>
      <c r="R10">
        <v>-0.436</v>
      </c>
      <c r="S10">
        <v>-0.82299999999999995</v>
      </c>
      <c r="T10">
        <v>-0.67100000000000004</v>
      </c>
      <c r="U10">
        <v>-0.60299999999999998</v>
      </c>
      <c r="V10">
        <v>-0.47099999999999997</v>
      </c>
      <c r="W10">
        <v>-0.50700000000000001</v>
      </c>
      <c r="X10">
        <v>-0.57099999999999995</v>
      </c>
      <c r="Y10">
        <v>-0.84799999999999998</v>
      </c>
      <c r="Z10">
        <v>-0.58199999999999996</v>
      </c>
      <c r="AA10">
        <v>-0.55600000000000005</v>
      </c>
      <c r="AB10">
        <v>-0.34699999999999998</v>
      </c>
      <c r="AC10">
        <v>-0.33600000000000002</v>
      </c>
      <c r="AD10">
        <v>-0.54300000000000004</v>
      </c>
      <c r="AE10">
        <v>-0.70599999999999996</v>
      </c>
      <c r="AF10">
        <v>-0.46600000000000003</v>
      </c>
      <c r="AG10">
        <v>-0.42799999999999999</v>
      </c>
      <c r="AH10">
        <v>-0.34899999999999998</v>
      </c>
      <c r="AI10">
        <v>-0.307</v>
      </c>
      <c r="AJ10">
        <v>-0.34</v>
      </c>
      <c r="AK10">
        <v>-0.48699999999999999</v>
      </c>
      <c r="AL10">
        <v>-0.251</v>
      </c>
      <c r="AM10">
        <v>-0.252</v>
      </c>
      <c r="AN10">
        <v>-0.28199999999999997</v>
      </c>
      <c r="AO10">
        <v>-0.28699999999999998</v>
      </c>
      <c r="AP10">
        <v>-0.318</v>
      </c>
      <c r="AQ10">
        <v>-0.29599999999999999</v>
      </c>
      <c r="AR10">
        <v>6.6400000000000001E-3</v>
      </c>
      <c r="AS10">
        <v>4.7099999999999998E-3</v>
      </c>
      <c r="AT10">
        <v>-3.4500000000000003E-2</v>
      </c>
      <c r="AU10">
        <v>-9.1600000000000001E-2</v>
      </c>
      <c r="AV10">
        <v>-0.191</v>
      </c>
      <c r="AW10">
        <v>-0.21199999999999999</v>
      </c>
      <c r="AX10">
        <v>5.7500000000000002E-2</v>
      </c>
      <c r="AY10">
        <v>0.11799999999999999</v>
      </c>
      <c r="AZ10">
        <v>7.8399999999999997E-2</v>
      </c>
      <c r="BA10">
        <v>3.6999999999999998E-2</v>
      </c>
      <c r="BB10">
        <v>-6.7500000000000004E-2</v>
      </c>
      <c r="BC10">
        <v>-0.11</v>
      </c>
      <c r="BD10">
        <v>0.13600000000000001</v>
      </c>
      <c r="BE10">
        <v>2.9700000000000001E-2</v>
      </c>
      <c r="BF10">
        <v>-0.19400000000000001</v>
      </c>
      <c r="BG10">
        <v>-0.39300000000000002</v>
      </c>
      <c r="BH10">
        <v>-0.41</v>
      </c>
      <c r="BI10">
        <v>-0.45700000000000002</v>
      </c>
      <c r="BJ10">
        <v>-0.27500000000000002</v>
      </c>
      <c r="BK10">
        <v>-0.311</v>
      </c>
      <c r="BL10">
        <v>-0.32200000000000001</v>
      </c>
      <c r="BM10">
        <v>-0.503</v>
      </c>
      <c r="BN10">
        <v>-0.55400000000000005</v>
      </c>
      <c r="BO10">
        <v>-0.68899999999999995</v>
      </c>
      <c r="BP10">
        <v>-0.48699999999999999</v>
      </c>
      <c r="BQ10">
        <v>-0.627</v>
      </c>
      <c r="BR10">
        <v>-0.49299999999999999</v>
      </c>
      <c r="BS10">
        <v>-0.50800000000000001</v>
      </c>
      <c r="BT10">
        <v>-0.39300000000000002</v>
      </c>
      <c r="BU10">
        <v>-0.69</v>
      </c>
      <c r="BV10">
        <v>-0.44800000000000001</v>
      </c>
      <c r="BW10">
        <v>-0.48899999999999999</v>
      </c>
      <c r="BX10">
        <v>-0.54</v>
      </c>
      <c r="BY10">
        <v>-0.60199999999999998</v>
      </c>
      <c r="BZ10">
        <v>-0.48399999999999999</v>
      </c>
      <c r="CA10">
        <v>-0.70599999999999996</v>
      </c>
      <c r="CB10">
        <v>-0.53600000000000003</v>
      </c>
      <c r="CC10">
        <v>-0.438</v>
      </c>
      <c r="CD10">
        <v>-0.314</v>
      </c>
      <c r="CE10">
        <v>-0.46500000000000002</v>
      </c>
      <c r="CF10">
        <v>-0.60199999999999998</v>
      </c>
      <c r="CG10">
        <v>-0.70299999999999996</v>
      </c>
      <c r="CH10">
        <v>-0.49399999999999999</v>
      </c>
      <c r="CI10">
        <v>-0.34100000000000003</v>
      </c>
      <c r="CJ10">
        <v>-0.218</v>
      </c>
      <c r="CK10">
        <v>-0.28899999999999998</v>
      </c>
      <c r="CL10">
        <v>-0.441</v>
      </c>
      <c r="CM10">
        <v>-0.59499999999999997</v>
      </c>
      <c r="CN10">
        <v>-0.34</v>
      </c>
      <c r="CO10">
        <v>-0.23400000000000001</v>
      </c>
      <c r="CP10">
        <v>-0.106</v>
      </c>
      <c r="CQ10">
        <v>-0.13300000000000001</v>
      </c>
      <c r="CR10">
        <v>-0.22700000000000001</v>
      </c>
      <c r="CS10">
        <v>-0.317</v>
      </c>
      <c r="CT10">
        <v>-0.159</v>
      </c>
      <c r="CU10">
        <v>-6.4000000000000001E-2</v>
      </c>
      <c r="CV10">
        <v>1.52E-2</v>
      </c>
      <c r="CW10">
        <v>5.3499999999999999E-2</v>
      </c>
      <c r="CX10">
        <v>-4.1099999999999998E-2</v>
      </c>
      <c r="CY10">
        <v>-0.106</v>
      </c>
      <c r="CZ10">
        <v>-7.3400000000000007E-2</v>
      </c>
      <c r="DA10">
        <v>4.1799999999999997E-3</v>
      </c>
      <c r="DB10">
        <v>4.9700000000000001E-2</v>
      </c>
      <c r="DC10">
        <v>7.3999999999999996E-2</v>
      </c>
      <c r="DD10">
        <v>6.08E-2</v>
      </c>
      <c r="DE10">
        <v>-2.8700000000000002E-3</v>
      </c>
      <c r="DF10">
        <v>2.3599999999999999E-2</v>
      </c>
      <c r="DG10">
        <v>-2.24E-2</v>
      </c>
      <c r="DH10">
        <v>-0.23100000000000001</v>
      </c>
      <c r="DI10">
        <v>-0.30599999999999999</v>
      </c>
      <c r="DJ10">
        <v>-0.33500000000000002</v>
      </c>
      <c r="DK10">
        <v>-0.48799999999999999</v>
      </c>
      <c r="DL10">
        <v>-0.3</v>
      </c>
      <c r="DM10">
        <v>-0.31900000000000001</v>
      </c>
      <c r="DN10">
        <v>-0.34399999999999997</v>
      </c>
      <c r="DO10">
        <v>-0.47699999999999998</v>
      </c>
      <c r="DP10">
        <v>-0.48699999999999999</v>
      </c>
      <c r="DQ10">
        <v>-0.57099999999999995</v>
      </c>
      <c r="DR10">
        <v>-0.52200000000000002</v>
      </c>
      <c r="DS10">
        <v>-0.61399999999999999</v>
      </c>
      <c r="DT10">
        <v>-0.501</v>
      </c>
      <c r="DU10">
        <v>-0.51200000000000001</v>
      </c>
      <c r="DV10">
        <v>-0.39400000000000002</v>
      </c>
      <c r="DW10">
        <v>-0.70499999999999996</v>
      </c>
      <c r="DX10">
        <v>-0.50900000000000001</v>
      </c>
      <c r="DY10">
        <v>-0.50700000000000001</v>
      </c>
      <c r="DZ10">
        <v>-0.495</v>
      </c>
      <c r="EA10">
        <v>-0.55800000000000005</v>
      </c>
      <c r="EB10">
        <v>-0.496</v>
      </c>
      <c r="EC10">
        <v>-0.73699999999999999</v>
      </c>
      <c r="ED10">
        <v>-0.54300000000000004</v>
      </c>
      <c r="EE10">
        <v>-0.46600000000000003</v>
      </c>
      <c r="EF10">
        <v>-0.31</v>
      </c>
      <c r="EG10">
        <v>-0.40400000000000003</v>
      </c>
      <c r="EH10">
        <v>-0.56799999999999995</v>
      </c>
      <c r="EI10">
        <v>-0.69099999999999995</v>
      </c>
      <c r="EJ10">
        <v>-0.47899999999999998</v>
      </c>
      <c r="EK10">
        <v>-0.35899999999999999</v>
      </c>
      <c r="EL10">
        <v>-0.249</v>
      </c>
      <c r="EM10">
        <v>-0.28299999999999997</v>
      </c>
      <c r="EN10">
        <v>-0.39100000000000001</v>
      </c>
      <c r="EO10">
        <v>-0.54100000000000004</v>
      </c>
      <c r="EP10">
        <v>-0.30399999999999999</v>
      </c>
      <c r="EQ10">
        <v>-0.22800000000000001</v>
      </c>
      <c r="ER10">
        <v>-0.157</v>
      </c>
      <c r="ES10">
        <v>-0.18099999999999999</v>
      </c>
      <c r="ET10">
        <v>-0.254</v>
      </c>
      <c r="EU10">
        <v>-0.29699999999999999</v>
      </c>
      <c r="EV10">
        <v>-7.9699999999999993E-2</v>
      </c>
      <c r="EW10">
        <v>-2.3099999999999999E-2</v>
      </c>
      <c r="EX10">
        <v>6.4400000000000004E-3</v>
      </c>
      <c r="EY10">
        <v>-3.1700000000000001E-3</v>
      </c>
      <c r="EZ10">
        <v>-0.10199999999999999</v>
      </c>
      <c r="FA10">
        <v>-0.14699999999999999</v>
      </c>
      <c r="FB10">
        <v>-2.1800000000000001E-3</v>
      </c>
      <c r="FC10">
        <v>7.3899999999999993E-2</v>
      </c>
      <c r="FD10">
        <v>7.3200000000000001E-2</v>
      </c>
      <c r="FE10">
        <v>5.9499999999999997E-2</v>
      </c>
      <c r="FF10">
        <v>-7.9500000000000003E-4</v>
      </c>
      <c r="FG10">
        <v>-5.11E-2</v>
      </c>
    </row>
    <row r="11" spans="1:163" x14ac:dyDescent="0.25">
      <c r="A11" t="s">
        <v>191</v>
      </c>
      <c r="B11">
        <v>0.158</v>
      </c>
      <c r="C11">
        <v>5.9200000000000003E-2</v>
      </c>
      <c r="D11">
        <v>-4.41E-2</v>
      </c>
      <c r="E11">
        <v>-0.11799999999999999</v>
      </c>
      <c r="F11">
        <v>-0.32800000000000001</v>
      </c>
      <c r="G11">
        <v>-0.47599999999999998</v>
      </c>
      <c r="H11">
        <v>-2.2200000000000001E-2</v>
      </c>
      <c r="I11">
        <v>-0.215</v>
      </c>
      <c r="J11">
        <v>-0.215</v>
      </c>
      <c r="K11">
        <v>-0.33200000000000002</v>
      </c>
      <c r="L11">
        <v>-0.42599999999999999</v>
      </c>
      <c r="M11">
        <v>-0.62</v>
      </c>
      <c r="N11">
        <v>-7.7799999999999994E-2</v>
      </c>
      <c r="O11">
        <v>-0.35099999999999998</v>
      </c>
      <c r="P11">
        <v>-0.36499999999999999</v>
      </c>
      <c r="Q11">
        <v>-0.318</v>
      </c>
      <c r="R11">
        <v>-0.76100000000000001</v>
      </c>
      <c r="S11">
        <v>-1.177</v>
      </c>
      <c r="T11">
        <v>-0.153</v>
      </c>
      <c r="U11">
        <v>-0.30099999999999999</v>
      </c>
      <c r="V11">
        <v>-0.36</v>
      </c>
      <c r="W11">
        <v>-0.34599999999999997</v>
      </c>
      <c r="X11">
        <v>-0.63800000000000001</v>
      </c>
      <c r="Y11">
        <v>-1.06</v>
      </c>
      <c r="Z11">
        <v>-0.27400000000000002</v>
      </c>
      <c r="AA11">
        <v>-0.39700000000000002</v>
      </c>
      <c r="AB11">
        <v>-0.41099999999999998</v>
      </c>
      <c r="AC11">
        <v>-0.45</v>
      </c>
      <c r="AD11">
        <v>-0.57299999999999995</v>
      </c>
      <c r="AE11">
        <v>-0.73</v>
      </c>
      <c r="AF11">
        <v>-0.247</v>
      </c>
      <c r="AG11">
        <v>-0.31900000000000001</v>
      </c>
      <c r="AH11">
        <v>-0.47599999999999998</v>
      </c>
      <c r="AI11">
        <v>-0.56599999999999995</v>
      </c>
      <c r="AJ11">
        <v>-0.61199999999999999</v>
      </c>
      <c r="AK11">
        <v>-0.64400000000000002</v>
      </c>
      <c r="AL11">
        <v>-0.10199999999999999</v>
      </c>
      <c r="AM11">
        <v>-0.157</v>
      </c>
      <c r="AN11">
        <v>-0.375</v>
      </c>
      <c r="AO11">
        <v>-0.55700000000000005</v>
      </c>
      <c r="AP11">
        <v>-0.66</v>
      </c>
      <c r="AQ11">
        <v>-0.66500000000000004</v>
      </c>
      <c r="AR11">
        <v>0.11799999999999999</v>
      </c>
      <c r="AS11">
        <v>0.11799999999999999</v>
      </c>
      <c r="AT11">
        <v>-5.8200000000000002E-2</v>
      </c>
      <c r="AU11">
        <v>-0.23300000000000001</v>
      </c>
      <c r="AV11">
        <v>-0.39300000000000002</v>
      </c>
      <c r="AW11">
        <v>-0.50700000000000001</v>
      </c>
      <c r="AX11">
        <v>0.17599999999999999</v>
      </c>
      <c r="AY11">
        <v>0.224</v>
      </c>
      <c r="AZ11">
        <v>9.9199999999999997E-2</v>
      </c>
      <c r="BA11">
        <v>-4.6399999999999997E-2</v>
      </c>
      <c r="BB11">
        <v>-0.186</v>
      </c>
      <c r="BC11">
        <v>-0.30399999999999999</v>
      </c>
      <c r="BD11">
        <v>0.16200000000000001</v>
      </c>
      <c r="BE11">
        <v>6.5500000000000003E-2</v>
      </c>
      <c r="BF11">
        <v>-4.7600000000000003E-3</v>
      </c>
      <c r="BG11">
        <v>-7.3800000000000004E-2</v>
      </c>
      <c r="BH11">
        <v>-0.18099999999999999</v>
      </c>
      <c r="BI11">
        <v>-0.39300000000000002</v>
      </c>
      <c r="BJ11">
        <v>-0.217</v>
      </c>
      <c r="BK11">
        <v>-0.31900000000000001</v>
      </c>
      <c r="BL11">
        <v>-0.26800000000000002</v>
      </c>
      <c r="BM11">
        <v>-0.38600000000000001</v>
      </c>
      <c r="BN11">
        <v>-0.38900000000000001</v>
      </c>
      <c r="BO11">
        <v>-0.76500000000000001</v>
      </c>
      <c r="BP11">
        <v>-0.374</v>
      </c>
      <c r="BQ11">
        <v>-0.52700000000000002</v>
      </c>
      <c r="BR11">
        <v>-0.36</v>
      </c>
      <c r="BS11">
        <v>-0.19500000000000001</v>
      </c>
      <c r="BT11">
        <v>-0.69499999999999995</v>
      </c>
      <c r="BU11">
        <v>-1.258</v>
      </c>
      <c r="BV11">
        <v>-0.246</v>
      </c>
      <c r="BW11">
        <v>-0.35499999999999998</v>
      </c>
      <c r="BX11">
        <v>-0.377</v>
      </c>
      <c r="BY11">
        <v>-0.11</v>
      </c>
      <c r="BZ11">
        <v>-0.42</v>
      </c>
      <c r="CA11">
        <v>-1.034</v>
      </c>
      <c r="CB11">
        <v>-0.35099999999999998</v>
      </c>
      <c r="CC11">
        <v>-0.33900000000000002</v>
      </c>
      <c r="CD11">
        <v>-0.24299999999999999</v>
      </c>
      <c r="CE11">
        <v>-0.23899999999999999</v>
      </c>
      <c r="CF11">
        <v>-0.30499999999999999</v>
      </c>
      <c r="CG11">
        <v>-0.57899999999999996</v>
      </c>
      <c r="CH11">
        <v>-0.36699999999999999</v>
      </c>
      <c r="CI11">
        <v>-0.308</v>
      </c>
      <c r="CJ11">
        <v>-0.245</v>
      </c>
      <c r="CK11">
        <v>-0.17699999999999999</v>
      </c>
      <c r="CL11">
        <v>-0.21099999999999999</v>
      </c>
      <c r="CM11">
        <v>-0.36599999999999999</v>
      </c>
      <c r="CN11">
        <v>-0.223</v>
      </c>
      <c r="CO11">
        <v>-0.215</v>
      </c>
      <c r="CP11">
        <v>-0.214</v>
      </c>
      <c r="CQ11">
        <v>-0.17899999999999999</v>
      </c>
      <c r="CR11">
        <v>-0.161</v>
      </c>
      <c r="CS11">
        <v>-0.23400000000000001</v>
      </c>
      <c r="CT11">
        <v>-8.5300000000000003E-4</v>
      </c>
      <c r="CU11">
        <v>-1.6199999999999999E-2</v>
      </c>
      <c r="CV11">
        <v>-8.9800000000000005E-2</v>
      </c>
      <c r="CW11">
        <v>-6.4100000000000004E-2</v>
      </c>
      <c r="CX11">
        <v>-6.4500000000000002E-2</v>
      </c>
      <c r="CY11">
        <v>-0.13300000000000001</v>
      </c>
      <c r="CZ11">
        <v>7.3700000000000002E-2</v>
      </c>
      <c r="DA11">
        <v>8.7900000000000006E-2</v>
      </c>
      <c r="DB11">
        <v>-1.0699999999999999E-2</v>
      </c>
      <c r="DC11">
        <v>-4.1500000000000002E-2</v>
      </c>
      <c r="DD11">
        <v>-6.5900000000000004E-3</v>
      </c>
      <c r="DE11">
        <v>-6.2399999999999997E-2</v>
      </c>
      <c r="DF11">
        <v>0.16300000000000001</v>
      </c>
      <c r="DG11">
        <v>6.5500000000000003E-2</v>
      </c>
      <c r="DH11">
        <v>-1.2999999999999999E-2</v>
      </c>
      <c r="DI11">
        <v>-8.1500000000000003E-2</v>
      </c>
      <c r="DJ11">
        <v>-0.221</v>
      </c>
      <c r="DK11">
        <v>-0.41</v>
      </c>
      <c r="DL11">
        <v>-0.14599999999999999</v>
      </c>
      <c r="DM11">
        <v>-0.28100000000000003</v>
      </c>
      <c r="DN11">
        <v>-0.248</v>
      </c>
      <c r="DO11">
        <v>-0.36099999999999999</v>
      </c>
      <c r="DP11">
        <v>-0.39600000000000002</v>
      </c>
      <c r="DQ11">
        <v>-0.70499999999999996</v>
      </c>
      <c r="DR11">
        <v>-0.26300000000000001</v>
      </c>
      <c r="DS11">
        <v>-0.46899999999999997</v>
      </c>
      <c r="DT11">
        <v>-0.35699999999999998</v>
      </c>
      <c r="DU11">
        <v>-0.222</v>
      </c>
      <c r="DV11">
        <v>-0.70599999999999996</v>
      </c>
      <c r="DW11">
        <v>-1.234</v>
      </c>
      <c r="DX11">
        <v>-0.20799999999999999</v>
      </c>
      <c r="DY11">
        <v>-0.33300000000000002</v>
      </c>
      <c r="DZ11">
        <v>-0.36699999999999999</v>
      </c>
      <c r="EA11">
        <v>-0.17299999999999999</v>
      </c>
      <c r="EB11">
        <v>-0.47899999999999998</v>
      </c>
      <c r="EC11">
        <v>-1.0369999999999999</v>
      </c>
      <c r="ED11">
        <v>-0.32500000000000001</v>
      </c>
      <c r="EE11">
        <v>-0.35599999999999998</v>
      </c>
      <c r="EF11">
        <v>-0.29499999999999998</v>
      </c>
      <c r="EG11">
        <v>-0.30299999999999999</v>
      </c>
      <c r="EH11">
        <v>-0.39200000000000002</v>
      </c>
      <c r="EI11">
        <v>-0.627</v>
      </c>
      <c r="EJ11">
        <v>-0.33400000000000002</v>
      </c>
      <c r="EK11">
        <v>-0.314</v>
      </c>
      <c r="EL11">
        <v>-0.318</v>
      </c>
      <c r="EM11">
        <v>-0.30499999999999999</v>
      </c>
      <c r="EN11">
        <v>-0.34100000000000003</v>
      </c>
      <c r="EO11">
        <v>-0.45900000000000002</v>
      </c>
      <c r="EP11">
        <v>-0.188</v>
      </c>
      <c r="EQ11">
        <v>-0.19800000000000001</v>
      </c>
      <c r="ER11">
        <v>-0.27300000000000002</v>
      </c>
      <c r="ES11">
        <v>-0.309</v>
      </c>
      <c r="ET11">
        <v>-0.33600000000000002</v>
      </c>
      <c r="EU11">
        <v>-0.38300000000000001</v>
      </c>
      <c r="EV11">
        <v>4.3299999999999998E-2</v>
      </c>
      <c r="EW11">
        <v>4.5900000000000003E-2</v>
      </c>
      <c r="EX11">
        <v>-7.2800000000000004E-2</v>
      </c>
      <c r="EY11">
        <v>-0.13600000000000001</v>
      </c>
      <c r="EZ11">
        <v>-0.20200000000000001</v>
      </c>
      <c r="FA11">
        <v>-0.28699999999999998</v>
      </c>
      <c r="FB11">
        <v>0.11899999999999999</v>
      </c>
      <c r="FC11">
        <v>0.159</v>
      </c>
      <c r="FD11">
        <v>5.1499999999999997E-2</v>
      </c>
      <c r="FE11">
        <v>-4.6699999999999998E-2</v>
      </c>
      <c r="FF11">
        <v>-9.5500000000000002E-2</v>
      </c>
      <c r="FG11">
        <v>-0.17899999999999999</v>
      </c>
    </row>
    <row r="12" spans="1:163" x14ac:dyDescent="0.25">
      <c r="A12" t="s">
        <v>192</v>
      </c>
      <c r="B12">
        <v>-0.17699999999999999</v>
      </c>
      <c r="C12">
        <v>-0.29799999999999999</v>
      </c>
      <c r="D12">
        <v>-0.56699999999999995</v>
      </c>
      <c r="E12">
        <v>-0.57099999999999995</v>
      </c>
      <c r="F12">
        <v>-0.58599999999999997</v>
      </c>
      <c r="G12">
        <v>-0.40699999999999997</v>
      </c>
      <c r="H12">
        <v>-0.308</v>
      </c>
      <c r="I12">
        <v>-0.30199999999999999</v>
      </c>
      <c r="J12">
        <v>-0.51500000000000001</v>
      </c>
      <c r="K12">
        <v>-0.56499999999999995</v>
      </c>
      <c r="L12">
        <v>-0.56200000000000006</v>
      </c>
      <c r="M12">
        <v>-0.52500000000000002</v>
      </c>
      <c r="N12">
        <v>-0.441</v>
      </c>
      <c r="O12">
        <v>-0.46100000000000002</v>
      </c>
      <c r="P12">
        <v>-0.45100000000000001</v>
      </c>
      <c r="Q12">
        <v>-0.59299999999999997</v>
      </c>
      <c r="R12">
        <v>-0.72399999999999998</v>
      </c>
      <c r="S12">
        <v>-0.747</v>
      </c>
      <c r="T12">
        <v>-0.499</v>
      </c>
      <c r="U12">
        <v>-0.39200000000000002</v>
      </c>
      <c r="V12">
        <v>-0.31</v>
      </c>
      <c r="W12">
        <v>-0.57599999999999996</v>
      </c>
      <c r="X12">
        <v>-0.77100000000000002</v>
      </c>
      <c r="Y12">
        <v>-0.89100000000000001</v>
      </c>
      <c r="Z12">
        <v>-0.46700000000000003</v>
      </c>
      <c r="AA12">
        <v>-0.41799999999999998</v>
      </c>
      <c r="AB12">
        <v>-0.30099999999999999</v>
      </c>
      <c r="AC12">
        <v>-0.38100000000000001</v>
      </c>
      <c r="AD12">
        <v>-0.64700000000000002</v>
      </c>
      <c r="AE12">
        <v>-0.79900000000000004</v>
      </c>
      <c r="AF12">
        <v>-0.38</v>
      </c>
      <c r="AG12">
        <v>-0.375</v>
      </c>
      <c r="AH12">
        <v>-0.36599999999999999</v>
      </c>
      <c r="AI12">
        <v>-0.35599999999999998</v>
      </c>
      <c r="AJ12">
        <v>-0.38700000000000001</v>
      </c>
      <c r="AK12">
        <v>-0.59</v>
      </c>
      <c r="AL12">
        <v>-0.223</v>
      </c>
      <c r="AM12">
        <v>-0.246</v>
      </c>
      <c r="AN12">
        <v>-0.30099999999999999</v>
      </c>
      <c r="AO12">
        <v>-0.34100000000000003</v>
      </c>
      <c r="AP12">
        <v>-0.33200000000000002</v>
      </c>
      <c r="AQ12">
        <v>-0.33300000000000002</v>
      </c>
      <c r="AR12">
        <v>5.1499999999999997E-2</v>
      </c>
      <c r="AS12">
        <v>-2.5200000000000001E-3</v>
      </c>
      <c r="AT12">
        <v>-5.9400000000000001E-2</v>
      </c>
      <c r="AU12">
        <v>-0.16200000000000001</v>
      </c>
      <c r="AV12">
        <v>-0.218</v>
      </c>
      <c r="AW12">
        <v>-0.21199999999999999</v>
      </c>
      <c r="AX12">
        <v>0.1</v>
      </c>
      <c r="AY12">
        <v>9.7900000000000001E-2</v>
      </c>
      <c r="AZ12">
        <v>6.6500000000000004E-2</v>
      </c>
      <c r="BA12">
        <v>-1.37E-2</v>
      </c>
      <c r="BB12">
        <v>-9.7199999999999995E-2</v>
      </c>
      <c r="BC12">
        <v>-0.106</v>
      </c>
      <c r="BD12">
        <v>-0.10199999999999999</v>
      </c>
      <c r="BE12">
        <v>-0.25800000000000001</v>
      </c>
      <c r="BF12">
        <v>-0.50900000000000001</v>
      </c>
      <c r="BG12">
        <v>-0.50800000000000001</v>
      </c>
      <c r="BH12">
        <v>-0.68799999999999994</v>
      </c>
      <c r="BI12">
        <v>-0.80900000000000005</v>
      </c>
      <c r="BJ12">
        <v>-0.39900000000000002</v>
      </c>
      <c r="BK12">
        <v>-0.495</v>
      </c>
      <c r="BL12">
        <v>-0.59899999999999998</v>
      </c>
      <c r="BM12">
        <v>-0.82399999999999995</v>
      </c>
      <c r="BN12">
        <v>-0.69699999999999995</v>
      </c>
      <c r="BO12">
        <v>-0.75800000000000001</v>
      </c>
      <c r="BP12">
        <v>-0.52800000000000002</v>
      </c>
      <c r="BQ12">
        <v>-0.58099999999999996</v>
      </c>
      <c r="BR12">
        <v>-0.57099999999999995</v>
      </c>
      <c r="BS12">
        <v>-0.76300000000000001</v>
      </c>
      <c r="BT12">
        <v>-0.69799999999999995</v>
      </c>
      <c r="BU12">
        <v>-0.71599999999999997</v>
      </c>
      <c r="BV12">
        <v>-0.47399999999999998</v>
      </c>
      <c r="BW12">
        <v>-0.41</v>
      </c>
      <c r="BX12">
        <v>-0.46800000000000003</v>
      </c>
      <c r="BY12">
        <v>-0.72899999999999998</v>
      </c>
      <c r="BZ12">
        <v>-0.80400000000000005</v>
      </c>
      <c r="CA12">
        <v>-0.86</v>
      </c>
      <c r="CB12">
        <v>-0.626</v>
      </c>
      <c r="CC12">
        <v>-0.41899999999999998</v>
      </c>
      <c r="CD12">
        <v>-0.36099999999999999</v>
      </c>
      <c r="CE12">
        <v>-0.55700000000000005</v>
      </c>
      <c r="CF12">
        <v>-0.70899999999999996</v>
      </c>
      <c r="CG12">
        <v>-0.81399999999999995</v>
      </c>
      <c r="CH12">
        <v>-0.58599999999999997</v>
      </c>
      <c r="CI12">
        <v>-0.42599999999999999</v>
      </c>
      <c r="CJ12">
        <v>-0.32200000000000001</v>
      </c>
      <c r="CK12">
        <v>-0.39</v>
      </c>
      <c r="CL12">
        <v>-0.5</v>
      </c>
      <c r="CM12">
        <v>-0.68</v>
      </c>
      <c r="CN12">
        <v>-0.38300000000000001</v>
      </c>
      <c r="CO12">
        <v>-0.29499999999999998</v>
      </c>
      <c r="CP12">
        <v>-0.21299999999999999</v>
      </c>
      <c r="CQ12">
        <v>-0.252</v>
      </c>
      <c r="CR12">
        <v>-0.29599999999999999</v>
      </c>
      <c r="CS12">
        <v>-0.38900000000000001</v>
      </c>
      <c r="CT12">
        <v>-0.11700000000000001</v>
      </c>
      <c r="CU12">
        <v>-7.6300000000000007E-2</v>
      </c>
      <c r="CV12">
        <v>-4.4299999999999999E-2</v>
      </c>
      <c r="CW12">
        <v>-6.1199999999999997E-2</v>
      </c>
      <c r="CX12">
        <v>-0.10100000000000001</v>
      </c>
      <c r="CY12">
        <v>-0.161</v>
      </c>
      <c r="CZ12">
        <v>-2.92E-2</v>
      </c>
      <c r="DA12">
        <v>2.0899999999999998E-2</v>
      </c>
      <c r="DB12">
        <v>2.87E-2</v>
      </c>
      <c r="DC12">
        <v>-2.66E-3</v>
      </c>
      <c r="DD12">
        <v>-8.9499999999999996E-4</v>
      </c>
      <c r="DE12">
        <v>-2.3E-2</v>
      </c>
      <c r="DF12">
        <v>-0.123</v>
      </c>
      <c r="DG12">
        <v>-0.247</v>
      </c>
      <c r="DH12">
        <v>-0.51900000000000002</v>
      </c>
      <c r="DI12">
        <v>-0.5</v>
      </c>
      <c r="DJ12">
        <v>-0.6</v>
      </c>
      <c r="DK12">
        <v>-0.59499999999999997</v>
      </c>
      <c r="DL12">
        <v>-0.35399999999999998</v>
      </c>
      <c r="DM12">
        <v>-0.41299999999999998</v>
      </c>
      <c r="DN12">
        <v>-0.54700000000000004</v>
      </c>
      <c r="DO12">
        <v>-0.70499999999999996</v>
      </c>
      <c r="DP12">
        <v>-0.626</v>
      </c>
      <c r="DQ12">
        <v>-0.624</v>
      </c>
      <c r="DR12">
        <v>-0.47899999999999998</v>
      </c>
      <c r="DS12">
        <v>-0.52900000000000003</v>
      </c>
      <c r="DT12">
        <v>-0.52400000000000002</v>
      </c>
      <c r="DU12">
        <v>-0.70799999999999996</v>
      </c>
      <c r="DV12">
        <v>-0.69399999999999995</v>
      </c>
      <c r="DW12">
        <v>-0.71499999999999997</v>
      </c>
      <c r="DX12">
        <v>-0.47099999999999997</v>
      </c>
      <c r="DY12">
        <v>-0.38500000000000001</v>
      </c>
      <c r="DZ12">
        <v>-0.40300000000000002</v>
      </c>
      <c r="EA12">
        <v>-0.66900000000000004</v>
      </c>
      <c r="EB12">
        <v>-0.77900000000000003</v>
      </c>
      <c r="EC12">
        <v>-0.85599999999999998</v>
      </c>
      <c r="ED12">
        <v>-0.55500000000000005</v>
      </c>
      <c r="EE12">
        <v>-0.40799999999999997</v>
      </c>
      <c r="EF12">
        <v>-0.32700000000000001</v>
      </c>
      <c r="EG12">
        <v>-0.48299999999999998</v>
      </c>
      <c r="EH12">
        <v>-0.67600000000000005</v>
      </c>
      <c r="EI12">
        <v>-0.79800000000000004</v>
      </c>
      <c r="EJ12">
        <v>-0.503</v>
      </c>
      <c r="EK12">
        <v>-0.39500000000000002</v>
      </c>
      <c r="EL12">
        <v>-0.32700000000000001</v>
      </c>
      <c r="EM12">
        <v>-0.36599999999999999</v>
      </c>
      <c r="EN12">
        <v>-0.44700000000000001</v>
      </c>
      <c r="EO12">
        <v>-0.63500000000000001</v>
      </c>
      <c r="EP12">
        <v>-0.315</v>
      </c>
      <c r="EQ12">
        <v>-0.25900000000000001</v>
      </c>
      <c r="ER12">
        <v>-0.23</v>
      </c>
      <c r="ES12">
        <v>-0.27800000000000002</v>
      </c>
      <c r="ET12">
        <v>-0.30099999999999999</v>
      </c>
      <c r="EU12">
        <v>-0.35699999999999998</v>
      </c>
      <c r="EV12">
        <v>-3.5299999999999998E-2</v>
      </c>
      <c r="EW12">
        <v>-2.7799999999999998E-2</v>
      </c>
      <c r="EX12">
        <v>-3.15E-2</v>
      </c>
      <c r="EY12">
        <v>-9.2700000000000005E-2</v>
      </c>
      <c r="EZ12">
        <v>-0.14699999999999999</v>
      </c>
      <c r="FA12">
        <v>-0.17499999999999999</v>
      </c>
      <c r="FB12">
        <v>4.4299999999999999E-2</v>
      </c>
      <c r="FC12">
        <v>7.4099999999999999E-2</v>
      </c>
      <c r="FD12">
        <v>6.3600000000000004E-2</v>
      </c>
      <c r="FE12">
        <v>4.8900000000000002E-3</v>
      </c>
      <c r="FF12">
        <v>-4.1000000000000002E-2</v>
      </c>
      <c r="FG12">
        <v>-5.7799999999999997E-2</v>
      </c>
    </row>
    <row r="13" spans="1:163" x14ac:dyDescent="0.25">
      <c r="A13" t="s">
        <v>193</v>
      </c>
      <c r="B13">
        <v>-0.20499999999999999</v>
      </c>
      <c r="C13">
        <v>-0.193</v>
      </c>
      <c r="D13">
        <v>-0.20699999999999999</v>
      </c>
      <c r="E13">
        <v>-0.32100000000000001</v>
      </c>
      <c r="F13">
        <v>-0.33500000000000002</v>
      </c>
      <c r="G13">
        <v>-0.38200000000000001</v>
      </c>
      <c r="H13">
        <v>-0.28899999999999998</v>
      </c>
      <c r="I13">
        <v>-0.33300000000000002</v>
      </c>
      <c r="J13">
        <v>-0.30599999999999999</v>
      </c>
      <c r="K13">
        <v>-0.376</v>
      </c>
      <c r="L13">
        <v>-0.379</v>
      </c>
      <c r="M13">
        <v>-0.442</v>
      </c>
      <c r="N13">
        <v>-0.42299999999999999</v>
      </c>
      <c r="O13">
        <v>-0.46300000000000002</v>
      </c>
      <c r="P13">
        <v>-0.48599999999999999</v>
      </c>
      <c r="Q13">
        <v>-0.45300000000000001</v>
      </c>
      <c r="R13">
        <v>-0.52</v>
      </c>
      <c r="S13">
        <v>-0.72</v>
      </c>
      <c r="T13">
        <v>-0.36099999999999999</v>
      </c>
      <c r="U13">
        <v>-0.34499999999999997</v>
      </c>
      <c r="V13">
        <v>-0.28399999999999997</v>
      </c>
      <c r="W13">
        <v>-0.40899999999999997</v>
      </c>
      <c r="X13">
        <v>-0.40400000000000003</v>
      </c>
      <c r="Y13">
        <v>-0.51500000000000001</v>
      </c>
      <c r="Z13">
        <v>-0.214</v>
      </c>
      <c r="AA13">
        <v>-0.161</v>
      </c>
      <c r="AB13">
        <v>-0.14199999999999999</v>
      </c>
      <c r="AC13">
        <v>-0.21299999999999999</v>
      </c>
      <c r="AD13">
        <v>-0.34100000000000003</v>
      </c>
      <c r="AE13">
        <v>-0.39</v>
      </c>
      <c r="AF13">
        <v>-0.123</v>
      </c>
      <c r="AG13">
        <v>-2.8500000000000001E-2</v>
      </c>
      <c r="AH13">
        <v>-3.1699999999999999E-2</v>
      </c>
      <c r="AI13">
        <v>-0.13800000000000001</v>
      </c>
      <c r="AJ13">
        <v>-0.20599999999999999</v>
      </c>
      <c r="AK13">
        <v>-0.33800000000000002</v>
      </c>
      <c r="AL13">
        <v>-1.38E-2</v>
      </c>
      <c r="AM13">
        <v>6.59E-2</v>
      </c>
      <c r="AN13">
        <v>7.8399999999999997E-2</v>
      </c>
      <c r="AO13">
        <v>-1.7299999999999999E-2</v>
      </c>
      <c r="AP13">
        <v>-0.152</v>
      </c>
      <c r="AQ13">
        <v>-0.19700000000000001</v>
      </c>
      <c r="AR13">
        <v>0.12</v>
      </c>
      <c r="AS13">
        <v>0.17100000000000001</v>
      </c>
      <c r="AT13">
        <v>0.17499999999999999</v>
      </c>
      <c r="AU13">
        <v>0.124</v>
      </c>
      <c r="AV13">
        <v>-8.7299999999999999E-3</v>
      </c>
      <c r="AW13">
        <v>-9.1800000000000007E-2</v>
      </c>
      <c r="AX13">
        <v>0.113</v>
      </c>
      <c r="AY13">
        <v>0.20699999999999999</v>
      </c>
      <c r="AZ13">
        <v>0.20799999999999999</v>
      </c>
      <c r="BA13">
        <v>0.13800000000000001</v>
      </c>
      <c r="BB13">
        <v>7.1099999999999997E-2</v>
      </c>
      <c r="BC13">
        <v>-1.46E-2</v>
      </c>
      <c r="BD13">
        <v>-0.104</v>
      </c>
      <c r="BE13">
        <v>-0.151</v>
      </c>
      <c r="BF13">
        <v>-0.222</v>
      </c>
      <c r="BG13">
        <v>-0.30599999999999999</v>
      </c>
      <c r="BH13">
        <v>-0.33700000000000002</v>
      </c>
      <c r="BI13">
        <v>-0.38900000000000001</v>
      </c>
      <c r="BJ13">
        <v>-0.32</v>
      </c>
      <c r="BK13">
        <v>-0.41799999999999998</v>
      </c>
      <c r="BL13">
        <v>-0.373</v>
      </c>
      <c r="BM13">
        <v>-0.47299999999999998</v>
      </c>
      <c r="BN13">
        <v>-0.45800000000000002</v>
      </c>
      <c r="BO13">
        <v>-0.60299999999999998</v>
      </c>
      <c r="BP13">
        <v>-0.60799999999999998</v>
      </c>
      <c r="BQ13">
        <v>-0.74399999999999999</v>
      </c>
      <c r="BR13">
        <v>-0.70199999999999996</v>
      </c>
      <c r="BS13">
        <v>-0.51600000000000001</v>
      </c>
      <c r="BT13">
        <v>-0.57999999999999996</v>
      </c>
      <c r="BU13">
        <v>-0.85799999999999998</v>
      </c>
      <c r="BV13">
        <v>-0.53</v>
      </c>
      <c r="BW13">
        <v>-0.59899999999999998</v>
      </c>
      <c r="BX13">
        <v>-0.64300000000000002</v>
      </c>
      <c r="BY13">
        <v>-0.61299999999999999</v>
      </c>
      <c r="BZ13">
        <v>-0.373</v>
      </c>
      <c r="CA13">
        <v>-0.55200000000000005</v>
      </c>
      <c r="CB13">
        <v>-0.374</v>
      </c>
      <c r="CC13">
        <v>-0.34</v>
      </c>
      <c r="CD13">
        <v>-0.32900000000000001</v>
      </c>
      <c r="CE13">
        <v>-0.44800000000000001</v>
      </c>
      <c r="CF13">
        <v>-0.41199999999999998</v>
      </c>
      <c r="CG13">
        <v>-0.377</v>
      </c>
      <c r="CH13">
        <v>-0.186</v>
      </c>
      <c r="CI13">
        <v>-0.114</v>
      </c>
      <c r="CJ13">
        <v>-0.107</v>
      </c>
      <c r="CK13">
        <v>-0.193</v>
      </c>
      <c r="CL13">
        <v>-0.29799999999999999</v>
      </c>
      <c r="CM13">
        <v>-0.442</v>
      </c>
      <c r="CN13">
        <v>2.01E-2</v>
      </c>
      <c r="CO13">
        <v>4.1599999999999998E-2</v>
      </c>
      <c r="CP13">
        <v>7.0300000000000001E-2</v>
      </c>
      <c r="CQ13">
        <v>-5.3E-3</v>
      </c>
      <c r="CR13">
        <v>-0.11700000000000001</v>
      </c>
      <c r="CS13">
        <v>-0.247</v>
      </c>
      <c r="CT13">
        <v>0.14499999999999999</v>
      </c>
      <c r="CU13">
        <v>0.17799999999999999</v>
      </c>
      <c r="CV13">
        <v>0.17199999999999999</v>
      </c>
      <c r="CW13">
        <v>0.14599999999999999</v>
      </c>
      <c r="CX13">
        <v>3.4200000000000001E-2</v>
      </c>
      <c r="CY13">
        <v>-6.8900000000000003E-2</v>
      </c>
      <c r="CZ13">
        <v>0.13</v>
      </c>
      <c r="DA13">
        <v>0.19600000000000001</v>
      </c>
      <c r="DB13">
        <v>0.19800000000000001</v>
      </c>
      <c r="DC13">
        <v>0.14199999999999999</v>
      </c>
      <c r="DD13">
        <v>8.8999999999999996E-2</v>
      </c>
      <c r="DE13">
        <v>-1.17E-3</v>
      </c>
      <c r="DF13">
        <v>-0.14299999999999999</v>
      </c>
      <c r="DG13">
        <v>-0.16400000000000001</v>
      </c>
      <c r="DH13">
        <v>-0.20799999999999999</v>
      </c>
      <c r="DI13">
        <v>-0.30599999999999999</v>
      </c>
      <c r="DJ13">
        <v>-0.32800000000000001</v>
      </c>
      <c r="DK13">
        <v>-0.379</v>
      </c>
      <c r="DL13">
        <v>-0.30399999999999999</v>
      </c>
      <c r="DM13">
        <v>-0.38500000000000001</v>
      </c>
      <c r="DN13">
        <v>-0.34699999999999998</v>
      </c>
      <c r="DO13">
        <v>-0.441</v>
      </c>
      <c r="DP13">
        <v>-0.43</v>
      </c>
      <c r="DQ13">
        <v>-0.53900000000000003</v>
      </c>
      <c r="DR13">
        <v>-0.53600000000000003</v>
      </c>
      <c r="DS13">
        <v>-0.65200000000000002</v>
      </c>
      <c r="DT13">
        <v>-0.64</v>
      </c>
      <c r="DU13">
        <v>-0.505</v>
      </c>
      <c r="DV13">
        <v>-0.57099999999999995</v>
      </c>
      <c r="DW13">
        <v>-0.82299999999999995</v>
      </c>
      <c r="DX13">
        <v>-0.45700000000000002</v>
      </c>
      <c r="DY13">
        <v>-0.497</v>
      </c>
      <c r="DZ13">
        <v>-0.51500000000000001</v>
      </c>
      <c r="EA13">
        <v>-0.54800000000000004</v>
      </c>
      <c r="EB13">
        <v>-0.38600000000000001</v>
      </c>
      <c r="EC13">
        <v>-0.54</v>
      </c>
      <c r="ED13">
        <v>-0.308</v>
      </c>
      <c r="EE13">
        <v>-0.26500000000000001</v>
      </c>
      <c r="EF13">
        <v>-0.253</v>
      </c>
      <c r="EG13">
        <v>-0.35799999999999998</v>
      </c>
      <c r="EH13">
        <v>-0.38500000000000001</v>
      </c>
      <c r="EI13">
        <v>-0.38200000000000001</v>
      </c>
      <c r="EJ13">
        <v>-0.16500000000000001</v>
      </c>
      <c r="EK13">
        <v>-7.7899999999999997E-2</v>
      </c>
      <c r="EL13">
        <v>-7.0999999999999994E-2</v>
      </c>
      <c r="EM13">
        <v>-0.16500000000000001</v>
      </c>
      <c r="EN13">
        <v>-0.25800000000000001</v>
      </c>
      <c r="EO13">
        <v>-0.39800000000000002</v>
      </c>
      <c r="EP13">
        <v>-9.0100000000000006E-3</v>
      </c>
      <c r="EQ13">
        <v>5.21E-2</v>
      </c>
      <c r="ER13">
        <v>7.8200000000000006E-2</v>
      </c>
      <c r="ES13">
        <v>-2.7100000000000002E-3</v>
      </c>
      <c r="ET13">
        <v>-0.125</v>
      </c>
      <c r="EU13">
        <v>-0.222</v>
      </c>
      <c r="EV13">
        <v>0.10299999999999999</v>
      </c>
      <c r="EW13">
        <v>0.158</v>
      </c>
      <c r="EX13">
        <v>0.17100000000000001</v>
      </c>
      <c r="EY13">
        <v>0.13600000000000001</v>
      </c>
      <c r="EZ13">
        <v>1.8700000000000001E-2</v>
      </c>
      <c r="FA13">
        <v>-7.3700000000000002E-2</v>
      </c>
      <c r="FB13">
        <v>9.5899999999999999E-2</v>
      </c>
      <c r="FC13">
        <v>0.17599999999999999</v>
      </c>
      <c r="FD13">
        <v>0.192</v>
      </c>
      <c r="FE13">
        <v>0.13600000000000001</v>
      </c>
      <c r="FF13">
        <v>8.1000000000000003E-2</v>
      </c>
      <c r="FG13">
        <v>-3.4299999999999999E-3</v>
      </c>
    </row>
    <row r="14" spans="1:163" x14ac:dyDescent="0.25">
      <c r="A14" t="s">
        <v>194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</row>
    <row r="15" spans="1:163" x14ac:dyDescent="0.25">
      <c r="A15" t="s">
        <v>195</v>
      </c>
      <c r="B15">
        <v>7.1599999999999997E-2</v>
      </c>
      <c r="C15">
        <v>0.125</v>
      </c>
      <c r="D15">
        <v>-8.2000000000000003E-2</v>
      </c>
      <c r="E15">
        <v>-0.27300000000000002</v>
      </c>
      <c r="F15">
        <v>-0.40400000000000003</v>
      </c>
      <c r="G15">
        <v>-0.35599999999999998</v>
      </c>
      <c r="H15">
        <v>-7.5700000000000003E-2</v>
      </c>
      <c r="I15">
        <v>-2.6200000000000001E-2</v>
      </c>
      <c r="J15">
        <v>-0.249</v>
      </c>
      <c r="K15">
        <v>-0.40699999999999997</v>
      </c>
      <c r="L15">
        <v>-0.46400000000000002</v>
      </c>
      <c r="M15">
        <v>-0.49299999999999999</v>
      </c>
      <c r="N15">
        <v>-0.16900000000000001</v>
      </c>
      <c r="O15">
        <v>-0.17</v>
      </c>
      <c r="P15">
        <v>-0.29899999999999999</v>
      </c>
      <c r="Q15">
        <v>-0.42899999999999999</v>
      </c>
      <c r="R15">
        <v>-0.67600000000000005</v>
      </c>
      <c r="S15">
        <v>-0.92</v>
      </c>
      <c r="T15">
        <v>-0.189</v>
      </c>
      <c r="U15">
        <v>-0.16500000000000001</v>
      </c>
      <c r="V15">
        <v>-0.16300000000000001</v>
      </c>
      <c r="W15">
        <v>-0.38200000000000001</v>
      </c>
      <c r="X15">
        <v>-0.63300000000000001</v>
      </c>
      <c r="Y15">
        <v>-0.82699999999999996</v>
      </c>
      <c r="Z15">
        <v>-0.192</v>
      </c>
      <c r="AA15">
        <v>-0.16600000000000001</v>
      </c>
      <c r="AB15">
        <v>-0.152</v>
      </c>
      <c r="AC15">
        <v>-0.16500000000000001</v>
      </c>
      <c r="AD15">
        <v>-0.40799999999999997</v>
      </c>
      <c r="AE15">
        <v>-0.56899999999999995</v>
      </c>
      <c r="AF15">
        <v>-0.155</v>
      </c>
      <c r="AG15">
        <v>-0.127</v>
      </c>
      <c r="AH15">
        <v>-0.20200000000000001</v>
      </c>
      <c r="AI15">
        <v>-0.247</v>
      </c>
      <c r="AJ15">
        <v>-0.24099999999999999</v>
      </c>
      <c r="AK15">
        <v>-0.34699999999999998</v>
      </c>
      <c r="AL15">
        <v>3.47E-3</v>
      </c>
      <c r="AM15">
        <v>4.7299999999999998E-3</v>
      </c>
      <c r="AN15">
        <v>-0.129</v>
      </c>
      <c r="AO15">
        <v>-0.23400000000000001</v>
      </c>
      <c r="AP15">
        <v>-0.318</v>
      </c>
      <c r="AQ15">
        <v>-0.20599999999999999</v>
      </c>
      <c r="AR15">
        <v>0.216</v>
      </c>
      <c r="AS15">
        <v>0.24399999999999999</v>
      </c>
      <c r="AT15">
        <v>0.124</v>
      </c>
      <c r="AU15">
        <v>-1.32E-2</v>
      </c>
      <c r="AV15">
        <v>-0.159</v>
      </c>
      <c r="AW15">
        <v>-0.19500000000000001</v>
      </c>
      <c r="AX15">
        <v>0.25700000000000001</v>
      </c>
      <c r="AY15">
        <v>0.32400000000000001</v>
      </c>
      <c r="AZ15">
        <v>0.249</v>
      </c>
      <c r="BA15">
        <v>9.2299999999999993E-2</v>
      </c>
      <c r="BB15">
        <v>8.1099999999999992E-3</v>
      </c>
      <c r="BC15">
        <v>-5.6300000000000003E-2</v>
      </c>
      <c r="BD15">
        <v>0.187</v>
      </c>
      <c r="BE15">
        <v>0.159</v>
      </c>
      <c r="BF15">
        <v>-7.17E-2</v>
      </c>
      <c r="BG15">
        <v>-0.28999999999999998</v>
      </c>
      <c r="BH15">
        <v>-0.35199999999999998</v>
      </c>
      <c r="BI15">
        <v>-0.37</v>
      </c>
      <c r="BJ15">
        <v>-8.6400000000000005E-2</v>
      </c>
      <c r="BK15">
        <v>-9.5799999999999996E-2</v>
      </c>
      <c r="BL15">
        <v>-0.32100000000000001</v>
      </c>
      <c r="BM15">
        <v>-0.53</v>
      </c>
      <c r="BN15">
        <v>-0.56799999999999995</v>
      </c>
      <c r="BO15">
        <v>-0.66500000000000004</v>
      </c>
      <c r="BP15">
        <v>-0.14599999999999999</v>
      </c>
      <c r="BQ15">
        <v>-0.27700000000000002</v>
      </c>
      <c r="BR15">
        <v>-0.43</v>
      </c>
      <c r="BS15">
        <v>-0.47799999999999998</v>
      </c>
      <c r="BT15">
        <v>-0.72</v>
      </c>
      <c r="BU15">
        <v>-1.024</v>
      </c>
      <c r="BV15">
        <v>-0.19600000000000001</v>
      </c>
      <c r="BW15">
        <v>-0.185</v>
      </c>
      <c r="BX15">
        <v>-0.35599999999999998</v>
      </c>
      <c r="BY15">
        <v>-0.49399999999999999</v>
      </c>
      <c r="BZ15">
        <v>-0.59</v>
      </c>
      <c r="CA15">
        <v>-0.78700000000000003</v>
      </c>
      <c r="CB15">
        <v>-0.29799999999999999</v>
      </c>
      <c r="CC15">
        <v>-0.15</v>
      </c>
      <c r="CD15">
        <v>-0.11</v>
      </c>
      <c r="CE15">
        <v>-0.23100000000000001</v>
      </c>
      <c r="CF15">
        <v>-0.35599999999999998</v>
      </c>
      <c r="CG15">
        <v>-0.50900000000000001</v>
      </c>
      <c r="CH15">
        <v>-0.21</v>
      </c>
      <c r="CI15">
        <v>-0.14299999999999999</v>
      </c>
      <c r="CJ15">
        <v>-5.1200000000000002E-2</v>
      </c>
      <c r="CK15">
        <v>-6.7500000000000004E-2</v>
      </c>
      <c r="CL15">
        <v>-0.14199999999999999</v>
      </c>
      <c r="CM15">
        <v>-0.27700000000000002</v>
      </c>
      <c r="CN15">
        <v>-1.4200000000000001E-2</v>
      </c>
      <c r="CO15">
        <v>4.62E-3</v>
      </c>
      <c r="CP15">
        <v>-2.0999999999999999E-3</v>
      </c>
      <c r="CQ15">
        <v>7.4400000000000004E-3</v>
      </c>
      <c r="CR15">
        <v>-5.28E-2</v>
      </c>
      <c r="CS15">
        <v>-7.2499999999999995E-2</v>
      </c>
      <c r="CT15">
        <v>0.109</v>
      </c>
      <c r="CU15">
        <v>0.18</v>
      </c>
      <c r="CV15">
        <v>0.13400000000000001</v>
      </c>
      <c r="CW15">
        <v>9.2200000000000004E-2</v>
      </c>
      <c r="CX15">
        <v>4.99E-2</v>
      </c>
      <c r="CY15">
        <v>-6.0899999999999999E-3</v>
      </c>
      <c r="CZ15">
        <v>0.124</v>
      </c>
      <c r="DA15">
        <v>0.21299999999999999</v>
      </c>
      <c r="DB15">
        <v>0.187</v>
      </c>
      <c r="DC15">
        <v>0.109</v>
      </c>
      <c r="DD15">
        <v>0.1</v>
      </c>
      <c r="DE15">
        <v>6.6500000000000004E-2</v>
      </c>
      <c r="DF15">
        <v>0.14099999999999999</v>
      </c>
      <c r="DG15">
        <v>0.14899999999999999</v>
      </c>
      <c r="DH15">
        <v>-7.0199999999999999E-2</v>
      </c>
      <c r="DI15">
        <v>-0.27300000000000002</v>
      </c>
      <c r="DJ15">
        <v>-0.35799999999999998</v>
      </c>
      <c r="DK15">
        <v>-0.34799999999999998</v>
      </c>
      <c r="DL15">
        <v>-7.6499999999999999E-2</v>
      </c>
      <c r="DM15">
        <v>-6.8400000000000002E-2</v>
      </c>
      <c r="DN15">
        <v>-0.29099999999999998</v>
      </c>
      <c r="DO15">
        <v>-0.49</v>
      </c>
      <c r="DP15">
        <v>-0.53</v>
      </c>
      <c r="DQ15">
        <v>-0.59599999999999997</v>
      </c>
      <c r="DR15">
        <v>-0.128</v>
      </c>
      <c r="DS15">
        <v>-0.23100000000000001</v>
      </c>
      <c r="DT15">
        <v>-0.38300000000000001</v>
      </c>
      <c r="DU15">
        <v>-0.46200000000000002</v>
      </c>
      <c r="DV15">
        <v>-0.71399999999999997</v>
      </c>
      <c r="DW15">
        <v>-0.99199999999999999</v>
      </c>
      <c r="DX15">
        <v>-0.186</v>
      </c>
      <c r="DY15">
        <v>-0.159</v>
      </c>
      <c r="DZ15">
        <v>-0.28299999999999997</v>
      </c>
      <c r="EA15">
        <v>-0.44900000000000001</v>
      </c>
      <c r="EB15">
        <v>-0.60199999999999998</v>
      </c>
      <c r="EC15">
        <v>-0.8</v>
      </c>
      <c r="ED15">
        <v>-0.28199999999999997</v>
      </c>
      <c r="EE15">
        <v>-0.14899999999999999</v>
      </c>
      <c r="EF15">
        <v>-0.111</v>
      </c>
      <c r="EG15">
        <v>-0.19900000000000001</v>
      </c>
      <c r="EH15">
        <v>-0.36899999999999999</v>
      </c>
      <c r="EI15">
        <v>-0.52800000000000002</v>
      </c>
      <c r="EJ15">
        <v>-0.221</v>
      </c>
      <c r="EK15">
        <v>-0.17399999999999999</v>
      </c>
      <c r="EL15">
        <v>-0.10199999999999999</v>
      </c>
      <c r="EM15">
        <v>-0.11899999999999999</v>
      </c>
      <c r="EN15">
        <v>-0.17199999999999999</v>
      </c>
      <c r="EO15">
        <v>-0.29699999999999999</v>
      </c>
      <c r="EP15">
        <v>-3.3700000000000001E-2</v>
      </c>
      <c r="EQ15">
        <v>-2.9499999999999998E-2</v>
      </c>
      <c r="ER15">
        <v>-9.4600000000000004E-2</v>
      </c>
      <c r="ES15">
        <v>-8.48E-2</v>
      </c>
      <c r="ET15">
        <v>-0.14599999999999999</v>
      </c>
      <c r="EU15">
        <v>-0.12</v>
      </c>
      <c r="EV15">
        <v>0.13700000000000001</v>
      </c>
      <c r="EW15">
        <v>0.189</v>
      </c>
      <c r="EX15">
        <v>9.8500000000000004E-2</v>
      </c>
      <c r="EY15">
        <v>5.5799999999999999E-3</v>
      </c>
      <c r="EZ15">
        <v>-4.9000000000000002E-2</v>
      </c>
      <c r="FA15">
        <v>-8.5800000000000001E-2</v>
      </c>
      <c r="FB15">
        <v>0.188</v>
      </c>
      <c r="FC15">
        <v>0.253</v>
      </c>
      <c r="FD15">
        <v>0.20200000000000001</v>
      </c>
      <c r="FE15">
        <v>6.6000000000000003E-2</v>
      </c>
      <c r="FF15">
        <v>2.7099999999999999E-2</v>
      </c>
      <c r="FG15">
        <v>3.9399999999999999E-3</v>
      </c>
    </row>
    <row r="16" spans="1:163" x14ac:dyDescent="0.25">
      <c r="A16" t="s">
        <v>196</v>
      </c>
      <c r="C16">
        <v>0.30399999999999999</v>
      </c>
      <c r="D16">
        <v>0.38100000000000001</v>
      </c>
      <c r="E16">
        <v>0.39400000000000002</v>
      </c>
      <c r="F16">
        <v>0.19700000000000001</v>
      </c>
      <c r="G16">
        <v>0.188</v>
      </c>
      <c r="I16">
        <v>0.20599999999999999</v>
      </c>
      <c r="J16">
        <v>0.224</v>
      </c>
      <c r="K16">
        <v>0.22500000000000001</v>
      </c>
      <c r="L16">
        <v>-6.8900000000000003E-2</v>
      </c>
      <c r="M16">
        <v>-0.127</v>
      </c>
      <c r="O16">
        <v>0.20899999999999999</v>
      </c>
      <c r="P16">
        <v>0.17399999999999999</v>
      </c>
      <c r="Q16">
        <v>8.5800000000000001E-2</v>
      </c>
      <c r="R16">
        <v>-0.16</v>
      </c>
      <c r="S16">
        <v>-0.501</v>
      </c>
      <c r="U16">
        <v>0.16700000000000001</v>
      </c>
      <c r="V16">
        <v>0.11700000000000001</v>
      </c>
      <c r="W16">
        <v>-4.5600000000000002E-2</v>
      </c>
      <c r="X16">
        <v>-0.17699999999999999</v>
      </c>
      <c r="Y16">
        <v>-0.38</v>
      </c>
      <c r="AA16">
        <v>4.3400000000000001E-2</v>
      </c>
      <c r="AB16">
        <v>4.7100000000000003E-2</v>
      </c>
      <c r="AC16">
        <v>-5.6500000000000002E-2</v>
      </c>
      <c r="AD16">
        <v>-0.27700000000000002</v>
      </c>
      <c r="AE16">
        <v>-0.35399999999999998</v>
      </c>
      <c r="AG16">
        <v>9.9199999999999997E-2</v>
      </c>
      <c r="AH16">
        <v>3.15E-2</v>
      </c>
      <c r="AI16">
        <v>-7.4899999999999994E-2</v>
      </c>
      <c r="AJ16">
        <v>-0.21299999999999999</v>
      </c>
      <c r="AK16">
        <v>-0.39700000000000002</v>
      </c>
      <c r="AM16">
        <v>0.26700000000000002</v>
      </c>
      <c r="AN16">
        <v>0.17399999999999999</v>
      </c>
      <c r="AO16">
        <v>1.49E-2</v>
      </c>
      <c r="AP16">
        <v>-0.129</v>
      </c>
      <c r="AQ16">
        <v>-0.249</v>
      </c>
      <c r="AS16">
        <v>0.38500000000000001</v>
      </c>
      <c r="AT16">
        <v>0.371</v>
      </c>
      <c r="AU16">
        <v>0.23699999999999999</v>
      </c>
      <c r="AV16">
        <v>2.9399999999999999E-2</v>
      </c>
      <c r="AW16">
        <v>-6.6600000000000006E-2</v>
      </c>
      <c r="AY16">
        <v>0.41199999999999998</v>
      </c>
      <c r="AZ16">
        <v>0.437</v>
      </c>
      <c r="BA16">
        <v>0.32500000000000001</v>
      </c>
      <c r="BB16">
        <v>9.3799999999999994E-2</v>
      </c>
      <c r="BC16">
        <v>2.46E-2</v>
      </c>
      <c r="BE16">
        <v>0.38800000000000001</v>
      </c>
      <c r="BF16">
        <v>0.51800000000000002</v>
      </c>
      <c r="BG16">
        <v>0.38900000000000001</v>
      </c>
      <c r="BH16">
        <v>0.2</v>
      </c>
      <c r="BI16">
        <v>8.7099999999999997E-2</v>
      </c>
      <c r="BK16">
        <v>3.2399999999999998E-2</v>
      </c>
      <c r="BL16">
        <v>0.23200000000000001</v>
      </c>
      <c r="BM16">
        <v>0.186</v>
      </c>
      <c r="BN16">
        <v>-0.12</v>
      </c>
      <c r="BO16">
        <v>-0.191</v>
      </c>
      <c r="BQ16">
        <v>-0.108</v>
      </c>
      <c r="BR16">
        <v>-5.74E-2</v>
      </c>
      <c r="BS16">
        <v>-4.6100000000000002E-2</v>
      </c>
      <c r="BT16">
        <v>-0.318</v>
      </c>
      <c r="BU16">
        <v>-0.65100000000000002</v>
      </c>
      <c r="BW16">
        <v>9.8199999999999996E-2</v>
      </c>
      <c r="BX16">
        <v>6.3500000000000001E-2</v>
      </c>
      <c r="BY16">
        <v>4.7399999999999998E-2</v>
      </c>
      <c r="BZ16">
        <v>0.19500000000000001</v>
      </c>
      <c r="CA16">
        <v>-5.8299999999999998E-2</v>
      </c>
      <c r="CC16">
        <v>-4.2500000000000003E-2</v>
      </c>
      <c r="CD16">
        <v>0.155</v>
      </c>
      <c r="CE16">
        <v>0.13300000000000001</v>
      </c>
      <c r="CF16">
        <v>0.19600000000000001</v>
      </c>
      <c r="CG16">
        <v>0.23699999999999999</v>
      </c>
      <c r="CI16">
        <v>-0.105</v>
      </c>
      <c r="CJ16">
        <v>-4.9200000000000001E-2</v>
      </c>
      <c r="CK16">
        <v>0.10299999999999999</v>
      </c>
      <c r="CL16">
        <v>8.1699999999999995E-2</v>
      </c>
      <c r="CM16">
        <v>-7.3899999999999999E-3</v>
      </c>
      <c r="CO16">
        <v>2.8400000000000001E-3</v>
      </c>
      <c r="CP16">
        <v>-3.9100000000000003E-2</v>
      </c>
      <c r="CQ16">
        <v>-1.0800000000000001E-2</v>
      </c>
      <c r="CR16">
        <v>5.6599999999999998E-2</v>
      </c>
      <c r="CS16">
        <v>-1.11E-2</v>
      </c>
      <c r="CU16">
        <v>0.14699999999999999</v>
      </c>
      <c r="CV16">
        <v>7.0400000000000004E-2</v>
      </c>
      <c r="CW16">
        <v>3.9899999999999998E-2</v>
      </c>
      <c r="CX16">
        <v>5.1900000000000002E-2</v>
      </c>
      <c r="CY16">
        <v>7.4300000000000005E-2</v>
      </c>
      <c r="DA16">
        <v>0.192</v>
      </c>
      <c r="DB16">
        <v>0.14399999999999999</v>
      </c>
      <c r="DC16">
        <v>0.11799999999999999</v>
      </c>
      <c r="DD16">
        <v>5.1900000000000002E-2</v>
      </c>
      <c r="DE16">
        <v>6.8699999999999997E-2</v>
      </c>
      <c r="DG16">
        <v>0.35899999999999999</v>
      </c>
      <c r="DH16">
        <v>0.47199999999999998</v>
      </c>
      <c r="DI16">
        <v>0.40100000000000002</v>
      </c>
      <c r="DJ16">
        <v>0.222</v>
      </c>
      <c r="DK16">
        <v>0.15</v>
      </c>
      <c r="DM16">
        <v>9.1300000000000006E-2</v>
      </c>
      <c r="DN16">
        <v>0.23499999999999999</v>
      </c>
      <c r="DO16">
        <v>0.20499999999999999</v>
      </c>
      <c r="DP16">
        <v>-9.4200000000000006E-2</v>
      </c>
      <c r="DQ16">
        <v>-0.151</v>
      </c>
      <c r="DS16">
        <v>-3.0899999999999999E-3</v>
      </c>
      <c r="DT16">
        <v>1.46E-2</v>
      </c>
      <c r="DU16">
        <v>-6.43E-3</v>
      </c>
      <c r="DV16">
        <v>-0.27100000000000002</v>
      </c>
      <c r="DW16">
        <v>-0.60299999999999998</v>
      </c>
      <c r="DY16">
        <v>0.13500000000000001</v>
      </c>
      <c r="DZ16">
        <v>9.2700000000000005E-2</v>
      </c>
      <c r="EA16">
        <v>2.87E-2</v>
      </c>
      <c r="EB16">
        <v>8.7499999999999994E-2</v>
      </c>
      <c r="EC16">
        <v>-0.16</v>
      </c>
      <c r="EE16">
        <v>2.98E-2</v>
      </c>
      <c r="EF16">
        <v>0.13400000000000001</v>
      </c>
      <c r="EG16">
        <v>8.4000000000000005E-2</v>
      </c>
      <c r="EH16">
        <v>5.1999999999999998E-2</v>
      </c>
      <c r="EI16">
        <v>4.8800000000000003E-2</v>
      </c>
      <c r="EK16">
        <v>2.0799999999999999E-2</v>
      </c>
      <c r="EL16">
        <v>2.5000000000000001E-2</v>
      </c>
      <c r="EM16">
        <v>5.1700000000000003E-2</v>
      </c>
      <c r="EN16">
        <v>-1.2500000000000001E-2</v>
      </c>
      <c r="EO16">
        <v>-0.13500000000000001</v>
      </c>
      <c r="EQ16">
        <v>0.14099999999999999</v>
      </c>
      <c r="ER16">
        <v>9.5000000000000001E-2</v>
      </c>
      <c r="ES16">
        <v>4.1200000000000001E-2</v>
      </c>
      <c r="ET16">
        <v>-8.0099999999999998E-3</v>
      </c>
      <c r="EU16">
        <v>-9.6199999999999994E-2</v>
      </c>
      <c r="EW16">
        <v>0.27100000000000002</v>
      </c>
      <c r="EX16">
        <v>0.24199999999999999</v>
      </c>
      <c r="EY16">
        <v>0.17199999999999999</v>
      </c>
      <c r="EZ16">
        <v>7.5999999999999998E-2</v>
      </c>
      <c r="FA16">
        <v>1.8800000000000001E-2</v>
      </c>
      <c r="FC16">
        <v>0.316</v>
      </c>
      <c r="FD16">
        <v>0.32</v>
      </c>
      <c r="FE16">
        <v>0.25700000000000001</v>
      </c>
      <c r="FF16">
        <v>0.113</v>
      </c>
      <c r="FG16">
        <v>7.0699999999999999E-2</v>
      </c>
    </row>
    <row r="17" spans="1:163" x14ac:dyDescent="0.25">
      <c r="A17" t="s">
        <v>197</v>
      </c>
      <c r="D17">
        <v>2.12E-2</v>
      </c>
      <c r="E17">
        <v>-0.16</v>
      </c>
      <c r="F17">
        <v>-0.17899999999999999</v>
      </c>
      <c r="G17">
        <v>-0.25700000000000001</v>
      </c>
      <c r="J17">
        <v>-0.33</v>
      </c>
      <c r="K17">
        <v>-0.57199999999999995</v>
      </c>
      <c r="L17">
        <v>-0.436</v>
      </c>
      <c r="M17">
        <v>-0.56399999999999995</v>
      </c>
      <c r="P17">
        <v>-0.504</v>
      </c>
      <c r="Q17">
        <v>-0.64300000000000002</v>
      </c>
      <c r="R17">
        <v>-0.746</v>
      </c>
      <c r="S17">
        <v>-1.0569999999999999</v>
      </c>
      <c r="V17">
        <v>-0.42299999999999999</v>
      </c>
      <c r="W17">
        <v>-0.56999999999999995</v>
      </c>
      <c r="X17">
        <v>-0.70699999999999996</v>
      </c>
      <c r="Y17">
        <v>-0.89700000000000002</v>
      </c>
      <c r="AB17">
        <v>-0.317</v>
      </c>
      <c r="AC17">
        <v>-0.38500000000000001</v>
      </c>
      <c r="AD17">
        <v>-0.629</v>
      </c>
      <c r="AE17">
        <v>-0.77</v>
      </c>
      <c r="AH17">
        <v>-0.16400000000000001</v>
      </c>
      <c r="AI17">
        <v>-0.29899999999999999</v>
      </c>
      <c r="AJ17">
        <v>-0.44600000000000001</v>
      </c>
      <c r="AK17">
        <v>-0.60399999999999998</v>
      </c>
      <c r="AN17">
        <v>5.7799999999999997E-2</v>
      </c>
      <c r="AO17">
        <v>-9.4600000000000004E-2</v>
      </c>
      <c r="AP17">
        <v>-0.32700000000000001</v>
      </c>
      <c r="AQ17">
        <v>-0.40300000000000002</v>
      </c>
      <c r="AT17">
        <v>0.30299999999999999</v>
      </c>
      <c r="AU17">
        <v>0.123</v>
      </c>
      <c r="AV17">
        <v>-8.14E-2</v>
      </c>
      <c r="AW17">
        <v>-0.20300000000000001</v>
      </c>
      <c r="AZ17">
        <v>0.219</v>
      </c>
      <c r="BA17">
        <v>0.11</v>
      </c>
      <c r="BB17">
        <v>-1.5900000000000001E-3</v>
      </c>
      <c r="BC17">
        <v>-1.44E-2</v>
      </c>
      <c r="BF17">
        <v>-3.7600000000000001E-2</v>
      </c>
      <c r="BG17">
        <v>-0.21199999999999999</v>
      </c>
      <c r="BH17">
        <v>-7.0999999999999994E-2</v>
      </c>
      <c r="BI17">
        <v>-0.2</v>
      </c>
      <c r="BL17">
        <v>-0.42799999999999999</v>
      </c>
      <c r="BM17">
        <v>-0.57199999999999995</v>
      </c>
      <c r="BN17">
        <v>-0.40899999999999997</v>
      </c>
      <c r="BO17">
        <v>-0.45700000000000002</v>
      </c>
      <c r="BR17">
        <v>-0.66400000000000003</v>
      </c>
      <c r="BS17">
        <v>-0.57399999999999995</v>
      </c>
      <c r="BT17">
        <v>-0.57999999999999996</v>
      </c>
      <c r="BU17">
        <v>-0.94599999999999995</v>
      </c>
      <c r="BX17">
        <v>-0.69</v>
      </c>
      <c r="BY17">
        <v>-0.75</v>
      </c>
      <c r="BZ17">
        <v>-0.58799999999999997</v>
      </c>
      <c r="CA17">
        <v>-0.94399999999999995</v>
      </c>
      <c r="CD17">
        <v>-0.443</v>
      </c>
      <c r="CE17">
        <v>-0.59399999999999997</v>
      </c>
      <c r="CF17">
        <v>-0.54200000000000004</v>
      </c>
      <c r="CG17">
        <v>-0.68500000000000005</v>
      </c>
      <c r="CJ17">
        <v>-0.246</v>
      </c>
      <c r="CK17">
        <v>-0.32700000000000001</v>
      </c>
      <c r="CL17">
        <v>-0.42299999999999999</v>
      </c>
      <c r="CM17">
        <v>-0.52</v>
      </c>
      <c r="CP17">
        <v>-0.16900000000000001</v>
      </c>
      <c r="CQ17">
        <v>-0.16700000000000001</v>
      </c>
      <c r="CR17">
        <v>-0.24</v>
      </c>
      <c r="CS17">
        <v>-0.33100000000000002</v>
      </c>
      <c r="CV17">
        <v>-5.33E-2</v>
      </c>
      <c r="CW17">
        <v>-8.3699999999999997E-2</v>
      </c>
      <c r="CX17">
        <v>-8.5800000000000001E-2</v>
      </c>
      <c r="CY17">
        <v>-0.14099999999999999</v>
      </c>
      <c r="DB17">
        <v>-5.74E-2</v>
      </c>
      <c r="DC17">
        <v>-9.6000000000000002E-2</v>
      </c>
      <c r="DD17">
        <v>-0.10100000000000001</v>
      </c>
      <c r="DE17">
        <v>-7.4399999999999994E-2</v>
      </c>
      <c r="DH17">
        <v>4.9300000000000004E-3</v>
      </c>
      <c r="DI17">
        <v>-0.14299999999999999</v>
      </c>
      <c r="DJ17">
        <v>-7.5700000000000003E-2</v>
      </c>
      <c r="DK17">
        <v>-0.19600000000000001</v>
      </c>
      <c r="DN17">
        <v>-0.37</v>
      </c>
      <c r="DO17">
        <v>-0.54700000000000004</v>
      </c>
      <c r="DP17">
        <v>-0.38900000000000001</v>
      </c>
      <c r="DQ17">
        <v>-0.46</v>
      </c>
      <c r="DT17">
        <v>-0.60199999999999998</v>
      </c>
      <c r="DU17">
        <v>-0.58299999999999996</v>
      </c>
      <c r="DV17">
        <v>-0.61599999999999999</v>
      </c>
      <c r="DW17">
        <v>-0.96299999999999997</v>
      </c>
      <c r="DZ17">
        <v>-0.58899999999999997</v>
      </c>
      <c r="EA17">
        <v>-0.68600000000000005</v>
      </c>
      <c r="EB17">
        <v>-0.621</v>
      </c>
      <c r="EC17">
        <v>-0.92</v>
      </c>
      <c r="EF17">
        <v>-0.39</v>
      </c>
      <c r="EG17">
        <v>-0.51200000000000001</v>
      </c>
      <c r="EH17">
        <v>-0.57299999999999995</v>
      </c>
      <c r="EI17">
        <v>-0.71399999999999997</v>
      </c>
      <c r="EL17">
        <v>-0.217</v>
      </c>
      <c r="EM17">
        <v>-0.315</v>
      </c>
      <c r="EN17">
        <v>-0.433</v>
      </c>
      <c r="EO17">
        <v>-0.55200000000000005</v>
      </c>
      <c r="ER17">
        <v>-7.0800000000000002E-2</v>
      </c>
      <c r="ES17">
        <v>-0.13900000000000001</v>
      </c>
      <c r="ET17">
        <v>-0.27900000000000003</v>
      </c>
      <c r="EU17">
        <v>-0.36099999999999999</v>
      </c>
      <c r="EX17">
        <v>0.13600000000000001</v>
      </c>
      <c r="EY17">
        <v>2.3199999999999998E-2</v>
      </c>
      <c r="EZ17">
        <v>-8.5300000000000001E-2</v>
      </c>
      <c r="FA17">
        <v>-0.17</v>
      </c>
      <c r="FD17">
        <v>0.11799999999999999</v>
      </c>
      <c r="FE17">
        <v>2.7199999999999998E-2</v>
      </c>
      <c r="FF17">
        <v>-4.7300000000000002E-2</v>
      </c>
      <c r="FG17">
        <v>-4.4499999999999998E-2</v>
      </c>
    </row>
    <row r="18" spans="1:163" x14ac:dyDescent="0.25">
      <c r="A18" t="s">
        <v>198</v>
      </c>
      <c r="E18">
        <v>-0.22600000000000001</v>
      </c>
      <c r="F18">
        <v>-0.4</v>
      </c>
      <c r="G18">
        <v>-0.38800000000000001</v>
      </c>
      <c r="K18">
        <v>-0.33200000000000002</v>
      </c>
      <c r="L18">
        <v>-0.432</v>
      </c>
      <c r="M18">
        <v>-0.48599999999999999</v>
      </c>
      <c r="Q18">
        <v>-0.4</v>
      </c>
      <c r="R18">
        <v>-0.65800000000000003</v>
      </c>
      <c r="S18">
        <v>-0.90700000000000003</v>
      </c>
      <c r="W18">
        <v>-0.33900000000000002</v>
      </c>
      <c r="X18">
        <v>-0.626</v>
      </c>
      <c r="Y18">
        <v>-0.80700000000000005</v>
      </c>
      <c r="AC18">
        <v>-0.13900000000000001</v>
      </c>
      <c r="AD18">
        <v>-0.40100000000000002</v>
      </c>
      <c r="AE18">
        <v>-0.55400000000000005</v>
      </c>
      <c r="AI18">
        <v>-0.222</v>
      </c>
      <c r="AJ18">
        <v>-0.25600000000000001</v>
      </c>
      <c r="AK18">
        <v>-0.34799999999999998</v>
      </c>
      <c r="AO18">
        <v>-0.192</v>
      </c>
      <c r="AP18">
        <v>-0.31900000000000001</v>
      </c>
      <c r="AQ18">
        <v>-0.221</v>
      </c>
      <c r="AU18">
        <v>2.87E-2</v>
      </c>
      <c r="AV18">
        <v>-0.14299999999999999</v>
      </c>
      <c r="AW18">
        <v>-0.19400000000000001</v>
      </c>
      <c r="BA18">
        <v>0.126</v>
      </c>
      <c r="BB18">
        <v>2.06E-2</v>
      </c>
      <c r="BC18">
        <v>-4.3799999999999999E-2</v>
      </c>
      <c r="BG18">
        <v>-0.23</v>
      </c>
      <c r="BH18">
        <v>-0.34</v>
      </c>
      <c r="BI18">
        <v>-0.38</v>
      </c>
      <c r="BM18">
        <v>-0.442</v>
      </c>
      <c r="BN18">
        <v>-0.53200000000000003</v>
      </c>
      <c r="BO18">
        <v>-0.65300000000000002</v>
      </c>
      <c r="BS18">
        <v>-0.42199999999999999</v>
      </c>
      <c r="BT18">
        <v>-0.69099999999999995</v>
      </c>
      <c r="BU18">
        <v>-0.99399999999999999</v>
      </c>
      <c r="BY18">
        <v>-0.38800000000000001</v>
      </c>
      <c r="BZ18">
        <v>-0.54900000000000004</v>
      </c>
      <c r="CA18">
        <v>-0.76300000000000001</v>
      </c>
      <c r="CE18">
        <v>-0.14199999999999999</v>
      </c>
      <c r="CF18">
        <v>-0.28199999999999997</v>
      </c>
      <c r="CG18">
        <v>-0.45</v>
      </c>
      <c r="CK18">
        <v>-1.09E-2</v>
      </c>
      <c r="CL18">
        <v>-0.10199999999999999</v>
      </c>
      <c r="CM18">
        <v>-0.217</v>
      </c>
      <c r="CQ18">
        <v>4.5900000000000003E-2</v>
      </c>
      <c r="CR18">
        <v>-3.5400000000000001E-2</v>
      </c>
      <c r="CS18">
        <v>-4.5699999999999998E-2</v>
      </c>
      <c r="CW18">
        <v>0.11600000000000001</v>
      </c>
      <c r="CX18">
        <v>6.3100000000000003E-2</v>
      </c>
      <c r="CY18">
        <v>5.6600000000000001E-3</v>
      </c>
      <c r="DC18">
        <v>0.127</v>
      </c>
      <c r="DD18">
        <v>0.104</v>
      </c>
      <c r="DE18">
        <v>7.7700000000000005E-2</v>
      </c>
      <c r="DI18">
        <v>-0.22600000000000001</v>
      </c>
      <c r="DJ18">
        <v>-0.35</v>
      </c>
      <c r="DK18">
        <v>-0.374</v>
      </c>
      <c r="DO18">
        <v>-0.40200000000000002</v>
      </c>
      <c r="DP18">
        <v>-0.496</v>
      </c>
      <c r="DQ18">
        <v>-0.58399999999999996</v>
      </c>
      <c r="DU18">
        <v>-0.41</v>
      </c>
      <c r="DV18">
        <v>-0.68200000000000005</v>
      </c>
      <c r="DW18">
        <v>-0.96599999999999997</v>
      </c>
      <c r="EA18">
        <v>-0.36299999999999999</v>
      </c>
      <c r="EB18">
        <v>-0.56899999999999995</v>
      </c>
      <c r="EC18">
        <v>-0.77500000000000002</v>
      </c>
      <c r="EG18">
        <v>-0.13200000000000001</v>
      </c>
      <c r="EH18">
        <v>-0.317</v>
      </c>
      <c r="EI18">
        <v>-0.48399999999999999</v>
      </c>
      <c r="EM18">
        <v>-7.3800000000000004E-2</v>
      </c>
      <c r="EN18">
        <v>-0.151</v>
      </c>
      <c r="EO18">
        <v>-0.25900000000000001</v>
      </c>
      <c r="ES18">
        <v>-4.8099999999999997E-2</v>
      </c>
      <c r="ET18">
        <v>-0.13700000000000001</v>
      </c>
      <c r="EU18">
        <v>-0.108</v>
      </c>
      <c r="EY18">
        <v>3.5000000000000003E-2</v>
      </c>
      <c r="EZ18">
        <v>-3.7400000000000003E-2</v>
      </c>
      <c r="FA18">
        <v>-7.9699999999999993E-2</v>
      </c>
      <c r="FE18">
        <v>9.1300000000000006E-2</v>
      </c>
      <c r="FF18">
        <v>3.27E-2</v>
      </c>
      <c r="FG18">
        <v>1.44E-2</v>
      </c>
    </row>
    <row r="19" spans="1:163" x14ac:dyDescent="0.25">
      <c r="A19" t="s">
        <v>199</v>
      </c>
      <c r="B19">
        <v>650</v>
      </c>
      <c r="C19">
        <v>700</v>
      </c>
      <c r="D19">
        <v>733</v>
      </c>
      <c r="E19">
        <v>793</v>
      </c>
      <c r="F19">
        <v>794</v>
      </c>
      <c r="G19">
        <v>549</v>
      </c>
      <c r="H19">
        <v>1300</v>
      </c>
      <c r="I19">
        <v>1400</v>
      </c>
      <c r="J19">
        <v>1468</v>
      </c>
      <c r="K19">
        <v>1593</v>
      </c>
      <c r="L19">
        <v>1597</v>
      </c>
      <c r="M19">
        <v>1105</v>
      </c>
      <c r="N19">
        <v>1300</v>
      </c>
      <c r="O19">
        <v>1400</v>
      </c>
      <c r="P19">
        <v>1470</v>
      </c>
      <c r="Q19">
        <v>1600</v>
      </c>
      <c r="R19">
        <v>1600</v>
      </c>
      <c r="S19">
        <v>1110</v>
      </c>
      <c r="T19">
        <v>1300</v>
      </c>
      <c r="U19">
        <v>1400</v>
      </c>
      <c r="V19">
        <v>1470</v>
      </c>
      <c r="W19">
        <v>1600</v>
      </c>
      <c r="X19">
        <v>1600</v>
      </c>
      <c r="Y19">
        <v>1110</v>
      </c>
      <c r="Z19">
        <v>1300</v>
      </c>
      <c r="AA19">
        <v>1400</v>
      </c>
      <c r="AB19">
        <v>1470</v>
      </c>
      <c r="AC19">
        <v>1600</v>
      </c>
      <c r="AD19">
        <v>1600</v>
      </c>
      <c r="AE19">
        <v>1110</v>
      </c>
      <c r="AF19">
        <v>1300</v>
      </c>
      <c r="AG19">
        <v>1400</v>
      </c>
      <c r="AH19">
        <v>1470</v>
      </c>
      <c r="AI19">
        <v>1600</v>
      </c>
      <c r="AJ19">
        <v>1600</v>
      </c>
      <c r="AK19">
        <v>1110</v>
      </c>
      <c r="AL19">
        <v>1300</v>
      </c>
      <c r="AM19">
        <v>1400</v>
      </c>
      <c r="AN19">
        <v>1470</v>
      </c>
      <c r="AO19">
        <v>1600</v>
      </c>
      <c r="AP19">
        <v>1600</v>
      </c>
      <c r="AQ19">
        <v>1110</v>
      </c>
      <c r="AR19">
        <v>1300</v>
      </c>
      <c r="AS19">
        <v>1400</v>
      </c>
      <c r="AT19">
        <v>1470</v>
      </c>
      <c r="AU19">
        <v>1600</v>
      </c>
      <c r="AV19">
        <v>1600</v>
      </c>
      <c r="AW19">
        <v>1110</v>
      </c>
      <c r="AX19">
        <v>130</v>
      </c>
      <c r="AY19">
        <v>140</v>
      </c>
      <c r="AZ19">
        <v>147</v>
      </c>
      <c r="BA19">
        <v>160</v>
      </c>
      <c r="BB19">
        <v>160</v>
      </c>
      <c r="BC19">
        <v>111</v>
      </c>
      <c r="BD19">
        <v>650</v>
      </c>
      <c r="BE19">
        <v>700</v>
      </c>
      <c r="BF19">
        <v>735</v>
      </c>
      <c r="BG19">
        <v>800</v>
      </c>
      <c r="BH19">
        <v>798</v>
      </c>
      <c r="BI19">
        <v>549</v>
      </c>
      <c r="BJ19">
        <v>1300</v>
      </c>
      <c r="BK19">
        <v>1400</v>
      </c>
      <c r="BL19">
        <v>1470</v>
      </c>
      <c r="BM19">
        <v>1600</v>
      </c>
      <c r="BN19">
        <v>1599</v>
      </c>
      <c r="BO19">
        <v>1105</v>
      </c>
      <c r="BP19">
        <v>1300</v>
      </c>
      <c r="BQ19">
        <v>1400</v>
      </c>
      <c r="BR19">
        <v>1470</v>
      </c>
      <c r="BS19">
        <v>1600</v>
      </c>
      <c r="BT19">
        <v>1600</v>
      </c>
      <c r="BU19">
        <v>1110</v>
      </c>
      <c r="BV19">
        <v>1300</v>
      </c>
      <c r="BW19">
        <v>1400</v>
      </c>
      <c r="BX19">
        <v>1470</v>
      </c>
      <c r="BY19">
        <v>1600</v>
      </c>
      <c r="BZ19">
        <v>1600</v>
      </c>
      <c r="CA19">
        <v>1110</v>
      </c>
      <c r="CB19">
        <v>1300</v>
      </c>
      <c r="CC19">
        <v>1400</v>
      </c>
      <c r="CD19">
        <v>1470</v>
      </c>
      <c r="CE19">
        <v>1600</v>
      </c>
      <c r="CF19">
        <v>1600</v>
      </c>
      <c r="CG19">
        <v>1110</v>
      </c>
      <c r="CH19">
        <v>1300</v>
      </c>
      <c r="CI19">
        <v>1400</v>
      </c>
      <c r="CJ19">
        <v>1470</v>
      </c>
      <c r="CK19">
        <v>1600</v>
      </c>
      <c r="CL19">
        <v>1600</v>
      </c>
      <c r="CM19">
        <v>1110</v>
      </c>
      <c r="CN19">
        <v>1300</v>
      </c>
      <c r="CO19">
        <v>1400</v>
      </c>
      <c r="CP19">
        <v>1470</v>
      </c>
      <c r="CQ19">
        <v>1600</v>
      </c>
      <c r="CR19">
        <v>1600</v>
      </c>
      <c r="CS19">
        <v>1110</v>
      </c>
      <c r="CT19">
        <v>1300</v>
      </c>
      <c r="CU19">
        <v>1400</v>
      </c>
      <c r="CV19">
        <v>1470</v>
      </c>
      <c r="CW19">
        <v>1600</v>
      </c>
      <c r="CX19">
        <v>1600</v>
      </c>
      <c r="CY19">
        <v>1110</v>
      </c>
      <c r="CZ19">
        <v>130</v>
      </c>
      <c r="DA19">
        <v>140</v>
      </c>
      <c r="DB19">
        <v>147</v>
      </c>
      <c r="DC19">
        <v>160</v>
      </c>
      <c r="DD19">
        <v>160</v>
      </c>
      <c r="DE19">
        <v>111</v>
      </c>
      <c r="DF19">
        <v>650</v>
      </c>
      <c r="DG19">
        <v>700</v>
      </c>
      <c r="DH19">
        <v>735</v>
      </c>
      <c r="DI19">
        <v>800</v>
      </c>
      <c r="DJ19">
        <v>799</v>
      </c>
      <c r="DK19">
        <v>554</v>
      </c>
      <c r="DL19">
        <v>1300</v>
      </c>
      <c r="DM19">
        <v>1400</v>
      </c>
      <c r="DN19">
        <v>1470</v>
      </c>
      <c r="DO19">
        <v>1600</v>
      </c>
      <c r="DP19">
        <v>1600</v>
      </c>
      <c r="DQ19">
        <v>1110</v>
      </c>
      <c r="DR19">
        <v>1300</v>
      </c>
      <c r="DS19">
        <v>1400</v>
      </c>
      <c r="DT19">
        <v>1470</v>
      </c>
      <c r="DU19">
        <v>1600</v>
      </c>
      <c r="DV19">
        <v>1600</v>
      </c>
      <c r="DW19">
        <v>1110</v>
      </c>
      <c r="DX19">
        <v>1300</v>
      </c>
      <c r="DY19">
        <v>1400</v>
      </c>
      <c r="DZ19">
        <v>1470</v>
      </c>
      <c r="EA19">
        <v>1600</v>
      </c>
      <c r="EB19">
        <v>1600</v>
      </c>
      <c r="EC19">
        <v>1110</v>
      </c>
      <c r="ED19">
        <v>1300</v>
      </c>
      <c r="EE19">
        <v>1400</v>
      </c>
      <c r="EF19">
        <v>1470</v>
      </c>
      <c r="EG19">
        <v>1600</v>
      </c>
      <c r="EH19">
        <v>1600</v>
      </c>
      <c r="EI19">
        <v>1110</v>
      </c>
      <c r="EJ19">
        <v>1300</v>
      </c>
      <c r="EK19">
        <v>1400</v>
      </c>
      <c r="EL19">
        <v>1470</v>
      </c>
      <c r="EM19">
        <v>1600</v>
      </c>
      <c r="EN19">
        <v>1600</v>
      </c>
      <c r="EO19">
        <v>1110</v>
      </c>
      <c r="EP19">
        <v>1300</v>
      </c>
      <c r="EQ19">
        <v>1400</v>
      </c>
      <c r="ER19">
        <v>1470</v>
      </c>
      <c r="ES19">
        <v>1600</v>
      </c>
      <c r="ET19">
        <v>1600</v>
      </c>
      <c r="EU19">
        <v>1110</v>
      </c>
      <c r="EV19">
        <v>1300</v>
      </c>
      <c r="EW19">
        <v>1400</v>
      </c>
      <c r="EX19">
        <v>1470</v>
      </c>
      <c r="EY19">
        <v>1600</v>
      </c>
      <c r="EZ19">
        <v>1600</v>
      </c>
      <c r="FA19">
        <v>1110</v>
      </c>
      <c r="FB19">
        <v>130</v>
      </c>
      <c r="FC19">
        <v>140</v>
      </c>
      <c r="FD19">
        <v>147</v>
      </c>
      <c r="FE19">
        <v>160</v>
      </c>
      <c r="FF19">
        <v>160</v>
      </c>
      <c r="FG19">
        <v>111</v>
      </c>
    </row>
    <row r="25" spans="1:163" x14ac:dyDescent="0.25">
      <c r="A25" t="s">
        <v>0</v>
      </c>
    </row>
    <row r="27" spans="1:163" x14ac:dyDescent="0.25">
      <c r="A2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A833-D828-4D79-953F-2B90646A1E5C}">
  <dimension ref="A1:BC34"/>
  <sheetViews>
    <sheetView tabSelected="1" topLeftCell="A16" workbookViewId="0">
      <selection activeCell="I13" sqref="I13:O17"/>
    </sheetView>
  </sheetViews>
  <sheetFormatPr defaultRowHeight="15" x14ac:dyDescent="0.25"/>
  <sheetData>
    <row r="1" spans="1:55" x14ac:dyDescent="0.25">
      <c r="A1" t="s">
        <v>2</v>
      </c>
      <c r="I1" t="s">
        <v>3</v>
      </c>
      <c r="Q1" t="s">
        <v>4</v>
      </c>
    </row>
    <row r="2" spans="1:55" x14ac:dyDescent="0.25">
      <c r="B2">
        <v>1960</v>
      </c>
      <c r="C2">
        <v>1970</v>
      </c>
      <c r="D2">
        <v>1980</v>
      </c>
      <c r="E2">
        <v>1990</v>
      </c>
      <c r="F2">
        <v>2000</v>
      </c>
      <c r="G2">
        <v>2010</v>
      </c>
      <c r="J2">
        <v>1960</v>
      </c>
      <c r="K2">
        <v>1970</v>
      </c>
      <c r="L2">
        <v>1980</v>
      </c>
      <c r="M2">
        <v>1990</v>
      </c>
      <c r="N2">
        <v>2000</v>
      </c>
      <c r="O2">
        <v>2010</v>
      </c>
      <c r="R2">
        <v>1960</v>
      </c>
      <c r="S2">
        <v>1970</v>
      </c>
      <c r="T2">
        <v>1980</v>
      </c>
      <c r="U2">
        <v>1990</v>
      </c>
      <c r="V2">
        <v>2000</v>
      </c>
      <c r="W2">
        <v>2010</v>
      </c>
    </row>
    <row r="3" spans="1:55" x14ac:dyDescent="0.25">
      <c r="A3" t="s">
        <v>13</v>
      </c>
      <c r="B3" s="1">
        <f>'lnMortality by DecadeAgeCaT'!$B$3</f>
        <v>-5.3800000000000001E-2</v>
      </c>
      <c r="C3" s="1">
        <f>'lnMortality by DecadeAgeCaT'!$C$3</f>
        <v>-7.2599999999999998E-2</v>
      </c>
      <c r="D3" s="1">
        <f>'lnMortality by DecadeAgeCaT'!$D$3</f>
        <v>-0.184</v>
      </c>
      <c r="E3" s="1">
        <f>'lnMortality by DecadeAgeCaT'!$E$3</f>
        <v>-0.253</v>
      </c>
      <c r="F3" s="1">
        <f>'lnMortality by DecadeAgeCaT'!$F$3</f>
        <v>-0.34</v>
      </c>
      <c r="G3" s="1">
        <f>'lnMortality by DecadeAgeCaT'!$G$3</f>
        <v>-0.39400000000000002</v>
      </c>
      <c r="I3" t="s">
        <v>13</v>
      </c>
      <c r="J3" s="1">
        <f>'lnMortality by DecadeAgeCaT'!$B$4</f>
        <v>7.4499999999999997E-2</v>
      </c>
      <c r="K3" s="1">
        <f>'lnMortality by DecadeAgeCaT'!$C$4</f>
        <v>8.3900000000000002E-2</v>
      </c>
      <c r="L3" s="1">
        <f>'lnMortality by DecadeAgeCaT'!$D$4</f>
        <v>-9.7699999999999995E-2</v>
      </c>
      <c r="M3" s="1">
        <f>'lnMortality by DecadeAgeCaT'!$E$4</f>
        <v>-0.15</v>
      </c>
      <c r="N3" s="1">
        <f>'lnMortality by DecadeAgeCaT'!$F$4</f>
        <v>-0.32800000000000001</v>
      </c>
      <c r="O3" s="1">
        <f>'lnMortality by DecadeAgeCaT'!$G$4</f>
        <v>-0.30299999999999999</v>
      </c>
      <c r="Q3" t="s">
        <v>13</v>
      </c>
      <c r="R3" s="1">
        <f>'lnMortality by DecadeAgeCaT'!$B$5</f>
        <v>-0.19400000000000001</v>
      </c>
      <c r="S3" s="1">
        <f>'lnMortality by DecadeAgeCaT'!$C$5</f>
        <v>-0.10100000000000001</v>
      </c>
      <c r="T3" s="1">
        <f>'lnMortality by DecadeAgeCaT'!$D$5</f>
        <v>-0.32400000000000001</v>
      </c>
      <c r="U3" s="1">
        <f>'lnMortality by DecadeAgeCaT'!$E$5</f>
        <v>-0.36</v>
      </c>
      <c r="V3" s="1">
        <f>'lnMortality by DecadeAgeCaT'!$F$5</f>
        <v>-0.56000000000000005</v>
      </c>
      <c r="W3" s="1">
        <f>'lnMortality by DecadeAgeCaT'!$G$5</f>
        <v>-0.51200000000000001</v>
      </c>
      <c r="Z3" s="1"/>
      <c r="AA3" s="1"/>
      <c r="AB3" s="1"/>
      <c r="AC3" s="1"/>
      <c r="AD3" s="1"/>
      <c r="AE3" s="1"/>
      <c r="AH3" s="1"/>
      <c r="AI3" s="1"/>
      <c r="AJ3" s="1"/>
      <c r="AK3" s="1"/>
      <c r="AL3" s="1"/>
      <c r="AM3" s="1"/>
      <c r="AP3" s="1"/>
      <c r="AQ3" s="1"/>
      <c r="AR3" s="1"/>
      <c r="AS3" s="1"/>
      <c r="AT3" s="1"/>
      <c r="AU3" s="1"/>
      <c r="AX3" s="1"/>
      <c r="AY3" s="1"/>
      <c r="AZ3" s="1"/>
      <c r="BA3" s="1"/>
      <c r="BB3" s="1"/>
      <c r="BC3" s="1"/>
    </row>
    <row r="4" spans="1:55" x14ac:dyDescent="0.25">
      <c r="A4" t="s">
        <v>14</v>
      </c>
      <c r="B4" s="1">
        <f>'lnMortality by DecadeAgeCaT'!$H$3</f>
        <v>-9.74E-2</v>
      </c>
      <c r="C4" s="1">
        <f>'lnMortality by DecadeAgeCaT'!$I$3</f>
        <v>-9.69E-2</v>
      </c>
      <c r="D4" s="1">
        <f>'lnMortality by DecadeAgeCaT'!$J$3</f>
        <v>-0.19900000000000001</v>
      </c>
      <c r="E4" s="1">
        <f>'lnMortality by DecadeAgeCaT'!$K$3</f>
        <v>-0.252</v>
      </c>
      <c r="F4" s="1">
        <f>'lnMortality by DecadeAgeCaT'!$L$3</f>
        <v>-0.38200000000000001</v>
      </c>
      <c r="G4" s="1">
        <f>'lnMortality by DecadeAgeCaT'!$M$3</f>
        <v>-0.39400000000000002</v>
      </c>
      <c r="I4" t="s">
        <v>14</v>
      </c>
      <c r="J4" s="1">
        <f>'lnMortality by DecadeAgeCaT'!$H$4</f>
        <v>-6.59E-2</v>
      </c>
      <c r="K4" s="1">
        <f>'lnMortality by DecadeAgeCaT'!$I$4</f>
        <v>-1.35E-2</v>
      </c>
      <c r="L4" s="1">
        <f>'lnMortality by DecadeAgeCaT'!$J$4</f>
        <v>-0.13600000000000001</v>
      </c>
      <c r="M4" s="1">
        <f>'lnMortality by DecadeAgeCaT'!$K$4</f>
        <v>-0.218</v>
      </c>
      <c r="N4" s="1">
        <f>'lnMortality by DecadeAgeCaT'!$L$4</f>
        <v>-0.26400000000000001</v>
      </c>
      <c r="O4" s="1">
        <f>'lnMortality by DecadeAgeCaT'!$M$4</f>
        <v>-0.155</v>
      </c>
      <c r="Q4" t="s">
        <v>14</v>
      </c>
      <c r="R4" s="1">
        <f>'lnMortality by DecadeAgeCaT'!$H$5</f>
        <v>-0.34499999999999997</v>
      </c>
      <c r="S4" s="1">
        <f>'lnMortality by DecadeAgeCaT'!$I$5</f>
        <v>-0.33600000000000002</v>
      </c>
      <c r="T4" s="1">
        <f>'lnMortality by DecadeAgeCaT'!$J$5</f>
        <v>-0.34599999999999997</v>
      </c>
      <c r="U4" s="1">
        <f>'lnMortality by DecadeAgeCaT'!$K$5</f>
        <v>-0.438</v>
      </c>
      <c r="V4" s="1">
        <f>'lnMortality by DecadeAgeCaT'!$L$5</f>
        <v>-0.52300000000000002</v>
      </c>
      <c r="W4" s="1">
        <f>'lnMortality by DecadeAgeCaT'!$M$5</f>
        <v>-0.71099999999999997</v>
      </c>
      <c r="Z4" s="1"/>
      <c r="AA4" s="1"/>
      <c r="AB4" s="1"/>
      <c r="AC4" s="1"/>
      <c r="AD4" s="1"/>
      <c r="AE4" s="1"/>
      <c r="AH4" s="1"/>
      <c r="AI4" s="1"/>
      <c r="AJ4" s="1"/>
      <c r="AK4" s="1"/>
      <c r="AL4" s="1"/>
      <c r="AM4" s="1"/>
      <c r="AP4" s="1"/>
      <c r="AQ4" s="1"/>
      <c r="AR4" s="1"/>
      <c r="AS4" s="1"/>
      <c r="AT4" s="1"/>
      <c r="AU4" s="1"/>
      <c r="AX4" s="1"/>
      <c r="AY4" s="1"/>
      <c r="AZ4" s="1"/>
      <c r="BA4" s="1"/>
      <c r="BB4" s="1"/>
      <c r="BC4" s="1"/>
    </row>
    <row r="5" spans="1:55" x14ac:dyDescent="0.25">
      <c r="A5" t="s">
        <v>15</v>
      </c>
      <c r="B5" s="1">
        <f>'lnMortality by DecadeAgeCaT'!$N$3</f>
        <v>-0.19900000000000001</v>
      </c>
      <c r="C5" s="1">
        <f>'lnMortality by DecadeAgeCaT'!$O$3</f>
        <v>-0.26500000000000001</v>
      </c>
      <c r="D5" s="1">
        <f>'lnMortality by DecadeAgeCaT'!$P$3</f>
        <v>-0.19600000000000001</v>
      </c>
      <c r="E5" s="1">
        <f>'lnMortality by DecadeAgeCaT'!$Q$3</f>
        <v>-0.26900000000000002</v>
      </c>
      <c r="F5" s="1">
        <f>'lnMortality by DecadeAgeCaT'!$R$3</f>
        <v>-0.44700000000000001</v>
      </c>
      <c r="G5" s="1">
        <f>'lnMortality by DecadeAgeCaT'!$S$3</f>
        <v>-0.7</v>
      </c>
      <c r="I5" t="s">
        <v>15</v>
      </c>
      <c r="J5" s="1">
        <f>'lnMortality by DecadeAgeCaT'!$N$4</f>
        <v>-0.255</v>
      </c>
      <c r="K5" s="1">
        <f>'lnMortality by DecadeAgeCaT'!$O$4</f>
        <v>-0.25</v>
      </c>
      <c r="L5" s="1">
        <f>'lnMortality by DecadeAgeCaT'!$P$4</f>
        <v>-0.33</v>
      </c>
      <c r="M5" s="1">
        <f>'lnMortality by DecadeAgeCaT'!$Q$4</f>
        <v>-0.39700000000000002</v>
      </c>
      <c r="N5" s="1">
        <f>'lnMortality by DecadeAgeCaT'!$R$4</f>
        <v>-0.45</v>
      </c>
      <c r="O5" s="1">
        <f>'lnMortality by DecadeAgeCaT'!$S$4</f>
        <v>-0.49099999999999999</v>
      </c>
      <c r="Q5" t="s">
        <v>15</v>
      </c>
      <c r="R5" s="1">
        <f>'lnMortality by DecadeAgeCaT'!$N$5</f>
        <v>-0.54</v>
      </c>
      <c r="S5" s="1">
        <f>'lnMortality by DecadeAgeCaT'!$O$5</f>
        <v>-0.47599999999999998</v>
      </c>
      <c r="T5" s="1">
        <f>'lnMortality by DecadeAgeCaT'!$P$5</f>
        <v>-0.33400000000000002</v>
      </c>
      <c r="U5" s="1">
        <f>'lnMortality by DecadeAgeCaT'!$Q$5</f>
        <v>-0.47</v>
      </c>
      <c r="V5" s="1">
        <f>'lnMortality by DecadeAgeCaT'!$R$5</f>
        <v>-0.70899999999999996</v>
      </c>
      <c r="W5" s="1">
        <f>'lnMortality by DecadeAgeCaT'!$S$5</f>
        <v>-1.0069999999999999</v>
      </c>
      <c r="Z5" s="1"/>
      <c r="AA5" s="1"/>
      <c r="AB5" s="1"/>
      <c r="AC5" s="1"/>
      <c r="AD5" s="1"/>
      <c r="AE5" s="1"/>
      <c r="AH5" s="1"/>
      <c r="AI5" s="1"/>
      <c r="AJ5" s="1"/>
      <c r="AK5" s="1"/>
      <c r="AL5" s="1"/>
      <c r="AM5" s="1"/>
      <c r="AP5" s="1"/>
      <c r="AQ5" s="1"/>
      <c r="AR5" s="1"/>
      <c r="AS5" s="1"/>
      <c r="AT5" s="1"/>
      <c r="AU5" s="1"/>
      <c r="AX5" s="1"/>
      <c r="AY5" s="1"/>
      <c r="AZ5" s="1"/>
      <c r="BA5" s="1"/>
      <c r="BB5" s="1"/>
      <c r="BC5" s="1"/>
    </row>
    <row r="6" spans="1:55" x14ac:dyDescent="0.25">
      <c r="A6" t="s">
        <v>16</v>
      </c>
      <c r="B6" s="1">
        <f>'lnMortality by DecadeAgeCaT'!$T$3</f>
        <v>-0.24299999999999999</v>
      </c>
      <c r="C6" s="1">
        <f>'lnMortality by DecadeAgeCaT'!$U$3</f>
        <v>-0.24299999999999999</v>
      </c>
      <c r="D6" s="1">
        <f>'lnMortality by DecadeAgeCaT'!$V$3</f>
        <v>-0.34200000000000003</v>
      </c>
      <c r="E6" s="1">
        <f>'lnMortality by DecadeAgeCaT'!$W$3</f>
        <v>-0.439</v>
      </c>
      <c r="F6" s="1">
        <f>'lnMortality by DecadeAgeCaT'!$X$3</f>
        <v>-0.5</v>
      </c>
      <c r="G6" s="1">
        <f>'lnMortality by DecadeAgeCaT'!$Y$3</f>
        <v>-0.63400000000000001</v>
      </c>
      <c r="I6" t="s">
        <v>16</v>
      </c>
      <c r="J6" s="1">
        <f>'lnMortality by DecadeAgeCaT'!$T$4</f>
        <v>-0.32900000000000001</v>
      </c>
      <c r="K6" s="1">
        <f>'lnMortality by DecadeAgeCaT'!$U$4</f>
        <v>-0.23599999999999999</v>
      </c>
      <c r="L6" s="1">
        <f>'lnMortality by DecadeAgeCaT'!$V$4</f>
        <v>-0.30599999999999999</v>
      </c>
      <c r="M6" s="1">
        <f>'lnMortality by DecadeAgeCaT'!$W$4</f>
        <v>-0.44500000000000001</v>
      </c>
      <c r="N6" s="1">
        <f>'lnMortality by DecadeAgeCaT'!$X$4</f>
        <v>-0.496</v>
      </c>
      <c r="O6" s="1">
        <f>'lnMortality by DecadeAgeCaT'!$Y$4</f>
        <v>-0.59</v>
      </c>
      <c r="Q6" t="s">
        <v>16</v>
      </c>
      <c r="R6" s="1">
        <f>'lnMortality by DecadeAgeCaT'!$T$5</f>
        <v>-0.309</v>
      </c>
      <c r="S6" s="1">
        <f>'lnMortality by DecadeAgeCaT'!$U$5</f>
        <v>-0.28100000000000003</v>
      </c>
      <c r="T6" s="1">
        <f>'lnMortality by DecadeAgeCaT'!$V$5</f>
        <v>-5.4399999999999997E-2</v>
      </c>
      <c r="U6" s="1">
        <f>'lnMortality by DecadeAgeCaT'!$W$5</f>
        <v>-0.251</v>
      </c>
      <c r="V6" s="1">
        <f>'lnMortality by DecadeAgeCaT'!$X$5</f>
        <v>-0.51600000000000001</v>
      </c>
      <c r="W6" s="1">
        <f>'lnMortality by DecadeAgeCaT'!$Y$5</f>
        <v>-0.91</v>
      </c>
      <c r="Z6" s="1"/>
      <c r="AA6" s="1"/>
      <c r="AB6" s="1"/>
      <c r="AC6" s="1"/>
      <c r="AD6" s="1"/>
      <c r="AE6" s="1"/>
      <c r="AH6" s="1"/>
      <c r="AI6" s="1"/>
      <c r="AJ6" s="1"/>
      <c r="AK6" s="1"/>
      <c r="AL6" s="1"/>
      <c r="AM6" s="1"/>
      <c r="AP6" s="1"/>
      <c r="AQ6" s="1"/>
      <c r="AR6" s="1"/>
      <c r="AS6" s="1"/>
      <c r="AT6" s="1"/>
      <c r="AU6" s="1"/>
      <c r="AX6" s="1"/>
      <c r="AY6" s="1"/>
      <c r="AZ6" s="1"/>
      <c r="BA6" s="1"/>
      <c r="BB6" s="1"/>
      <c r="BC6" s="1"/>
    </row>
    <row r="7" spans="1:55" x14ac:dyDescent="0.25">
      <c r="A7" t="s">
        <v>5</v>
      </c>
      <c r="B7" s="1">
        <f>'lnMortality by DecadeAgeCaT'!$Z$3</f>
        <v>-0.16400000000000001</v>
      </c>
      <c r="C7" s="1">
        <f>'lnMortality by DecadeAgeCaT'!$AA$3</f>
        <v>-0.17499999999999999</v>
      </c>
      <c r="D7" s="1">
        <f>'lnMortality by DecadeAgeCaT'!$AB$3</f>
        <v>-0.25800000000000001</v>
      </c>
      <c r="E7" s="1">
        <f>'lnMortality by DecadeAgeCaT'!$AC$3</f>
        <v>-0.41599999999999998</v>
      </c>
      <c r="F7" s="1">
        <f>'lnMortality by DecadeAgeCaT'!$AD$3</f>
        <v>-0.55900000000000005</v>
      </c>
      <c r="G7" s="1">
        <f>'lnMortality by DecadeAgeCaT'!$AE$3</f>
        <v>-0.56999999999999995</v>
      </c>
      <c r="I7" t="s">
        <v>5</v>
      </c>
      <c r="J7" s="1">
        <f>'lnMortality by DecadeAgeCaT'!$Z$4</f>
        <v>-0.28199999999999997</v>
      </c>
      <c r="K7" s="1">
        <f>'lnMortality by DecadeAgeCaT'!$AA$4</f>
        <v>-0.24</v>
      </c>
      <c r="L7" s="1">
        <f>'lnMortality by DecadeAgeCaT'!$AB$4</f>
        <v>-0.221</v>
      </c>
      <c r="M7" s="1">
        <f>'lnMortality by DecadeAgeCaT'!$AC$4</f>
        <v>-0.31</v>
      </c>
      <c r="N7" s="1">
        <f>'lnMortality by DecadeAgeCaT'!$AD$4</f>
        <v>-0.45100000000000001</v>
      </c>
      <c r="O7" s="1">
        <f>'lnMortality by DecadeAgeCaT'!$AE$4</f>
        <v>-0.51800000000000002</v>
      </c>
      <c r="Q7" t="s">
        <v>5</v>
      </c>
      <c r="R7" s="1">
        <f>'lnMortality by DecadeAgeCaT'!$Z$5</f>
        <v>-0.25600000000000001</v>
      </c>
      <c r="S7" s="1">
        <f>'lnMortality by DecadeAgeCaT'!$AA$5</f>
        <v>-0.106</v>
      </c>
      <c r="T7" s="1">
        <f>'lnMortality by DecadeAgeCaT'!$AB$5</f>
        <v>8.9499999999999996E-2</v>
      </c>
      <c r="U7" s="1">
        <f>'lnMortality by DecadeAgeCaT'!$AC$5</f>
        <v>5.0099999999999999E-2</v>
      </c>
      <c r="V7" s="1">
        <f>'lnMortality by DecadeAgeCaT'!$AD$5</f>
        <v>-0.24299999999999999</v>
      </c>
      <c r="W7" s="1">
        <f>'lnMortality by DecadeAgeCaT'!$AE$5</f>
        <v>-0.52800000000000002</v>
      </c>
      <c r="Z7" s="1"/>
      <c r="AA7" s="1"/>
      <c r="AB7" s="1"/>
      <c r="AC7" s="1"/>
      <c r="AD7" s="1"/>
      <c r="AE7" s="1"/>
      <c r="AH7" s="1"/>
      <c r="AI7" s="1"/>
      <c r="AJ7" s="1"/>
      <c r="AK7" s="1"/>
      <c r="AL7" s="1"/>
      <c r="AM7" s="1"/>
      <c r="AP7" s="1"/>
      <c r="AQ7" s="1"/>
      <c r="AR7" s="1"/>
      <c r="AS7" s="1"/>
      <c r="AT7" s="1"/>
      <c r="AU7" s="1"/>
      <c r="AX7" s="1"/>
      <c r="AY7" s="1"/>
      <c r="AZ7" s="1"/>
      <c r="BA7" s="1"/>
      <c r="BB7" s="1"/>
      <c r="BC7" s="1"/>
    </row>
    <row r="8" spans="1:55" x14ac:dyDescent="0.25">
      <c r="A8" t="s">
        <v>6</v>
      </c>
      <c r="B8">
        <f>'lnMortality by DecadeAgeCaT'!$AF$3</f>
        <v>-8.3500000000000005E-2</v>
      </c>
      <c r="C8">
        <f>'lnMortality by DecadeAgeCaT'!$AG$3</f>
        <v>-0.09</v>
      </c>
      <c r="D8">
        <f>'lnMortality by DecadeAgeCaT'!$AH$3</f>
        <v>-0.22500000000000001</v>
      </c>
      <c r="E8">
        <f>'lnMortality by DecadeAgeCaT'!$AI$3</f>
        <v>-0.36599999999999999</v>
      </c>
      <c r="F8">
        <f>'lnMortality by DecadeAgeCaT'!$AJ$3</f>
        <v>-0.503</v>
      </c>
      <c r="G8">
        <f>'lnMortality by DecadeAgeCaT'!$AK$3</f>
        <v>-0.59199999999999997</v>
      </c>
      <c r="I8" t="s">
        <v>6</v>
      </c>
      <c r="J8">
        <f>'lnMortality by DecadeAgeCaT'!$AF$4</f>
        <v>-0.17699999999999999</v>
      </c>
      <c r="K8">
        <f>'lnMortality by DecadeAgeCaT'!$AG$4</f>
        <v>-0.18099999999999999</v>
      </c>
      <c r="L8">
        <f>'lnMortality by DecadeAgeCaT'!$AH$4</f>
        <v>-0.21199999999999999</v>
      </c>
      <c r="M8">
        <f>'lnMortality by DecadeAgeCaT'!$AI$4</f>
        <v>-0.26</v>
      </c>
      <c r="N8">
        <f>'lnMortality by DecadeAgeCaT'!$AJ$4</f>
        <v>-0.31</v>
      </c>
      <c r="O8">
        <f>'lnMortality by DecadeAgeCaT'!$AK$4</f>
        <v>-0.40500000000000003</v>
      </c>
      <c r="Q8" t="s">
        <v>6</v>
      </c>
      <c r="R8">
        <f>'lnMortality by DecadeAgeCaT'!$AF$5</f>
        <v>-0.219</v>
      </c>
      <c r="S8">
        <f>'lnMortality by DecadeAgeCaT'!$AG$5</f>
        <v>-8.7999999999999995E-2</v>
      </c>
      <c r="T8">
        <f>'lnMortality by DecadeAgeCaT'!$AH$5</f>
        <v>0.109</v>
      </c>
      <c r="U8">
        <f>'lnMortality by DecadeAgeCaT'!$AI$5</f>
        <v>0.11</v>
      </c>
      <c r="V8">
        <f>'lnMortality by DecadeAgeCaT'!$AJ$5</f>
        <v>-1.03E-2</v>
      </c>
      <c r="W8">
        <f>'lnMortality by DecadeAgeCaT'!$AK$5</f>
        <v>-0.23300000000000001</v>
      </c>
    </row>
    <row r="9" spans="1:55" x14ac:dyDescent="0.25">
      <c r="A9" t="s">
        <v>7</v>
      </c>
      <c r="B9">
        <f>'lnMortality by DecadeAgeCaT'!$AL$3</f>
        <v>-1.84E-2</v>
      </c>
      <c r="C9">
        <f>'lnMortality by DecadeAgeCaT'!$AM$3</f>
        <v>1.3300000000000001E-4</v>
      </c>
      <c r="D9">
        <f>'lnMortality by DecadeAgeCaT'!$AN$3</f>
        <v>-0.154</v>
      </c>
      <c r="E9">
        <f>'lnMortality by DecadeAgeCaT'!$AO$3</f>
        <v>-0.317</v>
      </c>
      <c r="F9">
        <f>'lnMortality by DecadeAgeCaT'!$AP$3</f>
        <v>-0.45600000000000002</v>
      </c>
      <c r="G9">
        <f>'lnMortality by DecadeAgeCaT'!$AQ$3</f>
        <v>-0.5</v>
      </c>
      <c r="I9" t="s">
        <v>7</v>
      </c>
      <c r="J9">
        <f>'lnMortality by DecadeAgeCaT'!$AL$4</f>
        <v>-0.111</v>
      </c>
      <c r="K9">
        <f>'lnMortality by DecadeAgeCaT'!$AM$4</f>
        <v>-0.108</v>
      </c>
      <c r="L9">
        <f>'lnMortality by DecadeAgeCaT'!$AN$4</f>
        <v>-0.17899999999999999</v>
      </c>
      <c r="M9">
        <f>'lnMortality by DecadeAgeCaT'!$AO$4</f>
        <v>-0.23799999999999999</v>
      </c>
      <c r="N9">
        <f>'lnMortality by DecadeAgeCaT'!$AP$4</f>
        <v>-0.26600000000000001</v>
      </c>
      <c r="O9">
        <f>'lnMortality by DecadeAgeCaT'!$AQ$4</f>
        <v>-0.28000000000000003</v>
      </c>
      <c r="Q9" t="s">
        <v>7</v>
      </c>
      <c r="R9">
        <f>'lnMortality by DecadeAgeCaT'!$AL$5</f>
        <v>-0.104</v>
      </c>
      <c r="S9">
        <f>'lnMortality by DecadeAgeCaT'!$AM$5</f>
        <v>-6.1899999999999997E-2</v>
      </c>
      <c r="T9">
        <f>'lnMortality by DecadeAgeCaT'!$AN$5</f>
        <v>3.85E-2</v>
      </c>
      <c r="U9">
        <f>'lnMortality by DecadeAgeCaT'!$AO$5</f>
        <v>0.161</v>
      </c>
      <c r="V9">
        <f>'lnMortality by DecadeAgeCaT'!$AP$5</f>
        <v>3.7999999999999999E-2</v>
      </c>
      <c r="W9">
        <f>'lnMortality by DecadeAgeCaT'!$AQ$5</f>
        <v>-6.9500000000000006E-2</v>
      </c>
    </row>
    <row r="10" spans="1:55" x14ac:dyDescent="0.25">
      <c r="A10" t="s">
        <v>8</v>
      </c>
      <c r="B10">
        <f>'lnMortality by DecadeAgeCaT'!$AR$3</f>
        <v>8.8900000000000007E-2</v>
      </c>
      <c r="C10">
        <f>'lnMortality by DecadeAgeCaT'!$AS$3</f>
        <v>9.8500000000000004E-2</v>
      </c>
      <c r="D10">
        <f>'lnMortality by DecadeAgeCaT'!$AT$3</f>
        <v>9.0100000000000006E-3</v>
      </c>
      <c r="E10">
        <f>'lnMortality by DecadeAgeCaT'!$AU$3</f>
        <v>-0.127</v>
      </c>
      <c r="F10">
        <f>'lnMortality by DecadeAgeCaT'!$AV$3</f>
        <v>-0.312</v>
      </c>
      <c r="G10">
        <f>'lnMortality by DecadeAgeCaT'!$AW$3</f>
        <v>-0.35599999999999998</v>
      </c>
      <c r="I10" t="s">
        <v>8</v>
      </c>
      <c r="J10">
        <f>'lnMortality by DecadeAgeCaT'!$AR$4</f>
        <v>-4.6399999999999997E-2</v>
      </c>
      <c r="K10">
        <f>'lnMortality by DecadeAgeCaT'!$AS$4</f>
        <v>-6.59E-2</v>
      </c>
      <c r="L10">
        <f>'lnMortality by DecadeAgeCaT'!$AT$4</f>
        <v>-8.2000000000000003E-2</v>
      </c>
      <c r="M10">
        <f>'lnMortality by DecadeAgeCaT'!$AU$4</f>
        <v>-0.13500000000000001</v>
      </c>
      <c r="N10">
        <f>'lnMortality by DecadeAgeCaT'!$AV$4</f>
        <v>-0.19500000000000001</v>
      </c>
      <c r="O10">
        <f>'lnMortality by DecadeAgeCaT'!$AW$4</f>
        <v>-0.23200000000000001</v>
      </c>
      <c r="Q10" t="s">
        <v>8</v>
      </c>
      <c r="R10">
        <f>'lnMortality by DecadeAgeCaT'!$AR$5</f>
        <v>9.4899999999999998E-2</v>
      </c>
      <c r="S10">
        <f>'lnMortality by DecadeAgeCaT'!$AS$5</f>
        <v>3.78E-2</v>
      </c>
      <c r="T10">
        <f>'lnMortality by DecadeAgeCaT'!$AT$5</f>
        <v>7.3700000000000002E-2</v>
      </c>
      <c r="U10">
        <f>'lnMortality by DecadeAgeCaT'!$AU$5</f>
        <v>0.155</v>
      </c>
      <c r="V10">
        <f>'lnMortality by DecadeAgeCaT'!$AV$5</f>
        <v>0.13600000000000001</v>
      </c>
      <c r="W10">
        <f>'lnMortality by DecadeAgeCaT'!$AW$5</f>
        <v>5.0299999999999997E-3</v>
      </c>
    </row>
    <row r="11" spans="1:55" x14ac:dyDescent="0.25">
      <c r="A11" t="s">
        <v>17</v>
      </c>
      <c r="B11" s="1">
        <f>'lnMortality by DecadeAgeCaT'!$AX$3</f>
        <v>5.9900000000000002E-2</v>
      </c>
      <c r="C11" s="1">
        <f>'lnMortality by DecadeAgeCaT'!$AY$3</f>
        <v>0.12</v>
      </c>
      <c r="D11" s="1">
        <f>'lnMortality by DecadeAgeCaT'!$AZ$3</f>
        <v>7.0000000000000007E-2</v>
      </c>
      <c r="E11" s="1">
        <f>'lnMortality by DecadeAgeCaT'!$BA$3</f>
        <v>-3.56E-2</v>
      </c>
      <c r="F11" s="1">
        <f>'lnMortality by DecadeAgeCaT'!$BB$3</f>
        <v>-0.19700000000000001</v>
      </c>
      <c r="G11" s="1">
        <f>'lnMortality by DecadeAgeCaT'!$BC$3</f>
        <v>-0.23899999999999999</v>
      </c>
      <c r="I11" t="s">
        <v>17</v>
      </c>
      <c r="J11" s="1">
        <f>'lnMortality by DecadeAgeCaT'!$AX$4</f>
        <v>-8.0799999999999997E-2</v>
      </c>
      <c r="K11" s="1">
        <f>'lnMortality by DecadeAgeCaT'!$AY$4</f>
        <v>-4.2500000000000003E-2</v>
      </c>
      <c r="L11" s="1">
        <f>'lnMortality by DecadeAgeCaT'!$AZ$4</f>
        <v>-3.9899999999999998E-2</v>
      </c>
      <c r="M11" s="1">
        <f>'lnMortality by DecadeAgeCaT'!$BA$4</f>
        <v>-6.7400000000000002E-2</v>
      </c>
      <c r="N11" s="1">
        <f>'lnMortality by DecadeAgeCaT'!$BB$4</f>
        <v>-0.14299999999999999</v>
      </c>
      <c r="O11" s="1">
        <f>'lnMortality by DecadeAgeCaT'!$BC$4</f>
        <v>-0.19</v>
      </c>
      <c r="Q11" t="s">
        <v>17</v>
      </c>
      <c r="R11" s="1">
        <f>'lnMortality by DecadeAgeCaT'!$AX$5</f>
        <v>0.16300000000000001</v>
      </c>
      <c r="S11" s="1">
        <f>'lnMortality by DecadeAgeCaT'!$AY$5</f>
        <v>8.4400000000000003E-2</v>
      </c>
      <c r="T11" s="1">
        <f>'lnMortality by DecadeAgeCaT'!$AZ$5</f>
        <v>0.11700000000000001</v>
      </c>
      <c r="U11" s="1">
        <f>'lnMortality by DecadeAgeCaT'!$BA$5</f>
        <v>0.13100000000000001</v>
      </c>
      <c r="V11" s="1">
        <f>'lnMortality by DecadeAgeCaT'!$BB$5</f>
        <v>0.122</v>
      </c>
      <c r="W11" s="1">
        <f>'lnMortality by DecadeAgeCaT'!$BC$5</f>
        <v>9.9599999999999994E-2</v>
      </c>
      <c r="Z11" s="1"/>
      <c r="AA11" s="1"/>
      <c r="AB11" s="1"/>
      <c r="AC11" s="1"/>
      <c r="AD11" s="1"/>
      <c r="AE11" s="1"/>
      <c r="AH11" s="1"/>
      <c r="AI11" s="1"/>
      <c r="AJ11" s="1"/>
      <c r="AK11" s="1"/>
      <c r="AL11" s="1"/>
      <c r="AM11" s="1"/>
      <c r="AP11" s="1"/>
      <c r="AQ11" s="1"/>
      <c r="AR11" s="1"/>
      <c r="AS11" s="1"/>
      <c r="AT11" s="1"/>
      <c r="AU11" s="1"/>
      <c r="AX11" s="1"/>
      <c r="AY11" s="1"/>
      <c r="AZ11" s="1"/>
      <c r="BA11" s="1"/>
      <c r="BB11" s="1"/>
      <c r="BC11" s="1"/>
    </row>
    <row r="12" spans="1:55" x14ac:dyDescent="0.25">
      <c r="B12" s="1"/>
      <c r="C12" s="1"/>
      <c r="D12" s="1"/>
      <c r="E12" s="1"/>
      <c r="F12" s="1"/>
      <c r="G12" s="1"/>
      <c r="J12" s="1"/>
      <c r="K12" s="1"/>
      <c r="L12" s="1"/>
      <c r="M12" s="1"/>
      <c r="N12" s="1"/>
      <c r="O12" s="1"/>
      <c r="R12" s="1"/>
      <c r="S12" s="1"/>
      <c r="T12" s="1"/>
      <c r="U12" s="1"/>
      <c r="V12" s="1"/>
      <c r="W12" s="1"/>
      <c r="Z12" s="1"/>
      <c r="AA12" s="1"/>
      <c r="AB12" s="1"/>
      <c r="AC12" s="1"/>
      <c r="AD12" s="1"/>
      <c r="AE12" s="1"/>
      <c r="AH12" s="1"/>
      <c r="AI12" s="1"/>
      <c r="AJ12" s="1"/>
      <c r="AK12" s="1"/>
      <c r="AL12" s="1"/>
      <c r="AM12" s="1"/>
      <c r="AP12" s="1"/>
      <c r="AQ12" s="1"/>
      <c r="AR12" s="1"/>
      <c r="AS12" s="1"/>
      <c r="AT12" s="1"/>
      <c r="AU12" s="1"/>
      <c r="AX12" s="1"/>
      <c r="AY12" s="1"/>
      <c r="AZ12" s="1"/>
      <c r="BA12" s="1"/>
      <c r="BB12" s="1"/>
      <c r="BC12" s="1"/>
    </row>
    <row r="13" spans="1:55" x14ac:dyDescent="0.25">
      <c r="B13">
        <v>1960</v>
      </c>
      <c r="C13">
        <v>1970</v>
      </c>
      <c r="D13">
        <v>1980</v>
      </c>
      <c r="E13">
        <v>1990</v>
      </c>
      <c r="F13">
        <v>2000</v>
      </c>
      <c r="G13">
        <v>2010</v>
      </c>
      <c r="J13">
        <v>1960</v>
      </c>
      <c r="K13">
        <v>1970</v>
      </c>
      <c r="L13">
        <v>1980</v>
      </c>
      <c r="M13">
        <v>1990</v>
      </c>
      <c r="N13">
        <v>2000</v>
      </c>
      <c r="O13">
        <v>2010</v>
      </c>
      <c r="R13">
        <v>1960</v>
      </c>
      <c r="S13">
        <v>1970</v>
      </c>
      <c r="T13">
        <v>1980</v>
      </c>
      <c r="U13">
        <v>1990</v>
      </c>
      <c r="V13">
        <v>2000</v>
      </c>
      <c r="W13">
        <v>2010</v>
      </c>
      <c r="Z13" s="1"/>
      <c r="AA13" s="1"/>
      <c r="AB13" s="1"/>
      <c r="AC13" s="1"/>
      <c r="AD13" s="1"/>
      <c r="AE13" s="1"/>
      <c r="AH13" s="1"/>
      <c r="AI13" s="1"/>
      <c r="AJ13" s="1"/>
      <c r="AK13" s="1"/>
      <c r="AL13" s="1"/>
      <c r="AM13" s="1"/>
      <c r="AP13" s="1"/>
      <c r="AQ13" s="1"/>
      <c r="AR13" s="1"/>
      <c r="AS13" s="1"/>
      <c r="AT13" s="1"/>
      <c r="AU13" s="1"/>
      <c r="AX13" s="1"/>
      <c r="AY13" s="1"/>
      <c r="AZ13" s="1"/>
      <c r="BA13" s="1"/>
      <c r="BB13" s="1"/>
      <c r="BC13" s="1"/>
    </row>
    <row r="14" spans="1:55" x14ac:dyDescent="0.25">
      <c r="A14" t="s">
        <v>18</v>
      </c>
      <c r="B14" s="1">
        <f>'lnMortality by DecadeAgeCaT'!$BD$3</f>
        <v>-7.3200000000000001E-2</v>
      </c>
      <c r="C14" s="1">
        <f>'lnMortality by DecadeAgeCaT'!$BE$3</f>
        <v>-0.11899999999999999</v>
      </c>
      <c r="D14" s="1">
        <f>'lnMortality by DecadeAgeCaT'!$BF$3</f>
        <v>-0.14399999999999999</v>
      </c>
      <c r="E14" s="1">
        <f>'lnMortality by DecadeAgeCaT'!$BG$3</f>
        <v>-0.26400000000000001</v>
      </c>
      <c r="F14" s="1">
        <f>'lnMortality by DecadeAgeCaT'!$BH$3</f>
        <v>-0.26700000000000002</v>
      </c>
      <c r="G14" s="1">
        <f>'lnMortality by DecadeAgeCaT'!$BI$3</f>
        <v>-0.34</v>
      </c>
      <c r="I14" t="s">
        <v>18</v>
      </c>
      <c r="J14" s="1">
        <f>'lnMortality by DecadeAgeCaT'!$BD$4</f>
        <v>0.17499999999999999</v>
      </c>
      <c r="K14" s="1">
        <f>'lnMortality by DecadeAgeCaT'!$BE$4</f>
        <v>0.13200000000000001</v>
      </c>
      <c r="L14" s="1">
        <f>'lnMortality by DecadeAgeCaT'!$BF$4</f>
        <v>-9.1700000000000004E-2</v>
      </c>
      <c r="M14" s="1">
        <f>'lnMortality by DecadeAgeCaT'!$BG$4</f>
        <v>-0.22700000000000001</v>
      </c>
      <c r="N14" s="1">
        <f>'lnMortality by DecadeAgeCaT'!$BH$4</f>
        <v>-0.23499999999999999</v>
      </c>
      <c r="O14" s="1">
        <f>'lnMortality by DecadeAgeCaT'!$BI$4</f>
        <v>-0.45800000000000002</v>
      </c>
      <c r="Q14" t="s">
        <v>18</v>
      </c>
      <c r="R14" s="1">
        <f>'lnMortality by DecadeAgeCaT'!$BD$5</f>
        <v>2.8799999999999999E-2</v>
      </c>
      <c r="S14" s="1">
        <f>'lnMortality by DecadeAgeCaT'!$BE$5</f>
        <v>-3.6499999999999998E-2</v>
      </c>
      <c r="T14" s="1">
        <f>'lnMortality by DecadeAgeCaT'!$BF$5</f>
        <v>-0.24399999999999999</v>
      </c>
      <c r="U14" s="1">
        <f>'lnMortality by DecadeAgeCaT'!$BG$5</f>
        <v>-0.161</v>
      </c>
      <c r="V14" s="1">
        <f>'lnMortality by DecadeAgeCaT'!$BH$5</f>
        <v>-0.47199999999999998</v>
      </c>
      <c r="W14" s="1">
        <f>'lnMortality by DecadeAgeCaT'!$BI$5</f>
        <v>-0.67600000000000005</v>
      </c>
      <c r="Z14" s="1"/>
      <c r="AA14" s="1"/>
      <c r="AB14" s="1"/>
      <c r="AC14" s="1"/>
      <c r="AD14" s="1"/>
      <c r="AE14" s="1"/>
      <c r="AH14" s="1"/>
      <c r="AI14" s="1"/>
      <c r="AJ14" s="1"/>
      <c r="AK14" s="1"/>
      <c r="AL14" s="1"/>
      <c r="AM14" s="1"/>
      <c r="AP14" s="1"/>
      <c r="AQ14" s="1"/>
      <c r="AR14" s="1"/>
      <c r="AS14" s="1"/>
      <c r="AT14" s="1"/>
      <c r="AU14" s="1"/>
      <c r="AX14" s="1"/>
      <c r="AY14" s="1"/>
      <c r="AZ14" s="1"/>
      <c r="BA14" s="1"/>
      <c r="BB14" s="1"/>
      <c r="BC14" s="1"/>
    </row>
    <row r="15" spans="1:55" x14ac:dyDescent="0.25">
      <c r="A15" t="s">
        <v>19</v>
      </c>
      <c r="B15" s="1">
        <f>'lnMortality by DecadeAgeCaT'!$BJ$3</f>
        <v>-8.5099999999999995E-2</v>
      </c>
      <c r="C15" s="1">
        <f>'lnMortality by DecadeAgeCaT'!$BK$3</f>
        <v>-0.105</v>
      </c>
      <c r="D15" s="1">
        <f>'lnMortality by DecadeAgeCaT'!$BL$3</f>
        <v>-0.13800000000000001</v>
      </c>
      <c r="E15" s="1">
        <f>'lnMortality by DecadeAgeCaT'!$BM$3</f>
        <v>-0.375</v>
      </c>
      <c r="F15" s="1">
        <f>'lnMortality by DecadeAgeCaT'!$BN$3</f>
        <v>-0.442</v>
      </c>
      <c r="G15" s="1">
        <f>'lnMortality by DecadeAgeCaT'!$BO$3</f>
        <v>-0.495</v>
      </c>
      <c r="I15" t="s">
        <v>19</v>
      </c>
      <c r="J15" s="1">
        <f>'lnMortality by DecadeAgeCaT'!$BJ$4</f>
        <v>-5.4399999999999997E-2</v>
      </c>
      <c r="K15" s="1">
        <f>'lnMortality by DecadeAgeCaT'!$BK$4</f>
        <v>1.5200000000000001E-4</v>
      </c>
      <c r="L15" s="1">
        <f>'lnMortality by DecadeAgeCaT'!$BL$4</f>
        <v>-0.106</v>
      </c>
      <c r="M15" s="1">
        <f>'lnMortality by DecadeAgeCaT'!$BM$4</f>
        <v>-0.312</v>
      </c>
      <c r="N15" s="1">
        <f>'lnMortality by DecadeAgeCaT'!$BN$4</f>
        <v>-0.32900000000000001</v>
      </c>
      <c r="O15" s="1">
        <f>'lnMortality by DecadeAgeCaT'!$BO$4</f>
        <v>-0.38500000000000001</v>
      </c>
      <c r="Q15" t="s">
        <v>19</v>
      </c>
      <c r="R15" s="1">
        <f>'lnMortality by DecadeAgeCaT'!$BJ$5</f>
        <v>-0.40500000000000003</v>
      </c>
      <c r="S15" s="1">
        <f>'lnMortality by DecadeAgeCaT'!$BK$5</f>
        <v>-0.32200000000000001</v>
      </c>
      <c r="T15" s="1">
        <f>'lnMortality by DecadeAgeCaT'!$BL$5</f>
        <v>-0.45200000000000001</v>
      </c>
      <c r="U15" s="1">
        <f>'lnMortality by DecadeAgeCaT'!$BM$5</f>
        <v>-0.57299999999999995</v>
      </c>
      <c r="V15" s="1">
        <f>'lnMortality by DecadeAgeCaT'!$BN$5</f>
        <v>-0.50700000000000001</v>
      </c>
      <c r="W15" s="1">
        <f>'lnMortality by DecadeAgeCaT'!$BO$5</f>
        <v>-0.90200000000000002</v>
      </c>
      <c r="Z15" s="1"/>
      <c r="AA15" s="1"/>
      <c r="AB15" s="1"/>
      <c r="AC15" s="1"/>
      <c r="AD15" s="1"/>
      <c r="AE15" s="1"/>
      <c r="AH15" s="1"/>
      <c r="AI15" s="1"/>
      <c r="AJ15" s="1"/>
      <c r="AK15" s="1"/>
      <c r="AL15" s="1"/>
      <c r="AM15" s="1"/>
      <c r="AP15" s="1"/>
      <c r="AQ15" s="1"/>
      <c r="AR15" s="1"/>
      <c r="AS15" s="1"/>
      <c r="AT15" s="1"/>
      <c r="AU15" s="1"/>
      <c r="AX15" s="1"/>
      <c r="AY15" s="1"/>
      <c r="AZ15" s="1"/>
      <c r="BA15" s="1"/>
      <c r="BB15" s="1"/>
      <c r="BC15" s="1"/>
    </row>
    <row r="16" spans="1:55" x14ac:dyDescent="0.25">
      <c r="A16" t="s">
        <v>20</v>
      </c>
      <c r="B16" s="1">
        <f>'lnMortality by DecadeAgeCaT'!$BP$3</f>
        <v>-0.187</v>
      </c>
      <c r="C16" s="1">
        <f>'lnMortality by DecadeAgeCaT'!$BQ$3</f>
        <v>-0.27700000000000002</v>
      </c>
      <c r="D16" s="1">
        <f>'lnMortality by DecadeAgeCaT'!$BR$3</f>
        <v>-0.2</v>
      </c>
      <c r="E16" s="1">
        <f>'lnMortality by DecadeAgeCaT'!$BS$3</f>
        <v>-0.215</v>
      </c>
      <c r="F16" s="1">
        <f>'lnMortality by DecadeAgeCaT'!$BT$3</f>
        <v>-0.45100000000000001</v>
      </c>
      <c r="G16" s="1">
        <f>'lnMortality by DecadeAgeCaT'!$BU$3</f>
        <v>-0.77100000000000002</v>
      </c>
      <c r="I16" t="s">
        <v>20</v>
      </c>
      <c r="J16" s="1">
        <f>'lnMortality by DecadeAgeCaT'!$BP$4</f>
        <v>-0.15</v>
      </c>
      <c r="K16" s="1">
        <f>'lnMortality by DecadeAgeCaT'!$BQ$4</f>
        <v>-0.22600000000000001</v>
      </c>
      <c r="L16" s="1">
        <f>'lnMortality by DecadeAgeCaT'!$BR$4</f>
        <v>-0.311</v>
      </c>
      <c r="M16" s="1">
        <f>'lnMortality by DecadeAgeCaT'!$BS$4</f>
        <v>-0.39800000000000002</v>
      </c>
      <c r="N16" s="1">
        <f>'lnMortality by DecadeAgeCaT'!$BT$4</f>
        <v>-0.54200000000000004</v>
      </c>
      <c r="O16" s="1">
        <f>'lnMortality by DecadeAgeCaT'!$BU$4</f>
        <v>-0.60299999999999998</v>
      </c>
      <c r="Q16" t="s">
        <v>20</v>
      </c>
      <c r="R16" s="1">
        <f>'lnMortality by DecadeAgeCaT'!$BP$5</f>
        <v>-0.61499999999999999</v>
      </c>
      <c r="S16" s="1">
        <f>'lnMortality by DecadeAgeCaT'!$BQ$5</f>
        <v>-0.61699999999999999</v>
      </c>
      <c r="T16" s="1">
        <f>'lnMortality by DecadeAgeCaT'!$BR$5</f>
        <v>-0.40699999999999997</v>
      </c>
      <c r="U16" s="1">
        <f>'lnMortality by DecadeAgeCaT'!$BS$5</f>
        <v>-0.53400000000000003</v>
      </c>
      <c r="V16" s="1">
        <f>'lnMortality by DecadeAgeCaT'!$BT$5</f>
        <v>-0.66500000000000004</v>
      </c>
      <c r="W16" s="1">
        <f>'lnMortality by DecadeAgeCaT'!$BU$5</f>
        <v>-1.0940000000000001</v>
      </c>
    </row>
    <row r="17" spans="1:54" x14ac:dyDescent="0.25">
      <c r="A17" t="s">
        <v>21</v>
      </c>
      <c r="B17" s="1">
        <f>'lnMortality by DecadeAgeCaT'!$BV$3</f>
        <v>-0.245</v>
      </c>
      <c r="C17" s="1">
        <f>'lnMortality by DecadeAgeCaT'!$BW$3</f>
        <v>-0.35199999999999998</v>
      </c>
      <c r="D17" s="1">
        <f>'lnMortality by DecadeAgeCaT'!$BX$3</f>
        <v>-0.45900000000000002</v>
      </c>
      <c r="E17" s="1">
        <f>'lnMortality by DecadeAgeCaT'!$BY$3</f>
        <v>-0.44700000000000001</v>
      </c>
      <c r="F17" s="1">
        <f>'lnMortality by DecadeAgeCaT'!$BZ$3</f>
        <v>-0.374</v>
      </c>
      <c r="G17" s="1">
        <f>'lnMortality by DecadeAgeCaT'!$CA$3</f>
        <v>-0.59399999999999997</v>
      </c>
      <c r="I17" t="s">
        <v>21</v>
      </c>
      <c r="J17" s="1">
        <f>'lnMortality by DecadeAgeCaT'!$BV$4</f>
        <v>-0.27700000000000002</v>
      </c>
      <c r="K17" s="1">
        <f>'lnMortality by DecadeAgeCaT'!$BW$4</f>
        <v>-0.29899999999999999</v>
      </c>
      <c r="L17" s="1">
        <f>'lnMortality by DecadeAgeCaT'!$BX$4</f>
        <v>-0.432</v>
      </c>
      <c r="M17" s="1">
        <f>'lnMortality by DecadeAgeCaT'!$BY$4</f>
        <v>-0.47299999999999998</v>
      </c>
      <c r="N17" s="1">
        <f>'lnMortality by DecadeAgeCaT'!$BZ$4</f>
        <v>-0.51100000000000001</v>
      </c>
      <c r="O17" s="1">
        <f>'lnMortality by DecadeAgeCaT'!$CA$4</f>
        <v>-0.629</v>
      </c>
      <c r="Q17" t="s">
        <v>21</v>
      </c>
      <c r="R17" s="1">
        <f>'lnMortality by DecadeAgeCaT'!$BV$5</f>
        <v>-0.54500000000000004</v>
      </c>
      <c r="S17" s="1">
        <f>'lnMortality by DecadeAgeCaT'!$BW$5</f>
        <v>-0.48299999999999998</v>
      </c>
      <c r="T17" s="1">
        <f>'lnMortality by DecadeAgeCaT'!$BX$5</f>
        <v>-0.246</v>
      </c>
      <c r="U17" s="1">
        <f>'lnMortality by DecadeAgeCaT'!$BY$5</f>
        <v>-0.36099999999999999</v>
      </c>
      <c r="V17" s="1">
        <f>'lnMortality by DecadeAgeCaT'!$BZ$5</f>
        <v>-0.45700000000000002</v>
      </c>
      <c r="W17" s="1">
        <f>'lnMortality by DecadeAgeCaT'!$CA$5</f>
        <v>-0.83799999999999997</v>
      </c>
    </row>
    <row r="18" spans="1:54" x14ac:dyDescent="0.25">
      <c r="A18" t="s">
        <v>9</v>
      </c>
      <c r="B18" s="1">
        <f>'lnMortality by DecadeAgeCaT'!$CB$3</f>
        <v>-0.214</v>
      </c>
      <c r="C18" s="1">
        <f>'lnMortality by DecadeAgeCaT'!$CC$3</f>
        <v>-0.23</v>
      </c>
      <c r="D18" s="1">
        <f>'lnMortality by DecadeAgeCaT'!$CD$3</f>
        <v>-0.34699999999999998</v>
      </c>
      <c r="E18" s="1">
        <f>'lnMortality by DecadeAgeCaT'!$CE$3</f>
        <v>-0.55200000000000005</v>
      </c>
      <c r="F18" s="1">
        <f>'lnMortality by DecadeAgeCaT'!$CF$3</f>
        <v>-0.55500000000000005</v>
      </c>
      <c r="G18" s="1">
        <f>'lnMortality by DecadeAgeCaT'!$CG$3</f>
        <v>-0.51800000000000002</v>
      </c>
      <c r="I18" t="s">
        <v>9</v>
      </c>
      <c r="J18" s="1">
        <f>'lnMortality by DecadeAgeCaT'!$CB$4</f>
        <v>-0.28699999999999998</v>
      </c>
      <c r="K18" s="1">
        <f>'lnMortality by DecadeAgeCaT'!$CC$4</f>
        <v>-0.23100000000000001</v>
      </c>
      <c r="L18" s="1">
        <f>'lnMortality by DecadeAgeCaT'!$CD$4</f>
        <v>-0.318</v>
      </c>
      <c r="M18" s="1">
        <f>'lnMortality by DecadeAgeCaT'!$CE$4</f>
        <v>-0.44400000000000001</v>
      </c>
      <c r="N18" s="1">
        <f>'lnMortality by DecadeAgeCaT'!$CF$4</f>
        <v>-0.51500000000000001</v>
      </c>
      <c r="O18" s="1">
        <f>'lnMortality by DecadeAgeCaT'!$CG$4</f>
        <v>-0.53800000000000003</v>
      </c>
      <c r="Q18" t="s">
        <v>9</v>
      </c>
      <c r="R18" s="1">
        <f>'lnMortality by DecadeAgeCaT'!$CB$5</f>
        <v>-0.55000000000000004</v>
      </c>
      <c r="S18" s="1">
        <f>'lnMortality by DecadeAgeCaT'!$CC$5</f>
        <v>-0.34399999999999997</v>
      </c>
      <c r="T18" s="1">
        <f>'lnMortality by DecadeAgeCaT'!$CD$5</f>
        <v>-0.14499999999999999</v>
      </c>
      <c r="U18" s="1">
        <f>'lnMortality by DecadeAgeCaT'!$CE$5</f>
        <v>-0.15</v>
      </c>
      <c r="V18" s="1">
        <f>'lnMortality by DecadeAgeCaT'!$CF$5</f>
        <v>-0.25800000000000001</v>
      </c>
      <c r="W18" s="1">
        <f>'lnMortality by DecadeAgeCaT'!$CG$5</f>
        <v>-0.47599999999999998</v>
      </c>
    </row>
    <row r="19" spans="1:54" x14ac:dyDescent="0.25">
      <c r="A19" t="s">
        <v>10</v>
      </c>
      <c r="B19">
        <f>'lnMortality by DecadeAgeCaT'!$CH$3</f>
        <v>-0.13</v>
      </c>
      <c r="C19">
        <f>'lnMortality by DecadeAgeCaT'!$CI$3</f>
        <v>-0.107</v>
      </c>
      <c r="D19">
        <f>'lnMortality by DecadeAgeCaT'!$CJ$3</f>
        <v>-0.19700000000000001</v>
      </c>
      <c r="E19">
        <f>'lnMortality by DecadeAgeCaT'!$CK$3</f>
        <v>-0.38300000000000001</v>
      </c>
      <c r="F19">
        <f>'lnMortality by DecadeAgeCaT'!$CL$3</f>
        <v>-0.54400000000000004</v>
      </c>
      <c r="G19">
        <f>'lnMortality by DecadeAgeCaT'!$CM$3</f>
        <v>-0.59499999999999997</v>
      </c>
      <c r="I19" t="s">
        <v>10</v>
      </c>
      <c r="J19">
        <f>'lnMortality by DecadeAgeCaT'!$CH$4</f>
        <v>-0.219</v>
      </c>
      <c r="K19">
        <f>'lnMortality by DecadeAgeCaT'!$CI$4</f>
        <v>-0.161</v>
      </c>
      <c r="L19">
        <f>'lnMortality by DecadeAgeCaT'!$CJ$4</f>
        <v>-0.19700000000000001</v>
      </c>
      <c r="M19">
        <f>'lnMortality by DecadeAgeCaT'!$CK$4</f>
        <v>-0.28299999999999997</v>
      </c>
      <c r="N19">
        <f>'lnMortality by DecadeAgeCaT'!$CL$4</f>
        <v>-0.372</v>
      </c>
      <c r="O19">
        <f>'lnMortality by DecadeAgeCaT'!$CM$4</f>
        <v>-0.49</v>
      </c>
      <c r="Q19" t="s">
        <v>10</v>
      </c>
      <c r="R19">
        <f>'lnMortality by DecadeAgeCaT'!$CH$5</f>
        <v>-0.41799999999999998</v>
      </c>
      <c r="S19">
        <f>'lnMortality by DecadeAgeCaT'!$CI$5</f>
        <v>-0.255</v>
      </c>
      <c r="T19">
        <f>'lnMortality by DecadeAgeCaT'!$CJ$5</f>
        <v>-4.4999999999999998E-2</v>
      </c>
      <c r="U19">
        <f>'lnMortality by DecadeAgeCaT'!$CK$5</f>
        <v>-3.39E-2</v>
      </c>
      <c r="V19">
        <f>'lnMortality by DecadeAgeCaT'!$CL$5</f>
        <v>-7.8600000000000003E-2</v>
      </c>
      <c r="W19">
        <f>'lnMortality by DecadeAgeCaT'!$CM$5</f>
        <v>-0.26</v>
      </c>
    </row>
    <row r="20" spans="1:54" x14ac:dyDescent="0.25">
      <c r="A20" t="s">
        <v>11</v>
      </c>
      <c r="B20">
        <f>'lnMortality by DecadeAgeCaT'!$CN$3</f>
        <v>-4.62E-3</v>
      </c>
      <c r="C20">
        <f>'lnMortality by DecadeAgeCaT'!$CO$3</f>
        <v>-3.0500000000000002E-3</v>
      </c>
      <c r="D20">
        <f>'lnMortality by DecadeAgeCaT'!$CP$3</f>
        <v>-7.9200000000000007E-2</v>
      </c>
      <c r="E20">
        <f>'lnMortality by DecadeAgeCaT'!$CQ$3</f>
        <v>-0.20599999999999999</v>
      </c>
      <c r="F20">
        <f>'lnMortality by DecadeAgeCaT'!$CR$3</f>
        <v>-0.35799999999999998</v>
      </c>
      <c r="G20">
        <f>'lnMortality by DecadeAgeCaT'!$CS$3</f>
        <v>-0.45700000000000002</v>
      </c>
      <c r="I20" t="s">
        <v>11</v>
      </c>
      <c r="J20">
        <f>'lnMortality by DecadeAgeCaT'!$CN$4</f>
        <v>-0.16300000000000001</v>
      </c>
      <c r="K20">
        <f>'lnMortality by DecadeAgeCaT'!$CO$4</f>
        <v>-0.114</v>
      </c>
      <c r="L20">
        <f>'lnMortality by DecadeAgeCaT'!$CP$4</f>
        <v>-0.106</v>
      </c>
      <c r="M20">
        <f>'lnMortality by DecadeAgeCaT'!$CQ$4</f>
        <v>-0.16</v>
      </c>
      <c r="N20">
        <f>'lnMortality by DecadeAgeCaT'!$CR$4</f>
        <v>-0.21199999999999999</v>
      </c>
      <c r="O20">
        <f>'lnMortality by DecadeAgeCaT'!$CS$4</f>
        <v>-0.30299999999999999</v>
      </c>
      <c r="Q20" t="s">
        <v>11</v>
      </c>
      <c r="R20">
        <f>'lnMortality by DecadeAgeCaT'!$CN$5</f>
        <v>-0.25600000000000001</v>
      </c>
      <c r="S20">
        <f>'lnMortality by DecadeAgeCaT'!$CO$5</f>
        <v>-0.14399999999999999</v>
      </c>
      <c r="T20">
        <f>'lnMortality by DecadeAgeCaT'!$CP$5</f>
        <v>3.0499999999999999E-2</v>
      </c>
      <c r="U20">
        <f>'lnMortality by DecadeAgeCaT'!$CQ$5</f>
        <v>8.8800000000000004E-2</v>
      </c>
      <c r="V20">
        <f>'lnMortality by DecadeAgeCaT'!$CR$5</f>
        <v>1.9E-2</v>
      </c>
      <c r="W20">
        <f>'lnMortality by DecadeAgeCaT'!$CS$5</f>
        <v>-9.4600000000000004E-2</v>
      </c>
    </row>
    <row r="21" spans="1:54" x14ac:dyDescent="0.25">
      <c r="A21" t="s">
        <v>12</v>
      </c>
      <c r="B21">
        <f>'lnMortality by DecadeAgeCaT'!$CT$3</f>
        <v>0.113</v>
      </c>
      <c r="C21">
        <f>'lnMortality by DecadeAgeCaT'!$CU$3</f>
        <v>9.8400000000000001E-2</v>
      </c>
      <c r="D21">
        <f>'lnMortality by DecadeAgeCaT'!$CV$3</f>
        <v>3.5900000000000001E-2</v>
      </c>
      <c r="E21">
        <f>'lnMortality by DecadeAgeCaT'!$CW$3</f>
        <v>-4.8300000000000003E-2</v>
      </c>
      <c r="F21">
        <f>'lnMortality by DecadeAgeCaT'!$CX$3</f>
        <v>-0.17</v>
      </c>
      <c r="G21">
        <f>'lnMortality by DecadeAgeCaT'!$CY$3</f>
        <v>-0.25900000000000001</v>
      </c>
      <c r="I21" t="s">
        <v>12</v>
      </c>
      <c r="J21">
        <f>'lnMortality by DecadeAgeCaT'!$CT$4</f>
        <v>-8.1799999999999998E-2</v>
      </c>
      <c r="K21">
        <f>'lnMortality by DecadeAgeCaT'!$CU$4</f>
        <v>-6.8500000000000005E-2</v>
      </c>
      <c r="L21">
        <f>'lnMortality by DecadeAgeCaT'!$CV$4</f>
        <v>-4.5900000000000003E-2</v>
      </c>
      <c r="M21">
        <f>'lnMortality by DecadeAgeCaT'!$CW$4</f>
        <v>-4.5199999999999997E-2</v>
      </c>
      <c r="N21">
        <f>'lnMortality by DecadeAgeCaT'!$CX$4</f>
        <v>-9.9400000000000002E-2</v>
      </c>
      <c r="O21">
        <f>'lnMortality by DecadeAgeCaT'!$CY$4</f>
        <v>-0.17699999999999999</v>
      </c>
      <c r="Q21" t="s">
        <v>12</v>
      </c>
      <c r="R21">
        <f>'lnMortality by DecadeAgeCaT'!$CT$5</f>
        <v>-8.0399999999999999E-2</v>
      </c>
      <c r="S21">
        <f>'lnMortality by DecadeAgeCaT'!$CU$5</f>
        <v>-2.2800000000000001E-2</v>
      </c>
      <c r="T21">
        <f>'lnMortality by DecadeAgeCaT'!$CV$5</f>
        <v>8.5300000000000001E-2</v>
      </c>
      <c r="U21">
        <f>'lnMortality by DecadeAgeCaT'!$CW$5</f>
        <v>0.17699999999999999</v>
      </c>
      <c r="V21">
        <f>'lnMortality by DecadeAgeCaT'!$CX$5</f>
        <v>0.15</v>
      </c>
      <c r="W21">
        <f>'lnMortality by DecadeAgeCaT'!$CY$5</f>
        <v>2.6700000000000002E-2</v>
      </c>
    </row>
    <row r="22" spans="1:54" x14ac:dyDescent="0.25">
      <c r="A22" t="s">
        <v>22</v>
      </c>
      <c r="B22" s="1">
        <f>'lnMortality by DecadeAgeCaT'!$CZ$3</f>
        <v>6.3899999999999998E-2</v>
      </c>
      <c r="C22" s="1">
        <f>'lnMortality by DecadeAgeCaT'!$DA$3</f>
        <v>0.108</v>
      </c>
      <c r="D22" s="1">
        <f>'lnMortality by DecadeAgeCaT'!$DB$3</f>
        <v>6.54E-2</v>
      </c>
      <c r="E22" s="1">
        <f>'lnMortality by DecadeAgeCaT'!$DC$3</f>
        <v>-1.17E-2</v>
      </c>
      <c r="F22" s="1">
        <f>'lnMortality by DecadeAgeCaT'!$DD$3</f>
        <v>-0.09</v>
      </c>
      <c r="G22" s="1">
        <f>'lnMortality by DecadeAgeCaT'!$DE$3</f>
        <v>-0.14799999999999999</v>
      </c>
      <c r="I22" t="s">
        <v>22</v>
      </c>
      <c r="J22" s="1">
        <f>'lnMortality by DecadeAgeCaT'!$CZ$4</f>
        <v>-9.3700000000000006E-2</v>
      </c>
      <c r="K22" s="1">
        <f>'lnMortality by DecadeAgeCaT'!$DA$4</f>
        <v>-4.19E-2</v>
      </c>
      <c r="L22" s="1">
        <f>'lnMortality by DecadeAgeCaT'!$DB$4</f>
        <v>-2.18E-2</v>
      </c>
      <c r="M22" s="1">
        <f>'lnMortality by DecadeAgeCaT'!$DC$4</f>
        <v>-6.2899999999999996E-3</v>
      </c>
      <c r="N22" s="1">
        <f>'lnMortality by DecadeAgeCaT'!$DD$4</f>
        <v>-3.8600000000000002E-2</v>
      </c>
      <c r="O22" s="1">
        <f>'lnMortality by DecadeAgeCaT'!$DE$4</f>
        <v>-0.109</v>
      </c>
      <c r="Q22" t="s">
        <v>22</v>
      </c>
      <c r="R22" s="1">
        <f>'lnMortality by DecadeAgeCaT'!$CZ$5</f>
        <v>-1.04E-2</v>
      </c>
      <c r="S22" s="1">
        <f>'lnMortality by DecadeAgeCaT'!$DA$5</f>
        <v>-1.81E-3</v>
      </c>
      <c r="T22" s="1">
        <f>'lnMortality by DecadeAgeCaT'!$DB$5</f>
        <v>0.105</v>
      </c>
      <c r="U22" s="1">
        <f>'lnMortality by DecadeAgeCaT'!$DC$5</f>
        <v>0.13100000000000001</v>
      </c>
      <c r="V22" s="1">
        <f>'lnMortality by DecadeAgeCaT'!$DD$5</f>
        <v>0.17199999999999999</v>
      </c>
      <c r="W22" s="1">
        <f>'lnMortality by DecadeAgeCaT'!$DE$5</f>
        <v>9.0899999999999995E-2</v>
      </c>
      <c r="Z22" s="2"/>
      <c r="AA22" s="2"/>
      <c r="AB22" s="2"/>
      <c r="AC22" s="2"/>
      <c r="AD22" s="2"/>
      <c r="AE22" s="2"/>
      <c r="AH22" s="2"/>
      <c r="AI22" s="2"/>
      <c r="AJ22" s="2"/>
      <c r="AK22" s="2"/>
      <c r="AL22" s="2"/>
      <c r="AM22" s="2"/>
      <c r="AP22" s="2"/>
      <c r="AQ22" s="2"/>
      <c r="AR22" s="2"/>
      <c r="AS22" s="2"/>
      <c r="AT22" s="2"/>
      <c r="AU22" s="2"/>
      <c r="AX22" s="2"/>
      <c r="AY22" s="2"/>
      <c r="AZ22" s="2"/>
      <c r="BA22" s="2"/>
      <c r="BB22" s="2"/>
    </row>
    <row r="23" spans="1:54" x14ac:dyDescent="0.25">
      <c r="B23" s="2"/>
      <c r="C23" s="2"/>
      <c r="D23" s="2"/>
      <c r="E23" s="2"/>
      <c r="F23" s="2"/>
      <c r="G23" s="2"/>
      <c r="J23" s="2"/>
      <c r="K23" s="2"/>
      <c r="L23" s="2"/>
      <c r="M23" s="2"/>
      <c r="N23" s="2"/>
      <c r="O23" s="2"/>
      <c r="R23" s="2"/>
      <c r="S23" s="2"/>
      <c r="T23" s="2"/>
      <c r="U23" s="2"/>
      <c r="V23" s="2"/>
      <c r="W23" s="2"/>
      <c r="Z23" s="2"/>
      <c r="AA23" s="2"/>
      <c r="AB23" s="2"/>
      <c r="AC23" s="2"/>
      <c r="AD23" s="2"/>
      <c r="AE23" s="2"/>
      <c r="AH23" s="2"/>
      <c r="AI23" s="2"/>
      <c r="AJ23" s="2"/>
      <c r="AK23" s="2"/>
      <c r="AL23" s="2"/>
      <c r="AM23" s="2"/>
      <c r="AP23" s="2"/>
      <c r="AQ23" s="2"/>
      <c r="AR23" s="2"/>
      <c r="AS23" s="2"/>
      <c r="AT23" s="2"/>
      <c r="AU23" s="2"/>
      <c r="AX23" s="2"/>
      <c r="AY23" s="2"/>
      <c r="AZ23" s="2"/>
      <c r="BA23" s="2"/>
      <c r="BB23" s="2"/>
    </row>
    <row r="24" spans="1:54" x14ac:dyDescent="0.25">
      <c r="B24" s="2"/>
      <c r="C24" s="2"/>
      <c r="D24" s="2"/>
      <c r="E24" s="2"/>
      <c r="F24" s="2"/>
      <c r="G24" s="2"/>
      <c r="J24" s="2"/>
      <c r="K24" s="2"/>
      <c r="L24" s="2"/>
      <c r="M24" s="2"/>
      <c r="N24" s="2"/>
      <c r="O24" s="2"/>
      <c r="R24" s="2"/>
      <c r="S24" s="2"/>
      <c r="T24" s="2"/>
      <c r="U24" s="2"/>
      <c r="V24" s="2"/>
      <c r="W24" s="2"/>
      <c r="Z24" s="2"/>
      <c r="AA24" s="2"/>
      <c r="AB24" s="2"/>
      <c r="AC24" s="2"/>
      <c r="AD24" s="2"/>
      <c r="AE24" s="2"/>
      <c r="AH24" s="2"/>
      <c r="AI24" s="2"/>
      <c r="AJ24" s="2"/>
      <c r="AK24" s="2"/>
      <c r="AL24" s="2"/>
      <c r="AM24" s="2"/>
      <c r="AP24" s="2"/>
      <c r="AQ24" s="2"/>
      <c r="AR24" s="2"/>
      <c r="AS24" s="2"/>
      <c r="AT24" s="2"/>
      <c r="AU24" s="2"/>
      <c r="AX24" s="2"/>
      <c r="AY24" s="2"/>
      <c r="AZ24" s="2"/>
      <c r="BA24" s="2"/>
      <c r="BB24" s="2"/>
    </row>
    <row r="25" spans="1:54" x14ac:dyDescent="0.25">
      <c r="B25" s="2"/>
      <c r="C25" s="2"/>
      <c r="D25" s="2"/>
      <c r="E25" s="2"/>
      <c r="F25" s="2"/>
      <c r="G25" s="2"/>
      <c r="J25" s="2"/>
      <c r="K25" s="2"/>
      <c r="L25" s="2"/>
      <c r="M25" s="2"/>
      <c r="N25" s="2"/>
      <c r="O25" s="2"/>
      <c r="R25" s="2"/>
      <c r="S25" s="2"/>
      <c r="T25" s="2"/>
      <c r="U25" s="2"/>
      <c r="V25" s="2"/>
      <c r="W25" s="2"/>
      <c r="Z25" s="2"/>
      <c r="AA25" s="2"/>
      <c r="AB25" s="2"/>
      <c r="AC25" s="2"/>
      <c r="AD25" s="2"/>
      <c r="AE25" s="2"/>
      <c r="AH25" s="2"/>
      <c r="AI25" s="2"/>
      <c r="AJ25" s="2"/>
      <c r="AK25" s="2"/>
      <c r="AL25" s="2"/>
      <c r="AM25" s="2"/>
      <c r="AP25" s="2"/>
      <c r="AQ25" s="2"/>
      <c r="AR25" s="2"/>
      <c r="AS25" s="2"/>
      <c r="AT25" s="2"/>
      <c r="AU25" s="2"/>
      <c r="AX25" s="2"/>
      <c r="AY25" s="2"/>
      <c r="AZ25" s="2"/>
      <c r="BA25" s="2"/>
      <c r="BB25" s="2"/>
    </row>
    <row r="26" spans="1:54" x14ac:dyDescent="0.25">
      <c r="B26" s="2"/>
      <c r="C26" s="2"/>
      <c r="D26" s="2"/>
      <c r="E26" s="2"/>
      <c r="F26" s="2"/>
      <c r="G26" s="2"/>
      <c r="J26" s="2"/>
      <c r="K26" s="2"/>
      <c r="L26" s="2"/>
      <c r="M26" s="2"/>
      <c r="N26" s="2"/>
      <c r="O26" s="2"/>
      <c r="R26" s="2"/>
      <c r="S26" s="2"/>
      <c r="T26" s="2"/>
      <c r="U26" s="2"/>
      <c r="V26" s="2"/>
      <c r="W26" s="2"/>
      <c r="Z26" s="2"/>
      <c r="AA26" s="2"/>
      <c r="AB26" s="2"/>
      <c r="AC26" s="2"/>
      <c r="AD26" s="2"/>
      <c r="AE26" s="2"/>
      <c r="AH26" s="2"/>
      <c r="AI26" s="2"/>
      <c r="AJ26" s="2"/>
      <c r="AK26" s="2"/>
      <c r="AL26" s="2"/>
      <c r="AM26" s="2"/>
      <c r="AP26" s="2"/>
      <c r="AQ26" s="2"/>
      <c r="AR26" s="2"/>
      <c r="AS26" s="2"/>
      <c r="AT26" s="2"/>
      <c r="AU26" s="2"/>
      <c r="AX26" s="2"/>
      <c r="AY26" s="2"/>
      <c r="AZ26" s="2"/>
      <c r="BA26" s="2"/>
      <c r="BB26" s="2"/>
    </row>
    <row r="30" spans="1:54" x14ac:dyDescent="0.25">
      <c r="B30" s="2"/>
      <c r="C30" s="2"/>
      <c r="D30" s="2"/>
      <c r="E30" s="2"/>
      <c r="F30" s="2"/>
      <c r="G30" s="2"/>
      <c r="J30" s="2"/>
      <c r="K30" s="2"/>
      <c r="L30" s="2"/>
      <c r="M30" s="2"/>
      <c r="N30" s="2"/>
      <c r="O30" s="2"/>
      <c r="R30" s="2"/>
      <c r="S30" s="2"/>
      <c r="T30" s="2"/>
      <c r="U30" s="2"/>
      <c r="V30" s="2"/>
      <c r="W30" s="2"/>
      <c r="Z30" s="2"/>
      <c r="AA30" s="2"/>
      <c r="AB30" s="2"/>
      <c r="AC30" s="2"/>
      <c r="AD30" s="2"/>
      <c r="AE30" s="2"/>
      <c r="AH30" s="2"/>
      <c r="AI30" s="2"/>
      <c r="AJ30" s="2"/>
      <c r="AK30" s="2"/>
      <c r="AL30" s="2"/>
      <c r="AM30" s="2"/>
      <c r="AP30" s="2"/>
      <c r="AQ30" s="2"/>
      <c r="AR30" s="2"/>
      <c r="AS30" s="2"/>
      <c r="AT30" s="2"/>
      <c r="AU30" s="2"/>
      <c r="AX30" s="2"/>
      <c r="AY30" s="2"/>
      <c r="AZ30" s="2"/>
      <c r="BA30" s="2"/>
      <c r="BB30" s="2"/>
    </row>
    <row r="31" spans="1:54" x14ac:dyDescent="0.25">
      <c r="B31" s="2"/>
      <c r="C31" s="2"/>
      <c r="D31" s="2"/>
      <c r="E31" s="2"/>
      <c r="F31" s="2"/>
      <c r="G31" s="2"/>
      <c r="J31" s="2"/>
      <c r="K31" s="2"/>
      <c r="L31" s="2"/>
      <c r="M31" s="2"/>
      <c r="N31" s="2"/>
      <c r="O31" s="2"/>
      <c r="R31" s="2"/>
      <c r="S31" s="2"/>
      <c r="T31" s="2"/>
      <c r="U31" s="2"/>
      <c r="V31" s="2"/>
      <c r="W31" s="2"/>
      <c r="Z31" s="2"/>
      <c r="AA31" s="2"/>
      <c r="AB31" s="2"/>
      <c r="AC31" s="2"/>
      <c r="AD31" s="2"/>
      <c r="AE31" s="2"/>
      <c r="AH31" s="2"/>
      <c r="AI31" s="2"/>
      <c r="AJ31" s="2"/>
      <c r="AK31" s="2"/>
      <c r="AL31" s="2"/>
      <c r="AM31" s="2"/>
      <c r="AP31" s="2"/>
      <c r="AQ31" s="2"/>
      <c r="AR31" s="2"/>
      <c r="AS31" s="2"/>
      <c r="AT31" s="2"/>
      <c r="AU31" s="2"/>
      <c r="AX31" s="2"/>
      <c r="AY31" s="2"/>
      <c r="AZ31" s="2"/>
      <c r="BA31" s="2"/>
      <c r="BB31" s="2"/>
    </row>
    <row r="32" spans="1:54" x14ac:dyDescent="0.25">
      <c r="B32" s="2"/>
      <c r="C32" s="2"/>
      <c r="D32" s="2"/>
      <c r="E32" s="2"/>
      <c r="F32" s="2"/>
      <c r="G32" s="2"/>
      <c r="J32" s="2"/>
      <c r="K32" s="2"/>
      <c r="L32" s="2"/>
      <c r="M32" s="2"/>
      <c r="N32" s="2"/>
      <c r="O32" s="2"/>
      <c r="R32" s="2"/>
      <c r="S32" s="2"/>
      <c r="T32" s="2"/>
      <c r="U32" s="2"/>
      <c r="V32" s="2"/>
      <c r="W32" s="2"/>
      <c r="Z32" s="2"/>
      <c r="AA32" s="2"/>
      <c r="AB32" s="2"/>
      <c r="AC32" s="2"/>
      <c r="AD32" s="2"/>
      <c r="AE32" s="2"/>
      <c r="AH32" s="2"/>
      <c r="AI32" s="2"/>
      <c r="AJ32" s="2"/>
      <c r="AK32" s="2"/>
      <c r="AL32" s="2"/>
      <c r="AM32" s="2"/>
      <c r="AP32" s="2"/>
      <c r="AQ32" s="2"/>
      <c r="AR32" s="2"/>
      <c r="AS32" s="2"/>
      <c r="AT32" s="2"/>
      <c r="AU32" s="2"/>
      <c r="AX32" s="2"/>
      <c r="AY32" s="2"/>
      <c r="AZ32" s="2"/>
      <c r="BA32" s="2"/>
      <c r="BB32" s="2"/>
    </row>
    <row r="33" spans="2:54" x14ac:dyDescent="0.25">
      <c r="B33" s="2"/>
      <c r="C33" s="2"/>
      <c r="D33" s="2"/>
      <c r="E33" s="2"/>
      <c r="F33" s="2"/>
      <c r="G33" s="2"/>
      <c r="J33" s="2"/>
      <c r="K33" s="2"/>
      <c r="L33" s="2"/>
      <c r="M33" s="2"/>
      <c r="N33" s="2"/>
      <c r="O33" s="2"/>
      <c r="R33" s="2"/>
      <c r="S33" s="2"/>
      <c r="T33" s="2"/>
      <c r="U33" s="2"/>
      <c r="V33" s="2"/>
      <c r="W33" s="2"/>
      <c r="Z33" s="2"/>
      <c r="AA33" s="2"/>
      <c r="AB33" s="2"/>
      <c r="AC33" s="2"/>
      <c r="AD33" s="2"/>
      <c r="AE33" s="2"/>
      <c r="AH33" s="2"/>
      <c r="AI33" s="2"/>
      <c r="AJ33" s="2"/>
      <c r="AK33" s="2"/>
      <c r="AL33" s="2"/>
      <c r="AM33" s="2"/>
      <c r="AP33" s="2"/>
      <c r="AQ33" s="2"/>
      <c r="AR33" s="2"/>
      <c r="AS33" s="2"/>
      <c r="AT33" s="2"/>
      <c r="AU33" s="2"/>
      <c r="AX33" s="2"/>
      <c r="AY33" s="2"/>
      <c r="AZ33" s="2"/>
      <c r="BA33" s="2"/>
      <c r="BB33" s="2"/>
    </row>
    <row r="34" spans="2:54" x14ac:dyDescent="0.25">
      <c r="B34" s="2"/>
      <c r="C34" s="2"/>
      <c r="D34" s="2"/>
      <c r="E34" s="2"/>
      <c r="F34" s="2"/>
      <c r="G34" s="2"/>
      <c r="J34" s="2"/>
      <c r="K34" s="2"/>
      <c r="L34" s="2"/>
      <c r="M34" s="2"/>
      <c r="N34" s="2"/>
      <c r="O34" s="2"/>
      <c r="R34" s="2"/>
      <c r="S34" s="2"/>
      <c r="T34" s="2"/>
      <c r="U34" s="2"/>
      <c r="V34" s="2"/>
      <c r="W34" s="2"/>
      <c r="Z34" s="2"/>
      <c r="AA34" s="2"/>
      <c r="AB34" s="2"/>
      <c r="AC34" s="2"/>
      <c r="AD34" s="2"/>
      <c r="AE34" s="2"/>
      <c r="AH34" s="2"/>
      <c r="AI34" s="2"/>
      <c r="AJ34" s="2"/>
      <c r="AK34" s="2"/>
      <c r="AL34" s="2"/>
      <c r="AM34" s="2"/>
      <c r="AP34" s="2"/>
      <c r="AQ34" s="2"/>
      <c r="AR34" s="2"/>
      <c r="AS34" s="2"/>
      <c r="AT34" s="2"/>
      <c r="AU34" s="2"/>
      <c r="AX34" s="2"/>
      <c r="AY34" s="2"/>
      <c r="AZ34" s="2"/>
      <c r="BA34" s="2"/>
      <c r="BB3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lnMortality by DecadeAgeCaT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2019-06-25T14:44:37Z</dcterms:created>
  <dcterms:modified xsi:type="dcterms:W3CDTF">2019-07-01T17:32:35Z</dcterms:modified>
</cp:coreProperties>
</file>