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40009_{38B0F2F2-2956-4527-B2A3-9B6B6B283BA6}" xr6:coauthVersionLast="36" xr6:coauthVersionMax="36" xr10:uidLastSave="{00000000-0000-0000-0000-000000000000}"/>
  <bookViews>
    <workbookView xWindow="0" yWindow="0" windowWidth="28800" windowHeight="12225" activeTab="1"/>
  </bookViews>
  <sheets>
    <sheet name="Triple Ints US==1" sheetId="2" r:id="rId1"/>
    <sheet name="USDummyModelTripleInteraction" sheetId="1" r:id="rId2"/>
  </sheets>
  <calcPr calcId="0"/>
</workbook>
</file>

<file path=xl/calcChain.xml><?xml version="1.0" encoding="utf-8"?>
<calcChain xmlns="http://schemas.openxmlformats.org/spreadsheetml/2006/main">
  <c r="K10" i="2" l="1"/>
  <c r="K9" i="2"/>
  <c r="K8" i="2"/>
  <c r="K7" i="2"/>
  <c r="K6" i="2"/>
  <c r="K5" i="2"/>
  <c r="K4" i="2"/>
  <c r="K3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6" i="2"/>
  <c r="F7" i="2"/>
  <c r="F8" i="2"/>
  <c r="F9" i="2"/>
  <c r="F10" i="2"/>
  <c r="F5" i="2"/>
  <c r="F4" i="2"/>
  <c r="F3" i="2"/>
  <c r="A2" i="1"/>
  <c r="A3" i="1"/>
  <c r="A5" i="1"/>
  <c r="A6" i="1"/>
  <c r="A8" i="1"/>
  <c r="A9" i="1"/>
  <c r="A11" i="1"/>
  <c r="A12" i="1"/>
  <c r="A14" i="1"/>
  <c r="A15" i="1"/>
  <c r="A17" i="1"/>
  <c r="A18" i="1"/>
  <c r="A20" i="1"/>
  <c r="A21" i="1"/>
  <c r="A23" i="1"/>
  <c r="A24" i="1"/>
  <c r="A26" i="1"/>
  <c r="A27" i="1"/>
  <c r="A29" i="1"/>
  <c r="A30" i="1"/>
  <c r="A32" i="1"/>
  <c r="A33" i="1"/>
  <c r="A35" i="1"/>
  <c r="A36" i="1"/>
  <c r="A38" i="1"/>
  <c r="A39" i="1"/>
  <c r="A41" i="1"/>
  <c r="A42" i="1"/>
  <c r="A44" i="1"/>
  <c r="A45" i="1"/>
  <c r="A47" i="1"/>
  <c r="A48" i="1"/>
  <c r="A50" i="1"/>
  <c r="A51" i="1"/>
  <c r="A53" i="1"/>
  <c r="A54" i="1"/>
  <c r="A56" i="1"/>
  <c r="A57" i="1"/>
  <c r="A59" i="1"/>
  <c r="A60" i="1"/>
  <c r="A62" i="1"/>
  <c r="A63" i="1"/>
  <c r="A65" i="1"/>
  <c r="A66" i="1"/>
  <c r="A68" i="1"/>
  <c r="A69" i="1"/>
  <c r="A71" i="1"/>
  <c r="A72" i="1"/>
  <c r="A74" i="1"/>
  <c r="A75" i="1"/>
  <c r="A77" i="1"/>
  <c r="A78" i="1"/>
  <c r="A80" i="1"/>
  <c r="A81" i="1"/>
  <c r="A83" i="1"/>
  <c r="A84" i="1"/>
  <c r="A86" i="1"/>
  <c r="A87" i="1"/>
  <c r="A89" i="1"/>
  <c r="A90" i="1"/>
  <c r="A92" i="1"/>
  <c r="A93" i="1"/>
  <c r="A95" i="1"/>
  <c r="A96" i="1"/>
  <c r="A98" i="1"/>
  <c r="A99" i="1"/>
  <c r="A101" i="1"/>
  <c r="A102" i="1"/>
  <c r="A104" i="1"/>
  <c r="A105" i="1"/>
  <c r="A107" i="1"/>
  <c r="A108" i="1"/>
  <c r="A110" i="1"/>
  <c r="A111" i="1"/>
  <c r="A113" i="1"/>
  <c r="A114" i="1"/>
  <c r="A116" i="1"/>
  <c r="A117" i="1"/>
  <c r="A119" i="1"/>
  <c r="A120" i="1"/>
  <c r="A122" i="1"/>
  <c r="A123" i="1"/>
  <c r="A125" i="1"/>
  <c r="A126" i="1"/>
  <c r="A128" i="1"/>
  <c r="A129" i="1"/>
  <c r="A131" i="1"/>
  <c r="A132" i="1"/>
  <c r="A134" i="1"/>
  <c r="A135" i="1"/>
  <c r="A137" i="1"/>
  <c r="A138" i="1"/>
  <c r="A140" i="1"/>
  <c r="A141" i="1"/>
  <c r="A143" i="1"/>
  <c r="A144" i="1"/>
  <c r="A146" i="1"/>
  <c r="A147" i="1"/>
  <c r="A149" i="1"/>
  <c r="A150" i="1"/>
  <c r="A152" i="1"/>
  <c r="A153" i="1"/>
  <c r="A155" i="1"/>
  <c r="A156" i="1"/>
  <c r="A158" i="1"/>
  <c r="A159" i="1"/>
  <c r="A161" i="1"/>
  <c r="A162" i="1"/>
  <c r="A164" i="1"/>
  <c r="A165" i="1"/>
  <c r="A167" i="1"/>
  <c r="A168" i="1"/>
  <c r="A170" i="1"/>
  <c r="A171" i="1"/>
  <c r="A173" i="1"/>
  <c r="A174" i="1"/>
  <c r="A176" i="1"/>
  <c r="A177" i="1"/>
  <c r="A179" i="1"/>
  <c r="A180" i="1"/>
  <c r="A182" i="1"/>
  <c r="A183" i="1"/>
  <c r="A185" i="1"/>
  <c r="A186" i="1"/>
  <c r="A188" i="1"/>
  <c r="A189" i="1"/>
  <c r="A191" i="1"/>
  <c r="A192" i="1"/>
  <c r="A194" i="1"/>
  <c r="A195" i="1"/>
  <c r="A197" i="1"/>
  <c r="A198" i="1"/>
  <c r="A200" i="1"/>
  <c r="A201" i="1"/>
  <c r="A203" i="1"/>
  <c r="A204" i="1"/>
  <c r="A206" i="1"/>
  <c r="A207" i="1"/>
  <c r="A209" i="1"/>
  <c r="A210" i="1"/>
  <c r="A212" i="1"/>
  <c r="A213" i="1"/>
  <c r="A215" i="1"/>
  <c r="A216" i="1"/>
  <c r="A218" i="1"/>
  <c r="A219" i="1"/>
  <c r="A221" i="1"/>
  <c r="A222" i="1"/>
  <c r="A224" i="1"/>
  <c r="A225" i="1"/>
  <c r="A227" i="1"/>
  <c r="A228" i="1"/>
  <c r="A230" i="1"/>
  <c r="A231" i="1"/>
  <c r="A233" i="1"/>
  <c r="A234" i="1"/>
  <c r="A236" i="1"/>
  <c r="A237" i="1"/>
  <c r="A239" i="1"/>
  <c r="A240" i="1"/>
  <c r="A242" i="1"/>
  <c r="A243" i="1"/>
  <c r="A245" i="1"/>
  <c r="A246" i="1"/>
  <c r="A248" i="1"/>
  <c r="A249" i="1"/>
  <c r="A251" i="1"/>
  <c r="A252" i="1"/>
  <c r="A254" i="1"/>
  <c r="A255" i="1"/>
  <c r="A257" i="1"/>
  <c r="A258" i="1"/>
  <c r="A260" i="1"/>
  <c r="A261" i="1"/>
  <c r="A263" i="1"/>
  <c r="A264" i="1"/>
  <c r="A266" i="1"/>
  <c r="A267" i="1"/>
  <c r="A269" i="1"/>
  <c r="A270" i="1"/>
  <c r="A272" i="1"/>
  <c r="A273" i="1"/>
  <c r="A275" i="1"/>
  <c r="A276" i="1"/>
  <c r="A278" i="1"/>
  <c r="A279" i="1"/>
  <c r="A281" i="1"/>
  <c r="A282" i="1"/>
  <c r="A284" i="1"/>
  <c r="A285" i="1"/>
  <c r="A287" i="1"/>
  <c r="A288" i="1"/>
  <c r="A290" i="1"/>
  <c r="A291" i="1"/>
  <c r="A293" i="1"/>
  <c r="A294" i="1"/>
  <c r="A296" i="1"/>
  <c r="A297" i="1"/>
  <c r="A299" i="1"/>
  <c r="A300" i="1"/>
  <c r="A302" i="1"/>
  <c r="A303" i="1"/>
  <c r="A305" i="1"/>
  <c r="A306" i="1"/>
  <c r="A308" i="1"/>
  <c r="A309" i="1"/>
  <c r="A311" i="1"/>
  <c r="A312" i="1"/>
  <c r="A314" i="1"/>
  <c r="A315" i="1"/>
  <c r="A317" i="1"/>
  <c r="A318" i="1"/>
  <c r="A320" i="1"/>
  <c r="A321" i="1"/>
  <c r="A323" i="1"/>
  <c r="A324" i="1"/>
  <c r="A326" i="1"/>
  <c r="A327" i="1"/>
  <c r="A329" i="1"/>
  <c r="A330" i="1"/>
  <c r="A332" i="1"/>
  <c r="A333" i="1"/>
  <c r="A335" i="1"/>
  <c r="A336" i="1"/>
  <c r="A338" i="1"/>
  <c r="A339" i="1"/>
  <c r="A341" i="1"/>
  <c r="A342" i="1"/>
  <c r="A344" i="1"/>
  <c r="A345" i="1"/>
  <c r="A347" i="1"/>
  <c r="A348" i="1"/>
  <c r="A350" i="1"/>
  <c r="A351" i="1"/>
  <c r="A353" i="1"/>
  <c r="A354" i="1"/>
  <c r="A356" i="1"/>
  <c r="A357" i="1"/>
  <c r="A359" i="1"/>
  <c r="A360" i="1"/>
  <c r="A362" i="1"/>
  <c r="A363" i="1"/>
  <c r="A365" i="1"/>
  <c r="A366" i="1"/>
  <c r="A368" i="1"/>
  <c r="A369" i="1"/>
  <c r="A371" i="1"/>
  <c r="A372" i="1"/>
  <c r="A374" i="1"/>
  <c r="A375" i="1"/>
  <c r="A377" i="1"/>
  <c r="A378" i="1"/>
  <c r="A380" i="1"/>
  <c r="A381" i="1"/>
  <c r="A383" i="1"/>
  <c r="A384" i="1"/>
  <c r="A386" i="1"/>
  <c r="A387" i="1"/>
  <c r="A389" i="1"/>
  <c r="A390" i="1"/>
  <c r="A392" i="1"/>
  <c r="A393" i="1"/>
  <c r="A395" i="1"/>
  <c r="A396" i="1"/>
  <c r="A398" i="1"/>
  <c r="A399" i="1"/>
  <c r="A401" i="1"/>
  <c r="A402" i="1"/>
  <c r="A404" i="1"/>
  <c r="A405" i="1"/>
  <c r="A407" i="1"/>
  <c r="A408" i="1"/>
  <c r="A410" i="1"/>
  <c r="A411" i="1"/>
  <c r="A413" i="1"/>
  <c r="A414" i="1"/>
  <c r="A416" i="1"/>
  <c r="A417" i="1"/>
  <c r="A419" i="1"/>
  <c r="A420" i="1"/>
  <c r="A422" i="1"/>
  <c r="A423" i="1"/>
  <c r="A425" i="1"/>
  <c r="A426" i="1"/>
  <c r="A428" i="1"/>
  <c r="A429" i="1"/>
  <c r="A431" i="1"/>
  <c r="A432" i="1"/>
  <c r="A434" i="1"/>
  <c r="A435" i="1"/>
  <c r="A437" i="1"/>
  <c r="A438" i="1"/>
  <c r="A440" i="1"/>
  <c r="A441" i="1"/>
  <c r="A443" i="1"/>
  <c r="A444" i="1"/>
  <c r="A446" i="1"/>
  <c r="A447" i="1"/>
  <c r="A449" i="1"/>
  <c r="A450" i="1"/>
  <c r="A452" i="1"/>
  <c r="A453" i="1"/>
  <c r="A455" i="1"/>
  <c r="A456" i="1"/>
  <c r="A458" i="1"/>
  <c r="A459" i="1"/>
  <c r="A461" i="1"/>
  <c r="A462" i="1"/>
  <c r="A464" i="1"/>
  <c r="A465" i="1"/>
  <c r="A467" i="1"/>
  <c r="A468" i="1"/>
  <c r="A470" i="1"/>
  <c r="A471" i="1"/>
  <c r="A473" i="1"/>
  <c r="A474" i="1"/>
  <c r="A476" i="1"/>
  <c r="A477" i="1"/>
  <c r="A479" i="1"/>
  <c r="A480" i="1"/>
  <c r="A482" i="1"/>
  <c r="A483" i="1"/>
  <c r="A485" i="1"/>
  <c r="A486" i="1"/>
  <c r="A488" i="1"/>
  <c r="A489" i="1"/>
  <c r="A491" i="1"/>
  <c r="A492" i="1"/>
  <c r="A494" i="1"/>
  <c r="A495" i="1"/>
  <c r="A497" i="1"/>
  <c r="A498" i="1"/>
  <c r="A500" i="1"/>
  <c r="A501" i="1"/>
  <c r="A503" i="1"/>
  <c r="A504" i="1"/>
  <c r="A506" i="1"/>
  <c r="A507" i="1"/>
  <c r="A509" i="1"/>
  <c r="A510" i="1"/>
  <c r="A512" i="1"/>
  <c r="A513" i="1"/>
  <c r="A515" i="1"/>
  <c r="A516" i="1"/>
  <c r="A518" i="1"/>
  <c r="A519" i="1"/>
  <c r="A521" i="1"/>
  <c r="A522" i="1"/>
  <c r="A524" i="1"/>
  <c r="A525" i="1"/>
  <c r="A527" i="1"/>
  <c r="A528" i="1"/>
  <c r="A530" i="1"/>
  <c r="A531" i="1"/>
  <c r="A533" i="1"/>
  <c r="A534" i="1"/>
  <c r="A536" i="1"/>
  <c r="A537" i="1"/>
  <c r="A539" i="1"/>
  <c r="A540" i="1"/>
  <c r="A542" i="1"/>
  <c r="A543" i="1"/>
  <c r="A545" i="1"/>
  <c r="A546" i="1"/>
  <c r="A548" i="1"/>
  <c r="A549" i="1"/>
  <c r="A551" i="1"/>
  <c r="A552" i="1"/>
  <c r="A554" i="1"/>
  <c r="A555" i="1"/>
  <c r="A557" i="1"/>
  <c r="A558" i="1"/>
  <c r="A560" i="1"/>
  <c r="A561" i="1"/>
  <c r="A563" i="1"/>
  <c r="A564" i="1"/>
  <c r="A566" i="1"/>
  <c r="A567" i="1"/>
  <c r="A569" i="1"/>
  <c r="A570" i="1"/>
  <c r="A572" i="1"/>
  <c r="A573" i="1"/>
  <c r="A575" i="1"/>
  <c r="A576" i="1"/>
  <c r="A578" i="1"/>
  <c r="A579" i="1"/>
  <c r="A581" i="1"/>
  <c r="A582" i="1"/>
  <c r="A584" i="1"/>
  <c r="A585" i="1"/>
  <c r="A587" i="1"/>
  <c r="A588" i="1"/>
  <c r="A590" i="1"/>
  <c r="A591" i="1"/>
  <c r="A593" i="1"/>
  <c r="A594" i="1"/>
  <c r="A596" i="1"/>
  <c r="A597" i="1"/>
  <c r="A599" i="1"/>
  <c r="A600" i="1"/>
  <c r="A602" i="1"/>
  <c r="A603" i="1"/>
  <c r="A605" i="1"/>
  <c r="A606" i="1"/>
  <c r="A608" i="1"/>
  <c r="A609" i="1"/>
  <c r="A611" i="1"/>
  <c r="A612" i="1"/>
  <c r="A614" i="1"/>
  <c r="A615" i="1"/>
  <c r="A617" i="1"/>
  <c r="A618" i="1"/>
  <c r="A620" i="1"/>
  <c r="A621" i="1"/>
  <c r="A623" i="1"/>
  <c r="A624" i="1"/>
  <c r="A626" i="1"/>
  <c r="A627" i="1"/>
  <c r="A629" i="1"/>
  <c r="A630" i="1"/>
  <c r="A632" i="1"/>
  <c r="A633" i="1"/>
  <c r="A635" i="1"/>
  <c r="A636" i="1"/>
  <c r="A638" i="1"/>
  <c r="A639" i="1"/>
  <c r="A641" i="1"/>
  <c r="A642" i="1"/>
  <c r="A644" i="1"/>
  <c r="A645" i="1"/>
  <c r="A647" i="1"/>
  <c r="A648" i="1"/>
  <c r="A650" i="1"/>
  <c r="A651" i="1"/>
  <c r="A653" i="1"/>
  <c r="A654" i="1"/>
  <c r="A656" i="1"/>
  <c r="A657" i="1"/>
  <c r="A659" i="1"/>
  <c r="A660" i="1"/>
  <c r="A662" i="1"/>
  <c r="A663" i="1"/>
  <c r="A665" i="1"/>
  <c r="A666" i="1"/>
  <c r="A668" i="1"/>
  <c r="A669" i="1"/>
  <c r="A671" i="1"/>
  <c r="A672" i="1"/>
  <c r="A674" i="1"/>
  <c r="A675" i="1"/>
  <c r="A677" i="1"/>
  <c r="A678" i="1"/>
  <c r="A680" i="1"/>
  <c r="A681" i="1"/>
  <c r="A683" i="1"/>
  <c r="A684" i="1"/>
  <c r="A686" i="1"/>
  <c r="A687" i="1"/>
  <c r="A689" i="1"/>
  <c r="A690" i="1"/>
  <c r="A692" i="1"/>
  <c r="A693" i="1"/>
  <c r="A695" i="1"/>
  <c r="A696" i="1"/>
  <c r="A698" i="1"/>
  <c r="A699" i="1"/>
  <c r="A701" i="1"/>
  <c r="A702" i="1"/>
  <c r="A704" i="1"/>
  <c r="A705" i="1"/>
  <c r="A707" i="1"/>
  <c r="A708" i="1"/>
  <c r="A710" i="1"/>
  <c r="A711" i="1"/>
  <c r="A713" i="1"/>
  <c r="A714" i="1"/>
  <c r="A716" i="1"/>
  <c r="A717" i="1"/>
  <c r="A719" i="1"/>
  <c r="A720" i="1"/>
  <c r="A722" i="1"/>
  <c r="A723" i="1"/>
  <c r="A725" i="1"/>
  <c r="A726" i="1"/>
  <c r="A728" i="1"/>
  <c r="A729" i="1"/>
  <c r="A731" i="1"/>
  <c r="A732" i="1"/>
  <c r="A734" i="1"/>
  <c r="A735" i="1"/>
  <c r="A737" i="1"/>
  <c r="A738" i="1"/>
  <c r="A740" i="1"/>
  <c r="A741" i="1"/>
  <c r="A743" i="1"/>
  <c r="A744" i="1"/>
  <c r="A746" i="1"/>
  <c r="A747" i="1"/>
  <c r="A749" i="1"/>
  <c r="A750" i="1"/>
  <c r="A752" i="1"/>
  <c r="A753" i="1"/>
  <c r="A755" i="1"/>
  <c r="A756" i="1"/>
  <c r="A758" i="1"/>
  <c r="A759" i="1"/>
  <c r="A761" i="1"/>
  <c r="A762" i="1"/>
  <c r="A764" i="1"/>
  <c r="A765" i="1"/>
  <c r="A767" i="1"/>
  <c r="A768" i="1"/>
  <c r="A770" i="1"/>
  <c r="A771" i="1"/>
  <c r="A773" i="1"/>
  <c r="A774" i="1"/>
  <c r="A776" i="1"/>
  <c r="A777" i="1"/>
  <c r="A779" i="1"/>
  <c r="A781" i="1"/>
</calcChain>
</file>

<file path=xl/sharedStrings.xml><?xml version="1.0" encoding="utf-8"?>
<sst xmlns="http://schemas.openxmlformats.org/spreadsheetml/2006/main" count="268" uniqueCount="150">
  <si>
    <t>qx</t>
  </si>
  <si>
    <t>(-7.36)</t>
  </si>
  <si>
    <t>(.)</t>
  </si>
  <si>
    <t>(-25.19)</t>
  </si>
  <si>
    <t>(-4.24)</t>
  </si>
  <si>
    <t>(-10.37)</t>
  </si>
  <si>
    <t>(-18.08)</t>
  </si>
  <si>
    <t>(-37.59)</t>
  </si>
  <si>
    <t>(-26.29)</t>
  </si>
  <si>
    <t>(-7.25)</t>
  </si>
  <si>
    <t>(-2.36)</t>
  </si>
  <si>
    <t>(-1.77)</t>
  </si>
  <si>
    <t>(-21.26)</t>
  </si>
  <si>
    <t>(-11.81)</t>
  </si>
  <si>
    <t>(-7.96)</t>
  </si>
  <si>
    <t>(-0.29)</t>
  </si>
  <si>
    <t>(-6.17)</t>
  </si>
  <si>
    <t>(-1.38)</t>
  </si>
  <si>
    <t>(-1.69)</t>
  </si>
  <si>
    <t>(-1.73)</t>
  </si>
  <si>
    <t>(-1.84)</t>
  </si>
  <si>
    <t>(-1.88)</t>
  </si>
  <si>
    <t>(-1.81)</t>
  </si>
  <si>
    <t>(-0.42)</t>
  </si>
  <si>
    <t>(-4.67)</t>
  </si>
  <si>
    <t>(-2.95)</t>
  </si>
  <si>
    <t>(-2.16)</t>
  </si>
  <si>
    <t>(-10.53)</t>
  </si>
  <si>
    <t>(-11.83)</t>
  </si>
  <si>
    <t>(-23.95)</t>
  </si>
  <si>
    <t>(-13.60)</t>
  </si>
  <si>
    <t>(-1.46)</t>
  </si>
  <si>
    <t>(-41.66)</t>
  </si>
  <si>
    <t>(-42.59)</t>
  </si>
  <si>
    <t>(-64.32)</t>
  </si>
  <si>
    <t>(-60.09)</t>
  </si>
  <si>
    <t>(-0.03)</t>
  </si>
  <si>
    <t>(-18.07)</t>
  </si>
  <si>
    <t>(-26.49)</t>
  </si>
  <si>
    <t>(-40.74)</t>
  </si>
  <si>
    <t>(-40.43)</t>
  </si>
  <si>
    <t>(-0.45)</t>
  </si>
  <si>
    <t>(-0.36)</t>
  </si>
  <si>
    <t>(-0.46)</t>
  </si>
  <si>
    <t>(-0.24)</t>
  </si>
  <si>
    <t>(-0.44)</t>
  </si>
  <si>
    <t>(-0.37)</t>
  </si>
  <si>
    <t>(-3.01)</t>
  </si>
  <si>
    <t>(-3.12)</t>
  </si>
  <si>
    <t>(-3.78)</t>
  </si>
  <si>
    <t>(-3.60)</t>
  </si>
  <si>
    <t>(-3.29)</t>
  </si>
  <si>
    <t>(-2.85)</t>
  </si>
  <si>
    <t>(-0.90)</t>
  </si>
  <si>
    <t>(-1.08)</t>
  </si>
  <si>
    <t>(-0.65)</t>
  </si>
  <si>
    <t>(-1.12)</t>
  </si>
  <si>
    <t>(-0.21)</t>
  </si>
  <si>
    <t>(-1.20)</t>
  </si>
  <si>
    <t>(-1.60)</t>
  </si>
  <si>
    <t>(-0.06)</t>
  </si>
  <si>
    <t>(-0.81)</t>
  </si>
  <si>
    <t>(-0.08)</t>
  </si>
  <si>
    <t>(-3.41)</t>
  </si>
  <si>
    <t>(-1.21)</t>
  </si>
  <si>
    <t>(-0.40)</t>
  </si>
  <si>
    <t>(-0.33)</t>
  </si>
  <si>
    <t>(-5.20)</t>
  </si>
  <si>
    <t>(-10.17)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</si>
  <si>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</si>
  <si>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</si>
  <si>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</si>
  <si>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</si>
  <si>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</si>
  <si>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</si>
  <si>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</si>
  <si>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</si>
  <si>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</si>
  <si>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</si>
  <si>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</si>
  <si>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</si>
  <si>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</si>
  <si>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</si>
  <si>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</si>
  <si>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</si>
  <si>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</si>
  <si>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</si>
  <si>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</si>
  <si>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</si>
  <si>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</si>
  <si>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</si>
  <si>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</si>
  <si>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</si>
  <si>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</si>
  <si>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</si>
  <si>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</si>
  <si>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</si>
  <si>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</si>
  <si>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</si>
  <si>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</si>
  <si>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</si>
  <si>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</si>
  <si>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</si>
  <si>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</si>
  <si>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</si>
  <si>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</si>
  <si>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</si>
  <si>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</si>
  <si>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</si>
  <si>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</si>
  <si>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</si>
  <si>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</si>
  <si>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</si>
  <si>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</si>
  <si>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</si>
  <si>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</si>
  <si>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</si>
  <si>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</si>
  <si>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</si>
  <si>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</si>
  <si>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</si>
  <si>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</si>
  <si>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</si>
  <si>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</si>
  <si>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</si>
  <si>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</si>
  <si>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</si>
  <si>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</si>
  <si>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</si>
  <si>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</si>
  <si>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</si>
  <si>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</si>
  <si>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Coefficient</t>
  </si>
  <si>
    <t>Name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</si>
  <si>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</si>
  <si>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</si>
  <si>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</si>
  <si>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</si>
  <si>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</si>
  <si>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</si>
  <si>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</si>
  <si>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</si>
  <si>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</si>
  <si>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Dependent Variable is Mortality</t>
  </si>
  <si>
    <t>Independent variables are:</t>
  </si>
  <si>
    <t>Mortality from 10 Years Past</t>
  </si>
  <si>
    <t>Mortality from 10 Years Past Squared</t>
  </si>
  <si>
    <t>Country Dummies, Australia treated as base</t>
  </si>
  <si>
    <t>Interactions between age categories, US Dummy, and Year Decade</t>
  </si>
  <si>
    <t>Age Category Dummies, Ages 5-9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</si>
</sst>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'Triple Ints US==1'!$E$3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US==1'!$F$3:$K$3</c:f>
              <c:numCache>
                <c:formatCode>General</c:formatCode>
                <c:ptCount val="6"/>
                <c:pt idx="0">
                  <c:v>-1.4080000000000001E-4</c:v>
                </c:pt>
                <c:pt idx="1">
                  <c:v>-1.115E-4</c:v>
                </c:pt>
                <c:pt idx="2">
                  <c:v>-1.45E-4</c:v>
                </c:pt>
                <c:pt idx="3">
                  <c:v>-7.47E-5</c:v>
                </c:pt>
                <c:pt idx="4">
                  <c:v>-1.371E-4</c:v>
                </c:pt>
                <c:pt idx="5">
                  <c:v>-1.215E-4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D-4062-9EFD-2F28B6D53983}"/>
            </c:ext>
          </c:extLst>
        </c:ser>
        <c:ser>
          <c:idx val="1"/>
          <c:order val="1"/>
          <c:tx>
            <c:strRef>
              <c:f>'Triple Ints US==1'!$E$4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US==1'!$F$4:$K$4</c:f>
              <c:numCache>
                <c:formatCode>General</c:formatCode>
                <c:ptCount val="6"/>
                <c:pt idx="0">
                  <c:v>-9.3979999999999997E-4</c:v>
                </c:pt>
                <c:pt idx="1">
                  <c:v>-9.7550000000000002E-4</c:v>
                </c:pt>
                <c:pt idx="2">
                  <c:v>-1.1783E-3</c:v>
                </c:pt>
                <c:pt idx="3">
                  <c:v>-1.1215999999999999E-3</c:v>
                </c:pt>
                <c:pt idx="4">
                  <c:v>-1.0237E-3</c:v>
                </c:pt>
                <c:pt idx="5">
                  <c:v>-9.4289999999999999E-4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062-9EFD-2F28B6D53983}"/>
            </c:ext>
          </c:extLst>
        </c:ser>
        <c:ser>
          <c:idx val="2"/>
          <c:order val="2"/>
          <c:tx>
            <c:strRef>
              <c:f>'Triple Ints US==1'!$E$5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US==1'!$F$5:$K$5</c:f>
              <c:numCache>
                <c:formatCode>General</c:formatCode>
                <c:ptCount val="6"/>
                <c:pt idx="0">
                  <c:v>-1.133E-4</c:v>
                </c:pt>
                <c:pt idx="1">
                  <c:v>-2.8160000000000001E-4</c:v>
                </c:pt>
                <c:pt idx="2">
                  <c:v>-3.3629999999999999E-4</c:v>
                </c:pt>
                <c:pt idx="3">
                  <c:v>-2.017E-4</c:v>
                </c:pt>
                <c:pt idx="4">
                  <c:v>-3.4929999999999998E-4</c:v>
                </c:pt>
                <c:pt idx="5">
                  <c:v>-7.1099999999999994E-5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D-4062-9EFD-2F28B6D53983}"/>
            </c:ext>
          </c:extLst>
        </c:ser>
        <c:ser>
          <c:idx val="3"/>
          <c:order val="3"/>
          <c:tx>
            <c:strRef>
              <c:f>'Triple Ints US==1'!$E$6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US==1'!$F$6:$K$6</c:f>
              <c:numCache>
                <c:formatCode>General</c:formatCode>
                <c:ptCount val="6"/>
                <c:pt idx="0">
                  <c:v>1.3900000000000001E-5</c:v>
                </c:pt>
                <c:pt idx="1">
                  <c:v>-3.748E-4</c:v>
                </c:pt>
                <c:pt idx="2">
                  <c:v>-5.0020000000000002E-4</c:v>
                </c:pt>
                <c:pt idx="3" formatCode="0.00E+00">
                  <c:v>-7.8499999999999994E-6</c:v>
                </c:pt>
                <c:pt idx="4">
                  <c:v>2.0699999999999998E-5</c:v>
                </c:pt>
                <c:pt idx="5">
                  <c:v>-1.91E-5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062-9EFD-2F28B6D53983}"/>
            </c:ext>
          </c:extLst>
        </c:ser>
        <c:ser>
          <c:idx val="4"/>
          <c:order val="4"/>
          <c:tx>
            <c:strRef>
              <c:f>'Triple Ints US==1'!$E$7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US==1'!$F$7:$K$7</c:f>
              <c:numCache>
                <c:formatCode>General</c:formatCode>
                <c:ptCount val="6"/>
                <c:pt idx="0">
                  <c:v>4.3340000000000002E-4</c:v>
                </c:pt>
                <c:pt idx="1">
                  <c:v>-1.158E-4</c:v>
                </c:pt>
                <c:pt idx="2">
                  <c:v>-2.5169999999999999E-4</c:v>
                </c:pt>
                <c:pt idx="3">
                  <c:v>3.0949999999999999E-4</c:v>
                </c:pt>
                <c:pt idx="4">
                  <c:v>4.3140000000000002E-4</c:v>
                </c:pt>
                <c:pt idx="5">
                  <c:v>8.3250000000000002E-4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7D-4062-9EFD-2F28B6D53983}"/>
            </c:ext>
          </c:extLst>
        </c:ser>
        <c:ser>
          <c:idx val="5"/>
          <c:order val="5"/>
          <c:tx>
            <c:strRef>
              <c:f>'Triple Ints US==1'!$E$8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US==1'!$F$8:$K$8</c:f>
              <c:numCache>
                <c:formatCode>General</c:formatCode>
                <c:ptCount val="6"/>
                <c:pt idx="0">
                  <c:v>-2.4300000000000001E-5</c:v>
                </c:pt>
                <c:pt idx="1">
                  <c:v>-1.0662E-3</c:v>
                </c:pt>
                <c:pt idx="2">
                  <c:v>-3.7609999999999998E-4</c:v>
                </c:pt>
                <c:pt idx="3">
                  <c:v>-1.2530000000000001E-4</c:v>
                </c:pt>
                <c:pt idx="4">
                  <c:v>1.088E-4</c:v>
                </c:pt>
                <c:pt idx="5">
                  <c:v>-1.089E-4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062-9EFD-2F28B6D53983}"/>
            </c:ext>
          </c:extLst>
        </c:ser>
        <c:ser>
          <c:idx val="6"/>
          <c:order val="6"/>
          <c:tx>
            <c:strRef>
              <c:f>'Triple Ints US==1'!$E$9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US==1'!$F$9:$K$9</c:f>
              <c:numCache>
                <c:formatCode>General</c:formatCode>
                <c:ptCount val="6"/>
                <c:pt idx="0">
                  <c:v>2.2219000000000002E-3</c:v>
                </c:pt>
                <c:pt idx="1">
                  <c:v>5.4120000000000004E-4</c:v>
                </c:pt>
                <c:pt idx="2">
                  <c:v>2.7567999999999998E-3</c:v>
                </c:pt>
                <c:pt idx="3">
                  <c:v>3.3698999999999999E-3</c:v>
                </c:pt>
                <c:pt idx="4">
                  <c:v>3.9713999999999999E-3</c:v>
                </c:pt>
                <c:pt idx="5">
                  <c:v>3.4935000000000001E-3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7D-4062-9EFD-2F28B6D53983}"/>
            </c:ext>
          </c:extLst>
        </c:ser>
        <c:ser>
          <c:idx val="7"/>
          <c:order val="7"/>
          <c:tx>
            <c:strRef>
              <c:f>'Triple Ints US==1'!$E$10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US==1'!$F$10:$K$10</c:f>
              <c:numCache>
                <c:formatCode>General</c:formatCode>
                <c:ptCount val="6"/>
                <c:pt idx="0">
                  <c:v>3.8214E-3</c:v>
                </c:pt>
                <c:pt idx="1">
                  <c:v>-3.2490000000000002E-3</c:v>
                </c:pt>
                <c:pt idx="2">
                  <c:v>1.2546E-3</c:v>
                </c:pt>
                <c:pt idx="3">
                  <c:v>3.8725000000000001E-3</c:v>
                </c:pt>
                <c:pt idx="4">
                  <c:v>2.9616E-3</c:v>
                </c:pt>
                <c:pt idx="5">
                  <c:v>1.8284E-3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7D-4062-9EFD-2F28B6D5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25840"/>
        <c:axId val="764067888"/>
      </c:scatterChart>
      <c:valAx>
        <c:axId val="7733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67888"/>
        <c:crosses val="autoZero"/>
        <c:crossBetween val="midCat"/>
      </c:valAx>
      <c:valAx>
        <c:axId val="764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10</xdr:row>
      <xdr:rowOff>119062</xdr:rowOff>
    </xdr:from>
    <xdr:to>
      <xdr:col>17</xdr:col>
      <xdr:colOff>76200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270F1-42DD-4AC3-AF6A-8789EC77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E13" sqref="E13"/>
    </sheetView>
  </sheetViews>
  <sheetFormatPr defaultRowHeight="15" x14ac:dyDescent="0.25"/>
  <cols>
    <col min="1" max="1" width="42.42578125" bestFit="1" customWidth="1"/>
    <col min="2" max="2" width="10.7109375" bestFit="1" customWidth="1"/>
    <col min="5" max="5" width="36.85546875" bestFit="1" customWidth="1"/>
    <col min="9" max="9" width="10.7109375" bestFit="1" customWidth="1"/>
    <col min="10" max="10" width="10" bestFit="1" customWidth="1"/>
    <col min="11" max="11" width="10.7109375" bestFit="1" customWidth="1"/>
  </cols>
  <sheetData>
    <row r="1" spans="1:11" x14ac:dyDescent="0.25">
      <c r="A1" t="s">
        <v>133</v>
      </c>
      <c r="B1" t="s">
        <v>132</v>
      </c>
    </row>
    <row r="2" spans="1:11" x14ac:dyDescent="0.25">
      <c r="A2" t="s">
        <v>69</v>
      </c>
      <c r="B2">
        <v>0</v>
      </c>
      <c r="E2" t="s">
        <v>134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11" x14ac:dyDescent="0.25">
      <c r="A3" t="s">
        <v>70</v>
      </c>
      <c r="B3">
        <v>0</v>
      </c>
      <c r="E3" t="s">
        <v>135</v>
      </c>
      <c r="F3">
        <f>B10</f>
        <v>-1.4080000000000001E-4</v>
      </c>
      <c r="G3">
        <f>B11</f>
        <v>-1.115E-4</v>
      </c>
      <c r="H3">
        <f>B12</f>
        <v>-1.45E-4</v>
      </c>
      <c r="I3">
        <f>B13</f>
        <v>-7.47E-5</v>
      </c>
      <c r="J3">
        <f>B14</f>
        <v>-1.371E-4</v>
      </c>
      <c r="K3">
        <f>B15</f>
        <v>-1.215E-4</v>
      </c>
    </row>
    <row r="4" spans="1:11" x14ac:dyDescent="0.25">
      <c r="A4" t="s">
        <v>71</v>
      </c>
      <c r="B4">
        <v>0</v>
      </c>
      <c r="E4" t="s">
        <v>136</v>
      </c>
      <c r="F4">
        <f>B17</f>
        <v>-9.3979999999999997E-4</v>
      </c>
      <c r="G4">
        <f>B18</f>
        <v>-9.7550000000000002E-4</v>
      </c>
      <c r="H4">
        <f>B19</f>
        <v>-1.1783E-3</v>
      </c>
      <c r="I4">
        <f>B20</f>
        <v>-1.1215999999999999E-3</v>
      </c>
      <c r="J4">
        <f>B21</f>
        <v>-1.0237E-3</v>
      </c>
      <c r="K4">
        <f>B22</f>
        <v>-9.4289999999999999E-4</v>
      </c>
    </row>
    <row r="5" spans="1:11" x14ac:dyDescent="0.25">
      <c r="A5" t="s">
        <v>72</v>
      </c>
      <c r="B5">
        <v>0</v>
      </c>
      <c r="E5" t="s">
        <v>137</v>
      </c>
      <c r="F5">
        <f>B24</f>
        <v>-1.133E-4</v>
      </c>
      <c r="G5">
        <f>B25</f>
        <v>-2.8160000000000001E-4</v>
      </c>
      <c r="H5">
        <f>B26</f>
        <v>-3.3629999999999999E-4</v>
      </c>
      <c r="I5">
        <f>B27</f>
        <v>-2.017E-4</v>
      </c>
      <c r="J5">
        <f>B28</f>
        <v>-3.4929999999999998E-4</v>
      </c>
      <c r="K5">
        <f>B29</f>
        <v>-7.1099999999999994E-5</v>
      </c>
    </row>
    <row r="6" spans="1:11" x14ac:dyDescent="0.25">
      <c r="A6" t="s">
        <v>73</v>
      </c>
      <c r="B6">
        <v>0</v>
      </c>
      <c r="E6" t="s">
        <v>138</v>
      </c>
      <c r="F6">
        <f>B31</f>
        <v>1.3900000000000001E-5</v>
      </c>
      <c r="G6">
        <f>B32</f>
        <v>-3.748E-4</v>
      </c>
      <c r="H6">
        <f>B33</f>
        <v>-5.0020000000000002E-4</v>
      </c>
      <c r="I6" s="2">
        <f>B34</f>
        <v>-7.8499999999999994E-6</v>
      </c>
      <c r="J6">
        <f>B35</f>
        <v>2.0699999999999998E-5</v>
      </c>
      <c r="K6">
        <f>B36</f>
        <v>-1.91E-5</v>
      </c>
    </row>
    <row r="7" spans="1:11" x14ac:dyDescent="0.25">
      <c r="A7" t="s">
        <v>74</v>
      </c>
      <c r="B7">
        <v>0</v>
      </c>
      <c r="E7" t="s">
        <v>139</v>
      </c>
      <c r="F7">
        <f>B38</f>
        <v>4.3340000000000002E-4</v>
      </c>
      <c r="G7">
        <f>B39</f>
        <v>-1.158E-4</v>
      </c>
      <c r="H7">
        <f>B40</f>
        <v>-2.5169999999999999E-4</v>
      </c>
      <c r="I7">
        <f>B41</f>
        <v>3.0949999999999999E-4</v>
      </c>
      <c r="J7">
        <f>B42</f>
        <v>4.3140000000000002E-4</v>
      </c>
      <c r="K7">
        <f>B43</f>
        <v>8.3250000000000002E-4</v>
      </c>
    </row>
    <row r="8" spans="1:11" x14ac:dyDescent="0.25">
      <c r="A8" t="s">
        <v>75</v>
      </c>
      <c r="B8">
        <v>0</v>
      </c>
      <c r="E8" t="s">
        <v>140</v>
      </c>
      <c r="F8">
        <f>B45</f>
        <v>-2.4300000000000001E-5</v>
      </c>
      <c r="G8">
        <f>B46</f>
        <v>-1.0662E-3</v>
      </c>
      <c r="H8">
        <f>B47</f>
        <v>-3.7609999999999998E-4</v>
      </c>
      <c r="I8">
        <f>B48</f>
        <v>-1.2530000000000001E-4</v>
      </c>
      <c r="J8">
        <f>B49</f>
        <v>1.088E-4</v>
      </c>
      <c r="K8">
        <f>B50</f>
        <v>-1.089E-4</v>
      </c>
    </row>
    <row r="9" spans="1:11" x14ac:dyDescent="0.25">
      <c r="A9" t="s">
        <v>76</v>
      </c>
      <c r="B9">
        <v>0</v>
      </c>
      <c r="E9" t="s">
        <v>141</v>
      </c>
      <c r="F9">
        <f>B52</f>
        <v>2.2219000000000002E-3</v>
      </c>
      <c r="G9">
        <f>B53</f>
        <v>5.4120000000000004E-4</v>
      </c>
      <c r="H9">
        <f>B54</f>
        <v>2.7567999999999998E-3</v>
      </c>
      <c r="I9">
        <f>B55</f>
        <v>3.3698999999999999E-3</v>
      </c>
      <c r="J9">
        <f>B56</f>
        <v>3.9713999999999999E-3</v>
      </c>
      <c r="K9">
        <f>B57</f>
        <v>3.4935000000000001E-3</v>
      </c>
    </row>
    <row r="10" spans="1:11" x14ac:dyDescent="0.25">
      <c r="A10" t="s">
        <v>77</v>
      </c>
      <c r="B10">
        <v>-1.4080000000000001E-4</v>
      </c>
      <c r="E10" t="s">
        <v>142</v>
      </c>
      <c r="F10">
        <f>B59</f>
        <v>3.8214E-3</v>
      </c>
      <c r="G10">
        <f>B60</f>
        <v>-3.2490000000000002E-3</v>
      </c>
      <c r="H10">
        <f>B61</f>
        <v>1.2546E-3</v>
      </c>
      <c r="I10">
        <f>B62</f>
        <v>3.8725000000000001E-3</v>
      </c>
      <c r="J10">
        <f>B63</f>
        <v>2.9616E-3</v>
      </c>
      <c r="K10">
        <f>B64</f>
        <v>1.8284E-3</v>
      </c>
    </row>
    <row r="11" spans="1:11" x14ac:dyDescent="0.25">
      <c r="A11" t="s">
        <v>78</v>
      </c>
      <c r="B11">
        <v>-1.115E-4</v>
      </c>
    </row>
    <row r="12" spans="1:11" x14ac:dyDescent="0.25">
      <c r="A12" t="s">
        <v>79</v>
      </c>
      <c r="B12">
        <v>-1.45E-4</v>
      </c>
    </row>
    <row r="13" spans="1:11" x14ac:dyDescent="0.25">
      <c r="A13" t="s">
        <v>80</v>
      </c>
      <c r="B13">
        <v>-7.47E-5</v>
      </c>
    </row>
    <row r="14" spans="1:11" x14ac:dyDescent="0.25">
      <c r="A14" t="s">
        <v>81</v>
      </c>
      <c r="B14">
        <v>-1.371E-4</v>
      </c>
    </row>
    <row r="15" spans="1:11" x14ac:dyDescent="0.25">
      <c r="A15" t="s">
        <v>82</v>
      </c>
      <c r="B15">
        <v>-1.215E-4</v>
      </c>
    </row>
    <row r="16" spans="1:11" x14ac:dyDescent="0.25">
      <c r="A16" t="s">
        <v>83</v>
      </c>
      <c r="B16">
        <v>0</v>
      </c>
    </row>
    <row r="17" spans="1:2" x14ac:dyDescent="0.25">
      <c r="A17" t="s">
        <v>84</v>
      </c>
      <c r="B17">
        <v>-9.3979999999999997E-4</v>
      </c>
    </row>
    <row r="18" spans="1:2" x14ac:dyDescent="0.25">
      <c r="A18" t="s">
        <v>85</v>
      </c>
      <c r="B18">
        <v>-9.7550000000000002E-4</v>
      </c>
    </row>
    <row r="19" spans="1:2" x14ac:dyDescent="0.25">
      <c r="A19" t="s">
        <v>86</v>
      </c>
      <c r="B19">
        <v>-1.1783E-3</v>
      </c>
    </row>
    <row r="20" spans="1:2" x14ac:dyDescent="0.25">
      <c r="A20" t="s">
        <v>87</v>
      </c>
      <c r="B20">
        <v>-1.1215999999999999E-3</v>
      </c>
    </row>
    <row r="21" spans="1:2" x14ac:dyDescent="0.25">
      <c r="A21" t="s">
        <v>88</v>
      </c>
      <c r="B21">
        <v>-1.0237E-3</v>
      </c>
    </row>
    <row r="22" spans="1:2" x14ac:dyDescent="0.25">
      <c r="A22" t="s">
        <v>89</v>
      </c>
      <c r="B22">
        <v>-9.4289999999999999E-4</v>
      </c>
    </row>
    <row r="23" spans="1:2" x14ac:dyDescent="0.25">
      <c r="A23" t="s">
        <v>90</v>
      </c>
      <c r="B23">
        <v>0</v>
      </c>
    </row>
    <row r="24" spans="1:2" x14ac:dyDescent="0.25">
      <c r="A24" t="s">
        <v>91</v>
      </c>
      <c r="B24">
        <v>-1.133E-4</v>
      </c>
    </row>
    <row r="25" spans="1:2" x14ac:dyDescent="0.25">
      <c r="A25" t="s">
        <v>92</v>
      </c>
      <c r="B25">
        <v>-2.8160000000000001E-4</v>
      </c>
    </row>
    <row r="26" spans="1:2" x14ac:dyDescent="0.25">
      <c r="A26" t="s">
        <v>93</v>
      </c>
      <c r="B26">
        <v>-3.3629999999999999E-4</v>
      </c>
    </row>
    <row r="27" spans="1:2" x14ac:dyDescent="0.25">
      <c r="A27" t="s">
        <v>94</v>
      </c>
      <c r="B27">
        <v>-2.017E-4</v>
      </c>
    </row>
    <row r="28" spans="1:2" x14ac:dyDescent="0.25">
      <c r="A28" t="s">
        <v>95</v>
      </c>
      <c r="B28">
        <v>-3.4929999999999998E-4</v>
      </c>
    </row>
    <row r="29" spans="1:2" x14ac:dyDescent="0.25">
      <c r="A29" t="s">
        <v>96</v>
      </c>
      <c r="B29">
        <v>-7.1099999999999994E-5</v>
      </c>
    </row>
    <row r="30" spans="1:2" x14ac:dyDescent="0.25">
      <c r="A30" t="s">
        <v>97</v>
      </c>
      <c r="B30">
        <v>0</v>
      </c>
    </row>
    <row r="31" spans="1:2" x14ac:dyDescent="0.25">
      <c r="A31" t="s">
        <v>98</v>
      </c>
      <c r="B31">
        <v>1.3900000000000001E-5</v>
      </c>
    </row>
    <row r="32" spans="1:2" x14ac:dyDescent="0.25">
      <c r="A32" t="s">
        <v>99</v>
      </c>
      <c r="B32">
        <v>-3.748E-4</v>
      </c>
    </row>
    <row r="33" spans="1:2" x14ac:dyDescent="0.25">
      <c r="A33" t="s">
        <v>100</v>
      </c>
      <c r="B33">
        <v>-5.0020000000000002E-4</v>
      </c>
    </row>
    <row r="34" spans="1:2" x14ac:dyDescent="0.25">
      <c r="A34" t="s">
        <v>101</v>
      </c>
      <c r="B34" s="2">
        <v>-7.8499999999999994E-6</v>
      </c>
    </row>
    <row r="35" spans="1:2" x14ac:dyDescent="0.25">
      <c r="A35" t="s">
        <v>102</v>
      </c>
      <c r="B35">
        <v>2.0699999999999998E-5</v>
      </c>
    </row>
    <row r="36" spans="1:2" x14ac:dyDescent="0.25">
      <c r="A36" t="s">
        <v>103</v>
      </c>
      <c r="B36">
        <v>-1.91E-5</v>
      </c>
    </row>
    <row r="37" spans="1:2" x14ac:dyDescent="0.25">
      <c r="A37" t="s">
        <v>104</v>
      </c>
      <c r="B37">
        <v>0</v>
      </c>
    </row>
    <row r="38" spans="1:2" x14ac:dyDescent="0.25">
      <c r="A38" t="s">
        <v>105</v>
      </c>
      <c r="B38">
        <v>4.3340000000000002E-4</v>
      </c>
    </row>
    <row r="39" spans="1:2" x14ac:dyDescent="0.25">
      <c r="A39" t="s">
        <v>106</v>
      </c>
      <c r="B39">
        <v>-1.158E-4</v>
      </c>
    </row>
    <row r="40" spans="1:2" x14ac:dyDescent="0.25">
      <c r="A40" t="s">
        <v>107</v>
      </c>
      <c r="B40">
        <v>-2.5169999999999999E-4</v>
      </c>
    </row>
    <row r="41" spans="1:2" x14ac:dyDescent="0.25">
      <c r="A41" t="s">
        <v>108</v>
      </c>
      <c r="B41">
        <v>3.0949999999999999E-4</v>
      </c>
    </row>
    <row r="42" spans="1:2" x14ac:dyDescent="0.25">
      <c r="A42" t="s">
        <v>109</v>
      </c>
      <c r="B42">
        <v>4.3140000000000002E-4</v>
      </c>
    </row>
    <row r="43" spans="1:2" x14ac:dyDescent="0.25">
      <c r="A43" t="s">
        <v>110</v>
      </c>
      <c r="B43">
        <v>8.3250000000000002E-4</v>
      </c>
    </row>
    <row r="44" spans="1:2" x14ac:dyDescent="0.25">
      <c r="A44" t="s">
        <v>111</v>
      </c>
      <c r="B44">
        <v>0</v>
      </c>
    </row>
    <row r="45" spans="1:2" x14ac:dyDescent="0.25">
      <c r="A45" t="s">
        <v>112</v>
      </c>
      <c r="B45">
        <v>-2.4300000000000001E-5</v>
      </c>
    </row>
    <row r="46" spans="1:2" x14ac:dyDescent="0.25">
      <c r="A46" t="s">
        <v>113</v>
      </c>
      <c r="B46">
        <v>-1.0662E-3</v>
      </c>
    </row>
    <row r="47" spans="1:2" x14ac:dyDescent="0.25">
      <c r="A47" t="s">
        <v>114</v>
      </c>
      <c r="B47">
        <v>-3.7609999999999998E-4</v>
      </c>
    </row>
    <row r="48" spans="1:2" x14ac:dyDescent="0.25">
      <c r="A48" t="s">
        <v>115</v>
      </c>
      <c r="B48">
        <v>-1.2530000000000001E-4</v>
      </c>
    </row>
    <row r="49" spans="1:2" x14ac:dyDescent="0.25">
      <c r="A49" t="s">
        <v>116</v>
      </c>
      <c r="B49">
        <v>1.088E-4</v>
      </c>
    </row>
    <row r="50" spans="1:2" x14ac:dyDescent="0.25">
      <c r="A50" t="s">
        <v>117</v>
      </c>
      <c r="B50">
        <v>-1.089E-4</v>
      </c>
    </row>
    <row r="51" spans="1:2" x14ac:dyDescent="0.25">
      <c r="A51" t="s">
        <v>118</v>
      </c>
      <c r="B51">
        <v>0</v>
      </c>
    </row>
    <row r="52" spans="1:2" x14ac:dyDescent="0.25">
      <c r="A52" t="s">
        <v>119</v>
      </c>
      <c r="B52">
        <v>2.2219000000000002E-3</v>
      </c>
    </row>
    <row r="53" spans="1:2" x14ac:dyDescent="0.25">
      <c r="A53" t="s">
        <v>120</v>
      </c>
      <c r="B53">
        <v>5.4120000000000004E-4</v>
      </c>
    </row>
    <row r="54" spans="1:2" x14ac:dyDescent="0.25">
      <c r="A54" t="s">
        <v>121</v>
      </c>
      <c r="B54">
        <v>2.7567999999999998E-3</v>
      </c>
    </row>
    <row r="55" spans="1:2" x14ac:dyDescent="0.25">
      <c r="A55" t="s">
        <v>122</v>
      </c>
      <c r="B55">
        <v>3.3698999999999999E-3</v>
      </c>
    </row>
    <row r="56" spans="1:2" x14ac:dyDescent="0.25">
      <c r="A56" t="s">
        <v>123</v>
      </c>
      <c r="B56">
        <v>3.9713999999999999E-3</v>
      </c>
    </row>
    <row r="57" spans="1:2" x14ac:dyDescent="0.25">
      <c r="A57" t="s">
        <v>124</v>
      </c>
      <c r="B57">
        <v>3.4935000000000001E-3</v>
      </c>
    </row>
    <row r="58" spans="1:2" x14ac:dyDescent="0.25">
      <c r="A58" t="s">
        <v>125</v>
      </c>
      <c r="B58">
        <v>0</v>
      </c>
    </row>
    <row r="59" spans="1:2" x14ac:dyDescent="0.25">
      <c r="A59" t="s">
        <v>126</v>
      </c>
      <c r="B59">
        <v>3.8214E-3</v>
      </c>
    </row>
    <row r="60" spans="1:2" x14ac:dyDescent="0.25">
      <c r="A60" t="s">
        <v>127</v>
      </c>
      <c r="B60">
        <v>-3.2490000000000002E-3</v>
      </c>
    </row>
    <row r="61" spans="1:2" x14ac:dyDescent="0.25">
      <c r="A61" t="s">
        <v>128</v>
      </c>
      <c r="B61">
        <v>1.2546E-3</v>
      </c>
    </row>
    <row r="62" spans="1:2" x14ac:dyDescent="0.25">
      <c r="A62" t="s">
        <v>129</v>
      </c>
      <c r="B62">
        <v>3.8725000000000001E-3</v>
      </c>
    </row>
    <row r="63" spans="1:2" x14ac:dyDescent="0.25">
      <c r="A63" t="s">
        <v>130</v>
      </c>
      <c r="B63">
        <v>2.9616E-3</v>
      </c>
    </row>
    <row r="64" spans="1:2" x14ac:dyDescent="0.25">
      <c r="A64" t="s">
        <v>131</v>
      </c>
      <c r="B64">
        <v>1.8284E-3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81"/>
  <sheetViews>
    <sheetView tabSelected="1" workbookViewId="0">
      <selection activeCell="F11" sqref="F11"/>
    </sheetView>
  </sheetViews>
  <sheetFormatPr defaultRowHeight="15" x14ac:dyDescent="0.25"/>
  <cols>
    <col min="1" max="1" width="42.42578125" bestFit="1" customWidth="1"/>
    <col min="5" max="5" width="9.140625" style="1"/>
  </cols>
  <sheetData>
    <row r="2" spans="1:6" x14ac:dyDescent="0.25">
      <c r="A2" t="str">
        <f>""</f>
        <v/>
      </c>
      <c r="B2">
        <v>-1</v>
      </c>
      <c r="E2" s="1" t="s">
        <v>143</v>
      </c>
    </row>
    <row r="3" spans="1:6" x14ac:dyDescent="0.25">
      <c r="A3" t="str">
        <f>""</f>
        <v/>
      </c>
      <c r="B3" t="s">
        <v>0</v>
      </c>
    </row>
    <row r="4" spans="1:6" x14ac:dyDescent="0.25">
      <c r="E4" s="1" t="s">
        <v>144</v>
      </c>
    </row>
    <row r="5" spans="1:6" x14ac:dyDescent="0.25">
      <c r="A5" t="str">
        <f>"Mortality from 10 Years Past"</f>
        <v>Mortality from 10 Years Past</v>
      </c>
      <c r="B5">
        <v>0.85799999999999998</v>
      </c>
      <c r="F5" t="s">
        <v>145</v>
      </c>
    </row>
    <row r="6" spans="1:6" x14ac:dyDescent="0.25">
      <c r="A6" t="str">
        <f>""</f>
        <v/>
      </c>
      <c r="B6">
        <v>-574.13</v>
      </c>
      <c r="F6" t="s">
        <v>146</v>
      </c>
    </row>
    <row r="7" spans="1:6" x14ac:dyDescent="0.25">
      <c r="F7" t="s">
        <v>147</v>
      </c>
    </row>
    <row r="8" spans="1:6" x14ac:dyDescent="0.25">
      <c r="A8" t="str">
        <f>"Mortality_10Sq"</f>
        <v>Mortality_10Sq</v>
      </c>
      <c r="B8">
        <v>-8.8300000000000003E-2</v>
      </c>
      <c r="F8" t="s">
        <v>149</v>
      </c>
    </row>
    <row r="9" spans="1:6" x14ac:dyDescent="0.25">
      <c r="A9" t="str">
        <f>""</f>
        <v/>
      </c>
      <c r="B9" t="s">
        <v>1</v>
      </c>
      <c r="F9" t="s">
        <v>148</v>
      </c>
    </row>
    <row r="11" spans="1:6" x14ac:dyDescent="0.25">
      <c r="A11" t="str">
        <f>"Australia"</f>
        <v>Australia</v>
      </c>
      <c r="B11">
        <v>0</v>
      </c>
    </row>
    <row r="12" spans="1:6" x14ac:dyDescent="0.25">
      <c r="A12" t="str">
        <f>""</f>
        <v/>
      </c>
      <c r="B12" t="s">
        <v>2</v>
      </c>
    </row>
    <row r="14" spans="1:6" x14ac:dyDescent="0.25">
      <c r="A14" t="str">
        <f>"Canada"</f>
        <v>Canada</v>
      </c>
      <c r="B14">
        <v>6.97E-5</v>
      </c>
    </row>
    <row r="15" spans="1:6" x14ac:dyDescent="0.25">
      <c r="A15" t="str">
        <f>""</f>
        <v/>
      </c>
      <c r="B15">
        <v>-2.88</v>
      </c>
    </row>
    <row r="17" spans="1:2" x14ac:dyDescent="0.25">
      <c r="A17" t="str">
        <f>"Denmark"</f>
        <v>Denmark</v>
      </c>
      <c r="B17">
        <v>4.66E-4</v>
      </c>
    </row>
    <row r="18" spans="1:2" x14ac:dyDescent="0.25">
      <c r="A18" t="str">
        <f>""</f>
        <v/>
      </c>
      <c r="B18">
        <v>-19.239999999999998</v>
      </c>
    </row>
    <row r="20" spans="1:2" x14ac:dyDescent="0.25">
      <c r="A20" t="str">
        <f>"France"</f>
        <v>France</v>
      </c>
      <c r="B20">
        <v>-6.0999999999999997E-4</v>
      </c>
    </row>
    <row r="21" spans="1:2" x14ac:dyDescent="0.25">
      <c r="A21" t="str">
        <f>""</f>
        <v/>
      </c>
      <c r="B21" t="s">
        <v>3</v>
      </c>
    </row>
    <row r="23" spans="1:2" x14ac:dyDescent="0.25">
      <c r="A23" t="str">
        <f>"Germany"</f>
        <v>Germany</v>
      </c>
      <c r="B23">
        <v>-1.6100000000000001E-4</v>
      </c>
    </row>
    <row r="24" spans="1:2" x14ac:dyDescent="0.25">
      <c r="A24" t="str">
        <f>""</f>
        <v/>
      </c>
      <c r="B24" t="s">
        <v>4</v>
      </c>
    </row>
    <row r="26" spans="1:2" x14ac:dyDescent="0.25">
      <c r="A26" t="str">
        <f>"Israel"</f>
        <v>Israel</v>
      </c>
      <c r="B26">
        <v>-3.5100000000000002E-4</v>
      </c>
    </row>
    <row r="27" spans="1:2" x14ac:dyDescent="0.25">
      <c r="A27" t="str">
        <f>""</f>
        <v/>
      </c>
      <c r="B27" t="s">
        <v>5</v>
      </c>
    </row>
    <row r="29" spans="1:2" x14ac:dyDescent="0.25">
      <c r="A29" t="str">
        <f>"Italy"</f>
        <v>Italy</v>
      </c>
      <c r="B29">
        <v>-4.4099999999999999E-4</v>
      </c>
    </row>
    <row r="30" spans="1:2" x14ac:dyDescent="0.25">
      <c r="A30" t="str">
        <f>""</f>
        <v/>
      </c>
      <c r="B30" t="s">
        <v>6</v>
      </c>
    </row>
    <row r="32" spans="1:2" x14ac:dyDescent="0.25">
      <c r="A32" t="str">
        <f>"Japan"</f>
        <v>Japan</v>
      </c>
      <c r="B32">
        <v>-9.3400000000000004E-4</v>
      </c>
    </row>
    <row r="33" spans="1:2" x14ac:dyDescent="0.25">
      <c r="A33" t="str">
        <f>""</f>
        <v/>
      </c>
      <c r="B33" t="s">
        <v>7</v>
      </c>
    </row>
    <row r="35" spans="1:2" x14ac:dyDescent="0.25">
      <c r="A35" t="str">
        <f>"Netherlands"</f>
        <v>Netherlands</v>
      </c>
      <c r="B35">
        <v>6.72E-6</v>
      </c>
    </row>
    <row r="36" spans="1:2" x14ac:dyDescent="0.25">
      <c r="A36" t="str">
        <f>""</f>
        <v/>
      </c>
      <c r="B36">
        <v>-0.28000000000000003</v>
      </c>
    </row>
    <row r="38" spans="1:2" x14ac:dyDescent="0.25">
      <c r="A38" t="str">
        <f>"Norway"</f>
        <v>Norway</v>
      </c>
      <c r="B38">
        <v>3.6699999999999998E-4</v>
      </c>
    </row>
    <row r="39" spans="1:2" x14ac:dyDescent="0.25">
      <c r="A39" t="str">
        <f>""</f>
        <v/>
      </c>
      <c r="B39">
        <v>-15.02</v>
      </c>
    </row>
    <row r="41" spans="1:2" x14ac:dyDescent="0.25">
      <c r="A41" t="str">
        <f>"Spain"</f>
        <v>Spain</v>
      </c>
      <c r="B41">
        <v>-6.3599999999999996E-4</v>
      </c>
    </row>
    <row r="42" spans="1:2" x14ac:dyDescent="0.25">
      <c r="A42" t="str">
        <f>""</f>
        <v/>
      </c>
      <c r="B42" t="s">
        <v>8</v>
      </c>
    </row>
    <row r="44" spans="1:2" x14ac:dyDescent="0.25">
      <c r="A44" t="str">
        <f>"Sweden"</f>
        <v>Sweden</v>
      </c>
      <c r="B44">
        <v>1.2300000000000001E-4</v>
      </c>
    </row>
    <row r="45" spans="1:2" x14ac:dyDescent="0.25">
      <c r="A45" t="str">
        <f>""</f>
        <v/>
      </c>
      <c r="B45">
        <v>-5.1100000000000003</v>
      </c>
    </row>
    <row r="47" spans="1:2" x14ac:dyDescent="0.25">
      <c r="A47" t="str">
        <f>"Taiwan"</f>
        <v>Taiwan</v>
      </c>
      <c r="B47">
        <v>-2.1499999999999999E-4</v>
      </c>
    </row>
    <row r="48" spans="1:2" x14ac:dyDescent="0.25">
      <c r="A48" t="str">
        <f>""</f>
        <v/>
      </c>
      <c r="B48" t="s">
        <v>9</v>
      </c>
    </row>
    <row r="50" spans="1:2" x14ac:dyDescent="0.25">
      <c r="A50" t="str">
        <f>"UK"</f>
        <v>UK</v>
      </c>
      <c r="B50">
        <v>1.9900000000000001E-4</v>
      </c>
    </row>
    <row r="51" spans="1:2" x14ac:dyDescent="0.25">
      <c r="A51" t="str">
        <f>""</f>
        <v/>
      </c>
      <c r="B51">
        <v>-8.2200000000000006</v>
      </c>
    </row>
    <row r="53" spans="1:2" x14ac:dyDescent="0.25">
      <c r="A53" t="str">
        <f>"USA"</f>
        <v>USA</v>
      </c>
      <c r="B53">
        <v>3.4000000000000002E-4</v>
      </c>
    </row>
    <row r="54" spans="1:2" x14ac:dyDescent="0.25">
      <c r="A54" t="str">
        <f>""</f>
        <v/>
      </c>
      <c r="B54">
        <v>-1.87</v>
      </c>
    </row>
    <row r="56" spans="1:2" x14ac:dyDescent="0.25">
      <c r="A56" t="str">
        <f>"WestGermany"</f>
        <v>WestGermany</v>
      </c>
      <c r="B56">
        <v>-6.1400000000000002E-5</v>
      </c>
    </row>
    <row r="57" spans="1:2" x14ac:dyDescent="0.25">
      <c r="A57" t="str">
        <f>""</f>
        <v/>
      </c>
      <c r="B57" t="s">
        <v>10</v>
      </c>
    </row>
    <row r="59" spans="1:2" x14ac:dyDescent="0.25">
      <c r="A59" t="str">
        <f>"USDummy=0"</f>
        <v>USDummy=0</v>
      </c>
      <c r="B59">
        <v>0</v>
      </c>
    </row>
    <row r="60" spans="1:2" x14ac:dyDescent="0.25">
      <c r="A60" t="str">
        <f>""</f>
        <v/>
      </c>
      <c r="B60" t="s">
        <v>2</v>
      </c>
    </row>
    <row r="62" spans="1:2" x14ac:dyDescent="0.25">
      <c r="A62" t="str">
        <f>"USDummy=1"</f>
        <v>USDummy=1</v>
      </c>
      <c r="B62">
        <v>0</v>
      </c>
    </row>
    <row r="63" spans="1:2" x14ac:dyDescent="0.25">
      <c r="A63" t="str">
        <f>""</f>
        <v/>
      </c>
      <c r="B63" t="s">
        <v>2</v>
      </c>
    </row>
    <row r="65" spans="1:2" x14ac:dyDescent="0.25">
      <c r="A65" t="str">
        <f>"LessThan10"</f>
        <v>LessThan10</v>
      </c>
      <c r="B65">
        <v>0</v>
      </c>
    </row>
    <row r="66" spans="1:2" x14ac:dyDescent="0.25">
      <c r="A66" t="str">
        <f>""</f>
        <v/>
      </c>
      <c r="B66" t="s">
        <v>2</v>
      </c>
    </row>
    <row r="68" spans="1:2" x14ac:dyDescent="0.25">
      <c r="A68" t="str">
        <f>"10-19"</f>
        <v>10-19</v>
      </c>
      <c r="B68">
        <v>-1.17E-4</v>
      </c>
    </row>
    <row r="69" spans="1:2" x14ac:dyDescent="0.25">
      <c r="A69" t="str">
        <f>""</f>
        <v/>
      </c>
      <c r="B69" t="s">
        <v>11</v>
      </c>
    </row>
    <row r="71" spans="1:2" x14ac:dyDescent="0.25">
      <c r="A71" t="str">
        <f>"20-29"</f>
        <v>20-29</v>
      </c>
      <c r="B71">
        <v>-1.4E-3</v>
      </c>
    </row>
    <row r="72" spans="1:2" x14ac:dyDescent="0.25">
      <c r="A72" t="str">
        <f>""</f>
        <v/>
      </c>
      <c r="B72" t="s">
        <v>12</v>
      </c>
    </row>
    <row r="74" spans="1:2" x14ac:dyDescent="0.25">
      <c r="A74" t="str">
        <f>"30-39"</f>
        <v>30-39</v>
      </c>
      <c r="B74">
        <v>-7.7899999999999996E-4</v>
      </c>
    </row>
    <row r="75" spans="1:2" x14ac:dyDescent="0.25">
      <c r="A75" t="str">
        <f>""</f>
        <v/>
      </c>
      <c r="B75" t="s">
        <v>13</v>
      </c>
    </row>
    <row r="77" spans="1:2" x14ac:dyDescent="0.25">
      <c r="A77" t="str">
        <f>"40-49"</f>
        <v>40-49</v>
      </c>
      <c r="B77">
        <v>-5.2700000000000002E-4</v>
      </c>
    </row>
    <row r="78" spans="1:2" x14ac:dyDescent="0.25">
      <c r="A78" t="str">
        <f>""</f>
        <v/>
      </c>
      <c r="B78" t="s">
        <v>14</v>
      </c>
    </row>
    <row r="80" spans="1:2" x14ac:dyDescent="0.25">
      <c r="A80" t="str">
        <f>"50-59"</f>
        <v>50-59</v>
      </c>
      <c r="B80">
        <v>1.02E-4</v>
      </c>
    </row>
    <row r="81" spans="1:2" x14ac:dyDescent="0.25">
      <c r="A81" t="str">
        <f>""</f>
        <v/>
      </c>
      <c r="B81">
        <v>-1.52</v>
      </c>
    </row>
    <row r="83" spans="1:2" x14ac:dyDescent="0.25">
      <c r="A83" t="str">
        <f>"60-69"</f>
        <v>60-69</v>
      </c>
      <c r="B83">
        <v>7.8399999999999997E-4</v>
      </c>
    </row>
    <row r="84" spans="1:2" x14ac:dyDescent="0.25">
      <c r="A84" t="str">
        <f>""</f>
        <v/>
      </c>
      <c r="B84">
        <v>-10.84</v>
      </c>
    </row>
    <row r="86" spans="1:2" x14ac:dyDescent="0.25">
      <c r="A86" t="str">
        <f>"70-79"</f>
        <v>70-79</v>
      </c>
      <c r="B86">
        <v>3.29E-3</v>
      </c>
    </row>
    <row r="87" spans="1:2" x14ac:dyDescent="0.25">
      <c r="A87" t="str">
        <f>""</f>
        <v/>
      </c>
      <c r="B87">
        <v>-39.770000000000003</v>
      </c>
    </row>
    <row r="89" spans="1:2" x14ac:dyDescent="0.25">
      <c r="A89" t="str">
        <f>"80"</f>
        <v>80</v>
      </c>
      <c r="B89">
        <v>5.1399999999999996E-3</v>
      </c>
    </row>
    <row r="90" spans="1:2" x14ac:dyDescent="0.25">
      <c r="A90" t="str">
        <f>""</f>
        <v/>
      </c>
      <c r="B90">
        <v>-34.32</v>
      </c>
    </row>
    <row r="92" spans="1:2" x14ac:dyDescent="0.25">
      <c r="A92" t="str">
        <f>"USDummy=0 # LessThan10"</f>
        <v>USDummy=0 # LessThan10</v>
      </c>
      <c r="B92">
        <v>0</v>
      </c>
    </row>
    <row r="93" spans="1:2" x14ac:dyDescent="0.25">
      <c r="A93" t="str">
        <f>""</f>
        <v/>
      </c>
      <c r="B93" t="s">
        <v>2</v>
      </c>
    </row>
    <row r="95" spans="1:2" x14ac:dyDescent="0.25">
      <c r="A95" t="str">
        <f>"USDummy=0 # 10-19"</f>
        <v>USDummy=0 # 10-19</v>
      </c>
      <c r="B95">
        <v>0</v>
      </c>
    </row>
    <row r="96" spans="1:2" x14ac:dyDescent="0.25">
      <c r="A96" t="str">
        <f>""</f>
        <v/>
      </c>
      <c r="B96" t="s">
        <v>2</v>
      </c>
    </row>
    <row r="98" spans="1:2" x14ac:dyDescent="0.25">
      <c r="A98" t="str">
        <f>"USDummy=0 # 20-29"</f>
        <v>USDummy=0 # 20-29</v>
      </c>
      <c r="B98">
        <v>0</v>
      </c>
    </row>
    <row r="99" spans="1:2" x14ac:dyDescent="0.25">
      <c r="A99" t="str">
        <f>""</f>
        <v/>
      </c>
      <c r="B99" t="s">
        <v>2</v>
      </c>
    </row>
    <row r="101" spans="1:2" x14ac:dyDescent="0.25">
      <c r="A101" t="str">
        <f>"USDummy=0 # 30-39"</f>
        <v>USDummy=0 # 30-39</v>
      </c>
      <c r="B101">
        <v>0</v>
      </c>
    </row>
    <row r="102" spans="1:2" x14ac:dyDescent="0.25">
      <c r="A102" t="str">
        <f>""</f>
        <v/>
      </c>
      <c r="B102" t="s">
        <v>2</v>
      </c>
    </row>
    <row r="104" spans="1:2" x14ac:dyDescent="0.25">
      <c r="A104" t="str">
        <f>"USDummy=0 # 40-49"</f>
        <v>USDummy=0 # 40-49</v>
      </c>
      <c r="B104">
        <v>0</v>
      </c>
    </row>
    <row r="105" spans="1:2" x14ac:dyDescent="0.25">
      <c r="A105" t="str">
        <f>""</f>
        <v/>
      </c>
      <c r="B105" t="s">
        <v>2</v>
      </c>
    </row>
    <row r="107" spans="1:2" x14ac:dyDescent="0.25">
      <c r="A107" t="str">
        <f>"USDummy=0 # 50-59"</f>
        <v>USDummy=0 # 50-59</v>
      </c>
      <c r="B107">
        <v>0</v>
      </c>
    </row>
    <row r="108" spans="1:2" x14ac:dyDescent="0.25">
      <c r="A108" t="str">
        <f>""</f>
        <v/>
      </c>
      <c r="B108" t="s">
        <v>2</v>
      </c>
    </row>
    <row r="110" spans="1:2" x14ac:dyDescent="0.25">
      <c r="A110" t="str">
        <f>"USDummy=0 # 60-69"</f>
        <v>USDummy=0 # 60-69</v>
      </c>
      <c r="B110">
        <v>0</v>
      </c>
    </row>
    <row r="111" spans="1:2" x14ac:dyDescent="0.25">
      <c r="A111" t="str">
        <f>""</f>
        <v/>
      </c>
      <c r="B111" t="s">
        <v>2</v>
      </c>
    </row>
    <row r="113" spans="1:2" x14ac:dyDescent="0.25">
      <c r="A113" t="str">
        <f>"USDummy=0 # 70-79"</f>
        <v>USDummy=0 # 70-79</v>
      </c>
      <c r="B113">
        <v>0</v>
      </c>
    </row>
    <row r="114" spans="1:2" x14ac:dyDescent="0.25">
      <c r="A114" t="str">
        <f>""</f>
        <v/>
      </c>
      <c r="B114" t="s">
        <v>2</v>
      </c>
    </row>
    <row r="116" spans="1:2" x14ac:dyDescent="0.25">
      <c r="A116" t="str">
        <f>"USDummy=0 # 80"</f>
        <v>USDummy=0 # 80</v>
      </c>
      <c r="B116">
        <v>0</v>
      </c>
    </row>
    <row r="117" spans="1:2" x14ac:dyDescent="0.25">
      <c r="A117" t="str">
        <f>""</f>
        <v/>
      </c>
      <c r="B117" t="s">
        <v>2</v>
      </c>
    </row>
    <row r="119" spans="1:2" x14ac:dyDescent="0.25">
      <c r="A119" t="str">
        <f>"USDummy=1 # LessThan10"</f>
        <v>USDummy=1 # LessThan10</v>
      </c>
      <c r="B119">
        <v>0</v>
      </c>
    </row>
    <row r="120" spans="1:2" x14ac:dyDescent="0.25">
      <c r="A120" t="str">
        <f>""</f>
        <v/>
      </c>
      <c r="B120" t="s">
        <v>2</v>
      </c>
    </row>
    <row r="122" spans="1:2" x14ac:dyDescent="0.25">
      <c r="A122" t="str">
        <f>"USDummy=1 # 10-19"</f>
        <v>USDummy=1 # 10-19</v>
      </c>
      <c r="B122">
        <v>1.25E-4</v>
      </c>
    </row>
    <row r="123" spans="1:2" x14ac:dyDescent="0.25">
      <c r="A123" t="str">
        <f>""</f>
        <v/>
      </c>
      <c r="B123">
        <v>-0.56000000000000005</v>
      </c>
    </row>
    <row r="125" spans="1:2" x14ac:dyDescent="0.25">
      <c r="A125" t="str">
        <f>"USDummy=1 # 20-29"</f>
        <v>USDummy=1 # 20-29</v>
      </c>
      <c r="B125">
        <v>1.14E-3</v>
      </c>
    </row>
    <row r="126" spans="1:2" x14ac:dyDescent="0.25">
      <c r="A126" t="str">
        <f>""</f>
        <v/>
      </c>
      <c r="B126">
        <v>-5.12</v>
      </c>
    </row>
    <row r="128" spans="1:2" x14ac:dyDescent="0.25">
      <c r="A128" t="str">
        <f>"USDummy=1 # 30-39"</f>
        <v>USDummy=1 # 30-39</v>
      </c>
      <c r="B128">
        <v>3.5100000000000002E-4</v>
      </c>
    </row>
    <row r="129" spans="1:2" x14ac:dyDescent="0.25">
      <c r="A129" t="str">
        <f>""</f>
        <v/>
      </c>
      <c r="B129">
        <v>-1.58</v>
      </c>
    </row>
    <row r="131" spans="1:2" x14ac:dyDescent="0.25">
      <c r="A131" t="str">
        <f>"USDummy=1 # 40-49"</f>
        <v>USDummy=1 # 40-49</v>
      </c>
      <c r="B131">
        <v>2.52E-4</v>
      </c>
    </row>
    <row r="132" spans="1:2" x14ac:dyDescent="0.25">
      <c r="A132" t="str">
        <f>""</f>
        <v/>
      </c>
      <c r="B132">
        <v>-1.1399999999999999</v>
      </c>
    </row>
    <row r="134" spans="1:2" x14ac:dyDescent="0.25">
      <c r="A134" t="str">
        <f>"USDummy=1 # 50-59"</f>
        <v>USDummy=1 # 50-59</v>
      </c>
      <c r="B134">
        <v>-6.4800000000000003E-5</v>
      </c>
    </row>
    <row r="135" spans="1:2" x14ac:dyDescent="0.25">
      <c r="A135" t="str">
        <f>""</f>
        <v/>
      </c>
      <c r="B135" t="s">
        <v>15</v>
      </c>
    </row>
    <row r="137" spans="1:2" x14ac:dyDescent="0.25">
      <c r="A137" t="str">
        <f>"USDummy=1 # 60-69"</f>
        <v>USDummy=1 # 60-69</v>
      </c>
      <c r="B137">
        <v>7.4799999999999997E-4</v>
      </c>
    </row>
    <row r="138" spans="1:2" x14ac:dyDescent="0.25">
      <c r="A138" t="str">
        <f>""</f>
        <v/>
      </c>
      <c r="B138">
        <v>-3.37</v>
      </c>
    </row>
    <row r="140" spans="1:2" x14ac:dyDescent="0.25">
      <c r="A140" t="str">
        <f>"USDummy=1 # 70-79"</f>
        <v>USDummy=1 # 70-79</v>
      </c>
      <c r="B140">
        <v>-1.3699999999999999E-3</v>
      </c>
    </row>
    <row r="141" spans="1:2" x14ac:dyDescent="0.25">
      <c r="A141" t="str">
        <f>""</f>
        <v/>
      </c>
      <c r="B141" t="s">
        <v>16</v>
      </c>
    </row>
    <row r="143" spans="1:2" x14ac:dyDescent="0.25">
      <c r="A143" t="str">
        <f>"USDummy=1 # 80"</f>
        <v>USDummy=1 # 80</v>
      </c>
      <c r="B143">
        <v>2.1800000000000001E-4</v>
      </c>
    </row>
    <row r="144" spans="1:2" x14ac:dyDescent="0.25">
      <c r="A144" t="str">
        <f>""</f>
        <v/>
      </c>
      <c r="B144">
        <v>-0.49</v>
      </c>
    </row>
    <row r="146" spans="1:2" x14ac:dyDescent="0.25">
      <c r="A146" t="str">
        <f>"YearDecade=1950"</f>
        <v>YearDecade=1950</v>
      </c>
      <c r="B146">
        <v>0</v>
      </c>
    </row>
    <row r="147" spans="1:2" x14ac:dyDescent="0.25">
      <c r="A147" t="str">
        <f>""</f>
        <v/>
      </c>
      <c r="B147" t="s">
        <v>2</v>
      </c>
    </row>
    <row r="149" spans="1:2" x14ac:dyDescent="0.25">
      <c r="A149" t="str">
        <f>"YearDecade=1960"</f>
        <v>YearDecade=1960</v>
      </c>
      <c r="B149">
        <v>5.7300000000000005E-4</v>
      </c>
    </row>
    <row r="150" spans="1:2" x14ac:dyDescent="0.25">
      <c r="A150" t="str">
        <f>""</f>
        <v/>
      </c>
      <c r="B150">
        <v>-7.72</v>
      </c>
    </row>
    <row r="152" spans="1:2" x14ac:dyDescent="0.25">
      <c r="A152" t="str">
        <f>"YearDecade=1970"</f>
        <v>YearDecade=1970</v>
      </c>
      <c r="B152">
        <v>6.4899999999999995E-4</v>
      </c>
    </row>
    <row r="153" spans="1:2" x14ac:dyDescent="0.25">
      <c r="A153" t="str">
        <f>""</f>
        <v/>
      </c>
      <c r="B153">
        <v>-8.85</v>
      </c>
    </row>
    <row r="155" spans="1:2" x14ac:dyDescent="0.25">
      <c r="A155" t="str">
        <f>"YearDecade=1980"</f>
        <v>YearDecade=1980</v>
      </c>
      <c r="B155">
        <v>6.1600000000000001E-4</v>
      </c>
    </row>
    <row r="156" spans="1:2" x14ac:dyDescent="0.25">
      <c r="A156" t="str">
        <f>""</f>
        <v/>
      </c>
      <c r="B156">
        <v>-8.5399999999999991</v>
      </c>
    </row>
    <row r="158" spans="1:2" x14ac:dyDescent="0.25">
      <c r="A158" t="str">
        <f>"YearDecade=1990"</f>
        <v>YearDecade=1990</v>
      </c>
      <c r="B158">
        <v>6.7199999999999996E-4</v>
      </c>
    </row>
    <row r="159" spans="1:2" x14ac:dyDescent="0.25">
      <c r="A159" t="str">
        <f>""</f>
        <v/>
      </c>
      <c r="B159">
        <v>-9.42</v>
      </c>
    </row>
    <row r="161" spans="1:2" x14ac:dyDescent="0.25">
      <c r="A161" t="str">
        <f>"YearDecade=2000"</f>
        <v>YearDecade=2000</v>
      </c>
      <c r="B161">
        <v>6.8499999999999995E-4</v>
      </c>
    </row>
    <row r="162" spans="1:2" x14ac:dyDescent="0.25">
      <c r="A162" t="str">
        <f>""</f>
        <v/>
      </c>
      <c r="B162">
        <v>-9.77</v>
      </c>
    </row>
    <row r="164" spans="1:2" x14ac:dyDescent="0.25">
      <c r="A164" t="str">
        <f>"YearDecade=2010"</f>
        <v>YearDecade=2010</v>
      </c>
      <c r="B164">
        <v>7.1100000000000004E-4</v>
      </c>
    </row>
    <row r="165" spans="1:2" x14ac:dyDescent="0.25">
      <c r="A165" t="str">
        <f>""</f>
        <v/>
      </c>
      <c r="B165">
        <v>-9.32</v>
      </c>
    </row>
    <row r="167" spans="1:2" x14ac:dyDescent="0.25">
      <c r="A167" t="str">
        <f>"USDummy=0 # YearDecade=1950"</f>
        <v>USDummy=0 # YearDecade=1950</v>
      </c>
      <c r="B167">
        <v>0</v>
      </c>
    </row>
    <row r="168" spans="1:2" x14ac:dyDescent="0.25">
      <c r="A168" t="str">
        <f>""</f>
        <v/>
      </c>
      <c r="B168" t="s">
        <v>2</v>
      </c>
    </row>
    <row r="170" spans="1:2" x14ac:dyDescent="0.25">
      <c r="A170" t="str">
        <f>"USDummy=0 # YearDecade=1960"</f>
        <v>USDummy=0 # YearDecade=1960</v>
      </c>
      <c r="B170">
        <v>0</v>
      </c>
    </row>
    <row r="171" spans="1:2" x14ac:dyDescent="0.25">
      <c r="A171" t="str">
        <f>""</f>
        <v/>
      </c>
      <c r="B171" t="s">
        <v>2</v>
      </c>
    </row>
    <row r="173" spans="1:2" x14ac:dyDescent="0.25">
      <c r="A173" t="str">
        <f>"USDummy=0 # YearDecade=1970"</f>
        <v>USDummy=0 # YearDecade=1970</v>
      </c>
      <c r="B173">
        <v>0</v>
      </c>
    </row>
    <row r="174" spans="1:2" x14ac:dyDescent="0.25">
      <c r="A174" t="str">
        <f>""</f>
        <v/>
      </c>
      <c r="B174" t="s">
        <v>2</v>
      </c>
    </row>
    <row r="176" spans="1:2" x14ac:dyDescent="0.25">
      <c r="A176" t="str">
        <f>"USDummy=0 # YearDecade=1980"</f>
        <v>USDummy=0 # YearDecade=1980</v>
      </c>
      <c r="B176">
        <v>0</v>
      </c>
    </row>
    <row r="177" spans="1:2" x14ac:dyDescent="0.25">
      <c r="A177" t="str">
        <f>""</f>
        <v/>
      </c>
      <c r="B177" t="s">
        <v>2</v>
      </c>
    </row>
    <row r="179" spans="1:2" x14ac:dyDescent="0.25">
      <c r="A179" t="str">
        <f>"USDummy=0 # YearDecade=1990"</f>
        <v>USDummy=0 # YearDecade=1990</v>
      </c>
      <c r="B179">
        <v>0</v>
      </c>
    </row>
    <row r="180" spans="1:2" x14ac:dyDescent="0.25">
      <c r="A180" t="str">
        <f>""</f>
        <v/>
      </c>
      <c r="B180" t="s">
        <v>2</v>
      </c>
    </row>
    <row r="182" spans="1:2" x14ac:dyDescent="0.25">
      <c r="A182" t="str">
        <f>"USDummy=0 # YearDecade=2000"</f>
        <v>USDummy=0 # YearDecade=2000</v>
      </c>
      <c r="B182">
        <v>0</v>
      </c>
    </row>
    <row r="183" spans="1:2" x14ac:dyDescent="0.25">
      <c r="A183" t="str">
        <f>""</f>
        <v/>
      </c>
      <c r="B183" t="s">
        <v>2</v>
      </c>
    </row>
    <row r="185" spans="1:2" x14ac:dyDescent="0.25">
      <c r="A185" t="str">
        <f>"USDummy=0 # YearDecade=2010"</f>
        <v>USDummy=0 # YearDecade=2010</v>
      </c>
      <c r="B185">
        <v>0</v>
      </c>
    </row>
    <row r="186" spans="1:2" x14ac:dyDescent="0.25">
      <c r="A186" t="str">
        <f>""</f>
        <v/>
      </c>
      <c r="B186" t="s">
        <v>2</v>
      </c>
    </row>
    <row r="188" spans="1:2" x14ac:dyDescent="0.25">
      <c r="A188" t="str">
        <f>"USDummy=1 # YearDecade=1950"</f>
        <v>USDummy=1 # YearDecade=1950</v>
      </c>
      <c r="B188">
        <v>0</v>
      </c>
    </row>
    <row r="189" spans="1:2" x14ac:dyDescent="0.25">
      <c r="A189" t="str">
        <f>""</f>
        <v/>
      </c>
      <c r="B189" t="s">
        <v>2</v>
      </c>
    </row>
    <row r="191" spans="1:2" x14ac:dyDescent="0.25">
      <c r="A191" t="str">
        <f>"USDummy=1 # YearDecade=1960"</f>
        <v>USDummy=1 # YearDecade=1960</v>
      </c>
      <c r="B191">
        <v>-3.5399999999999999E-4</v>
      </c>
    </row>
    <row r="192" spans="1:2" x14ac:dyDescent="0.25">
      <c r="A192" t="str">
        <f>""</f>
        <v/>
      </c>
      <c r="B192" t="s">
        <v>17</v>
      </c>
    </row>
    <row r="194" spans="1:2" x14ac:dyDescent="0.25">
      <c r="A194" t="str">
        <f>"USDummy=1 # YearDecade=1970"</f>
        <v>USDummy=1 # YearDecade=1970</v>
      </c>
      <c r="B194">
        <v>-4.3100000000000001E-4</v>
      </c>
    </row>
    <row r="195" spans="1:2" x14ac:dyDescent="0.25">
      <c r="A195" t="str">
        <f>""</f>
        <v/>
      </c>
      <c r="B195" t="s">
        <v>18</v>
      </c>
    </row>
    <row r="197" spans="1:2" x14ac:dyDescent="0.25">
      <c r="A197" t="str">
        <f>"USDummy=1 # YearDecade=1980"</f>
        <v>USDummy=1 # YearDecade=1980</v>
      </c>
      <c r="B197">
        <v>-4.4000000000000002E-4</v>
      </c>
    </row>
    <row r="198" spans="1:2" x14ac:dyDescent="0.25">
      <c r="A198" t="str">
        <f>""</f>
        <v/>
      </c>
      <c r="B198" t="s">
        <v>19</v>
      </c>
    </row>
    <row r="200" spans="1:2" x14ac:dyDescent="0.25">
      <c r="A200" t="str">
        <f>"USDummy=1 # YearDecade=1990"</f>
        <v>USDummy=1 # YearDecade=1990</v>
      </c>
      <c r="B200">
        <v>-4.6900000000000002E-4</v>
      </c>
    </row>
    <row r="201" spans="1:2" x14ac:dyDescent="0.25">
      <c r="A201" t="str">
        <f>""</f>
        <v/>
      </c>
      <c r="B201" t="s">
        <v>20</v>
      </c>
    </row>
    <row r="203" spans="1:2" x14ac:dyDescent="0.25">
      <c r="A203" t="str">
        <f>"USDummy=1 # YearDecade=2000"</f>
        <v>USDummy=1 # YearDecade=2000</v>
      </c>
      <c r="B203">
        <v>-4.7699999999999999E-4</v>
      </c>
    </row>
    <row r="204" spans="1:2" x14ac:dyDescent="0.25">
      <c r="A204" t="str">
        <f>""</f>
        <v/>
      </c>
      <c r="B204" t="s">
        <v>21</v>
      </c>
    </row>
    <row r="206" spans="1:2" x14ac:dyDescent="0.25">
      <c r="A206" t="str">
        <f>"USDummy=1 # YearDecade=2010"</f>
        <v>USDummy=1 # YearDecade=2010</v>
      </c>
      <c r="B206">
        <v>-4.8799999999999999E-4</v>
      </c>
    </row>
    <row r="207" spans="1:2" x14ac:dyDescent="0.25">
      <c r="A207" t="str">
        <f>""</f>
        <v/>
      </c>
      <c r="B207" t="s">
        <v>22</v>
      </c>
    </row>
    <row r="209" spans="1:2" x14ac:dyDescent="0.25">
      <c r="A209" t="str">
        <f>"LessThan10 # YearDecade=1950"</f>
        <v>LessThan10 # YearDecade=1950</v>
      </c>
      <c r="B209">
        <v>0</v>
      </c>
    </row>
    <row r="210" spans="1:2" x14ac:dyDescent="0.25">
      <c r="A210" t="str">
        <f>""</f>
        <v/>
      </c>
      <c r="B210" t="s">
        <v>2</v>
      </c>
    </row>
    <row r="212" spans="1:2" x14ac:dyDescent="0.25">
      <c r="A212" t="str">
        <f>"LessThan10 # YearDecade=1960"</f>
        <v>LessThan10 # YearDecade=1960</v>
      </c>
      <c r="B212">
        <v>0</v>
      </c>
    </row>
    <row r="213" spans="1:2" x14ac:dyDescent="0.25">
      <c r="A213" t="str">
        <f>""</f>
        <v/>
      </c>
      <c r="B213" t="s">
        <v>2</v>
      </c>
    </row>
    <row r="215" spans="1:2" x14ac:dyDescent="0.25">
      <c r="A215" t="str">
        <f>"LessThan10 # YearDecade=1970"</f>
        <v>LessThan10 # YearDecade=1970</v>
      </c>
      <c r="B215">
        <v>0</v>
      </c>
    </row>
    <row r="216" spans="1:2" x14ac:dyDescent="0.25">
      <c r="A216" t="str">
        <f>""</f>
        <v/>
      </c>
      <c r="B216" t="s">
        <v>2</v>
      </c>
    </row>
    <row r="218" spans="1:2" x14ac:dyDescent="0.25">
      <c r="A218" t="str">
        <f>"LessThan10 # YearDecade=1980"</f>
        <v>LessThan10 # YearDecade=1980</v>
      </c>
      <c r="B218">
        <v>0</v>
      </c>
    </row>
    <row r="219" spans="1:2" x14ac:dyDescent="0.25">
      <c r="A219" t="str">
        <f>""</f>
        <v/>
      </c>
      <c r="B219" t="s">
        <v>2</v>
      </c>
    </row>
    <row r="221" spans="1:2" x14ac:dyDescent="0.25">
      <c r="A221" t="str">
        <f>"LessThan10 # YearDecade=1990"</f>
        <v>LessThan10 # YearDecade=1990</v>
      </c>
      <c r="B221">
        <v>0</v>
      </c>
    </row>
    <row r="222" spans="1:2" x14ac:dyDescent="0.25">
      <c r="A222" t="str">
        <f>""</f>
        <v/>
      </c>
      <c r="B222" t="s">
        <v>2</v>
      </c>
    </row>
    <row r="224" spans="1:2" x14ac:dyDescent="0.25">
      <c r="A224" t="str">
        <f>"LessThan10 # YearDecade=2000"</f>
        <v>LessThan10 # YearDecade=2000</v>
      </c>
      <c r="B224">
        <v>0</v>
      </c>
    </row>
    <row r="225" spans="1:2" x14ac:dyDescent="0.25">
      <c r="A225" t="str">
        <f>""</f>
        <v/>
      </c>
      <c r="B225" t="s">
        <v>2</v>
      </c>
    </row>
    <row r="227" spans="1:2" x14ac:dyDescent="0.25">
      <c r="A227" t="str">
        <f>"LessThan10 # YearDecade=2010"</f>
        <v>LessThan10 # YearDecade=2010</v>
      </c>
      <c r="B227">
        <v>0</v>
      </c>
    </row>
    <row r="228" spans="1:2" x14ac:dyDescent="0.25">
      <c r="A228" t="str">
        <f>""</f>
        <v/>
      </c>
      <c r="B228" t="s">
        <v>2</v>
      </c>
    </row>
    <row r="230" spans="1:2" x14ac:dyDescent="0.25">
      <c r="A230" t="str">
        <f>"10-19 # YearDecade=1950"</f>
        <v>10-19 # YearDecade=1950</v>
      </c>
      <c r="B230">
        <v>0</v>
      </c>
    </row>
    <row r="231" spans="1:2" x14ac:dyDescent="0.25">
      <c r="A231" t="str">
        <f>""</f>
        <v/>
      </c>
      <c r="B231" t="s">
        <v>2</v>
      </c>
    </row>
    <row r="233" spans="1:2" x14ac:dyDescent="0.25">
      <c r="A233" t="str">
        <f>"10-19 # YearDecade=1960"</f>
        <v>10-19 # YearDecade=1960</v>
      </c>
      <c r="B233">
        <v>1.8900000000000001E-4</v>
      </c>
    </row>
    <row r="234" spans="1:2" x14ac:dyDescent="0.25">
      <c r="A234" t="str">
        <f>""</f>
        <v/>
      </c>
      <c r="B234">
        <v>-2.0699999999999998</v>
      </c>
    </row>
    <row r="236" spans="1:2" x14ac:dyDescent="0.25">
      <c r="A236" t="str">
        <f>"10-19 # YearDecade=1970"</f>
        <v>10-19 # YearDecade=1970</v>
      </c>
      <c r="B236">
        <v>2.2000000000000001E-4</v>
      </c>
    </row>
    <row r="237" spans="1:2" x14ac:dyDescent="0.25">
      <c r="A237" t="str">
        <f>""</f>
        <v/>
      </c>
      <c r="B237">
        <v>-2.4500000000000002</v>
      </c>
    </row>
    <row r="239" spans="1:2" x14ac:dyDescent="0.25">
      <c r="A239" t="str">
        <f>"10-19 # YearDecade=1980"</f>
        <v>10-19 # YearDecade=1980</v>
      </c>
      <c r="B239">
        <v>1.5300000000000001E-4</v>
      </c>
    </row>
    <row r="240" spans="1:2" x14ac:dyDescent="0.25">
      <c r="A240" t="str">
        <f>""</f>
        <v/>
      </c>
      <c r="B240">
        <v>-1.73</v>
      </c>
    </row>
    <row r="242" spans="1:2" x14ac:dyDescent="0.25">
      <c r="A242" t="str">
        <f>"10-19 # YearDecade=1990"</f>
        <v>10-19 # YearDecade=1990</v>
      </c>
      <c r="B242">
        <v>1.3100000000000001E-4</v>
      </c>
    </row>
    <row r="243" spans="1:2" x14ac:dyDescent="0.25">
      <c r="A243" t="str">
        <f>""</f>
        <v/>
      </c>
      <c r="B243">
        <v>-1.5</v>
      </c>
    </row>
    <row r="245" spans="1:2" x14ac:dyDescent="0.25">
      <c r="A245" t="str">
        <f>"10-19 # YearDecade=2000"</f>
        <v>10-19 # YearDecade=2000</v>
      </c>
      <c r="B245">
        <v>1.07E-4</v>
      </c>
    </row>
    <row r="246" spans="1:2" x14ac:dyDescent="0.25">
      <c r="A246" t="str">
        <f>""</f>
        <v/>
      </c>
      <c r="B246">
        <v>-1.25</v>
      </c>
    </row>
    <row r="248" spans="1:2" x14ac:dyDescent="0.25">
      <c r="A248" t="str">
        <f>"10-19 # YearDecade=2010"</f>
        <v>10-19 # YearDecade=2010</v>
      </c>
      <c r="B248">
        <v>8.0199999999999998E-5</v>
      </c>
    </row>
    <row r="249" spans="1:2" x14ac:dyDescent="0.25">
      <c r="A249" t="str">
        <f>""</f>
        <v/>
      </c>
      <c r="B249">
        <v>-0.86</v>
      </c>
    </row>
    <row r="251" spans="1:2" x14ac:dyDescent="0.25">
      <c r="A251" t="str">
        <f>"20-29 # YearDecade=1950"</f>
        <v>20-29 # YearDecade=1950</v>
      </c>
      <c r="B251">
        <v>0</v>
      </c>
    </row>
    <row r="252" spans="1:2" x14ac:dyDescent="0.25">
      <c r="A252" t="str">
        <f>""</f>
        <v/>
      </c>
      <c r="B252" t="s">
        <v>2</v>
      </c>
    </row>
    <row r="254" spans="1:2" x14ac:dyDescent="0.25">
      <c r="A254" t="str">
        <f>"20-29 # YearDecade=1960"</f>
        <v>20-29 # YearDecade=1960</v>
      </c>
      <c r="B254">
        <v>1.3500000000000001E-3</v>
      </c>
    </row>
    <row r="255" spans="1:2" x14ac:dyDescent="0.25">
      <c r="A255" t="str">
        <f>""</f>
        <v/>
      </c>
      <c r="B255">
        <v>-14.81</v>
      </c>
    </row>
    <row r="257" spans="1:2" x14ac:dyDescent="0.25">
      <c r="A257" t="str">
        <f>"20-29 # YearDecade=1970"</f>
        <v>20-29 # YearDecade=1970</v>
      </c>
      <c r="B257">
        <v>1.48E-3</v>
      </c>
    </row>
    <row r="258" spans="1:2" x14ac:dyDescent="0.25">
      <c r="A258" t="str">
        <f>""</f>
        <v/>
      </c>
      <c r="B258">
        <v>-16.48</v>
      </c>
    </row>
    <row r="260" spans="1:2" x14ac:dyDescent="0.25">
      <c r="A260" t="str">
        <f>"20-29 # YearDecade=1980"</f>
        <v>20-29 # YearDecade=1980</v>
      </c>
      <c r="B260">
        <v>1.5E-3</v>
      </c>
    </row>
    <row r="261" spans="1:2" x14ac:dyDescent="0.25">
      <c r="A261" t="str">
        <f>""</f>
        <v/>
      </c>
      <c r="B261">
        <v>-17.03</v>
      </c>
    </row>
    <row r="263" spans="1:2" x14ac:dyDescent="0.25">
      <c r="A263" t="str">
        <f>"20-29 # YearDecade=1990"</f>
        <v>20-29 # YearDecade=1990</v>
      </c>
      <c r="B263">
        <v>1.47E-3</v>
      </c>
    </row>
    <row r="264" spans="1:2" x14ac:dyDescent="0.25">
      <c r="A264" t="str">
        <f>""</f>
        <v/>
      </c>
      <c r="B264">
        <v>-16.82</v>
      </c>
    </row>
    <row r="266" spans="1:2" x14ac:dyDescent="0.25">
      <c r="A266" t="str">
        <f>"20-29 # YearDecade=2000"</f>
        <v>20-29 # YearDecade=2000</v>
      </c>
      <c r="B266">
        <v>1.3699999999999999E-3</v>
      </c>
    </row>
    <row r="267" spans="1:2" x14ac:dyDescent="0.25">
      <c r="A267" t="str">
        <f>""</f>
        <v/>
      </c>
      <c r="B267">
        <v>-16.02</v>
      </c>
    </row>
    <row r="269" spans="1:2" x14ac:dyDescent="0.25">
      <c r="A269" t="str">
        <f>"20-29 # YearDecade=2010"</f>
        <v>20-29 # YearDecade=2010</v>
      </c>
      <c r="B269">
        <v>1.3500000000000001E-3</v>
      </c>
    </row>
    <row r="270" spans="1:2" x14ac:dyDescent="0.25">
      <c r="A270" t="str">
        <f>""</f>
        <v/>
      </c>
      <c r="B270">
        <v>-14.44</v>
      </c>
    </row>
    <row r="272" spans="1:2" x14ac:dyDescent="0.25">
      <c r="A272" t="str">
        <f>"30-39 # YearDecade=1950"</f>
        <v>30-39 # YearDecade=1950</v>
      </c>
      <c r="B272">
        <v>0</v>
      </c>
    </row>
    <row r="273" spans="1:2" x14ac:dyDescent="0.25">
      <c r="A273" t="str">
        <f>""</f>
        <v/>
      </c>
      <c r="B273" t="s">
        <v>2</v>
      </c>
    </row>
    <row r="275" spans="1:2" x14ac:dyDescent="0.25">
      <c r="A275" t="str">
        <f>"30-39 # YearDecade=1960"</f>
        <v>30-39 # YearDecade=1960</v>
      </c>
      <c r="B275">
        <v>7.6599999999999997E-4</v>
      </c>
    </row>
    <row r="276" spans="1:2" x14ac:dyDescent="0.25">
      <c r="A276" t="str">
        <f>""</f>
        <v/>
      </c>
      <c r="B276">
        <v>-8.42</v>
      </c>
    </row>
    <row r="278" spans="1:2" x14ac:dyDescent="0.25">
      <c r="A278" t="str">
        <f>"30-39 # YearDecade=1970"</f>
        <v>30-39 # YearDecade=1970</v>
      </c>
      <c r="B278">
        <v>8.2700000000000004E-4</v>
      </c>
    </row>
    <row r="279" spans="1:2" x14ac:dyDescent="0.25">
      <c r="A279" t="str">
        <f>""</f>
        <v/>
      </c>
      <c r="B279">
        <v>-9.1999999999999993</v>
      </c>
    </row>
    <row r="281" spans="1:2" x14ac:dyDescent="0.25">
      <c r="A281" t="str">
        <f>"30-39 # YearDecade=1980"</f>
        <v>30-39 # YearDecade=1980</v>
      </c>
      <c r="B281">
        <v>8.3600000000000005E-4</v>
      </c>
    </row>
    <row r="282" spans="1:2" x14ac:dyDescent="0.25">
      <c r="A282" t="str">
        <f>""</f>
        <v/>
      </c>
      <c r="B282">
        <v>-9.4700000000000006</v>
      </c>
    </row>
    <row r="284" spans="1:2" x14ac:dyDescent="0.25">
      <c r="A284" t="str">
        <f>"30-39 # YearDecade=1990"</f>
        <v>30-39 # YearDecade=1990</v>
      </c>
      <c r="B284">
        <v>9.3499999999999996E-4</v>
      </c>
    </row>
    <row r="285" spans="1:2" x14ac:dyDescent="0.25">
      <c r="A285" t="str">
        <f>""</f>
        <v/>
      </c>
      <c r="B285">
        <v>-10.72</v>
      </c>
    </row>
    <row r="287" spans="1:2" x14ac:dyDescent="0.25">
      <c r="A287" t="str">
        <f>"30-39 # YearDecade=2000"</f>
        <v>30-39 # YearDecade=2000</v>
      </c>
      <c r="B287">
        <v>7.0799999999999997E-4</v>
      </c>
    </row>
    <row r="288" spans="1:2" x14ac:dyDescent="0.25">
      <c r="A288" t="str">
        <f>""</f>
        <v/>
      </c>
      <c r="B288">
        <v>-8.27</v>
      </c>
    </row>
    <row r="290" spans="1:2" x14ac:dyDescent="0.25">
      <c r="A290" t="str">
        <f>"30-39 # YearDecade=2010"</f>
        <v>30-39 # YearDecade=2010</v>
      </c>
      <c r="B290">
        <v>7.2499999999999995E-4</v>
      </c>
    </row>
    <row r="291" spans="1:2" x14ac:dyDescent="0.25">
      <c r="A291" t="str">
        <f>""</f>
        <v/>
      </c>
      <c r="B291">
        <v>-7.77</v>
      </c>
    </row>
    <row r="293" spans="1:2" x14ac:dyDescent="0.25">
      <c r="A293" t="str">
        <f>"40-49 # YearDecade=1950"</f>
        <v>40-49 # YearDecade=1950</v>
      </c>
      <c r="B293">
        <v>0</v>
      </c>
    </row>
    <row r="294" spans="1:2" x14ac:dyDescent="0.25">
      <c r="A294" t="str">
        <f>""</f>
        <v/>
      </c>
      <c r="B294" t="s">
        <v>2</v>
      </c>
    </row>
    <row r="296" spans="1:2" x14ac:dyDescent="0.25">
      <c r="A296" t="str">
        <f>"40-49 # YearDecade=1960"</f>
        <v>40-49 # YearDecade=1960</v>
      </c>
      <c r="B296">
        <v>7.1000000000000002E-4</v>
      </c>
    </row>
    <row r="297" spans="1:2" x14ac:dyDescent="0.25">
      <c r="A297" t="str">
        <f>""</f>
        <v/>
      </c>
      <c r="B297">
        <v>-7.81</v>
      </c>
    </row>
    <row r="299" spans="1:2" x14ac:dyDescent="0.25">
      <c r="A299" t="str">
        <f>"40-49 # YearDecade=1970"</f>
        <v>40-49 # YearDecade=1970</v>
      </c>
      <c r="B299">
        <v>8.4099999999999995E-4</v>
      </c>
    </row>
    <row r="300" spans="1:2" x14ac:dyDescent="0.25">
      <c r="A300" t="str">
        <f>""</f>
        <v/>
      </c>
      <c r="B300">
        <v>-9.36</v>
      </c>
    </row>
    <row r="302" spans="1:2" x14ac:dyDescent="0.25">
      <c r="A302" t="str">
        <f>"40-49 # YearDecade=1980"</f>
        <v>40-49 # YearDecade=1980</v>
      </c>
      <c r="B302">
        <v>4.84E-4</v>
      </c>
    </row>
    <row r="303" spans="1:2" x14ac:dyDescent="0.25">
      <c r="A303" t="str">
        <f>""</f>
        <v/>
      </c>
      <c r="B303">
        <v>-5.49</v>
      </c>
    </row>
    <row r="305" spans="1:2" x14ac:dyDescent="0.25">
      <c r="A305" t="str">
        <f>"40-49 # YearDecade=1990"</f>
        <v>40-49 # YearDecade=1990</v>
      </c>
      <c r="B305">
        <v>5.6400000000000005E-4</v>
      </c>
    </row>
    <row r="306" spans="1:2" x14ac:dyDescent="0.25">
      <c r="A306" t="str">
        <f>""</f>
        <v/>
      </c>
      <c r="B306">
        <v>-6.47</v>
      </c>
    </row>
    <row r="308" spans="1:2" x14ac:dyDescent="0.25">
      <c r="A308" t="str">
        <f>"40-49 # YearDecade=2000"</f>
        <v>40-49 # YearDecade=2000</v>
      </c>
      <c r="B308">
        <v>5.1699999999999999E-4</v>
      </c>
    </row>
    <row r="309" spans="1:2" x14ac:dyDescent="0.25">
      <c r="A309" t="str">
        <f>""</f>
        <v/>
      </c>
      <c r="B309">
        <v>-6.03</v>
      </c>
    </row>
    <row r="311" spans="1:2" x14ac:dyDescent="0.25">
      <c r="A311" t="str">
        <f>"40-49 # YearDecade=2010"</f>
        <v>40-49 # YearDecade=2010</v>
      </c>
      <c r="B311">
        <v>3.7399999999999998E-4</v>
      </c>
    </row>
    <row r="312" spans="1:2" x14ac:dyDescent="0.25">
      <c r="A312" t="str">
        <f>""</f>
        <v/>
      </c>
      <c r="B312">
        <v>-4.01</v>
      </c>
    </row>
    <row r="314" spans="1:2" x14ac:dyDescent="0.25">
      <c r="A314" t="str">
        <f>"50-59 # YearDecade=1950"</f>
        <v>50-59 # YearDecade=1950</v>
      </c>
      <c r="B314">
        <v>0</v>
      </c>
    </row>
    <row r="315" spans="1:2" x14ac:dyDescent="0.25">
      <c r="A315" t="str">
        <f>""</f>
        <v/>
      </c>
      <c r="B315" t="s">
        <v>2</v>
      </c>
    </row>
    <row r="317" spans="1:2" x14ac:dyDescent="0.25">
      <c r="A317" t="str">
        <f>"50-59 # YearDecade=1960"</f>
        <v>50-59 # YearDecade=1960</v>
      </c>
      <c r="B317">
        <v>4.9700000000000005E-4</v>
      </c>
    </row>
    <row r="318" spans="1:2" x14ac:dyDescent="0.25">
      <c r="A318" t="str">
        <f>""</f>
        <v/>
      </c>
      <c r="B318">
        <v>-5.46</v>
      </c>
    </row>
    <row r="320" spans="1:2" x14ac:dyDescent="0.25">
      <c r="A320" t="str">
        <f>"50-59 # YearDecade=1970"</f>
        <v>50-59 # YearDecade=1970</v>
      </c>
      <c r="B320">
        <v>4.8700000000000002E-4</v>
      </c>
    </row>
    <row r="321" spans="1:2" x14ac:dyDescent="0.25">
      <c r="A321" t="str">
        <f>""</f>
        <v/>
      </c>
      <c r="B321">
        <v>-5.42</v>
      </c>
    </row>
    <row r="323" spans="1:2" x14ac:dyDescent="0.25">
      <c r="A323" t="str">
        <f>"50-59 # YearDecade=1980"</f>
        <v>50-59 # YearDecade=1980</v>
      </c>
      <c r="B323">
        <v>-3.7400000000000001E-5</v>
      </c>
    </row>
    <row r="324" spans="1:2" x14ac:dyDescent="0.25">
      <c r="A324" t="str">
        <f>""</f>
        <v/>
      </c>
      <c r="B324" t="s">
        <v>23</v>
      </c>
    </row>
    <row r="326" spans="1:2" x14ac:dyDescent="0.25">
      <c r="A326" t="str">
        <f>"50-59 # YearDecade=1990"</f>
        <v>50-59 # YearDecade=1990</v>
      </c>
      <c r="B326">
        <v>-4.08E-4</v>
      </c>
    </row>
    <row r="327" spans="1:2" x14ac:dyDescent="0.25">
      <c r="A327" t="str">
        <f>""</f>
        <v/>
      </c>
      <c r="B327" t="s">
        <v>24</v>
      </c>
    </row>
    <row r="329" spans="1:2" x14ac:dyDescent="0.25">
      <c r="A329" t="str">
        <f>"50-59 # YearDecade=2000"</f>
        <v>50-59 # YearDecade=2000</v>
      </c>
      <c r="B329">
        <v>-2.5300000000000002E-4</v>
      </c>
    </row>
    <row r="330" spans="1:2" x14ac:dyDescent="0.25">
      <c r="A330" t="str">
        <f>""</f>
        <v/>
      </c>
      <c r="B330" t="s">
        <v>25</v>
      </c>
    </row>
    <row r="332" spans="1:2" x14ac:dyDescent="0.25">
      <c r="A332" t="str">
        <f>"50-59 # YearDecade=2010"</f>
        <v>50-59 # YearDecade=2010</v>
      </c>
      <c r="B332">
        <v>-2.02E-4</v>
      </c>
    </row>
    <row r="333" spans="1:2" x14ac:dyDescent="0.25">
      <c r="A333" t="str">
        <f>""</f>
        <v/>
      </c>
      <c r="B333" t="s">
        <v>26</v>
      </c>
    </row>
    <row r="335" spans="1:2" x14ac:dyDescent="0.25">
      <c r="A335" t="str">
        <f>"60-69 # YearDecade=1950"</f>
        <v>60-69 # YearDecade=1950</v>
      </c>
      <c r="B335">
        <v>0</v>
      </c>
    </row>
    <row r="336" spans="1:2" x14ac:dyDescent="0.25">
      <c r="A336" t="str">
        <f>""</f>
        <v/>
      </c>
      <c r="B336" t="s">
        <v>2</v>
      </c>
    </row>
    <row r="338" spans="1:2" x14ac:dyDescent="0.25">
      <c r="A338" t="str">
        <f>"60-69 # YearDecade=1960"</f>
        <v>60-69 # YearDecade=1960</v>
      </c>
      <c r="B338">
        <v>1.48E-3</v>
      </c>
    </row>
    <row r="339" spans="1:2" x14ac:dyDescent="0.25">
      <c r="A339" t="str">
        <f>""</f>
        <v/>
      </c>
      <c r="B339">
        <v>-16.27</v>
      </c>
    </row>
    <row r="341" spans="1:2" x14ac:dyDescent="0.25">
      <c r="A341" t="str">
        <f>"60-69 # YearDecade=1970"</f>
        <v>60-69 # YearDecade=1970</v>
      </c>
      <c r="B341">
        <v>1.2400000000000001E-4</v>
      </c>
    </row>
    <row r="342" spans="1:2" x14ac:dyDescent="0.25">
      <c r="A342" t="str">
        <f>""</f>
        <v/>
      </c>
      <c r="B342">
        <v>-1.37</v>
      </c>
    </row>
    <row r="344" spans="1:2" x14ac:dyDescent="0.25">
      <c r="A344" t="str">
        <f>"60-69 # YearDecade=1980"</f>
        <v>60-69 # YearDecade=1980</v>
      </c>
      <c r="B344">
        <v>-9.3000000000000005E-4</v>
      </c>
    </row>
    <row r="345" spans="1:2" x14ac:dyDescent="0.25">
      <c r="A345" t="str">
        <f>""</f>
        <v/>
      </c>
      <c r="B345" t="s">
        <v>27</v>
      </c>
    </row>
    <row r="347" spans="1:2" x14ac:dyDescent="0.25">
      <c r="A347" t="str">
        <f>"60-69 # YearDecade=1990"</f>
        <v>60-69 # YearDecade=1990</v>
      </c>
      <c r="B347">
        <v>-1.0399999999999999E-3</v>
      </c>
    </row>
    <row r="348" spans="1:2" x14ac:dyDescent="0.25">
      <c r="A348" t="str">
        <f>""</f>
        <v/>
      </c>
      <c r="B348" t="s">
        <v>28</v>
      </c>
    </row>
    <row r="350" spans="1:2" x14ac:dyDescent="0.25">
      <c r="A350" t="str">
        <f>"60-69 # YearDecade=2000"</f>
        <v>60-69 # YearDecade=2000</v>
      </c>
      <c r="B350">
        <v>-2.0699999999999998E-3</v>
      </c>
    </row>
    <row r="351" spans="1:2" x14ac:dyDescent="0.25">
      <c r="A351" t="str">
        <f>""</f>
        <v/>
      </c>
      <c r="B351" t="s">
        <v>29</v>
      </c>
    </row>
    <row r="353" spans="1:2" x14ac:dyDescent="0.25">
      <c r="A353" t="str">
        <f>"60-69 # YearDecade=2010"</f>
        <v>60-69 # YearDecade=2010</v>
      </c>
      <c r="B353">
        <v>-1.2800000000000001E-3</v>
      </c>
    </row>
    <row r="354" spans="1:2" x14ac:dyDescent="0.25">
      <c r="A354" t="str">
        <f>""</f>
        <v/>
      </c>
      <c r="B354" t="s">
        <v>30</v>
      </c>
    </row>
    <row r="356" spans="1:2" x14ac:dyDescent="0.25">
      <c r="A356" t="str">
        <f>"70-79 # YearDecade=1950"</f>
        <v>70-79 # YearDecade=1950</v>
      </c>
      <c r="B356">
        <v>0</v>
      </c>
    </row>
    <row r="357" spans="1:2" x14ac:dyDescent="0.25">
      <c r="A357" t="str">
        <f>""</f>
        <v/>
      </c>
      <c r="B357" t="s">
        <v>2</v>
      </c>
    </row>
    <row r="359" spans="1:2" x14ac:dyDescent="0.25">
      <c r="A359" t="str">
        <f>"70-79 # YearDecade=1960"</f>
        <v>70-79 # YearDecade=1960</v>
      </c>
      <c r="B359">
        <v>1.65E-3</v>
      </c>
    </row>
    <row r="360" spans="1:2" x14ac:dyDescent="0.25">
      <c r="A360" t="str">
        <f>""</f>
        <v/>
      </c>
      <c r="B360">
        <v>-18.149999999999999</v>
      </c>
    </row>
    <row r="362" spans="1:2" x14ac:dyDescent="0.25">
      <c r="A362" t="str">
        <f>"70-79 # YearDecade=1970"</f>
        <v>70-79 # YearDecade=1970</v>
      </c>
      <c r="B362">
        <v>-1.3100000000000001E-4</v>
      </c>
    </row>
    <row r="363" spans="1:2" x14ac:dyDescent="0.25">
      <c r="A363" t="str">
        <f>""</f>
        <v/>
      </c>
      <c r="B363" t="s">
        <v>31</v>
      </c>
    </row>
    <row r="365" spans="1:2" x14ac:dyDescent="0.25">
      <c r="A365" t="str">
        <f>"70-79 # YearDecade=1980"</f>
        <v>70-79 # YearDecade=1980</v>
      </c>
      <c r="B365">
        <v>-3.7000000000000002E-3</v>
      </c>
    </row>
    <row r="366" spans="1:2" x14ac:dyDescent="0.25">
      <c r="A366" t="str">
        <f>""</f>
        <v/>
      </c>
      <c r="B366" t="s">
        <v>32</v>
      </c>
    </row>
    <row r="368" spans="1:2" x14ac:dyDescent="0.25">
      <c r="A368" t="str">
        <f>"70-79 # YearDecade=1990"</f>
        <v>70-79 # YearDecade=1990</v>
      </c>
      <c r="B368">
        <v>-3.7699999999999999E-3</v>
      </c>
    </row>
    <row r="369" spans="1:2" x14ac:dyDescent="0.25">
      <c r="A369" t="str">
        <f>""</f>
        <v/>
      </c>
      <c r="B369" t="s">
        <v>33</v>
      </c>
    </row>
    <row r="371" spans="1:2" x14ac:dyDescent="0.25">
      <c r="A371" t="str">
        <f>"70-79 # YearDecade=2000"</f>
        <v>70-79 # YearDecade=2000</v>
      </c>
      <c r="B371">
        <v>-5.64E-3</v>
      </c>
    </row>
    <row r="372" spans="1:2" x14ac:dyDescent="0.25">
      <c r="A372" t="str">
        <f>""</f>
        <v/>
      </c>
      <c r="B372" t="s">
        <v>34</v>
      </c>
    </row>
    <row r="374" spans="1:2" x14ac:dyDescent="0.25">
      <c r="A374" t="str">
        <f>"70-79 # YearDecade=2010"</f>
        <v>70-79 # YearDecade=2010</v>
      </c>
      <c r="B374">
        <v>-5.7600000000000004E-3</v>
      </c>
    </row>
    <row r="375" spans="1:2" x14ac:dyDescent="0.25">
      <c r="A375" t="str">
        <f>""</f>
        <v/>
      </c>
      <c r="B375" t="s">
        <v>35</v>
      </c>
    </row>
    <row r="377" spans="1:2" x14ac:dyDescent="0.25">
      <c r="A377" t="str">
        <f>"80 # YearDecade=1950"</f>
        <v>80 # YearDecade=1950</v>
      </c>
      <c r="B377">
        <v>0</v>
      </c>
    </row>
    <row r="378" spans="1:2" x14ac:dyDescent="0.25">
      <c r="A378" t="str">
        <f>""</f>
        <v/>
      </c>
      <c r="B378" t="s">
        <v>2</v>
      </c>
    </row>
    <row r="380" spans="1:2" x14ac:dyDescent="0.25">
      <c r="A380" t="str">
        <f>"80 # YearDecade=1960"</f>
        <v>80 # YearDecade=1960</v>
      </c>
      <c r="B380">
        <v>2.9199999999999999E-3</v>
      </c>
    </row>
    <row r="381" spans="1:2" x14ac:dyDescent="0.25">
      <c r="A381" t="str">
        <f>""</f>
        <v/>
      </c>
      <c r="B381">
        <v>-15.95</v>
      </c>
    </row>
    <row r="383" spans="1:2" x14ac:dyDescent="0.25">
      <c r="A383" t="str">
        <f>"80 # YearDecade=1970"</f>
        <v>80 # YearDecade=1970</v>
      </c>
      <c r="B383">
        <v>-5.0300000000000001E-6</v>
      </c>
    </row>
    <row r="384" spans="1:2" x14ac:dyDescent="0.25">
      <c r="A384" t="str">
        <f>""</f>
        <v/>
      </c>
      <c r="B384" t="s">
        <v>36</v>
      </c>
    </row>
    <row r="386" spans="1:2" x14ac:dyDescent="0.25">
      <c r="A386" t="str">
        <f>"80 # YearDecade=1980"</f>
        <v>80 # YearDecade=1980</v>
      </c>
      <c r="B386">
        <v>-3.2699999999999999E-3</v>
      </c>
    </row>
    <row r="387" spans="1:2" x14ac:dyDescent="0.25">
      <c r="A387" t="str">
        <f>""</f>
        <v/>
      </c>
      <c r="B387" t="s">
        <v>37</v>
      </c>
    </row>
    <row r="389" spans="1:2" x14ac:dyDescent="0.25">
      <c r="A389" t="str">
        <f>"80 # YearDecade=1990"</f>
        <v>80 # YearDecade=1990</v>
      </c>
      <c r="B389">
        <v>-4.81E-3</v>
      </c>
    </row>
    <row r="390" spans="1:2" x14ac:dyDescent="0.25">
      <c r="A390" t="str">
        <f>""</f>
        <v/>
      </c>
      <c r="B390" t="s">
        <v>38</v>
      </c>
    </row>
    <row r="392" spans="1:2" x14ac:dyDescent="0.25">
      <c r="A392" t="str">
        <f>"80 # YearDecade=2000"</f>
        <v>80 # YearDecade=2000</v>
      </c>
      <c r="B392">
        <v>-7.3499999999999998E-3</v>
      </c>
    </row>
    <row r="393" spans="1:2" x14ac:dyDescent="0.25">
      <c r="A393" t="str">
        <f>""</f>
        <v/>
      </c>
      <c r="B393" t="s">
        <v>39</v>
      </c>
    </row>
    <row r="395" spans="1:2" x14ac:dyDescent="0.25">
      <c r="A395" t="str">
        <f>"80 # YearDecade=2010"</f>
        <v>80 # YearDecade=2010</v>
      </c>
      <c r="B395">
        <v>-7.9399999999999991E-3</v>
      </c>
    </row>
    <row r="396" spans="1:2" x14ac:dyDescent="0.25">
      <c r="A396" t="str">
        <f>""</f>
        <v/>
      </c>
      <c r="B396" t="s">
        <v>40</v>
      </c>
    </row>
    <row r="398" spans="1:2" x14ac:dyDescent="0.25">
      <c r="A398" t="str">
        <f>"USDummy=0 # LessThan10 # YearDecade=1950"</f>
        <v>USDummy=0 # LessThan10 # YearDecade=1950</v>
      </c>
      <c r="B398">
        <v>0</v>
      </c>
    </row>
    <row r="399" spans="1:2" x14ac:dyDescent="0.25">
      <c r="A399" t="str">
        <f>""</f>
        <v/>
      </c>
      <c r="B399" t="s">
        <v>2</v>
      </c>
    </row>
    <row r="401" spans="1:2" x14ac:dyDescent="0.25">
      <c r="A401" t="str">
        <f>"USDummy=0 # LessThan10 # YearDecade=1960"</f>
        <v>USDummy=0 # LessThan10 # YearDecade=1960</v>
      </c>
      <c r="B401">
        <v>0</v>
      </c>
    </row>
    <row r="402" spans="1:2" x14ac:dyDescent="0.25">
      <c r="A402" t="str">
        <f>""</f>
        <v/>
      </c>
      <c r="B402" t="s">
        <v>2</v>
      </c>
    </row>
    <row r="404" spans="1:2" x14ac:dyDescent="0.25">
      <c r="A404" t="str">
        <f>"USDummy=0 # LessThan10 # YearDecade=1970"</f>
        <v>USDummy=0 # LessThan10 # YearDecade=1970</v>
      </c>
      <c r="B404">
        <v>0</v>
      </c>
    </row>
    <row r="405" spans="1:2" x14ac:dyDescent="0.25">
      <c r="A405" t="str">
        <f>""</f>
        <v/>
      </c>
      <c r="B405" t="s">
        <v>2</v>
      </c>
    </row>
    <row r="407" spans="1:2" x14ac:dyDescent="0.25">
      <c r="A407" t="str">
        <f>"USDummy=0 # LessThan10 # YearDecade=1980"</f>
        <v>USDummy=0 # LessThan10 # YearDecade=1980</v>
      </c>
      <c r="B407">
        <v>0</v>
      </c>
    </row>
    <row r="408" spans="1:2" x14ac:dyDescent="0.25">
      <c r="A408" t="str">
        <f>""</f>
        <v/>
      </c>
      <c r="B408" t="s">
        <v>2</v>
      </c>
    </row>
    <row r="410" spans="1:2" x14ac:dyDescent="0.25">
      <c r="A410" t="str">
        <f>"USDummy=0 # LessThan10 # YearDecade=1990"</f>
        <v>USDummy=0 # LessThan10 # YearDecade=1990</v>
      </c>
      <c r="B410">
        <v>0</v>
      </c>
    </row>
    <row r="411" spans="1:2" x14ac:dyDescent="0.25">
      <c r="A411" t="str">
        <f>""</f>
        <v/>
      </c>
      <c r="B411" t="s">
        <v>2</v>
      </c>
    </row>
    <row r="413" spans="1:2" x14ac:dyDescent="0.25">
      <c r="A413" t="str">
        <f>"USDummy=0 # LessThan10 # YearDecade=2000"</f>
        <v>USDummy=0 # LessThan10 # YearDecade=2000</v>
      </c>
      <c r="B413">
        <v>0</v>
      </c>
    </row>
    <row r="414" spans="1:2" x14ac:dyDescent="0.25">
      <c r="A414" t="str">
        <f>""</f>
        <v/>
      </c>
      <c r="B414" t="s">
        <v>2</v>
      </c>
    </row>
    <row r="416" spans="1:2" x14ac:dyDescent="0.25">
      <c r="A416" t="str">
        <f>"USDummy=0 # LessThan10 # YearDecade=2010"</f>
        <v>USDummy=0 # LessThan10 # YearDecade=2010</v>
      </c>
      <c r="B416">
        <v>0</v>
      </c>
    </row>
    <row r="417" spans="1:2" x14ac:dyDescent="0.25">
      <c r="A417" t="str">
        <f>""</f>
        <v/>
      </c>
      <c r="B417" t="s">
        <v>2</v>
      </c>
    </row>
    <row r="419" spans="1:2" x14ac:dyDescent="0.25">
      <c r="A419" t="str">
        <f>"USDummy=0 # 10-19 # YearDecade=1950"</f>
        <v>USDummy=0 # 10-19 # YearDecade=1950</v>
      </c>
      <c r="B419">
        <v>0</v>
      </c>
    </row>
    <row r="420" spans="1:2" x14ac:dyDescent="0.25">
      <c r="A420" t="str">
        <f>""</f>
        <v/>
      </c>
      <c r="B420" t="s">
        <v>2</v>
      </c>
    </row>
    <row r="422" spans="1:2" x14ac:dyDescent="0.25">
      <c r="A422" t="str">
        <f>"USDummy=0 # 10-19 # YearDecade=1960"</f>
        <v>USDummy=0 # 10-19 # YearDecade=1960</v>
      </c>
      <c r="B422">
        <v>0</v>
      </c>
    </row>
    <row r="423" spans="1:2" x14ac:dyDescent="0.25">
      <c r="A423" t="str">
        <f>""</f>
        <v/>
      </c>
      <c r="B423" t="s">
        <v>2</v>
      </c>
    </row>
    <row r="425" spans="1:2" x14ac:dyDescent="0.25">
      <c r="A425" t="str">
        <f>"USDummy=0 # 10-19 # YearDecade=1970"</f>
        <v>USDummy=0 # 10-19 # YearDecade=1970</v>
      </c>
      <c r="B425">
        <v>0</v>
      </c>
    </row>
    <row r="426" spans="1:2" x14ac:dyDescent="0.25">
      <c r="A426" t="str">
        <f>""</f>
        <v/>
      </c>
      <c r="B426" t="s">
        <v>2</v>
      </c>
    </row>
    <row r="428" spans="1:2" x14ac:dyDescent="0.25">
      <c r="A428" t="str">
        <f>"USDummy=0 # 10-19 # YearDecade=1980"</f>
        <v>USDummy=0 # 10-19 # YearDecade=1980</v>
      </c>
      <c r="B428">
        <v>0</v>
      </c>
    </row>
    <row r="429" spans="1:2" x14ac:dyDescent="0.25">
      <c r="A429" t="str">
        <f>""</f>
        <v/>
      </c>
      <c r="B429" t="s">
        <v>2</v>
      </c>
    </row>
    <row r="431" spans="1:2" x14ac:dyDescent="0.25">
      <c r="A431" t="str">
        <f>"USDummy=0 # 10-19 # YearDecade=1990"</f>
        <v>USDummy=0 # 10-19 # YearDecade=1990</v>
      </c>
      <c r="B431">
        <v>0</v>
      </c>
    </row>
    <row r="432" spans="1:2" x14ac:dyDescent="0.25">
      <c r="A432" t="str">
        <f>""</f>
        <v/>
      </c>
      <c r="B432" t="s">
        <v>2</v>
      </c>
    </row>
    <row r="434" spans="1:2" x14ac:dyDescent="0.25">
      <c r="A434" t="str">
        <f>"USDummy=0 # 10-19 # YearDecade=2000"</f>
        <v>USDummy=0 # 10-19 # YearDecade=2000</v>
      </c>
      <c r="B434">
        <v>0</v>
      </c>
    </row>
    <row r="435" spans="1:2" x14ac:dyDescent="0.25">
      <c r="A435" t="str">
        <f>""</f>
        <v/>
      </c>
      <c r="B435" t="s">
        <v>2</v>
      </c>
    </row>
    <row r="437" spans="1:2" x14ac:dyDescent="0.25">
      <c r="A437" t="str">
        <f>"USDummy=0 # 10-19 # YearDecade=2010"</f>
        <v>USDummy=0 # 10-19 # YearDecade=2010</v>
      </c>
      <c r="B437">
        <v>0</v>
      </c>
    </row>
    <row r="438" spans="1:2" x14ac:dyDescent="0.25">
      <c r="A438" t="str">
        <f>""</f>
        <v/>
      </c>
      <c r="B438" t="s">
        <v>2</v>
      </c>
    </row>
    <row r="440" spans="1:2" x14ac:dyDescent="0.25">
      <c r="A440" t="str">
        <f>"USDummy=0 # 20-29 # YearDecade=1950"</f>
        <v>USDummy=0 # 20-29 # YearDecade=1950</v>
      </c>
      <c r="B440">
        <v>0</v>
      </c>
    </row>
    <row r="441" spans="1:2" x14ac:dyDescent="0.25">
      <c r="A441" t="str">
        <f>""</f>
        <v/>
      </c>
      <c r="B441" t="s">
        <v>2</v>
      </c>
    </row>
    <row r="443" spans="1:2" x14ac:dyDescent="0.25">
      <c r="A443" t="str">
        <f>"USDummy=0 # 20-29 # YearDecade=1960"</f>
        <v>USDummy=0 # 20-29 # YearDecade=1960</v>
      </c>
      <c r="B443">
        <v>0</v>
      </c>
    </row>
    <row r="444" spans="1:2" x14ac:dyDescent="0.25">
      <c r="A444" t="str">
        <f>""</f>
        <v/>
      </c>
      <c r="B444" t="s">
        <v>2</v>
      </c>
    </row>
    <row r="446" spans="1:2" x14ac:dyDescent="0.25">
      <c r="A446" t="str">
        <f>"USDummy=0 # 20-29 # YearDecade=1970"</f>
        <v>USDummy=0 # 20-29 # YearDecade=1970</v>
      </c>
      <c r="B446">
        <v>0</v>
      </c>
    </row>
    <row r="447" spans="1:2" x14ac:dyDescent="0.25">
      <c r="A447" t="str">
        <f>""</f>
        <v/>
      </c>
      <c r="B447" t="s">
        <v>2</v>
      </c>
    </row>
    <row r="449" spans="1:2" x14ac:dyDescent="0.25">
      <c r="A449" t="str">
        <f>"USDummy=0 # 20-29 # YearDecade=1980"</f>
        <v>USDummy=0 # 20-29 # YearDecade=1980</v>
      </c>
      <c r="B449">
        <v>0</v>
      </c>
    </row>
    <row r="450" spans="1:2" x14ac:dyDescent="0.25">
      <c r="A450" t="str">
        <f>""</f>
        <v/>
      </c>
      <c r="B450" t="s">
        <v>2</v>
      </c>
    </row>
    <row r="452" spans="1:2" x14ac:dyDescent="0.25">
      <c r="A452" t="str">
        <f>"USDummy=0 # 20-29 # YearDecade=1990"</f>
        <v>USDummy=0 # 20-29 # YearDecade=1990</v>
      </c>
      <c r="B452">
        <v>0</v>
      </c>
    </row>
    <row r="453" spans="1:2" x14ac:dyDescent="0.25">
      <c r="A453" t="str">
        <f>""</f>
        <v/>
      </c>
      <c r="B453" t="s">
        <v>2</v>
      </c>
    </row>
    <row r="455" spans="1:2" x14ac:dyDescent="0.25">
      <c r="A455" t="str">
        <f>"USDummy=0 # 20-29 # YearDecade=2000"</f>
        <v>USDummy=0 # 20-29 # YearDecade=2000</v>
      </c>
      <c r="B455">
        <v>0</v>
      </c>
    </row>
    <row r="456" spans="1:2" x14ac:dyDescent="0.25">
      <c r="A456" t="str">
        <f>""</f>
        <v/>
      </c>
      <c r="B456" t="s">
        <v>2</v>
      </c>
    </row>
    <row r="458" spans="1:2" x14ac:dyDescent="0.25">
      <c r="A458" t="str">
        <f>"USDummy=0 # 20-29 # YearDecade=2010"</f>
        <v>USDummy=0 # 20-29 # YearDecade=2010</v>
      </c>
      <c r="B458">
        <v>0</v>
      </c>
    </row>
    <row r="459" spans="1:2" x14ac:dyDescent="0.25">
      <c r="A459" t="str">
        <f>""</f>
        <v/>
      </c>
      <c r="B459" t="s">
        <v>2</v>
      </c>
    </row>
    <row r="461" spans="1:2" x14ac:dyDescent="0.25">
      <c r="A461" t="str">
        <f>"USDummy=0 # 30-39 # YearDecade=1950"</f>
        <v>USDummy=0 # 30-39 # YearDecade=1950</v>
      </c>
      <c r="B461">
        <v>0</v>
      </c>
    </row>
    <row r="462" spans="1:2" x14ac:dyDescent="0.25">
      <c r="A462" t="str">
        <f>""</f>
        <v/>
      </c>
      <c r="B462" t="s">
        <v>2</v>
      </c>
    </row>
    <row r="464" spans="1:2" x14ac:dyDescent="0.25">
      <c r="A464" t="str">
        <f>"USDummy=0 # 30-39 # YearDecade=1960"</f>
        <v>USDummy=0 # 30-39 # YearDecade=1960</v>
      </c>
      <c r="B464">
        <v>0</v>
      </c>
    </row>
    <row r="465" spans="1:2" x14ac:dyDescent="0.25">
      <c r="A465" t="str">
        <f>""</f>
        <v/>
      </c>
      <c r="B465" t="s">
        <v>2</v>
      </c>
    </row>
    <row r="467" spans="1:2" x14ac:dyDescent="0.25">
      <c r="A467" t="str">
        <f>"USDummy=0 # 30-39 # YearDecade=1970"</f>
        <v>USDummy=0 # 30-39 # YearDecade=1970</v>
      </c>
      <c r="B467">
        <v>0</v>
      </c>
    </row>
    <row r="468" spans="1:2" x14ac:dyDescent="0.25">
      <c r="A468" t="str">
        <f>""</f>
        <v/>
      </c>
      <c r="B468" t="s">
        <v>2</v>
      </c>
    </row>
    <row r="470" spans="1:2" x14ac:dyDescent="0.25">
      <c r="A470" t="str">
        <f>"USDummy=0 # 30-39 # YearDecade=1980"</f>
        <v>USDummy=0 # 30-39 # YearDecade=1980</v>
      </c>
      <c r="B470">
        <v>0</v>
      </c>
    </row>
    <row r="471" spans="1:2" x14ac:dyDescent="0.25">
      <c r="A471" t="str">
        <f>""</f>
        <v/>
      </c>
      <c r="B471" t="s">
        <v>2</v>
      </c>
    </row>
    <row r="473" spans="1:2" x14ac:dyDescent="0.25">
      <c r="A473" t="str">
        <f>"USDummy=0 # 30-39 # YearDecade=1990"</f>
        <v>USDummy=0 # 30-39 # YearDecade=1990</v>
      </c>
      <c r="B473">
        <v>0</v>
      </c>
    </row>
    <row r="474" spans="1:2" x14ac:dyDescent="0.25">
      <c r="A474" t="str">
        <f>""</f>
        <v/>
      </c>
      <c r="B474" t="s">
        <v>2</v>
      </c>
    </row>
    <row r="476" spans="1:2" x14ac:dyDescent="0.25">
      <c r="A476" t="str">
        <f>"USDummy=0 # 30-39 # YearDecade=2000"</f>
        <v>USDummy=0 # 30-39 # YearDecade=2000</v>
      </c>
      <c r="B476">
        <v>0</v>
      </c>
    </row>
    <row r="477" spans="1:2" x14ac:dyDescent="0.25">
      <c r="A477" t="str">
        <f>""</f>
        <v/>
      </c>
      <c r="B477" t="s">
        <v>2</v>
      </c>
    </row>
    <row r="479" spans="1:2" x14ac:dyDescent="0.25">
      <c r="A479" t="str">
        <f>"USDummy=0 # 30-39 # YearDecade=2010"</f>
        <v>USDummy=0 # 30-39 # YearDecade=2010</v>
      </c>
      <c r="B479">
        <v>0</v>
      </c>
    </row>
    <row r="480" spans="1:2" x14ac:dyDescent="0.25">
      <c r="A480" t="str">
        <f>""</f>
        <v/>
      </c>
      <c r="B480" t="s">
        <v>2</v>
      </c>
    </row>
    <row r="482" spans="1:2" x14ac:dyDescent="0.25">
      <c r="A482" t="str">
        <f>"USDummy=0 # 40-49 # YearDecade=1950"</f>
        <v>USDummy=0 # 40-49 # YearDecade=1950</v>
      </c>
      <c r="B482">
        <v>0</v>
      </c>
    </row>
    <row r="483" spans="1:2" x14ac:dyDescent="0.25">
      <c r="A483" t="str">
        <f>""</f>
        <v/>
      </c>
      <c r="B483" t="s">
        <v>2</v>
      </c>
    </row>
    <row r="485" spans="1:2" x14ac:dyDescent="0.25">
      <c r="A485" t="str">
        <f>"USDummy=0 # 40-49 # YearDecade=1960"</f>
        <v>USDummy=0 # 40-49 # YearDecade=1960</v>
      </c>
      <c r="B485">
        <v>0</v>
      </c>
    </row>
    <row r="486" spans="1:2" x14ac:dyDescent="0.25">
      <c r="A486" t="str">
        <f>""</f>
        <v/>
      </c>
      <c r="B486" t="s">
        <v>2</v>
      </c>
    </row>
    <row r="488" spans="1:2" x14ac:dyDescent="0.25">
      <c r="A488" t="str">
        <f>"USDummy=0 # 40-49 # YearDecade=1970"</f>
        <v>USDummy=0 # 40-49 # YearDecade=1970</v>
      </c>
      <c r="B488">
        <v>0</v>
      </c>
    </row>
    <row r="489" spans="1:2" x14ac:dyDescent="0.25">
      <c r="A489" t="str">
        <f>""</f>
        <v/>
      </c>
      <c r="B489" t="s">
        <v>2</v>
      </c>
    </row>
    <row r="491" spans="1:2" x14ac:dyDescent="0.25">
      <c r="A491" t="str">
        <f>"USDummy=0 # 40-49 # YearDecade=1980"</f>
        <v>USDummy=0 # 40-49 # YearDecade=1980</v>
      </c>
      <c r="B491">
        <v>0</v>
      </c>
    </row>
    <row r="492" spans="1:2" x14ac:dyDescent="0.25">
      <c r="A492" t="str">
        <f>""</f>
        <v/>
      </c>
      <c r="B492" t="s">
        <v>2</v>
      </c>
    </row>
    <row r="494" spans="1:2" x14ac:dyDescent="0.25">
      <c r="A494" t="str">
        <f>"USDummy=0 # 40-49 # YearDecade=1990"</f>
        <v>USDummy=0 # 40-49 # YearDecade=1990</v>
      </c>
      <c r="B494">
        <v>0</v>
      </c>
    </row>
    <row r="495" spans="1:2" x14ac:dyDescent="0.25">
      <c r="A495" t="str">
        <f>""</f>
        <v/>
      </c>
      <c r="B495" t="s">
        <v>2</v>
      </c>
    </row>
    <row r="497" spans="1:2" x14ac:dyDescent="0.25">
      <c r="A497" t="str">
        <f>"USDummy=0 # 40-49 # YearDecade=2000"</f>
        <v>USDummy=0 # 40-49 # YearDecade=2000</v>
      </c>
      <c r="B497">
        <v>0</v>
      </c>
    </row>
    <row r="498" spans="1:2" x14ac:dyDescent="0.25">
      <c r="A498" t="str">
        <f>""</f>
        <v/>
      </c>
      <c r="B498" t="s">
        <v>2</v>
      </c>
    </row>
    <row r="500" spans="1:2" x14ac:dyDescent="0.25">
      <c r="A500" t="str">
        <f>"USDummy=0 # 40-49 # YearDecade=2010"</f>
        <v>USDummy=0 # 40-49 # YearDecade=2010</v>
      </c>
      <c r="B500">
        <v>0</v>
      </c>
    </row>
    <row r="501" spans="1:2" x14ac:dyDescent="0.25">
      <c r="A501" t="str">
        <f>""</f>
        <v/>
      </c>
      <c r="B501" t="s">
        <v>2</v>
      </c>
    </row>
    <row r="503" spans="1:2" x14ac:dyDescent="0.25">
      <c r="A503" t="str">
        <f>"USDummy=0 # 50-59 # YearDecade=1950"</f>
        <v>USDummy=0 # 50-59 # YearDecade=1950</v>
      </c>
      <c r="B503">
        <v>0</v>
      </c>
    </row>
    <row r="504" spans="1:2" x14ac:dyDescent="0.25">
      <c r="A504" t="str">
        <f>""</f>
        <v/>
      </c>
      <c r="B504" t="s">
        <v>2</v>
      </c>
    </row>
    <row r="506" spans="1:2" x14ac:dyDescent="0.25">
      <c r="A506" t="str">
        <f>"USDummy=0 # 50-59 # YearDecade=1960"</f>
        <v>USDummy=0 # 50-59 # YearDecade=1960</v>
      </c>
      <c r="B506">
        <v>0</v>
      </c>
    </row>
    <row r="507" spans="1:2" x14ac:dyDescent="0.25">
      <c r="A507" t="str">
        <f>""</f>
        <v/>
      </c>
      <c r="B507" t="s">
        <v>2</v>
      </c>
    </row>
    <row r="509" spans="1:2" x14ac:dyDescent="0.25">
      <c r="A509" t="str">
        <f>"USDummy=0 # 50-59 # YearDecade=1970"</f>
        <v>USDummy=0 # 50-59 # YearDecade=1970</v>
      </c>
      <c r="B509">
        <v>0</v>
      </c>
    </row>
    <row r="510" spans="1:2" x14ac:dyDescent="0.25">
      <c r="A510" t="str">
        <f>""</f>
        <v/>
      </c>
      <c r="B510" t="s">
        <v>2</v>
      </c>
    </row>
    <row r="512" spans="1:2" x14ac:dyDescent="0.25">
      <c r="A512" t="str">
        <f>"USDummy=0 # 50-59 # YearDecade=1980"</f>
        <v>USDummy=0 # 50-59 # YearDecade=1980</v>
      </c>
      <c r="B512">
        <v>0</v>
      </c>
    </row>
    <row r="513" spans="1:2" x14ac:dyDescent="0.25">
      <c r="A513" t="str">
        <f>""</f>
        <v/>
      </c>
      <c r="B513" t="s">
        <v>2</v>
      </c>
    </row>
    <row r="515" spans="1:2" x14ac:dyDescent="0.25">
      <c r="A515" t="str">
        <f>"USDummy=0 # 50-59 # YearDecade=1990"</f>
        <v>USDummy=0 # 50-59 # YearDecade=1990</v>
      </c>
      <c r="B515">
        <v>0</v>
      </c>
    </row>
    <row r="516" spans="1:2" x14ac:dyDescent="0.25">
      <c r="A516" t="str">
        <f>""</f>
        <v/>
      </c>
      <c r="B516" t="s">
        <v>2</v>
      </c>
    </row>
    <row r="518" spans="1:2" x14ac:dyDescent="0.25">
      <c r="A518" t="str">
        <f>"USDummy=0 # 50-59 # YearDecade=2000"</f>
        <v>USDummy=0 # 50-59 # YearDecade=2000</v>
      </c>
      <c r="B518">
        <v>0</v>
      </c>
    </row>
    <row r="519" spans="1:2" x14ac:dyDescent="0.25">
      <c r="A519" t="str">
        <f>""</f>
        <v/>
      </c>
      <c r="B519" t="s">
        <v>2</v>
      </c>
    </row>
    <row r="521" spans="1:2" x14ac:dyDescent="0.25">
      <c r="A521" t="str">
        <f>"USDummy=0 # 50-59 # YearDecade=2010"</f>
        <v>USDummy=0 # 50-59 # YearDecade=2010</v>
      </c>
      <c r="B521">
        <v>0</v>
      </c>
    </row>
    <row r="522" spans="1:2" x14ac:dyDescent="0.25">
      <c r="A522" t="str">
        <f>""</f>
        <v/>
      </c>
      <c r="B522" t="s">
        <v>2</v>
      </c>
    </row>
    <row r="524" spans="1:2" x14ac:dyDescent="0.25">
      <c r="A524" t="str">
        <f>"USDummy=0 # 60-69 # YearDecade=1950"</f>
        <v>USDummy=0 # 60-69 # YearDecade=1950</v>
      </c>
      <c r="B524">
        <v>0</v>
      </c>
    </row>
    <row r="525" spans="1:2" x14ac:dyDescent="0.25">
      <c r="A525" t="str">
        <f>""</f>
        <v/>
      </c>
      <c r="B525" t="s">
        <v>2</v>
      </c>
    </row>
    <row r="527" spans="1:2" x14ac:dyDescent="0.25">
      <c r="A527" t="str">
        <f>"USDummy=0 # 60-69 # YearDecade=1960"</f>
        <v>USDummy=0 # 60-69 # YearDecade=1960</v>
      </c>
      <c r="B527">
        <v>0</v>
      </c>
    </row>
    <row r="528" spans="1:2" x14ac:dyDescent="0.25">
      <c r="A528" t="str">
        <f>""</f>
        <v/>
      </c>
      <c r="B528" t="s">
        <v>2</v>
      </c>
    </row>
    <row r="530" spans="1:2" x14ac:dyDescent="0.25">
      <c r="A530" t="str">
        <f>"USDummy=0 # 60-69 # YearDecade=1970"</f>
        <v>USDummy=0 # 60-69 # YearDecade=1970</v>
      </c>
      <c r="B530">
        <v>0</v>
      </c>
    </row>
    <row r="531" spans="1:2" x14ac:dyDescent="0.25">
      <c r="A531" t="str">
        <f>""</f>
        <v/>
      </c>
      <c r="B531" t="s">
        <v>2</v>
      </c>
    </row>
    <row r="533" spans="1:2" x14ac:dyDescent="0.25">
      <c r="A533" t="str">
        <f>"USDummy=0 # 60-69 # YearDecade=1980"</f>
        <v>USDummy=0 # 60-69 # YearDecade=1980</v>
      </c>
      <c r="B533">
        <v>0</v>
      </c>
    </row>
    <row r="534" spans="1:2" x14ac:dyDescent="0.25">
      <c r="A534" t="str">
        <f>""</f>
        <v/>
      </c>
      <c r="B534" t="s">
        <v>2</v>
      </c>
    </row>
    <row r="536" spans="1:2" x14ac:dyDescent="0.25">
      <c r="A536" t="str">
        <f>"USDummy=0 # 60-69 # YearDecade=1990"</f>
        <v>USDummy=0 # 60-69 # YearDecade=1990</v>
      </c>
      <c r="B536">
        <v>0</v>
      </c>
    </row>
    <row r="537" spans="1:2" x14ac:dyDescent="0.25">
      <c r="A537" t="str">
        <f>""</f>
        <v/>
      </c>
      <c r="B537" t="s">
        <v>2</v>
      </c>
    </row>
    <row r="539" spans="1:2" x14ac:dyDescent="0.25">
      <c r="A539" t="str">
        <f>"USDummy=0 # 60-69 # YearDecade=2000"</f>
        <v>USDummy=0 # 60-69 # YearDecade=2000</v>
      </c>
      <c r="B539">
        <v>0</v>
      </c>
    </row>
    <row r="540" spans="1:2" x14ac:dyDescent="0.25">
      <c r="A540" t="str">
        <f>""</f>
        <v/>
      </c>
      <c r="B540" t="s">
        <v>2</v>
      </c>
    </row>
    <row r="542" spans="1:2" x14ac:dyDescent="0.25">
      <c r="A542" t="str">
        <f>"USDummy=0 # 60-69 # YearDecade=2010"</f>
        <v>USDummy=0 # 60-69 # YearDecade=2010</v>
      </c>
      <c r="B542">
        <v>0</v>
      </c>
    </row>
    <row r="543" spans="1:2" x14ac:dyDescent="0.25">
      <c r="A543" t="str">
        <f>""</f>
        <v/>
      </c>
      <c r="B543" t="s">
        <v>2</v>
      </c>
    </row>
    <row r="545" spans="1:2" x14ac:dyDescent="0.25">
      <c r="A545" t="str">
        <f>"USDummy=0 # 70-79 # YearDecade=1950"</f>
        <v>USDummy=0 # 70-79 # YearDecade=1950</v>
      </c>
      <c r="B545">
        <v>0</v>
      </c>
    </row>
    <row r="546" spans="1:2" x14ac:dyDescent="0.25">
      <c r="A546" t="str">
        <f>""</f>
        <v/>
      </c>
      <c r="B546" t="s">
        <v>2</v>
      </c>
    </row>
    <row r="548" spans="1:2" x14ac:dyDescent="0.25">
      <c r="A548" t="str">
        <f>"USDummy=0 # 70-79 # YearDecade=1960"</f>
        <v>USDummy=0 # 70-79 # YearDecade=1960</v>
      </c>
      <c r="B548">
        <v>0</v>
      </c>
    </row>
    <row r="549" spans="1:2" x14ac:dyDescent="0.25">
      <c r="A549" t="str">
        <f>""</f>
        <v/>
      </c>
      <c r="B549" t="s">
        <v>2</v>
      </c>
    </row>
    <row r="551" spans="1:2" x14ac:dyDescent="0.25">
      <c r="A551" t="str">
        <f>"USDummy=0 # 70-79 # YearDecade=1970"</f>
        <v>USDummy=0 # 70-79 # YearDecade=1970</v>
      </c>
      <c r="B551">
        <v>0</v>
      </c>
    </row>
    <row r="552" spans="1:2" x14ac:dyDescent="0.25">
      <c r="A552" t="str">
        <f>""</f>
        <v/>
      </c>
      <c r="B552" t="s">
        <v>2</v>
      </c>
    </row>
    <row r="554" spans="1:2" x14ac:dyDescent="0.25">
      <c r="A554" t="str">
        <f>"USDummy=0 # 70-79 # YearDecade=1980"</f>
        <v>USDummy=0 # 70-79 # YearDecade=1980</v>
      </c>
      <c r="B554">
        <v>0</v>
      </c>
    </row>
    <row r="555" spans="1:2" x14ac:dyDescent="0.25">
      <c r="A555" t="str">
        <f>""</f>
        <v/>
      </c>
      <c r="B555" t="s">
        <v>2</v>
      </c>
    </row>
    <row r="557" spans="1:2" x14ac:dyDescent="0.25">
      <c r="A557" t="str">
        <f>"USDummy=0 # 70-79 # YearDecade=1990"</f>
        <v>USDummy=0 # 70-79 # YearDecade=1990</v>
      </c>
      <c r="B557">
        <v>0</v>
      </c>
    </row>
    <row r="558" spans="1:2" x14ac:dyDescent="0.25">
      <c r="A558" t="str">
        <f>""</f>
        <v/>
      </c>
      <c r="B558" t="s">
        <v>2</v>
      </c>
    </row>
    <row r="560" spans="1:2" x14ac:dyDescent="0.25">
      <c r="A560" t="str">
        <f>"USDummy=0 # 70-79 # YearDecade=2000"</f>
        <v>USDummy=0 # 70-79 # YearDecade=2000</v>
      </c>
      <c r="B560">
        <v>0</v>
      </c>
    </row>
    <row r="561" spans="1:2" x14ac:dyDescent="0.25">
      <c r="A561" t="str">
        <f>""</f>
        <v/>
      </c>
      <c r="B561" t="s">
        <v>2</v>
      </c>
    </row>
    <row r="563" spans="1:2" x14ac:dyDescent="0.25">
      <c r="A563" t="str">
        <f>"USDummy=0 # 70-79 # YearDecade=2010"</f>
        <v>USDummy=0 # 70-79 # YearDecade=2010</v>
      </c>
      <c r="B563">
        <v>0</v>
      </c>
    </row>
    <row r="564" spans="1:2" x14ac:dyDescent="0.25">
      <c r="A564" t="str">
        <f>""</f>
        <v/>
      </c>
      <c r="B564" t="s">
        <v>2</v>
      </c>
    </row>
    <row r="566" spans="1:2" x14ac:dyDescent="0.25">
      <c r="A566" t="str">
        <f>"USDummy=0 # 80 # YearDecade=1950"</f>
        <v>USDummy=0 # 80 # YearDecade=1950</v>
      </c>
      <c r="B566">
        <v>0</v>
      </c>
    </row>
    <row r="567" spans="1:2" x14ac:dyDescent="0.25">
      <c r="A567" t="str">
        <f>""</f>
        <v/>
      </c>
      <c r="B567" t="s">
        <v>2</v>
      </c>
    </row>
    <row r="569" spans="1:2" x14ac:dyDescent="0.25">
      <c r="A569" t="str">
        <f>"USDummy=0 # 80 # YearDecade=1960"</f>
        <v>USDummy=0 # 80 # YearDecade=1960</v>
      </c>
      <c r="B569">
        <v>0</v>
      </c>
    </row>
    <row r="570" spans="1:2" x14ac:dyDescent="0.25">
      <c r="A570" t="str">
        <f>""</f>
        <v/>
      </c>
      <c r="B570" t="s">
        <v>2</v>
      </c>
    </row>
    <row r="572" spans="1:2" x14ac:dyDescent="0.25">
      <c r="A572" t="str">
        <f>"USDummy=0 # 80 # YearDecade=1970"</f>
        <v>USDummy=0 # 80 # YearDecade=1970</v>
      </c>
      <c r="B572">
        <v>0</v>
      </c>
    </row>
    <row r="573" spans="1:2" x14ac:dyDescent="0.25">
      <c r="A573" t="str">
        <f>""</f>
        <v/>
      </c>
      <c r="B573" t="s">
        <v>2</v>
      </c>
    </row>
    <row r="575" spans="1:2" x14ac:dyDescent="0.25">
      <c r="A575" t="str">
        <f>"USDummy=0 # 80 # YearDecade=1980"</f>
        <v>USDummy=0 # 80 # YearDecade=1980</v>
      </c>
      <c r="B575">
        <v>0</v>
      </c>
    </row>
    <row r="576" spans="1:2" x14ac:dyDescent="0.25">
      <c r="A576" t="str">
        <f>""</f>
        <v/>
      </c>
      <c r="B576" t="s">
        <v>2</v>
      </c>
    </row>
    <row r="578" spans="1:2" x14ac:dyDescent="0.25">
      <c r="A578" t="str">
        <f>"USDummy=0 # 80 # YearDecade=1990"</f>
        <v>USDummy=0 # 80 # YearDecade=1990</v>
      </c>
      <c r="B578">
        <v>0</v>
      </c>
    </row>
    <row r="579" spans="1:2" x14ac:dyDescent="0.25">
      <c r="A579" t="str">
        <f>""</f>
        <v/>
      </c>
      <c r="B579" t="s">
        <v>2</v>
      </c>
    </row>
    <row r="581" spans="1:2" x14ac:dyDescent="0.25">
      <c r="A581" t="str">
        <f>"USDummy=0 # 80 # YearDecade=2000"</f>
        <v>USDummy=0 # 80 # YearDecade=2000</v>
      </c>
      <c r="B581">
        <v>0</v>
      </c>
    </row>
    <row r="582" spans="1:2" x14ac:dyDescent="0.25">
      <c r="A582" t="str">
        <f>""</f>
        <v/>
      </c>
      <c r="B582" t="s">
        <v>2</v>
      </c>
    </row>
    <row r="584" spans="1:2" x14ac:dyDescent="0.25">
      <c r="A584" t="str">
        <f>"USDummy=0 # 80 # YearDecade=2010"</f>
        <v>USDummy=0 # 80 # YearDecade=2010</v>
      </c>
      <c r="B584">
        <v>0</v>
      </c>
    </row>
    <row r="585" spans="1:2" x14ac:dyDescent="0.25">
      <c r="A585" t="str">
        <f>""</f>
        <v/>
      </c>
      <c r="B585" t="s">
        <v>2</v>
      </c>
    </row>
    <row r="587" spans="1:2" x14ac:dyDescent="0.25">
      <c r="A587" t="str">
        <f>"USDummy=1 # LessThan10 # YearDecade=1950"</f>
        <v>USDummy=1 # LessThan10 # YearDecade=1950</v>
      </c>
      <c r="B587">
        <v>0</v>
      </c>
    </row>
    <row r="588" spans="1:2" x14ac:dyDescent="0.25">
      <c r="A588" t="str">
        <f>""</f>
        <v/>
      </c>
      <c r="B588" t="s">
        <v>2</v>
      </c>
    </row>
    <row r="590" spans="1:2" x14ac:dyDescent="0.25">
      <c r="A590" t="str">
        <f>"USDummy=1 # LessThan10 # YearDecade=1960"</f>
        <v>USDummy=1 # LessThan10 # YearDecade=1960</v>
      </c>
      <c r="B590">
        <v>0</v>
      </c>
    </row>
    <row r="591" spans="1:2" x14ac:dyDescent="0.25">
      <c r="A591" t="str">
        <f>""</f>
        <v/>
      </c>
      <c r="B591" t="s">
        <v>2</v>
      </c>
    </row>
    <row r="593" spans="1:2" x14ac:dyDescent="0.25">
      <c r="A593" t="str">
        <f>"USDummy=1 # LessThan10 # YearDecade=1970"</f>
        <v>USDummy=1 # LessThan10 # YearDecade=1970</v>
      </c>
      <c r="B593">
        <v>0</v>
      </c>
    </row>
    <row r="594" spans="1:2" x14ac:dyDescent="0.25">
      <c r="A594" t="str">
        <f>""</f>
        <v/>
      </c>
      <c r="B594" t="s">
        <v>2</v>
      </c>
    </row>
    <row r="596" spans="1:2" x14ac:dyDescent="0.25">
      <c r="A596" t="str">
        <f>"USDummy=1 # LessThan10 # YearDecade=1980"</f>
        <v>USDummy=1 # LessThan10 # YearDecade=1980</v>
      </c>
      <c r="B596">
        <v>0</v>
      </c>
    </row>
    <row r="597" spans="1:2" x14ac:dyDescent="0.25">
      <c r="A597" t="str">
        <f>""</f>
        <v/>
      </c>
      <c r="B597" t="s">
        <v>2</v>
      </c>
    </row>
    <row r="599" spans="1:2" x14ac:dyDescent="0.25">
      <c r="A599" t="str">
        <f>"USDummy=1 # LessThan10 # YearDecade=1990"</f>
        <v>USDummy=1 # LessThan10 # YearDecade=1990</v>
      </c>
      <c r="B599">
        <v>0</v>
      </c>
    </row>
    <row r="600" spans="1:2" x14ac:dyDescent="0.25">
      <c r="A600" t="str">
        <f>""</f>
        <v/>
      </c>
      <c r="B600" t="s">
        <v>2</v>
      </c>
    </row>
    <row r="602" spans="1:2" x14ac:dyDescent="0.25">
      <c r="A602" t="str">
        <f>"USDummy=1 # LessThan10 # YearDecade=2000"</f>
        <v>USDummy=1 # LessThan10 # YearDecade=2000</v>
      </c>
      <c r="B602">
        <v>0</v>
      </c>
    </row>
    <row r="603" spans="1:2" x14ac:dyDescent="0.25">
      <c r="A603" t="str">
        <f>""</f>
        <v/>
      </c>
      <c r="B603" t="s">
        <v>2</v>
      </c>
    </row>
    <row r="605" spans="1:2" x14ac:dyDescent="0.25">
      <c r="A605" t="str">
        <f>"USDummy=1 # LessThan10 # YearDecade=2010"</f>
        <v>USDummy=1 # LessThan10 # YearDecade=2010</v>
      </c>
      <c r="B605">
        <v>0</v>
      </c>
    </row>
    <row r="606" spans="1:2" x14ac:dyDescent="0.25">
      <c r="A606" t="str">
        <f>""</f>
        <v/>
      </c>
      <c r="B606" t="s">
        <v>2</v>
      </c>
    </row>
    <row r="608" spans="1:2" x14ac:dyDescent="0.25">
      <c r="A608" t="str">
        <f>"USDummy=1 # 10-19 # YearDecade=1950"</f>
        <v>USDummy=1 # 10-19 # YearDecade=1950</v>
      </c>
      <c r="B608">
        <v>0</v>
      </c>
    </row>
    <row r="609" spans="1:2" x14ac:dyDescent="0.25">
      <c r="A609" t="str">
        <f>""</f>
        <v/>
      </c>
      <c r="B609" t="s">
        <v>2</v>
      </c>
    </row>
    <row r="611" spans="1:2" x14ac:dyDescent="0.25">
      <c r="A611" t="str">
        <f>"USDummy=1 # 10-19 # YearDecade=1960"</f>
        <v>USDummy=1 # 10-19 # YearDecade=1960</v>
      </c>
      <c r="B611">
        <v>-1.4100000000000001E-4</v>
      </c>
    </row>
    <row r="612" spans="1:2" x14ac:dyDescent="0.25">
      <c r="A612" t="str">
        <f>""</f>
        <v/>
      </c>
      <c r="B612" t="s">
        <v>41</v>
      </c>
    </row>
    <row r="614" spans="1:2" x14ac:dyDescent="0.25">
      <c r="A614" t="str">
        <f>"USDummy=1 # 10-19 # YearDecade=1970"</f>
        <v>USDummy=1 # 10-19 # YearDecade=1970</v>
      </c>
      <c r="B614">
        <v>-1.11E-4</v>
      </c>
    </row>
    <row r="615" spans="1:2" x14ac:dyDescent="0.25">
      <c r="A615" t="str">
        <f>""</f>
        <v/>
      </c>
      <c r="B615" t="s">
        <v>42</v>
      </c>
    </row>
    <row r="617" spans="1:2" x14ac:dyDescent="0.25">
      <c r="A617" t="str">
        <f>"USDummy=1 # 10-19 # YearDecade=1980"</f>
        <v>USDummy=1 # 10-19 # YearDecade=1980</v>
      </c>
      <c r="B617">
        <v>-1.45E-4</v>
      </c>
    </row>
    <row r="618" spans="1:2" x14ac:dyDescent="0.25">
      <c r="A618" t="str">
        <f>""</f>
        <v/>
      </c>
      <c r="B618" t="s">
        <v>43</v>
      </c>
    </row>
    <row r="620" spans="1:2" x14ac:dyDescent="0.25">
      <c r="A620" t="str">
        <f>"USDummy=1 # 10-19 # YearDecade=1990"</f>
        <v>USDummy=1 # 10-19 # YearDecade=1990</v>
      </c>
      <c r="B620">
        <v>-7.47E-5</v>
      </c>
    </row>
    <row r="621" spans="1:2" x14ac:dyDescent="0.25">
      <c r="A621" t="str">
        <f>""</f>
        <v/>
      </c>
      <c r="B621" t="s">
        <v>44</v>
      </c>
    </row>
    <row r="623" spans="1:2" x14ac:dyDescent="0.25">
      <c r="A623" t="str">
        <f>"USDummy=1 # 10-19 # YearDecade=2000"</f>
        <v>USDummy=1 # 10-19 # YearDecade=2000</v>
      </c>
      <c r="B623">
        <v>-1.37E-4</v>
      </c>
    </row>
    <row r="624" spans="1:2" x14ac:dyDescent="0.25">
      <c r="A624" t="str">
        <f>""</f>
        <v/>
      </c>
      <c r="B624" t="s">
        <v>45</v>
      </c>
    </row>
    <row r="626" spans="1:2" x14ac:dyDescent="0.25">
      <c r="A626" t="str">
        <f>"USDummy=1 # 10-19 # YearDecade=2010"</f>
        <v>USDummy=1 # 10-19 # YearDecade=2010</v>
      </c>
      <c r="B626">
        <v>-1.22E-4</v>
      </c>
    </row>
    <row r="627" spans="1:2" x14ac:dyDescent="0.25">
      <c r="A627" t="str">
        <f>""</f>
        <v/>
      </c>
      <c r="B627" t="s">
        <v>46</v>
      </c>
    </row>
    <row r="629" spans="1:2" x14ac:dyDescent="0.25">
      <c r="A629" t="str">
        <f>"USDummy=1 # 20-29 # YearDecade=1950"</f>
        <v>USDummy=1 # 20-29 # YearDecade=1950</v>
      </c>
      <c r="B629">
        <v>0</v>
      </c>
    </row>
    <row r="630" spans="1:2" x14ac:dyDescent="0.25">
      <c r="A630" t="str">
        <f>""</f>
        <v/>
      </c>
      <c r="B630" t="s">
        <v>2</v>
      </c>
    </row>
    <row r="632" spans="1:2" x14ac:dyDescent="0.25">
      <c r="A632" t="str">
        <f>"USDummy=1 # 20-29 # YearDecade=1960"</f>
        <v>USDummy=1 # 20-29 # YearDecade=1960</v>
      </c>
      <c r="B632">
        <v>-9.3999999999999997E-4</v>
      </c>
    </row>
    <row r="633" spans="1:2" x14ac:dyDescent="0.25">
      <c r="A633" t="str">
        <f>""</f>
        <v/>
      </c>
      <c r="B633" t="s">
        <v>47</v>
      </c>
    </row>
    <row r="635" spans="1:2" x14ac:dyDescent="0.25">
      <c r="A635" t="str">
        <f>"USDummy=1 # 20-29 # YearDecade=1970"</f>
        <v>USDummy=1 # 20-29 # YearDecade=1970</v>
      </c>
      <c r="B635">
        <v>-9.7599999999999998E-4</v>
      </c>
    </row>
    <row r="636" spans="1:2" x14ac:dyDescent="0.25">
      <c r="A636" t="str">
        <f>""</f>
        <v/>
      </c>
      <c r="B636" t="s">
        <v>48</v>
      </c>
    </row>
    <row r="638" spans="1:2" x14ac:dyDescent="0.25">
      <c r="A638" t="str">
        <f>"USDummy=1 # 20-29 # YearDecade=1980"</f>
        <v>USDummy=1 # 20-29 # YearDecade=1980</v>
      </c>
      <c r="B638">
        <v>-1.1800000000000001E-3</v>
      </c>
    </row>
    <row r="639" spans="1:2" x14ac:dyDescent="0.25">
      <c r="A639" t="str">
        <f>""</f>
        <v/>
      </c>
      <c r="B639" t="s">
        <v>49</v>
      </c>
    </row>
    <row r="641" spans="1:2" x14ac:dyDescent="0.25">
      <c r="A641" t="str">
        <f>"USDummy=1 # 20-29 # YearDecade=1990"</f>
        <v>USDummy=1 # 20-29 # YearDecade=1990</v>
      </c>
      <c r="B641">
        <v>-1.1199999999999999E-3</v>
      </c>
    </row>
    <row r="642" spans="1:2" x14ac:dyDescent="0.25">
      <c r="A642" t="str">
        <f>""</f>
        <v/>
      </c>
      <c r="B642" t="s">
        <v>50</v>
      </c>
    </row>
    <row r="644" spans="1:2" x14ac:dyDescent="0.25">
      <c r="A644" t="str">
        <f>"USDummy=1 # 20-29 # YearDecade=2000"</f>
        <v>USDummy=1 # 20-29 # YearDecade=2000</v>
      </c>
      <c r="B644">
        <v>-1.0200000000000001E-3</v>
      </c>
    </row>
    <row r="645" spans="1:2" x14ac:dyDescent="0.25">
      <c r="A645" t="str">
        <f>""</f>
        <v/>
      </c>
      <c r="B645" t="s">
        <v>51</v>
      </c>
    </row>
    <row r="647" spans="1:2" x14ac:dyDescent="0.25">
      <c r="A647" t="str">
        <f>"USDummy=1 # 20-29 # YearDecade=2010"</f>
        <v>USDummy=1 # 20-29 # YearDecade=2010</v>
      </c>
      <c r="B647">
        <v>-9.4300000000000004E-4</v>
      </c>
    </row>
    <row r="648" spans="1:2" x14ac:dyDescent="0.25">
      <c r="A648" t="str">
        <f>""</f>
        <v/>
      </c>
      <c r="B648" t="s">
        <v>52</v>
      </c>
    </row>
    <row r="650" spans="1:2" x14ac:dyDescent="0.25">
      <c r="A650" t="str">
        <f>"USDummy=1 # 30-39 # YearDecade=1950"</f>
        <v>USDummy=1 # 30-39 # YearDecade=1950</v>
      </c>
      <c r="B650">
        <v>0</v>
      </c>
    </row>
    <row r="651" spans="1:2" x14ac:dyDescent="0.25">
      <c r="A651" t="str">
        <f>""</f>
        <v/>
      </c>
      <c r="B651" t="s">
        <v>2</v>
      </c>
    </row>
    <row r="653" spans="1:2" x14ac:dyDescent="0.25">
      <c r="A653" t="str">
        <f>"USDummy=1 # 30-39 # YearDecade=1960"</f>
        <v>USDummy=1 # 30-39 # YearDecade=1960</v>
      </c>
      <c r="B653">
        <v>-1.13E-4</v>
      </c>
    </row>
    <row r="654" spans="1:2" x14ac:dyDescent="0.25">
      <c r="A654" t="str">
        <f>""</f>
        <v/>
      </c>
      <c r="B654" t="s">
        <v>42</v>
      </c>
    </row>
    <row r="656" spans="1:2" x14ac:dyDescent="0.25">
      <c r="A656" t="str">
        <f>"USDummy=1 # 30-39 # YearDecade=1970"</f>
        <v>USDummy=1 # 30-39 # YearDecade=1970</v>
      </c>
      <c r="B656">
        <v>-2.8200000000000002E-4</v>
      </c>
    </row>
    <row r="657" spans="1:2" x14ac:dyDescent="0.25">
      <c r="A657" t="str">
        <f>""</f>
        <v/>
      </c>
      <c r="B657" t="s">
        <v>53</v>
      </c>
    </row>
    <row r="659" spans="1:2" x14ac:dyDescent="0.25">
      <c r="A659" t="str">
        <f>"USDummy=1 # 30-39 # YearDecade=1980"</f>
        <v>USDummy=1 # 30-39 # YearDecade=1980</v>
      </c>
      <c r="B659">
        <v>-3.3599999999999998E-4</v>
      </c>
    </row>
    <row r="660" spans="1:2" x14ac:dyDescent="0.25">
      <c r="A660" t="str">
        <f>""</f>
        <v/>
      </c>
      <c r="B660" t="s">
        <v>54</v>
      </c>
    </row>
    <row r="662" spans="1:2" x14ac:dyDescent="0.25">
      <c r="A662" t="str">
        <f>"USDummy=1 # 30-39 # YearDecade=1990"</f>
        <v>USDummy=1 # 30-39 # YearDecade=1990</v>
      </c>
      <c r="B662">
        <v>-2.02E-4</v>
      </c>
    </row>
    <row r="663" spans="1:2" x14ac:dyDescent="0.25">
      <c r="A663" t="str">
        <f>""</f>
        <v/>
      </c>
      <c r="B663" t="s">
        <v>55</v>
      </c>
    </row>
    <row r="665" spans="1:2" x14ac:dyDescent="0.25">
      <c r="A665" t="str">
        <f>"USDummy=1 # 30-39 # YearDecade=2000"</f>
        <v>USDummy=1 # 30-39 # YearDecade=2000</v>
      </c>
      <c r="B665">
        <v>-3.4900000000000003E-4</v>
      </c>
    </row>
    <row r="666" spans="1:2" x14ac:dyDescent="0.25">
      <c r="A666" t="str">
        <f>""</f>
        <v/>
      </c>
      <c r="B666" t="s">
        <v>56</v>
      </c>
    </row>
    <row r="668" spans="1:2" x14ac:dyDescent="0.25">
      <c r="A668" t="str">
        <f>"USDummy=1 # 30-39 # YearDecade=2010"</f>
        <v>USDummy=1 # 30-39 # YearDecade=2010</v>
      </c>
      <c r="B668">
        <v>-7.1099999999999994E-5</v>
      </c>
    </row>
    <row r="669" spans="1:2" x14ac:dyDescent="0.25">
      <c r="A669" t="str">
        <f>""</f>
        <v/>
      </c>
      <c r="B669" t="s">
        <v>57</v>
      </c>
    </row>
    <row r="671" spans="1:2" x14ac:dyDescent="0.25">
      <c r="A671" t="str">
        <f>"USDummy=1 # 40-49 # YearDecade=1950"</f>
        <v>USDummy=1 # 40-49 # YearDecade=1950</v>
      </c>
      <c r="B671">
        <v>0</v>
      </c>
    </row>
    <row r="672" spans="1:2" x14ac:dyDescent="0.25">
      <c r="A672" t="str">
        <f>""</f>
        <v/>
      </c>
      <c r="B672" t="s">
        <v>2</v>
      </c>
    </row>
    <row r="674" spans="1:2" x14ac:dyDescent="0.25">
      <c r="A674" t="str">
        <f>"USDummy=1 # 40-49 # YearDecade=1960"</f>
        <v>USDummy=1 # 40-49 # YearDecade=1960</v>
      </c>
      <c r="B674">
        <v>1.3900000000000001E-5</v>
      </c>
    </row>
    <row r="675" spans="1:2" x14ac:dyDescent="0.25">
      <c r="A675" t="str">
        <f>""</f>
        <v/>
      </c>
      <c r="B675">
        <v>-0.04</v>
      </c>
    </row>
    <row r="677" spans="1:2" x14ac:dyDescent="0.25">
      <c r="A677" t="str">
        <f>"USDummy=1 # 40-49 # YearDecade=1970"</f>
        <v>USDummy=1 # 40-49 # YearDecade=1970</v>
      </c>
      <c r="B677">
        <v>-3.7500000000000001E-4</v>
      </c>
    </row>
    <row r="678" spans="1:2" x14ac:dyDescent="0.25">
      <c r="A678" t="str">
        <f>""</f>
        <v/>
      </c>
      <c r="B678" t="s">
        <v>58</v>
      </c>
    </row>
    <row r="680" spans="1:2" x14ac:dyDescent="0.25">
      <c r="A680" t="str">
        <f>"USDummy=1 # 40-49 # YearDecade=1980"</f>
        <v>USDummy=1 # 40-49 # YearDecade=1980</v>
      </c>
      <c r="B680">
        <v>-5.0000000000000001E-4</v>
      </c>
    </row>
    <row r="681" spans="1:2" x14ac:dyDescent="0.25">
      <c r="A681" t="str">
        <f>""</f>
        <v/>
      </c>
      <c r="B681" t="s">
        <v>59</v>
      </c>
    </row>
    <row r="683" spans="1:2" x14ac:dyDescent="0.25">
      <c r="A683" t="str">
        <f>"USDummy=1 # 40-49 # YearDecade=1990"</f>
        <v>USDummy=1 # 40-49 # YearDecade=1990</v>
      </c>
      <c r="B683">
        <v>-7.8499999999999994E-6</v>
      </c>
    </row>
    <row r="684" spans="1:2" x14ac:dyDescent="0.25">
      <c r="A684" t="str">
        <f>""</f>
        <v/>
      </c>
      <c r="B684" t="s">
        <v>36</v>
      </c>
    </row>
    <row r="686" spans="1:2" x14ac:dyDescent="0.25">
      <c r="A686" t="str">
        <f>"USDummy=1 # 40-49 # YearDecade=2000"</f>
        <v>USDummy=1 # 40-49 # YearDecade=2000</v>
      </c>
      <c r="B686">
        <v>2.0699999999999998E-5</v>
      </c>
    </row>
    <row r="687" spans="1:2" x14ac:dyDescent="0.25">
      <c r="A687" t="str">
        <f>""</f>
        <v/>
      </c>
      <c r="B687">
        <v>-7.0000000000000007E-2</v>
      </c>
    </row>
    <row r="689" spans="1:2" x14ac:dyDescent="0.25">
      <c r="A689" t="str">
        <f>"USDummy=1 # 40-49 # YearDecade=2010"</f>
        <v>USDummy=1 # 40-49 # YearDecade=2010</v>
      </c>
      <c r="B689">
        <v>-1.91E-5</v>
      </c>
    </row>
    <row r="690" spans="1:2" x14ac:dyDescent="0.25">
      <c r="A690" t="str">
        <f>""</f>
        <v/>
      </c>
      <c r="B690" t="s">
        <v>60</v>
      </c>
    </row>
    <row r="692" spans="1:2" x14ac:dyDescent="0.25">
      <c r="A692" t="str">
        <f>"USDummy=1 # 50-59 # YearDecade=1950"</f>
        <v>USDummy=1 # 50-59 # YearDecade=1950</v>
      </c>
      <c r="B692">
        <v>0</v>
      </c>
    </row>
    <row r="693" spans="1:2" x14ac:dyDescent="0.25">
      <c r="A693" t="str">
        <f>""</f>
        <v/>
      </c>
      <c r="B693" t="s">
        <v>2</v>
      </c>
    </row>
    <row r="695" spans="1:2" x14ac:dyDescent="0.25">
      <c r="A695" t="str">
        <f>"USDummy=1 # 50-59 # YearDecade=1960"</f>
        <v>USDummy=1 # 50-59 # YearDecade=1960</v>
      </c>
      <c r="B695">
        <v>4.3300000000000001E-4</v>
      </c>
    </row>
    <row r="696" spans="1:2" x14ac:dyDescent="0.25">
      <c r="A696" t="str">
        <f>""</f>
        <v/>
      </c>
      <c r="B696">
        <v>-1.39</v>
      </c>
    </row>
    <row r="698" spans="1:2" x14ac:dyDescent="0.25">
      <c r="A698" t="str">
        <f>"USDummy=1 # 50-59 # YearDecade=1970"</f>
        <v>USDummy=1 # 50-59 # YearDecade=1970</v>
      </c>
      <c r="B698">
        <v>-1.16E-4</v>
      </c>
    </row>
    <row r="699" spans="1:2" x14ac:dyDescent="0.25">
      <c r="A699" t="str">
        <f>""</f>
        <v/>
      </c>
      <c r="B699" t="s">
        <v>46</v>
      </c>
    </row>
    <row r="701" spans="1:2" x14ac:dyDescent="0.25">
      <c r="A701" t="str">
        <f>"USDummy=1 # 50-59 # YearDecade=1980"</f>
        <v>USDummy=1 # 50-59 # YearDecade=1980</v>
      </c>
      <c r="B701">
        <v>-2.52E-4</v>
      </c>
    </row>
    <row r="702" spans="1:2" x14ac:dyDescent="0.25">
      <c r="A702" t="str">
        <f>""</f>
        <v/>
      </c>
      <c r="B702" t="s">
        <v>61</v>
      </c>
    </row>
    <row r="704" spans="1:2" x14ac:dyDescent="0.25">
      <c r="A704" t="str">
        <f>"USDummy=1 # 50-59 # YearDecade=1990"</f>
        <v>USDummy=1 # 50-59 # YearDecade=1990</v>
      </c>
      <c r="B704">
        <v>3.1E-4</v>
      </c>
    </row>
    <row r="705" spans="1:2" x14ac:dyDescent="0.25">
      <c r="A705" t="str">
        <f>""</f>
        <v/>
      </c>
      <c r="B705">
        <v>-0.99</v>
      </c>
    </row>
    <row r="707" spans="1:2" x14ac:dyDescent="0.25">
      <c r="A707" t="str">
        <f>"USDummy=1 # 50-59 # YearDecade=2000"</f>
        <v>USDummy=1 # 50-59 # YearDecade=2000</v>
      </c>
      <c r="B707">
        <v>4.3100000000000001E-4</v>
      </c>
    </row>
    <row r="708" spans="1:2" x14ac:dyDescent="0.25">
      <c r="A708" t="str">
        <f>""</f>
        <v/>
      </c>
      <c r="B708">
        <v>-1.39</v>
      </c>
    </row>
    <row r="710" spans="1:2" x14ac:dyDescent="0.25">
      <c r="A710" t="str">
        <f>"USDummy=1 # 50-59 # YearDecade=2010"</f>
        <v>USDummy=1 # 50-59 # YearDecade=2010</v>
      </c>
      <c r="B710">
        <v>8.3299999999999997E-4</v>
      </c>
    </row>
    <row r="711" spans="1:2" x14ac:dyDescent="0.25">
      <c r="A711" t="str">
        <f>""</f>
        <v/>
      </c>
      <c r="B711">
        <v>-2.52</v>
      </c>
    </row>
    <row r="713" spans="1:2" x14ac:dyDescent="0.25">
      <c r="A713" t="str">
        <f>"USDummy=1 # 60-69 # YearDecade=1950"</f>
        <v>USDummy=1 # 60-69 # YearDecade=1950</v>
      </c>
      <c r="B713">
        <v>0</v>
      </c>
    </row>
    <row r="714" spans="1:2" x14ac:dyDescent="0.25">
      <c r="A714" t="str">
        <f>""</f>
        <v/>
      </c>
      <c r="B714" t="s">
        <v>2</v>
      </c>
    </row>
    <row r="716" spans="1:2" x14ac:dyDescent="0.25">
      <c r="A716" t="str">
        <f>"USDummy=1 # 60-69 # YearDecade=1960"</f>
        <v>USDummy=1 # 60-69 # YearDecade=1960</v>
      </c>
      <c r="B716">
        <v>-2.4300000000000001E-5</v>
      </c>
    </row>
    <row r="717" spans="1:2" x14ac:dyDescent="0.25">
      <c r="A717" t="str">
        <f>""</f>
        <v/>
      </c>
      <c r="B717" t="s">
        <v>62</v>
      </c>
    </row>
    <row r="719" spans="1:2" x14ac:dyDescent="0.25">
      <c r="A719" t="str">
        <f>"USDummy=1 # 60-69 # YearDecade=1970"</f>
        <v>USDummy=1 # 60-69 # YearDecade=1970</v>
      </c>
      <c r="B719">
        <v>-1.07E-3</v>
      </c>
    </row>
    <row r="720" spans="1:2" x14ac:dyDescent="0.25">
      <c r="A720" t="str">
        <f>""</f>
        <v/>
      </c>
      <c r="B720" t="s">
        <v>63</v>
      </c>
    </row>
    <row r="722" spans="1:2" x14ac:dyDescent="0.25">
      <c r="A722" t="str">
        <f>"USDummy=1 # 60-69 # YearDecade=1980"</f>
        <v>USDummy=1 # 60-69 # YearDecade=1980</v>
      </c>
      <c r="B722">
        <v>-3.7599999999999998E-4</v>
      </c>
    </row>
    <row r="723" spans="1:2" x14ac:dyDescent="0.25">
      <c r="A723" t="str">
        <f>""</f>
        <v/>
      </c>
      <c r="B723" t="s">
        <v>64</v>
      </c>
    </row>
    <row r="725" spans="1:2" x14ac:dyDescent="0.25">
      <c r="A725" t="str">
        <f>"USDummy=1 # 60-69 # YearDecade=1990"</f>
        <v>USDummy=1 # 60-69 # YearDecade=1990</v>
      </c>
      <c r="B725">
        <v>-1.25E-4</v>
      </c>
    </row>
    <row r="726" spans="1:2" x14ac:dyDescent="0.25">
      <c r="A726" t="str">
        <f>""</f>
        <v/>
      </c>
      <c r="B726" t="s">
        <v>65</v>
      </c>
    </row>
    <row r="728" spans="1:2" x14ac:dyDescent="0.25">
      <c r="A728" t="str">
        <f>"USDummy=1 # 60-69 # YearDecade=2000"</f>
        <v>USDummy=1 # 60-69 # YearDecade=2000</v>
      </c>
      <c r="B728">
        <v>1.0900000000000001E-4</v>
      </c>
    </row>
    <row r="729" spans="1:2" x14ac:dyDescent="0.25">
      <c r="A729" t="str">
        <f>""</f>
        <v/>
      </c>
      <c r="B729">
        <v>-0.35</v>
      </c>
    </row>
    <row r="731" spans="1:2" x14ac:dyDescent="0.25">
      <c r="A731" t="str">
        <f>"USDummy=1 # 60-69 # YearDecade=2010"</f>
        <v>USDummy=1 # 60-69 # YearDecade=2010</v>
      </c>
      <c r="B731">
        <v>-1.0900000000000001E-4</v>
      </c>
    </row>
    <row r="732" spans="1:2" x14ac:dyDescent="0.25">
      <c r="A732" t="str">
        <f>""</f>
        <v/>
      </c>
      <c r="B732" t="s">
        <v>66</v>
      </c>
    </row>
    <row r="734" spans="1:2" x14ac:dyDescent="0.25">
      <c r="A734" t="str">
        <f>"USDummy=1 # 70-79 # YearDecade=1950"</f>
        <v>USDummy=1 # 70-79 # YearDecade=1950</v>
      </c>
      <c r="B734">
        <v>0</v>
      </c>
    </row>
    <row r="735" spans="1:2" x14ac:dyDescent="0.25">
      <c r="A735" t="str">
        <f>""</f>
        <v/>
      </c>
      <c r="B735" t="s">
        <v>2</v>
      </c>
    </row>
    <row r="737" spans="1:2" x14ac:dyDescent="0.25">
      <c r="A737" t="str">
        <f>"USDummy=1 # 70-79 # YearDecade=1960"</f>
        <v>USDummy=1 # 70-79 # YearDecade=1960</v>
      </c>
      <c r="B737">
        <v>2.2200000000000002E-3</v>
      </c>
    </row>
    <row r="738" spans="1:2" x14ac:dyDescent="0.25">
      <c r="A738" t="str">
        <f>""</f>
        <v/>
      </c>
      <c r="B738">
        <v>-7.11</v>
      </c>
    </row>
    <row r="740" spans="1:2" x14ac:dyDescent="0.25">
      <c r="A740" t="str">
        <f>"USDummy=1 # 70-79 # YearDecade=1970"</f>
        <v>USDummy=1 # 70-79 # YearDecade=1970</v>
      </c>
      <c r="B740">
        <v>5.4100000000000003E-4</v>
      </c>
    </row>
    <row r="741" spans="1:2" x14ac:dyDescent="0.25">
      <c r="A741" t="str">
        <f>""</f>
        <v/>
      </c>
      <c r="B741">
        <v>-1.73</v>
      </c>
    </row>
    <row r="743" spans="1:2" x14ac:dyDescent="0.25">
      <c r="A743" t="str">
        <f>"USDummy=1 # 70-79 # YearDecade=1980"</f>
        <v>USDummy=1 # 70-79 # YearDecade=1980</v>
      </c>
      <c r="B743">
        <v>2.7599999999999999E-3</v>
      </c>
    </row>
    <row r="744" spans="1:2" x14ac:dyDescent="0.25">
      <c r="A744" t="str">
        <f>""</f>
        <v/>
      </c>
      <c r="B744">
        <v>-8.84</v>
      </c>
    </row>
    <row r="746" spans="1:2" x14ac:dyDescent="0.25">
      <c r="A746" t="str">
        <f>"USDummy=1 # 70-79 # YearDecade=1990"</f>
        <v>USDummy=1 # 70-79 # YearDecade=1990</v>
      </c>
      <c r="B746">
        <v>3.3700000000000002E-3</v>
      </c>
    </row>
    <row r="747" spans="1:2" x14ac:dyDescent="0.25">
      <c r="A747" t="str">
        <f>""</f>
        <v/>
      </c>
      <c r="B747">
        <v>-10.81</v>
      </c>
    </row>
    <row r="749" spans="1:2" x14ac:dyDescent="0.25">
      <c r="A749" t="str">
        <f>"USDummy=1 # 70-79 # YearDecade=2000"</f>
        <v>USDummy=1 # 70-79 # YearDecade=2000</v>
      </c>
      <c r="B749">
        <v>3.9699999999999996E-3</v>
      </c>
    </row>
    <row r="750" spans="1:2" x14ac:dyDescent="0.25">
      <c r="A750" t="str">
        <f>""</f>
        <v/>
      </c>
      <c r="B750">
        <v>-12.76</v>
      </c>
    </row>
    <row r="752" spans="1:2" x14ac:dyDescent="0.25">
      <c r="A752" t="str">
        <f>"USDummy=1 # 70-79 # YearDecade=2010"</f>
        <v>USDummy=1 # 70-79 # YearDecade=2010</v>
      </c>
      <c r="B752">
        <v>3.49E-3</v>
      </c>
    </row>
    <row r="753" spans="1:2" x14ac:dyDescent="0.25">
      <c r="A753" t="str">
        <f>""</f>
        <v/>
      </c>
      <c r="B753">
        <v>-10.56</v>
      </c>
    </row>
    <row r="755" spans="1:2" x14ac:dyDescent="0.25">
      <c r="A755" t="str">
        <f>"USDummy=1 # 80 # YearDecade=1950"</f>
        <v>USDummy=1 # 80 # YearDecade=1950</v>
      </c>
      <c r="B755">
        <v>0</v>
      </c>
    </row>
    <row r="756" spans="1:2" x14ac:dyDescent="0.25">
      <c r="A756" t="str">
        <f>""</f>
        <v/>
      </c>
      <c r="B756" t="s">
        <v>2</v>
      </c>
    </row>
    <row r="758" spans="1:2" x14ac:dyDescent="0.25">
      <c r="A758" t="str">
        <f>"USDummy=1 # 80 # YearDecade=1960"</f>
        <v>USDummy=1 # 80 # YearDecade=1960</v>
      </c>
      <c r="B758">
        <v>3.82E-3</v>
      </c>
    </row>
    <row r="759" spans="1:2" x14ac:dyDescent="0.25">
      <c r="A759" t="str">
        <f>""</f>
        <v/>
      </c>
      <c r="B759">
        <v>-6.11</v>
      </c>
    </row>
    <row r="761" spans="1:2" x14ac:dyDescent="0.25">
      <c r="A761" t="str">
        <f>"USDummy=1 # 80 # YearDecade=1970"</f>
        <v>USDummy=1 # 80 # YearDecade=1970</v>
      </c>
      <c r="B761">
        <v>-3.2499999999999999E-3</v>
      </c>
    </row>
    <row r="762" spans="1:2" x14ac:dyDescent="0.25">
      <c r="A762" t="str">
        <f>""</f>
        <v/>
      </c>
      <c r="B762" t="s">
        <v>67</v>
      </c>
    </row>
    <row r="764" spans="1:2" x14ac:dyDescent="0.25">
      <c r="A764" t="str">
        <f>"USDummy=1 # 80 # YearDecade=1980"</f>
        <v>USDummy=1 # 80 # YearDecade=1980</v>
      </c>
      <c r="B764">
        <v>1.25E-3</v>
      </c>
    </row>
    <row r="765" spans="1:2" x14ac:dyDescent="0.25">
      <c r="A765" t="str">
        <f>""</f>
        <v/>
      </c>
      <c r="B765">
        <v>-2.0099999999999998</v>
      </c>
    </row>
    <row r="767" spans="1:2" x14ac:dyDescent="0.25">
      <c r="A767" t="str">
        <f>"USDummy=1 # 80 # YearDecade=1990"</f>
        <v>USDummy=1 # 80 # YearDecade=1990</v>
      </c>
      <c r="B767">
        <v>3.8700000000000002E-3</v>
      </c>
    </row>
    <row r="768" spans="1:2" x14ac:dyDescent="0.25">
      <c r="A768" t="str">
        <f>""</f>
        <v/>
      </c>
      <c r="B768">
        <v>-6.21</v>
      </c>
    </row>
    <row r="770" spans="1:2" x14ac:dyDescent="0.25">
      <c r="A770" t="str">
        <f>"USDummy=1 # 80 # YearDecade=2000"</f>
        <v>USDummy=1 # 80 # YearDecade=2000</v>
      </c>
      <c r="B770">
        <v>2.96E-3</v>
      </c>
    </row>
    <row r="771" spans="1:2" x14ac:dyDescent="0.25">
      <c r="A771" t="str">
        <f>""</f>
        <v/>
      </c>
      <c r="B771">
        <v>-4.75</v>
      </c>
    </row>
    <row r="773" spans="1:2" x14ac:dyDescent="0.25">
      <c r="A773" t="str">
        <f>"USDummy=1 # 80 # YearDecade=2010"</f>
        <v>USDummy=1 # 80 # YearDecade=2010</v>
      </c>
      <c r="B773">
        <v>1.83E-3</v>
      </c>
    </row>
    <row r="774" spans="1:2" x14ac:dyDescent="0.25">
      <c r="A774" t="str">
        <f>""</f>
        <v/>
      </c>
      <c r="B774">
        <v>-2.76</v>
      </c>
    </row>
    <row r="776" spans="1:2" x14ac:dyDescent="0.25">
      <c r="A776" t="str">
        <f>"Constant"</f>
        <v>Constant</v>
      </c>
      <c r="B776">
        <v>-5.7200000000000003E-4</v>
      </c>
    </row>
    <row r="777" spans="1:2" x14ac:dyDescent="0.25">
      <c r="A777" t="str">
        <f>""</f>
        <v/>
      </c>
      <c r="B777" t="s">
        <v>68</v>
      </c>
    </row>
    <row r="779" spans="1:2" x14ac:dyDescent="0.25">
      <c r="A779" t="str">
        <f>"Observations"</f>
        <v>Observations</v>
      </c>
      <c r="B779">
        <v>210900</v>
      </c>
    </row>
    <row r="781" spans="1:2" x14ac:dyDescent="0.25">
      <c r="A781" t="str">
        <f>"t statistics in parentheses"</f>
        <v>t statistics in parentheses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Triple Ints US==1</vt:lpstr>
      <vt:lpstr>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2019-07-08T16:36:44Z</dcterms:created>
  <dcterms:modified xsi:type="dcterms:W3CDTF">2019-07-08T18:38:04Z</dcterms:modified>
</cp:coreProperties>
</file>