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17.xml" ContentType="application/vnd.openxmlformats-officedocument.drawingml.chart+xml"/>
  <Override PartName="/xl/charts/chart20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costos iniciales" sheetId="1" state="visible" r:id="rId2"/>
    <sheet name="costo cluster R-PI" sheetId="2" state="visible" r:id="rId3"/>
    <sheet name="costo cluster oDroid" sheetId="3" state="visible" r:id="rId4"/>
    <sheet name="costo cluster oDroid 27032017" sheetId="4" state="visible" r:id="rId5"/>
    <sheet name="costo cluster oDroid 20042017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<sst xmlns="http://schemas.openxmlformats.org/spreadsheetml/2006/main" count="818" uniqueCount="219">
  <si>
    <t xml:space="preserve">VENI</t>
  </si>
  <si>
    <t xml:space="preserve">Estructura de costos de negocios basado en BotBasic</t>
  </si>
  <si>
    <t xml:space="preserve">v1.0 (resumen inicial) 25.08.2016</t>
  </si>
  <si>
    <t xml:space="preserve">Datos (montos en USD)</t>
  </si>
  <si>
    <t xml:space="preserve">Ejercicio 2017</t>
  </si>
  <si>
    <t xml:space="preserve">Ejercicio 2018</t>
  </si>
  <si>
    <t xml:space="preserve">Ejercicio 2019</t>
  </si>
  <si>
    <t xml:space="preserve">C/fijo</t>
  </si>
  <si>
    <t xml:space="preserve">C/variable</t>
  </si>
  <si>
    <t xml:space="preserve">Unidad</t>
  </si>
  <si>
    <t xml:space="preserve">Monto</t>
  </si>
  <si>
    <t xml:space="preserve">Cantidad</t>
  </si>
  <si>
    <t xml:space="preserve">Talento humano (no incluye beneficios)</t>
  </si>
  <si>
    <t xml:space="preserve">Senior Developer</t>
  </si>
  <si>
    <t xml:space="preserve">mes</t>
  </si>
  <si>
    <t xml:space="preserve">Junior Developer</t>
  </si>
  <si>
    <t xml:space="preserve">Consulting Manager</t>
  </si>
  <si>
    <t xml:space="preserve">Software (no incluye TheToolBox en cliente)</t>
  </si>
  <si>
    <t xml:space="preserve">JetBrains PhpStorm</t>
  </si>
  <si>
    <t xml:space="preserve">licenc/año</t>
  </si>
  <si>
    <t xml:space="preserve">variable</t>
  </si>
  <si>
    <t xml:space="preserve">Servidores y redes de uso general</t>
  </si>
  <si>
    <t xml:space="preserve">UPS APC</t>
  </si>
  <si>
    <t xml:space="preserve">unidad</t>
  </si>
  <si>
    <t xml:space="preserve">Load balancing router Cisco</t>
  </si>
  <si>
    <t xml:space="preserve">Neuropower (o cualquier negocio similar)</t>
  </si>
  <si>
    <t xml:space="preserve">Servidor inicial (laptop) principal Lenovo</t>
  </si>
  <si>
    <t xml:space="preserve">Servidor inicial (laptop) respaldo Lenovo</t>
  </si>
  <si>
    <t xml:space="preserve">Servidor de producción Dell</t>
  </si>
  <si>
    <t xml:space="preserve">Servicio SMS Messente.com</t>
  </si>
  <si>
    <t xml:space="preserve">SMS</t>
  </si>
  <si>
    <t xml:space="preserve">Servicio de cobranza ePago.com</t>
  </si>
  <si>
    <t xml:space="preserve">por averiguar</t>
  </si>
  <si>
    <t xml:space="preserve">Servicio de cobranza Stripe.com</t>
  </si>
  <si>
    <t xml:space="preserve">TheToolBox (&gt;2x: desarrollo + en cliente)</t>
  </si>
  <si>
    <t xml:space="preserve">según clientes</t>
  </si>
  <si>
    <t xml:space="preserve">IonCube PHP Encoder</t>
  </si>
  <si>
    <t xml:space="preserve">licencia</t>
  </si>
  <si>
    <t xml:space="preserve">Servicios</t>
  </si>
  <si>
    <t xml:space="preserve">Nombre de dominio</t>
  </si>
  <si>
    <t xml:space="preserve">año</t>
  </si>
  <si>
    <t xml:space="preserve">DDNS Dyn.com</t>
  </si>
  <si>
    <t xml:space="preserve">Internet principal</t>
  </si>
  <si>
    <t xml:space="preserve">Internet de respaldo #1</t>
  </si>
  <si>
    <t xml:space="preserve">Internet de respaldo #2</t>
  </si>
  <si>
    <t xml:space="preserve">Subtotales</t>
  </si>
  <si>
    <t xml:space="preserve">Totales</t>
  </si>
  <si>
    <t xml:space="preserve">% del costo proveniente de RRHH</t>
  </si>
  <si>
    <t xml:space="preserve">Cluster para BotBasic Server basado en Raspberry PI 3</t>
  </si>
  <si>
    <t xml:space="preserve">06.12.2016</t>
  </si>
  <si>
    <t xml:space="preserve">Descripción del cluster</t>
  </si>
  <si>
    <t xml:space="preserve">El cluster básico de Rasperry PI 3 está compuesto por 8x unidades operativas:</t>
  </si>
  <si>
    <t xml:space="preserve">1x RPI3 :: load balancer</t>
  </si>
  <si>
    <t xml:space="preserve">con disco SDcard de 32 GB</t>
  </si>
  <si>
    <t xml:space="preserve">1x RPI3 :: message sender to telegram</t>
  </si>
  <si>
    <t xml:space="preserve">1x RPI3 :: multimedia attachment downloader and processor</t>
  </si>
  <si>
    <t xml:space="preserve">con disco SDcard de 128 GB + disco USB 3 TB</t>
  </si>
  <si>
    <t xml:space="preserve">1x RPI3 :: RDBMS server (BD)</t>
  </si>
  <si>
    <t xml:space="preserve">4x RPI3 :: Apache servers (expandible a 10x en el cluster avanzado)</t>
  </si>
  <si>
    <t xml:space="preserve">1x RPI3 :: spare</t>
  </si>
  <si>
    <t xml:space="preserve">con 2x discos SDcard de 32+128 GB</t>
  </si>
  <si>
    <t xml:space="preserve">Cada unidad incluye además:</t>
  </si>
  <si>
    <t xml:space="preserve">Case metálico con heat sink</t>
  </si>
  <si>
    <t xml:space="preserve">Fuente de poder de 2.5A</t>
  </si>
  <si>
    <t xml:space="preserve">Patch cord para conexión a switch ethernet</t>
  </si>
  <si>
    <t xml:space="preserve">Equipos comunes:</t>
  </si>
  <si>
    <t xml:space="preserve">Switch ethernet</t>
  </si>
  <si>
    <t xml:space="preserve">UPS y regletas</t>
  </si>
  <si>
    <t xml:space="preserve">Teclado wireless</t>
  </si>
  <si>
    <t xml:space="preserve">Pantalla (TV/monitor) con entrada HDMI</t>
  </si>
  <si>
    <t xml:space="preserve">Cableado de red física (llevar red a donde se vaya a colocar el cluster)</t>
  </si>
  <si>
    <t xml:space="preserve">Clusters avanzado y expandido: el cluster básico se puede escalar a cualquier cantidad de RPI adicionales</t>
  </si>
  <si>
    <t xml:space="preserve">y con la configuración de red actual se puede llevar a 9x unidades de Apache servers que es equivalente a un cluster de 13x RPI operativos;</t>
  </si>
  <si>
    <t xml:space="preserve">con infraestructura de red adicional se puede expandir el cluster a cualquier cantidad de RPI (cluster expandido: 28x unidades con 24x Apache servers)</t>
  </si>
  <si>
    <t xml:space="preserve">En la medida de lo posible se ha procurado usar proveedores en Panamá para minimizar costos</t>
  </si>
  <si>
    <t xml:space="preserve">No se incluyen los costos de envío de USA a Panamá, para las compras en USA</t>
  </si>
  <si>
    <t xml:space="preserve">Impuestos y envíos panameños incluidos</t>
  </si>
  <si>
    <t xml:space="preserve">Inversión requerida en casa de Gorka adicional al cluster (adecuación red y energía)</t>
  </si>
  <si>
    <t xml:space="preserve">Cant</t>
  </si>
  <si>
    <t xml:space="preserve">PU$</t>
  </si>
  <si>
    <t xml:space="preserve">PT$</t>
  </si>
  <si>
    <t xml:space="preserve">Descripción</t>
  </si>
  <si>
    <t xml:space="preserve">Proveedor</t>
  </si>
  <si>
    <t xml:space="preserve">Link compra</t>
  </si>
  <si>
    <t xml:space="preserve">Cable Patch por pies CAT5E</t>
  </si>
  <si>
    <t xml:space="preserve">Yoytec Panamá</t>
  </si>
  <si>
    <t xml:space="preserve">http://www.yoytec.com/product_info.php/cPath/29_58/products_id/2017</t>
  </si>
  <si>
    <t xml:space="preserve">Nexxt Conector de Red RJ45, CAT6</t>
  </si>
  <si>
    <t xml:space="preserve">http://www.yoytec.com/product_info.php/cPath/29_58/products_id/9797</t>
  </si>
  <si>
    <t xml:space="preserve">Bota para conectores de red RJ-45</t>
  </si>
  <si>
    <t xml:space="preserve">http://www.yoytec.com/product_info.php/cPath/29_58/products_id/3914</t>
  </si>
  <si>
    <t xml:space="preserve">APC Back-UPS ES BE550G - UPS, 550VA/330W (para cablemodem y router wifi)</t>
  </si>
  <si>
    <t xml:space="preserve">http://www.yoytec.com/product_info.php/cPath/28_47/products_id/4036</t>
  </si>
  <si>
    <t xml:space="preserve">Tubería plástica flexible para proteger cable de red en exteriores, por metro</t>
  </si>
  <si>
    <t xml:space="preserve">Ferretería</t>
  </si>
  <si>
    <t xml:space="preserve">(costo aproximado)</t>
  </si>
  <si>
    <t xml:space="preserve">Rollo de alambre dulce</t>
  </si>
  <si>
    <t xml:space="preserve">Tapa de toma eléctrica de pared</t>
  </si>
  <si>
    <t xml:space="preserve">Cable eléctrico doble, por metro</t>
  </si>
  <si>
    <t xml:space="preserve">Tomacorriente superficial</t>
  </si>
  <si>
    <t xml:space="preserve">Tablilla de madera 23 1/2" x 7 3/4"</t>
  </si>
  <si>
    <t xml:space="preserve">Do it Center</t>
  </si>
  <si>
    <t xml:space="preserve">http://www.doitcenter.com.pa/tienda/352T91123062.html</t>
  </si>
  <si>
    <t xml:space="preserve">Amarres, tornillos, etc</t>
  </si>
  <si>
    <t xml:space="preserve">TOTAL</t>
  </si>
  <si>
    <t xml:space="preserve">Cluster básico</t>
  </si>
  <si>
    <t xml:space="preserve">Capacidad estimada: 128 peticiones por segundo</t>
  </si>
  <si>
    <t xml:space="preserve">CanaKit Raspberry Pi 3 with 2.5A Micro USB Power Supply</t>
  </si>
  <si>
    <t xml:space="preserve">Amazon USA</t>
  </si>
  <si>
    <t xml:space="preserve">https://www.amazon.com/CanaKit-Raspberry-Micro-Supply-Listed/dp/B01C6FFNY4/ref=pd_sbs_147_1?_encoding=UTF8&amp;pd_rd_i=B01C6FFNY4&amp;pd_rd_r=B9X583G37QJDHDV83G4N&amp;pd_rd_w=prlgT&amp;pd_rd_wg=YgMOR&amp;psc=1&amp;refRID=B9X583G37QJDHDV83G4N</t>
  </si>
  <si>
    <t xml:space="preserve">Eleduino Raspberry Pi 3 ,Pi 2, B+ Aluminum Alloy Case Enclosure with Heatsinks</t>
  </si>
  <si>
    <t xml:space="preserve">https://www.amazon.com/Eleduino-Raspberry-Aluminum-Enclosure-Heatsinks/dp/B01LXGZWSH/ref=sr_1_10?s=pc&amp;ie=UTF8&amp;qid=1480961433&amp;sr=1-10&amp;keywords=raspberry+pi+3+case</t>
  </si>
  <si>
    <t xml:space="preserve">Samsung EVO 32GB Class 10 Micro SDHC Card with Adapter (MB-MP32DA/AM)</t>
  </si>
  <si>
    <t xml:space="preserve">https://www.amazon.com/Samsung-Class-Adapter-MB-MP32DA-AM/dp/B00IVPU786/?tag=raspberrypistarterkits-20</t>
  </si>
  <si>
    <t xml:space="preserve">Samsung Pro Plus 128GB MicroSDXC Memory Card (MB-MD128DA/AM)</t>
  </si>
  <si>
    <t xml:space="preserve">https://www.amazon.com/Samsung-MicroSDXC-Memory-MB-MD128DA-AM/dp/B01CO48M36/ref=sr_1_1?ie=UTF8&amp;qid=1480962188&amp;sr=8-1&amp;keywords=MB-MD128DA%2FAM</t>
  </si>
  <si>
    <t xml:space="preserve">WD My Passport Ultra 3TB con AES - Disco duro 2.5" portátil externo USB</t>
  </si>
  <si>
    <t xml:space="preserve">http://www.yoytec.com/product_info.php/cPath/201_98/products_id/12352</t>
  </si>
  <si>
    <t xml:space="preserve">Cisco Systems Gigabit Dual WAN VPN 14 Port Router (RV325K9NA)</t>
  </si>
  <si>
    <t xml:space="preserve">https://www.amazon.com/dp/B00HODK3N0/ref=psdc_300189_t1_B00GSQJI4E</t>
  </si>
  <si>
    <t xml:space="preserve">Cisco RV110W-A-NA-K9 Small Business RV110W Wireless N VPN Firewall Router</t>
  </si>
  <si>
    <t xml:space="preserve">https://www.amazon.com/Cisco-RV110W-Business-Wireless-Firewall/dp/B004ZMXE66/ref=sr_1_3?s=pc&amp;ie=UTF8&amp;qid=1481053272&amp;sr=8-3&amp;keywords=cisco+wifi+router</t>
  </si>
  <si>
    <t xml:space="preserve">Newlink Cable Patch 3 pies, CAT5E, RJ45</t>
  </si>
  <si>
    <t xml:space="preserve">http://www.yoytec.com/product_info.php/cPath/29_58/products_id/8992</t>
  </si>
  <si>
    <t xml:space="preserve">APC P74 - Protector para sobretensión, Essential SurgeArrest de 7 enchufes</t>
  </si>
  <si>
    <t xml:space="preserve">http://www.yoytec.com/product_info.php/cPath/28_47/products_id/636</t>
  </si>
  <si>
    <t xml:space="preserve">APC Power Saving Back-UPS RS 1500 - 865Vatios, 1500VA, USB</t>
  </si>
  <si>
    <t xml:space="preserve">http://www.yoytec.com/product_info.php/cPath/28_47/products_id/6244</t>
  </si>
  <si>
    <t xml:space="preserve">AOC I2269VWM/BK - 21.5" LED IPS 1920x1080, HDMI, Bocina 2W, Negro</t>
  </si>
  <si>
    <t xml:space="preserve">http://www.yoytec.com/product_info.php/products_id/11543</t>
  </si>
  <si>
    <t xml:space="preserve">Cable HDMI (Macho) (Macho), Video/Audio de Alta-Definición (1080 p), 10', Negro</t>
  </si>
  <si>
    <t xml:space="preserve">http://www.yoytec.com/product_info.php/products_id/13990</t>
  </si>
  <si>
    <t xml:space="preserve">Logitech Wireless Desktop MK220 – Combo teclado y ratón, Inalámbricos, Español</t>
  </si>
  <si>
    <t xml:space="preserve">http://www.yoytec.com/product_info.php/cPath/28_43/products_id/8026</t>
  </si>
  <si>
    <t xml:space="preserve">Custer avanzado</t>
  </si>
  <si>
    <t xml:space="preserve">Capacidad estimada: 288 peticiones por segundo</t>
  </si>
  <si>
    <t xml:space="preserve">2.25 veces más potente que el cluster básico a un costo 19% superior</t>
  </si>
  <si>
    <t xml:space="preserve">Consiste en el cluster básico expandido a la máxima capacidad que ofrece el equipamiento de red del cluster básico</t>
  </si>
  <si>
    <t xml:space="preserve">Incluye 13 unidades operativas, 9 de ellas dedicadas a servir peticiones (servidores Apache)</t>
  </si>
  <si>
    <t xml:space="preserve">Cluster expandido</t>
  </si>
  <si>
    <t xml:space="preserve">Capacidad estimada: 736 peticiones por segundo</t>
  </si>
  <si>
    <t xml:space="preserve">5.75 veces más potente que el cluster básico a un costo 83% superior</t>
  </si>
  <si>
    <t xml:space="preserve">2.55 veces más potente que el cluster avanzado a un costo 54% superior</t>
  </si>
  <si>
    <t xml:space="preserve">Consiste en ampliar la capacidad del cluster avanzado por medio de nuevos RPI3s y excediendo la capacidad de red de ese cluster en el que se basa por medio de otro concentrador de red</t>
  </si>
  <si>
    <t xml:space="preserve">Incluye 27 unidades operativas, 23 de ellas dedicadas a servir peticiones (servidores Apache) – Incluye 1x unidad spare adicional a la spare ya incluida en el cluster básico</t>
  </si>
  <si>
    <t xml:space="preserve">Se deberá evaluar la necesidad de comprar otro UPS como el del kit básico, para esta configuración (no incluido en el cálculo)</t>
  </si>
  <si>
    <t xml:space="preserve">Cluster avanzado</t>
  </si>
  <si>
    <t xml:space="preserve">Cisco SG100-16 16-Port Gigabit Switch (SG100-16-NA)</t>
  </si>
  <si>
    <t xml:space="preserve">https://www.amazon.com/Cisco-SG100-16-16-Port-Gigabit-SG100-16-NA/dp/B008B8CVTQ/ref=pd_sim_147_3?_encoding=UTF8&amp;psc=1&amp;refRID=B73GM5Z3FBFW3H7FWTX8</t>
  </si>
  <si>
    <t xml:space="preserve">Comparación de la relación costo-potencia de los clusters</t>
  </si>
  <si>
    <t xml:space="preserve">No incluye la adecuación de red y electricidad en casa de Gorka</t>
  </si>
  <si>
    <t xml:space="preserve">Pet/seg</t>
  </si>
  <si>
    <t xml:space="preserve">$/pet-sec</t>
  </si>
  <si>
    <t xml:space="preserve">Cluster</t>
  </si>
  <si>
    <t xml:space="preserve">Básico</t>
  </si>
  <si>
    <t xml:space="preserve">Avanzado</t>
  </si>
  <si>
    <t xml:space="preserve">Expandido</t>
  </si>
  <si>
    <t xml:space="preserve">Cluster para BotBasic Server basado en oDroid</t>
  </si>
  <si>
    <t xml:space="preserve">17.01.2017</t>
  </si>
  <si>
    <t xml:space="preserve">El cluster oDroid está basado en el cluster RPI. Las ventajas de utilizar oDroid son:</t>
  </si>
  <si>
    <t xml:space="preserve">Los equipos vienen con 2GB RAM en vez de 1 GB RAM (muy importante)</t>
  </si>
  <si>
    <t xml:space="preserve">El XU4 viene con un procesador de 8 núcleos en vez de 4</t>
  </si>
  <si>
    <t xml:space="preserve">La velocidad de los CPU es de 2.0/1.4Ghz (XU4) y 1.5 Ghz (C2) en vez de 1.2 Ghz (RPI)</t>
  </si>
  <si>
    <t xml:space="preserve">El XU4 posee puertos USB 3.0 en vez de 2.0, lo cual mejora fuertemente el acceso a los discos USB externos</t>
  </si>
  <si>
    <t xml:space="preserve">Todos cuentan con puerto Gigabit Ethernet a diferencia del RPI que cuenta con puerto Fast Ethernet</t>
  </si>
  <si>
    <t xml:space="preserve">El uso de dos variantes de oDroid permite usar mejor (y más caro) hardware para las unidades que tendrán mayor carga</t>
  </si>
  <si>
    <t xml:space="preserve">El cluster básico de oDroid está compuesto por 8x unidades operativas:</t>
  </si>
  <si>
    <t xml:space="preserve">1x ODROID-XU4 :: load balancer</t>
  </si>
  <si>
    <t xml:space="preserve">con disco SDcard de 16 GB</t>
  </si>
  <si>
    <t xml:space="preserve">1x ODROID-C2 :: message sender to telegram</t>
  </si>
  <si>
    <t xml:space="preserve">1x ODROID-XU4 :: multimedia attachment downloader and processor</t>
  </si>
  <si>
    <t xml:space="preserve">con disco SDcard de 16 GB + disco USB 3 TB</t>
  </si>
  <si>
    <t xml:space="preserve">1x ODROID-XU4 :: RDBMS server (BD)</t>
  </si>
  <si>
    <t xml:space="preserve">4x ODROID-C2 :: Apache servers (expandible a 10x en el cluster avanzado)</t>
  </si>
  <si>
    <t xml:space="preserve">1x ODROID-XU4 :: spare</t>
  </si>
  <si>
    <t xml:space="preserve">1x ODROID-C2 :: spare</t>
  </si>
  <si>
    <t xml:space="preserve">Case plástico traslúcido con heat sink (C2) o fan cooler (XU4)</t>
  </si>
  <si>
    <t xml:space="preserve">Fuente de poder de 2A (C2) o 4A (XU4)</t>
  </si>
  <si>
    <t xml:space="preserve">Clusters avanzado y expandido: el cluster básico se puede escalar a cualquier cantidad de unidades adicionales</t>
  </si>
  <si>
    <t xml:space="preserve">y con la configuración de red actual se puede llevar a 9x unidades de Apache servers que es equivalente a un cluster de 13x oDroids operativos;</t>
  </si>
  <si>
    <t xml:space="preserve">En negrita lo ya comprado en USA</t>
  </si>
  <si>
    <t xml:space="preserve">En amarillo lo que hay que comprar en Panamá</t>
  </si>
  <si>
    <t xml:space="preserve">Capacidad estimada: 128++ peticiones por segundo (por calcular)</t>
  </si>
  <si>
    <t xml:space="preserve">ODROID-C2 w/ heatsink</t>
  </si>
  <si>
    <t xml:space="preserve">AmeriDroid USA</t>
  </si>
  <si>
    <t xml:space="preserve">http://ameridroid.com/products/odroid-c2</t>
  </si>
  <si>
    <t xml:space="preserve">5V/2A US Power adapter for ODROID-C2</t>
  </si>
  <si>
    <t xml:space="preserve">Translucent Blue case for ODROID-C2</t>
  </si>
  <si>
    <t xml:space="preserve">Linux microSD boot media (Ubuntu) 16GB</t>
  </si>
  <si>
    <t xml:space="preserve">ODROID-XU4 w/ fan cooler</t>
  </si>
  <si>
    <t xml:space="preserve">5V/4A US Power adapter for ODROID-XU4 (included w/ XU4)</t>
  </si>
  <si>
    <t xml:space="preserve">Translucent Blue case for ODROID-XU4</t>
  </si>
  <si>
    <t xml:space="preserve">Samsung EVO 16GB Class 10 Micro SDHC Card with Adapter (MB-MP16DA/AM)</t>
  </si>
  <si>
    <t xml:space="preserve">Capacidad estimada: 288++ peticiones por segundo (por calcular)</t>
  </si>
  <si>
    <t xml:space="preserve">Capacidad estimada: 736++ peticiones por segundo (por calcular)</t>
  </si>
  <si>
    <t xml:space="preserve">27.03.2017 (con pruebas en Boquete)</t>
  </si>
  <si>
    <t xml:space="preserve">En negrita lo ya comprado</t>
  </si>
  <si>
    <t xml:space="preserve">En amarillo lo que hay que comprar en Panamá (capital o David)</t>
  </si>
  <si>
    <t xml:space="preserve">En azul lo que hay que comprar en Amazon</t>
  </si>
  <si>
    <t xml:space="preserve">Dinero aportado por Jorge en manos de Gorka (sobrante de $109): $55</t>
  </si>
  <si>
    <t xml:space="preserve">https://www.amazon.com/Cisco-RV110W-Business-Wireless-Firewall/dp/B004ZMXE66</t>
  </si>
  <si>
    <t xml:space="preserve">Kensington K64598US MicroSaver Keyed Laptop Lock</t>
  </si>
  <si>
    <t xml:space="preserve">https://www.amazon.com/Kensington-64068F-MicroSaver-Laptop-Business/dp/B002IYDI5U</t>
  </si>
  <si>
    <t xml:space="preserve">Cables de red Cat5e 20 mts</t>
  </si>
  <si>
    <t xml:space="preserve">Elect/ HongKong</t>
  </si>
  <si>
    <t xml:space="preserve">en David</t>
  </si>
  <si>
    <t xml:space="preserve">Cables de red Cat5e 20 mts (respaldos en caso de falla de cables ya instalados)</t>
  </si>
  <si>
    <t xml:space="preserve">http://www.yoytec.com/product_info.php/cPath/29_58/products_id/5484</t>
  </si>
  <si>
    <t xml:space="preserve">Regleta eléctrica</t>
  </si>
  <si>
    <t xml:space="preserve">Extensión eléctrica 15-20 mts (cable y conectores para armar)</t>
  </si>
  <si>
    <t xml:space="preserve">27.03.2017 (para pruebas en Boquete)</t>
  </si>
  <si>
    <t xml:space="preserve">20.04.2017 (después de entrega de Jorge)</t>
  </si>
  <si>
    <t xml:space="preserve">***</t>
  </si>
  <si>
    <t xml:space="preserve">ADICIONALES ENTREGADOS por Jorge jueves 20.04.2017 (columna *** indica entrega de este día)</t>
  </si>
  <si>
    <t xml:space="preserve">x</t>
  </si>
  <si>
    <t xml:space="preserve">20x patch cords 3' (sustituye a (**))</t>
  </si>
  <si>
    <t xml:space="preserve">Proyector de video DBPower (sustituye a (*))</t>
  </si>
  <si>
    <t xml:space="preserve">**</t>
  </si>
  <si>
    <t xml:space="preserve">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</si>
</sst>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"/>
    <numFmt numFmtId="167" formatCode="&quot;AA&quot;S&quot;tan&quot;D&quot;aOOOO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u val="single"/>
      <sz val="10"/>
      <color rgb="FF0563C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6FF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R-PI'!$C$116:$C$118</c:f>
              <c:numCache>
                <c:formatCode>General</c:formatCode>
                <c:ptCount val="3"/>
                <c:pt idx="0">
                  <c:v>1947.668</c:v>
                </c:pt>
                <c:pt idx="1">
                  <c:v>2295.673</c:v>
                </c:pt>
                <c:pt idx="2">
                  <c:v>3462.063</c:v>
                </c:pt>
              </c:numCache>
            </c:numRef>
          </c:xVal>
          <c:yVal>
            <c:numRef>
              <c:f>'costo cluster R-PI'!$D$116:$D$118</c:f>
              <c:numCache>
                <c:formatCode>General</c:formatCode>
                <c:ptCount val="3"/>
                <c:pt idx="0">
                  <c:v>15.21615625</c:v>
                </c:pt>
                <c:pt idx="1">
                  <c:v>7.97108680555556</c:v>
                </c:pt>
                <c:pt idx="2">
                  <c:v>4.70388994565217</c:v>
                </c:pt>
              </c:numCache>
            </c:numRef>
          </c:yVal>
          <c:smooth val="0"/>
        </c:ser>
        <c:axId val="84983133"/>
        <c:axId val="31816260"/>
      </c:scatterChart>
      <c:valAx>
        <c:axId val="84983133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816260"/>
        <c:crosses val="autoZero"/>
        <c:crossBetween val="midCat"/>
      </c:valAx>
      <c:valAx>
        <c:axId val="318162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983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R-PI'!$F$116:$F$118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R-PI'!$B$116:$B$118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53230187"/>
        <c:axId val="49599661"/>
      </c:barChart>
      <c:catAx>
        <c:axId val="5323018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599661"/>
        <c:crosses val="autoZero"/>
        <c:auto val="1"/>
        <c:lblAlgn val="ctr"/>
        <c:lblOffset val="100"/>
      </c:catAx>
      <c:valAx>
        <c:axId val="4959966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230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oDroid'!$C$133:$C$135</c:f>
              <c:numCache>
                <c:formatCode>General</c:formatCode>
                <c:ptCount val="3"/>
                <c:pt idx="0">
                  <c:v>1905.069</c:v>
                </c:pt>
                <c:pt idx="1">
                  <c:v>2272.074</c:v>
                </c:pt>
                <c:pt idx="2">
                  <c:v>3495.464</c:v>
                </c:pt>
              </c:numCache>
            </c:numRef>
          </c:xVal>
          <c:yVal>
            <c:numRef>
              <c:f>'costo cluster oDroid'!$D$133:$D$135</c:f>
              <c:numCache>
                <c:formatCode>General</c:formatCode>
                <c:ptCount val="3"/>
                <c:pt idx="0">
                  <c:v>14.8833515625</c:v>
                </c:pt>
                <c:pt idx="1">
                  <c:v>7.88914583333334</c:v>
                </c:pt>
                <c:pt idx="2">
                  <c:v>4.74927173913044</c:v>
                </c:pt>
              </c:numCache>
            </c:numRef>
          </c:yVal>
          <c:smooth val="0"/>
        </c:ser>
        <c:axId val="23600670"/>
        <c:axId val="72365902"/>
      </c:scatterChart>
      <c:valAx>
        <c:axId val="23600670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365902"/>
        <c:crosses val="autoZero"/>
        <c:crossBetween val="midCat"/>
      </c:valAx>
      <c:valAx>
        <c:axId val="723659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6006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oDroid'!$F$133:$F$135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oDroid'!$B$133:$B$135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69655918"/>
        <c:axId val="88876331"/>
      </c:barChart>
      <c:catAx>
        <c:axId val="6965591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876331"/>
        <c:crosses val="autoZero"/>
        <c:auto val="1"/>
        <c:lblAlgn val="ctr"/>
        <c:lblOffset val="100"/>
      </c:catAx>
      <c:valAx>
        <c:axId val="888763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&quot;AA&quot;S&quot;tan&quot;D&quot;aOOOO&quot;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655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oDroid 27032017'!$C$132:$C$134</c:f>
              <c:numCache>
                <c:formatCode>General</c:formatCode>
                <c:ptCount val="3"/>
                <c:pt idx="0">
                  <c:v>1905.069</c:v>
                </c:pt>
                <c:pt idx="1">
                  <c:v>2272.074</c:v>
                </c:pt>
                <c:pt idx="2">
                  <c:v>3495.464</c:v>
                </c:pt>
              </c:numCache>
            </c:numRef>
          </c:xVal>
          <c:yVal>
            <c:numRef>
              <c:f>'costo cluster oDroid 27032017'!$D$132:$D$134</c:f>
              <c:numCache>
                <c:formatCode>General</c:formatCode>
                <c:ptCount val="3"/>
                <c:pt idx="0">
                  <c:v>14.8833515625</c:v>
                </c:pt>
                <c:pt idx="1">
                  <c:v>7.88914583333334</c:v>
                </c:pt>
                <c:pt idx="2">
                  <c:v>4.74927173913044</c:v>
                </c:pt>
              </c:numCache>
            </c:numRef>
          </c:yVal>
          <c:smooth val="0"/>
        </c:ser>
        <c:axId val="18150870"/>
        <c:axId val="22875565"/>
      </c:scatterChart>
      <c:valAx>
        <c:axId val="18150870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875565"/>
        <c:crosses val="autoZero"/>
        <c:crossBetween val="midCat"/>
      </c:valAx>
      <c:valAx>
        <c:axId val="2287556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150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oDroid 27032017'!$F$132:$F$134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oDroid 27032017'!$B$132:$B$134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84937853"/>
        <c:axId val="22819247"/>
      </c:barChart>
      <c:catAx>
        <c:axId val="84937853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819247"/>
        <c:crosses val="autoZero"/>
        <c:auto val="1"/>
        <c:lblAlgn val="ctr"/>
        <c:lblOffset val="100"/>
      </c:catAx>
      <c:valAx>
        <c:axId val="2281924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&quot;AA&quot;S&quot;tan&quot;D&quot;aOOOO&quot;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937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'costo cluster oDroid 20042017'!$C$139:$C$141</c:f>
              <c:numCache>
                <c:formatCode>General</c:formatCode>
                <c:ptCount val="3"/>
                <c:pt idx="0">
                  <c:v>1905.069</c:v>
                </c:pt>
                <c:pt idx="1">
                  <c:v>2272.074</c:v>
                </c:pt>
                <c:pt idx="2">
                  <c:v>3495.464</c:v>
                </c:pt>
              </c:numCache>
            </c:numRef>
          </c:xVal>
          <c:yVal>
            <c:numRef>
              <c:f>'costo cluster oDroid 20042017'!$D$139:$D$141</c:f>
              <c:numCache>
                <c:formatCode>General</c:formatCode>
                <c:ptCount val="3"/>
                <c:pt idx="0">
                  <c:v>14.8833515625</c:v>
                </c:pt>
                <c:pt idx="1">
                  <c:v>7.88914583333334</c:v>
                </c:pt>
                <c:pt idx="2">
                  <c:v>4.74927173913044</c:v>
                </c:pt>
              </c:numCache>
            </c:numRef>
          </c:yVal>
          <c:smooth val="0"/>
        </c:ser>
        <c:axId val="89408319"/>
        <c:axId val="28863806"/>
      </c:scatterChart>
      <c:valAx>
        <c:axId val="8940831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total en el cluster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63806"/>
        <c:crosses val="autoZero"/>
        <c:crossBetween val="midCat"/>
      </c:valAx>
      <c:valAx>
        <c:axId val="288638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Inversión (costo fijo) por petición por segundo USD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083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'costo cluster oDroid 20042017'!$F$139:$F$141</c:f>
              <c:strCache>
                <c:ptCount val="3"/>
                <c:pt idx="0">
                  <c:v>Básico</c:v>
                </c:pt>
                <c:pt idx="1">
                  <c:v>Avanzado</c:v>
                </c:pt>
                <c:pt idx="2">
                  <c:v>Expandido</c:v>
                </c:pt>
              </c:strCache>
            </c:strRef>
          </c:cat>
          <c:val>
            <c:numRef>
              <c:f>'costo cluster oDroid 20042017'!$B$139:$B$141</c:f>
              <c:numCache>
                <c:formatCode>General</c:formatCode>
                <c:ptCount val="3"/>
                <c:pt idx="0">
                  <c:v>128</c:v>
                </c:pt>
                <c:pt idx="1">
                  <c:v>288</c:v>
                </c:pt>
                <c:pt idx="2">
                  <c:v>736</c:v>
                </c:pt>
              </c:numCache>
            </c:numRef>
          </c:val>
        </c:ser>
        <c:gapWidth val="100"/>
        <c:overlap val="0"/>
        <c:axId val="15868308"/>
        <c:axId val="89900050"/>
      </c:barChart>
      <c:catAx>
        <c:axId val="1586830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900050"/>
        <c:crosses val="autoZero"/>
        <c:auto val="1"/>
        <c:lblAlgn val="ctr"/>
        <c:lblOffset val="100"/>
      </c:catAx>
      <c:valAx>
        <c:axId val="8990005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Capacidad en peticiones por segundo</a:t>
                </a:r>
              </a:p>
            </c:rich>
          </c:tx>
          <c:overlay val="0"/>
        </c:title>
        <c:numFmt formatCode="&quot;AA&quot;S&quot;tan&quot;D&quot;aOOOO&quot;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683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83520</xdr:colOff>
      <xdr:row>118</xdr:row>
      <xdr:rowOff>27720</xdr:rowOff>
    </xdr:from>
    <xdr:to>
      <xdr:col>7</xdr:col>
      <xdr:colOff>465120</xdr:colOff>
      <xdr:row>138</xdr:row>
      <xdr:rowOff>16920</xdr:rowOff>
    </xdr:to>
    <xdr:graphicFrame>
      <xdr:nvGraphicFramePr>
        <xdr:cNvPr id="0" name="Chart 1"/>
        <xdr:cNvGraphicFramePr/>
      </xdr:nvGraphicFramePr>
      <xdr:xfrm>
        <a:off x="159480" y="19134720"/>
        <a:ext cx="816372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55440</xdr:colOff>
      <xdr:row>139</xdr:row>
      <xdr:rowOff>54720</xdr:rowOff>
    </xdr:from>
    <xdr:to>
      <xdr:col>7</xdr:col>
      <xdr:colOff>447120</xdr:colOff>
      <xdr:row>159</xdr:row>
      <xdr:rowOff>43920</xdr:rowOff>
    </xdr:to>
    <xdr:graphicFrame>
      <xdr:nvGraphicFramePr>
        <xdr:cNvPr id="1" name="Chart 2"/>
        <xdr:cNvGraphicFramePr/>
      </xdr:nvGraphicFramePr>
      <xdr:xfrm>
        <a:off x="131400" y="22562280"/>
        <a:ext cx="81738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135</xdr:row>
      <xdr:rowOff>22680</xdr:rowOff>
    </xdr:from>
    <xdr:to>
      <xdr:col>7</xdr:col>
      <xdr:colOff>357840</xdr:colOff>
      <xdr:row>155</xdr:row>
      <xdr:rowOff>11520</xdr:rowOff>
    </xdr:to>
    <xdr:graphicFrame>
      <xdr:nvGraphicFramePr>
        <xdr:cNvPr id="2" name="Chart 1"/>
        <xdr:cNvGraphicFramePr/>
      </xdr:nvGraphicFramePr>
      <xdr:xfrm>
        <a:off x="159840" y="21887280"/>
        <a:ext cx="805608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91440</xdr:colOff>
      <xdr:row>156</xdr:row>
      <xdr:rowOff>50040</xdr:rowOff>
    </xdr:from>
    <xdr:to>
      <xdr:col>7</xdr:col>
      <xdr:colOff>339480</xdr:colOff>
      <xdr:row>176</xdr:row>
      <xdr:rowOff>39240</xdr:rowOff>
    </xdr:to>
    <xdr:graphicFrame>
      <xdr:nvGraphicFramePr>
        <xdr:cNvPr id="3" name="Chart 2"/>
        <xdr:cNvGraphicFramePr/>
      </xdr:nvGraphicFramePr>
      <xdr:xfrm>
        <a:off x="167400" y="25315200"/>
        <a:ext cx="80301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134</xdr:row>
      <xdr:rowOff>27000</xdr:rowOff>
    </xdr:from>
    <xdr:to>
      <xdr:col>7</xdr:col>
      <xdr:colOff>357840</xdr:colOff>
      <xdr:row>154</xdr:row>
      <xdr:rowOff>15840</xdr:rowOff>
    </xdr:to>
    <xdr:graphicFrame>
      <xdr:nvGraphicFramePr>
        <xdr:cNvPr id="4" name="Chart 1"/>
        <xdr:cNvGraphicFramePr/>
      </xdr:nvGraphicFramePr>
      <xdr:xfrm>
        <a:off x="159840" y="21757320"/>
        <a:ext cx="80560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91440</xdr:colOff>
      <xdr:row>155</xdr:row>
      <xdr:rowOff>54720</xdr:rowOff>
    </xdr:from>
    <xdr:to>
      <xdr:col>7</xdr:col>
      <xdr:colOff>339480</xdr:colOff>
      <xdr:row>175</xdr:row>
      <xdr:rowOff>43920</xdr:rowOff>
    </xdr:to>
    <xdr:graphicFrame>
      <xdr:nvGraphicFramePr>
        <xdr:cNvPr id="5" name="Chart 2"/>
        <xdr:cNvGraphicFramePr/>
      </xdr:nvGraphicFramePr>
      <xdr:xfrm>
        <a:off x="167400" y="25198560"/>
        <a:ext cx="8030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83880</xdr:colOff>
      <xdr:row>141</xdr:row>
      <xdr:rowOff>154440</xdr:rowOff>
    </xdr:from>
    <xdr:to>
      <xdr:col>7</xdr:col>
      <xdr:colOff>358560</xdr:colOff>
      <xdr:row>161</xdr:row>
      <xdr:rowOff>143280</xdr:rowOff>
    </xdr:to>
    <xdr:graphicFrame>
      <xdr:nvGraphicFramePr>
        <xdr:cNvPr id="6" name="Chart 1"/>
        <xdr:cNvGraphicFramePr/>
      </xdr:nvGraphicFramePr>
      <xdr:xfrm>
        <a:off x="315000" y="23049720"/>
        <a:ext cx="805644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91440</xdr:colOff>
      <xdr:row>162</xdr:row>
      <xdr:rowOff>19440</xdr:rowOff>
    </xdr:from>
    <xdr:to>
      <xdr:col>7</xdr:col>
      <xdr:colOff>340200</xdr:colOff>
      <xdr:row>182</xdr:row>
      <xdr:rowOff>8640</xdr:rowOff>
    </xdr:to>
    <xdr:graphicFrame>
      <xdr:nvGraphicFramePr>
        <xdr:cNvPr id="7" name="Chart 2"/>
        <xdr:cNvGraphicFramePr/>
      </xdr:nvGraphicFramePr>
      <xdr:xfrm>
        <a:off x="322560" y="26328600"/>
        <a:ext cx="80305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yoytec.com/product_info.php/cPath/28_47/products_id/4036" TargetMode="External"/><Relationship Id="rId2" Type="http://schemas.openxmlformats.org/officeDocument/2006/relationships/hyperlink" Target="https://www.amazon.com/Samsung-Class-Adapter-MB-MP32DA-AM/dp/B00IVPU786/?tag=raspberrypistarterkits-20" TargetMode="External"/><Relationship Id="rId3" Type="http://schemas.openxmlformats.org/officeDocument/2006/relationships/hyperlink" Target="http://www.yoytec.com/product_info.php/cPath/201_98/products_id/12352" TargetMode="External"/><Relationship Id="rId4" Type="http://schemas.openxmlformats.org/officeDocument/2006/relationships/hyperlink" Target="http://www.yoytec.com/product_info.php/cPath/28_47/products_id/636" TargetMode="External"/><Relationship Id="rId5" Type="http://schemas.openxmlformats.org/officeDocument/2006/relationships/hyperlink" Target="http://www.yoytec.com/product_info.php/cPath/28_47/products_id/6244" TargetMode="External"/><Relationship Id="rId6" Type="http://schemas.openxmlformats.org/officeDocument/2006/relationships/hyperlink" Target="http://www.yoytec.com/product_info.php/products_id/11543" TargetMode="External"/><Relationship Id="rId7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yoytec.com/product_info.php/cPath/28_47/products_id/4036" TargetMode="External"/><Relationship Id="rId2" Type="http://schemas.openxmlformats.org/officeDocument/2006/relationships/hyperlink" Target="https://www.amazon.com/Samsung-Class-Adapter-MB-MP32DA-AM/dp/B00IVPU786/?tag=raspberrypistarterkits-20" TargetMode="External"/><Relationship Id="rId3" Type="http://schemas.openxmlformats.org/officeDocument/2006/relationships/hyperlink" Target="http://www.yoytec.com/product_info.php/cPath/201_98/products_id/12352" TargetMode="External"/><Relationship Id="rId4" Type="http://schemas.openxmlformats.org/officeDocument/2006/relationships/hyperlink" Target="http://www.yoytec.com/product_info.php/cPath/28_47/products_id/636" TargetMode="External"/><Relationship Id="rId5" Type="http://schemas.openxmlformats.org/officeDocument/2006/relationships/hyperlink" Target="http://www.yoytec.com/product_info.php/cPath/28_47/products_id/6244" TargetMode="External"/><Relationship Id="rId6" Type="http://schemas.openxmlformats.org/officeDocument/2006/relationships/hyperlink" Target="http://www.yoytec.com/product_info.php/products_id/11543" TargetMode="External"/><Relationship Id="rId7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yoytec.com/product_info.php/cPath/28_47/products_id/4036" TargetMode="External"/><Relationship Id="rId2" Type="http://schemas.openxmlformats.org/officeDocument/2006/relationships/hyperlink" Target="https://www.amazon.com/Samsung-Class-Adapter-MB-MP32DA-AM/dp/B00IVPU786/?tag=raspberrypistarterkits-20" TargetMode="External"/><Relationship Id="rId3" Type="http://schemas.openxmlformats.org/officeDocument/2006/relationships/hyperlink" Target="http://www.yoytec.com/product_info.php/cPath/201_98/products_id/12352" TargetMode="External"/><Relationship Id="rId4" Type="http://schemas.openxmlformats.org/officeDocument/2006/relationships/hyperlink" Target="http://www.yoytec.com/product_info.php/cPath/28_47/products_id/636" TargetMode="External"/><Relationship Id="rId5" Type="http://schemas.openxmlformats.org/officeDocument/2006/relationships/hyperlink" Target="http://www.yoytec.com/product_info.php/cPath/28_47/products_id/6244" TargetMode="External"/><Relationship Id="rId6" Type="http://schemas.openxmlformats.org/officeDocument/2006/relationships/hyperlink" Target="http://www.yoytec.com/product_info.php/products_id/11543" TargetMode="External"/><Relationship Id="rId7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3.51020408163265"/>
    <col collapsed="false" hidden="false" max="3" min="3" style="0" width="29.4285714285714"/>
    <col collapsed="false" hidden="false" max="4" min="4" style="0" width="1.08163265306122"/>
    <col collapsed="false" hidden="false" max="8" min="5" style="0" width="8.36734693877551"/>
    <col collapsed="false" hidden="false" max="9" min="9" style="0" width="1.08163265306122"/>
    <col collapsed="false" hidden="false" max="18" min="10" style="0" width="8.36734693877551"/>
    <col collapsed="false" hidden="false" max="19" min="19" style="0" width="1.08163265306122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</row>
    <row r="3" customFormat="false" ht="12.75" hidden="false" customHeight="false" outlineLevel="0" collapsed="false">
      <c r="A3" s="0" t="s">
        <v>2</v>
      </c>
    </row>
    <row r="5" customFormat="false" ht="12.75" hidden="false" customHeight="false" outlineLevel="0" collapsed="false">
      <c r="E5" s="0" t="s">
        <v>3</v>
      </c>
      <c r="J5" s="3" t="s">
        <v>4</v>
      </c>
      <c r="M5" s="3" t="s">
        <v>5</v>
      </c>
      <c r="P5" s="3" t="s">
        <v>6</v>
      </c>
    </row>
    <row r="6" customFormat="false" ht="12.75" hidden="false" customHeight="false" outlineLevel="0" collapsed="false">
      <c r="E6" s="0" t="s">
        <v>7</v>
      </c>
      <c r="G6" s="0" t="s">
        <v>8</v>
      </c>
      <c r="J6" s="0" t="s">
        <v>7</v>
      </c>
      <c r="K6" s="0" t="s">
        <v>8</v>
      </c>
      <c r="M6" s="0" t="s">
        <v>7</v>
      </c>
      <c r="N6" s="0" t="s">
        <v>8</v>
      </c>
      <c r="P6" s="0" t="s">
        <v>7</v>
      </c>
      <c r="Q6" s="0" t="s">
        <v>8</v>
      </c>
    </row>
    <row r="7" customFormat="false" ht="12.75" hidden="false" customHeight="false" outlineLevel="0" collapsed="false">
      <c r="E7" s="0" t="s">
        <v>9</v>
      </c>
      <c r="F7" s="0" t="s">
        <v>10</v>
      </c>
      <c r="G7" s="0" t="s">
        <v>9</v>
      </c>
      <c r="H7" s="0" t="s">
        <v>10</v>
      </c>
      <c r="J7" s="0" t="s">
        <v>10</v>
      </c>
      <c r="K7" s="0" t="s">
        <v>11</v>
      </c>
      <c r="L7" s="0" t="s">
        <v>10</v>
      </c>
      <c r="M7" s="0" t="s">
        <v>10</v>
      </c>
      <c r="N7" s="0" t="s">
        <v>11</v>
      </c>
      <c r="O7" s="0" t="s">
        <v>10</v>
      </c>
      <c r="P7" s="0" t="s">
        <v>10</v>
      </c>
      <c r="Q7" s="0" t="s">
        <v>11</v>
      </c>
      <c r="R7" s="0" t="s">
        <v>10</v>
      </c>
    </row>
    <row r="9" customFormat="false" ht="12.75" hidden="false" customHeight="false" outlineLevel="0" collapsed="false">
      <c r="A9" s="1" t="s">
        <v>12</v>
      </c>
    </row>
    <row r="11" customFormat="false" ht="12.75" hidden="false" customHeight="false" outlineLevel="0" collapsed="false">
      <c r="B11" s="0" t="s">
        <v>13</v>
      </c>
      <c r="G11" s="0" t="s">
        <v>14</v>
      </c>
      <c r="H11" s="0" t="n">
        <v>3000</v>
      </c>
      <c r="K11" s="0" t="n">
        <v>12</v>
      </c>
      <c r="L11" s="0" t="n">
        <f aca="false">$H11*K11</f>
        <v>36000</v>
      </c>
      <c r="N11" s="0" t="n">
        <v>12</v>
      </c>
      <c r="O11" s="0" t="n">
        <f aca="false">$H11*N11</f>
        <v>36000</v>
      </c>
      <c r="Q11" s="0" t="n">
        <v>12</v>
      </c>
      <c r="R11" s="0" t="n">
        <f aca="false">$H11*Q11</f>
        <v>36000</v>
      </c>
    </row>
    <row r="12" customFormat="false" ht="12.75" hidden="false" customHeight="false" outlineLevel="0" collapsed="false">
      <c r="B12" s="0" t="s">
        <v>15</v>
      </c>
      <c r="G12" s="0" t="s">
        <v>14</v>
      </c>
      <c r="H12" s="0" t="n">
        <v>1250</v>
      </c>
      <c r="K12" s="0" t="n">
        <v>9</v>
      </c>
      <c r="L12" s="0" t="n">
        <f aca="false">$H12*K12</f>
        <v>11250</v>
      </c>
      <c r="N12" s="0" t="n">
        <v>12</v>
      </c>
      <c r="O12" s="0" t="n">
        <f aca="false">$H12*N12</f>
        <v>15000</v>
      </c>
      <c r="Q12" s="0" t="n">
        <v>12</v>
      </c>
      <c r="R12" s="0" t="n">
        <f aca="false">$H12*Q12</f>
        <v>15000</v>
      </c>
    </row>
    <row r="13" customFormat="false" ht="12.75" hidden="false" customHeight="false" outlineLevel="0" collapsed="false">
      <c r="B13" s="0" t="s">
        <v>16</v>
      </c>
      <c r="G13" s="0" t="s">
        <v>14</v>
      </c>
      <c r="H13" s="0" t="n">
        <v>2000</v>
      </c>
      <c r="N13" s="0" t="n">
        <v>12</v>
      </c>
      <c r="O13" s="0" t="n">
        <f aca="false">$H13*N13</f>
        <v>24000</v>
      </c>
      <c r="Q13" s="0" t="n">
        <v>12</v>
      </c>
      <c r="R13" s="0" t="n">
        <f aca="false">$H13*Q13</f>
        <v>24000</v>
      </c>
    </row>
    <row r="15" customFormat="false" ht="12.75" hidden="false" customHeight="false" outlineLevel="0" collapsed="false">
      <c r="A15" s="1" t="s">
        <v>17</v>
      </c>
    </row>
    <row r="17" customFormat="false" ht="12.75" hidden="false" customHeight="false" outlineLevel="0" collapsed="false">
      <c r="B17" s="0" t="s">
        <v>18</v>
      </c>
      <c r="G17" s="0" t="s">
        <v>19</v>
      </c>
      <c r="H17" s="0" t="s">
        <v>20</v>
      </c>
      <c r="K17" s="0" t="n">
        <v>2</v>
      </c>
      <c r="L17" s="0" t="n">
        <f aca="false">160+200</f>
        <v>360</v>
      </c>
      <c r="N17" s="0" t="n">
        <v>2</v>
      </c>
      <c r="O17" s="0" t="n">
        <f aca="false">160+120</f>
        <v>280</v>
      </c>
      <c r="Q17" s="0" t="n">
        <v>2</v>
      </c>
      <c r="R17" s="0" t="n">
        <f aca="false">120+120</f>
        <v>240</v>
      </c>
    </row>
    <row r="19" customFormat="false" ht="12.75" hidden="false" customHeight="false" outlineLevel="0" collapsed="false">
      <c r="A19" s="1" t="s">
        <v>21</v>
      </c>
    </row>
    <row r="21" customFormat="false" ht="12.75" hidden="false" customHeight="false" outlineLevel="0" collapsed="false">
      <c r="B21" s="0" t="s">
        <v>22</v>
      </c>
      <c r="E21" s="0" t="s">
        <v>23</v>
      </c>
      <c r="F21" s="0" t="n">
        <v>315</v>
      </c>
      <c r="J21" s="0" t="n">
        <f aca="false">$F21</f>
        <v>315</v>
      </c>
    </row>
    <row r="22" customFormat="false" ht="12.75" hidden="false" customHeight="false" outlineLevel="0" collapsed="false">
      <c r="B22" s="0" t="s">
        <v>24</v>
      </c>
      <c r="E22" s="0" t="s">
        <v>23</v>
      </c>
      <c r="F22" s="0" t="n">
        <v>235</v>
      </c>
      <c r="J22" s="0" t="n">
        <f aca="false">$F22</f>
        <v>235</v>
      </c>
    </row>
    <row r="24" customFormat="false" ht="12.75" hidden="false" customHeight="false" outlineLevel="0" collapsed="false">
      <c r="A24" s="1" t="s">
        <v>25</v>
      </c>
    </row>
    <row r="26" customFormat="false" ht="12.75" hidden="false" customHeight="false" outlineLevel="0" collapsed="false">
      <c r="B26" s="0" t="s">
        <v>26</v>
      </c>
      <c r="E26" s="0" t="s">
        <v>23</v>
      </c>
      <c r="F26" s="0" t="n">
        <v>1260</v>
      </c>
      <c r="J26" s="0" t="n">
        <f aca="false">$F26</f>
        <v>1260</v>
      </c>
    </row>
    <row r="27" customFormat="false" ht="12.75" hidden="false" customHeight="false" outlineLevel="0" collapsed="false">
      <c r="B27" s="0" t="s">
        <v>27</v>
      </c>
      <c r="E27" s="0" t="s">
        <v>23</v>
      </c>
      <c r="F27" s="0" t="n">
        <f aca="false">F26</f>
        <v>1260</v>
      </c>
      <c r="J27" s="0" t="n">
        <f aca="false">$F27</f>
        <v>1260</v>
      </c>
    </row>
    <row r="28" customFormat="false" ht="12.75" hidden="false" customHeight="false" outlineLevel="0" collapsed="false">
      <c r="B28" s="0" t="s">
        <v>28</v>
      </c>
      <c r="E28" s="0" t="s">
        <v>23</v>
      </c>
      <c r="F28" s="0" t="n">
        <v>4355</v>
      </c>
      <c r="M28" s="0" t="n">
        <f aca="false">$F28</f>
        <v>4355</v>
      </c>
    </row>
    <row r="29" customFormat="false" ht="12.75" hidden="false" customHeight="false" outlineLevel="0" collapsed="false">
      <c r="B29" s="0" t="s">
        <v>22</v>
      </c>
      <c r="E29" s="0" t="s">
        <v>23</v>
      </c>
      <c r="F29" s="0" t="n">
        <f aca="false">F21</f>
        <v>315</v>
      </c>
      <c r="M29" s="0" t="n">
        <f aca="false">$F29</f>
        <v>315</v>
      </c>
    </row>
    <row r="30" customFormat="false" ht="12.75" hidden="false" customHeight="false" outlineLevel="0" collapsed="false">
      <c r="B30" s="0" t="s">
        <v>29</v>
      </c>
      <c r="E30" s="0" t="s">
        <v>14</v>
      </c>
      <c r="F30" s="0" t="n">
        <v>0</v>
      </c>
      <c r="G30" s="0" t="s">
        <v>30</v>
      </c>
      <c r="H30" s="0" t="n">
        <v>0.05</v>
      </c>
      <c r="K30" s="4" t="n">
        <f aca="false">30000</f>
        <v>30000</v>
      </c>
      <c r="L30" s="0" t="n">
        <f aca="false">$H30*K30</f>
        <v>1500</v>
      </c>
      <c r="N30" s="4" t="n">
        <f aca="false">60000</f>
        <v>60000</v>
      </c>
      <c r="O30" s="0" t="n">
        <f aca="false">$H30*N30</f>
        <v>3000</v>
      </c>
      <c r="Q30" s="4" t="n">
        <f aca="false">50000</f>
        <v>50000</v>
      </c>
      <c r="R30" s="0" t="n">
        <f aca="false">$H30*Q30</f>
        <v>2500</v>
      </c>
    </row>
    <row r="31" customFormat="false" ht="12.75" hidden="false" customHeight="false" outlineLevel="0" collapsed="false">
      <c r="B31" s="0" t="s">
        <v>31</v>
      </c>
      <c r="E31" s="4" t="s">
        <v>32</v>
      </c>
      <c r="F31" s="4"/>
    </row>
    <row r="32" customFormat="false" ht="12.75" hidden="false" customHeight="false" outlineLevel="0" collapsed="false">
      <c r="B32" s="0" t="s">
        <v>33</v>
      </c>
      <c r="E32" s="0" t="s">
        <v>14</v>
      </c>
      <c r="F32" s="0" t="n">
        <v>0</v>
      </c>
    </row>
    <row r="34" customFormat="false" ht="12.75" hidden="false" customHeight="false" outlineLevel="0" collapsed="false">
      <c r="A34" s="1" t="s">
        <v>34</v>
      </c>
    </row>
    <row r="36" customFormat="false" ht="12.75" hidden="false" customHeight="false" outlineLevel="0" collapsed="false">
      <c r="B36" s="0" t="s">
        <v>28</v>
      </c>
      <c r="E36" s="0" t="s">
        <v>23</v>
      </c>
      <c r="F36" s="0" t="n">
        <f aca="false">F28</f>
        <v>4355</v>
      </c>
      <c r="J36" s="0" t="n">
        <f aca="false">$F36</f>
        <v>4355</v>
      </c>
      <c r="M36" s="0" t="s">
        <v>35</v>
      </c>
      <c r="P36" s="0" t="s">
        <v>35</v>
      </c>
    </row>
    <row r="37" customFormat="false" ht="12.75" hidden="false" customHeight="false" outlineLevel="0" collapsed="false">
      <c r="B37" s="0" t="s">
        <v>22</v>
      </c>
      <c r="E37" s="0" t="s">
        <v>23</v>
      </c>
      <c r="F37" s="0" t="n">
        <f aca="false">F29</f>
        <v>315</v>
      </c>
      <c r="J37" s="0" t="n">
        <f aca="false">$F37</f>
        <v>315</v>
      </c>
      <c r="M37" s="0" t="s">
        <v>35</v>
      </c>
      <c r="P37" s="0" t="s">
        <v>35</v>
      </c>
    </row>
    <row r="38" customFormat="false" ht="12.75" hidden="false" customHeight="false" outlineLevel="0" collapsed="false">
      <c r="B38" s="0" t="s">
        <v>36</v>
      </c>
      <c r="E38" s="0" t="s">
        <v>37</v>
      </c>
      <c r="F38" s="0" t="n">
        <v>400</v>
      </c>
      <c r="J38" s="0" t="n">
        <f aca="false">$F38</f>
        <v>400</v>
      </c>
      <c r="M38" s="0" t="s">
        <v>35</v>
      </c>
      <c r="P38" s="0" t="s">
        <v>35</v>
      </c>
    </row>
    <row r="40" customFormat="false" ht="12.75" hidden="false" customHeight="false" outlineLevel="0" collapsed="false">
      <c r="A40" s="2" t="s">
        <v>38</v>
      </c>
    </row>
    <row r="42" customFormat="false" ht="12.75" hidden="false" customHeight="false" outlineLevel="0" collapsed="false">
      <c r="B42" s="0" t="s">
        <v>39</v>
      </c>
      <c r="G42" s="0" t="s">
        <v>40</v>
      </c>
      <c r="H42" s="0" t="n">
        <v>20</v>
      </c>
      <c r="K42" s="0" t="n">
        <v>1</v>
      </c>
      <c r="L42" s="0" t="n">
        <f aca="false">$H42*K42</f>
        <v>20</v>
      </c>
      <c r="N42" s="0" t="n">
        <f aca="false">K42</f>
        <v>1</v>
      </c>
      <c r="O42" s="0" t="n">
        <f aca="false">L42</f>
        <v>20</v>
      </c>
      <c r="Q42" s="0" t="n">
        <f aca="false">N42</f>
        <v>1</v>
      </c>
      <c r="R42" s="0" t="n">
        <f aca="false">O42</f>
        <v>20</v>
      </c>
    </row>
    <row r="43" customFormat="false" ht="12.75" hidden="false" customHeight="false" outlineLevel="0" collapsed="false">
      <c r="B43" s="0" t="s">
        <v>41</v>
      </c>
      <c r="G43" s="0" t="s">
        <v>40</v>
      </c>
      <c r="H43" s="0" t="n">
        <v>40</v>
      </c>
      <c r="K43" s="0" t="n">
        <v>1</v>
      </c>
      <c r="L43" s="0" t="n">
        <f aca="false">$H43*K43</f>
        <v>40</v>
      </c>
      <c r="N43" s="0" t="n">
        <f aca="false">K43</f>
        <v>1</v>
      </c>
      <c r="O43" s="0" t="n">
        <f aca="false">L43</f>
        <v>40</v>
      </c>
      <c r="Q43" s="0" t="n">
        <f aca="false">N43</f>
        <v>1</v>
      </c>
      <c r="R43" s="0" t="n">
        <f aca="false">O43</f>
        <v>40</v>
      </c>
    </row>
    <row r="44" customFormat="false" ht="12.75" hidden="false" customHeight="false" outlineLevel="0" collapsed="false">
      <c r="B44" s="0" t="s">
        <v>42</v>
      </c>
      <c r="G44" s="0" t="s">
        <v>14</v>
      </c>
      <c r="H44" s="4" t="n">
        <v>60</v>
      </c>
      <c r="K44" s="0" t="n">
        <v>12</v>
      </c>
      <c r="L44" s="0" t="n">
        <f aca="false">$H44*K44</f>
        <v>720</v>
      </c>
      <c r="N44" s="0" t="n">
        <f aca="false">K44</f>
        <v>12</v>
      </c>
      <c r="O44" s="0" t="n">
        <f aca="false">L44</f>
        <v>720</v>
      </c>
      <c r="Q44" s="0" t="n">
        <f aca="false">N44</f>
        <v>12</v>
      </c>
      <c r="R44" s="0" t="n">
        <f aca="false">O44</f>
        <v>720</v>
      </c>
    </row>
    <row r="45" customFormat="false" ht="12.75" hidden="false" customHeight="false" outlineLevel="0" collapsed="false">
      <c r="B45" s="0" t="s">
        <v>43</v>
      </c>
      <c r="G45" s="0" t="s">
        <v>14</v>
      </c>
      <c r="H45" s="0" t="n">
        <v>35</v>
      </c>
      <c r="K45" s="0" t="n">
        <v>12</v>
      </c>
      <c r="L45" s="0" t="n">
        <f aca="false">$H45*K45</f>
        <v>420</v>
      </c>
      <c r="N45" s="0" t="n">
        <f aca="false">K45</f>
        <v>12</v>
      </c>
      <c r="O45" s="0" t="n">
        <f aca="false">L45</f>
        <v>420</v>
      </c>
      <c r="Q45" s="0" t="n">
        <f aca="false">N45</f>
        <v>12</v>
      </c>
      <c r="R45" s="0" t="n">
        <f aca="false">O45</f>
        <v>420</v>
      </c>
    </row>
    <row r="46" customFormat="false" ht="12.75" hidden="false" customHeight="false" outlineLevel="0" collapsed="false">
      <c r="B46" s="0" t="s">
        <v>44</v>
      </c>
      <c r="G46" s="0" t="s">
        <v>14</v>
      </c>
      <c r="H46" s="4" t="n">
        <v>40</v>
      </c>
      <c r="K46" s="0" t="n">
        <v>12</v>
      </c>
      <c r="L46" s="0" t="n">
        <f aca="false">$H46*K46</f>
        <v>480</v>
      </c>
      <c r="N46" s="0" t="n">
        <f aca="false">K46</f>
        <v>12</v>
      </c>
      <c r="O46" s="0" t="n">
        <f aca="false">L46</f>
        <v>480</v>
      </c>
      <c r="Q46" s="0" t="n">
        <f aca="false">N46</f>
        <v>12</v>
      </c>
      <c r="R46" s="0" t="n">
        <f aca="false">O46</f>
        <v>480</v>
      </c>
    </row>
    <row r="48" customFormat="false" ht="12.75" hidden="false" customHeight="false" outlineLevel="0" collapsed="false">
      <c r="A48" s="2" t="s">
        <v>45</v>
      </c>
      <c r="J48" s="0" t="n">
        <f aca="false">SUM(J8:J47)</f>
        <v>8140</v>
      </c>
      <c r="L48" s="0" t="n">
        <f aca="false">SUM(L8:L47)</f>
        <v>50790</v>
      </c>
      <c r="M48" s="0" t="n">
        <f aca="false">SUM(M8:M47)</f>
        <v>4670</v>
      </c>
      <c r="O48" s="0" t="n">
        <f aca="false">SUM(O8:O47)</f>
        <v>79960</v>
      </c>
      <c r="P48" s="0" t="n">
        <f aca="false">SUM(P8:P47)</f>
        <v>0</v>
      </c>
      <c r="R48" s="0" t="n">
        <f aca="false">SUM(R8:R47)</f>
        <v>79420</v>
      </c>
    </row>
    <row r="49" customFormat="false" ht="12.75" hidden="false" customHeight="false" outlineLevel="0" collapsed="false">
      <c r="A49" s="2" t="s">
        <v>46</v>
      </c>
      <c r="L49" s="2" t="n">
        <f aca="false">J48+L48</f>
        <v>58930</v>
      </c>
      <c r="O49" s="2" t="n">
        <f aca="false">M48+O48</f>
        <v>84630</v>
      </c>
      <c r="R49" s="2" t="n">
        <f aca="false">P48+R48</f>
        <v>79420</v>
      </c>
    </row>
    <row r="50" customFormat="false" ht="12.75" hidden="false" customHeight="false" outlineLevel="0" collapsed="false">
      <c r="A50" s="2" t="s">
        <v>47</v>
      </c>
      <c r="L50" s="5" t="n">
        <f aca="false">SUM(L9:L14)/L49</f>
        <v>0.801798744272866</v>
      </c>
      <c r="O50" s="5" t="n">
        <f aca="false">SUM(O9:O14)/O49</f>
        <v>0.886210563629918</v>
      </c>
      <c r="R50" s="5" t="n">
        <f aca="false">SUM(R9:R14)/R49</f>
        <v>0.944346512213548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8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K145" activeCellId="0" sqref="K145"/>
    </sheetView>
  </sheetViews>
  <sheetFormatPr defaultRowHeight="12.75"/>
  <cols>
    <col collapsed="false" hidden="false" max="1" min="1" style="0" width="1.08163265306122"/>
    <col collapsed="false" hidden="false" max="4" min="2" style="0" width="8.36734693877551"/>
    <col collapsed="false" hidden="false" max="5" min="5" style="0" width="1.08163265306122"/>
    <col collapsed="false" hidden="false" max="6" min="6" style="0" width="68.7091836734694"/>
    <col collapsed="false" hidden="false" max="7" min="7" style="0" width="15.3877551020408"/>
    <col collapsed="false" hidden="false" max="1025" min="8" style="0" width="8.23469387755102"/>
  </cols>
  <sheetData>
    <row r="2" customFormat="false" ht="12.75" hidden="false" customHeight="false" outlineLevel="0" collapsed="false">
      <c r="B2" s="2" t="s">
        <v>48</v>
      </c>
    </row>
    <row r="3" customFormat="false" ht="12.75" hidden="false" customHeight="false" outlineLevel="0" collapsed="false">
      <c r="B3" s="1" t="s">
        <v>49</v>
      </c>
    </row>
    <row r="7" customFormat="false" ht="12.75" hidden="false" customHeight="false" outlineLevel="0" collapsed="false">
      <c r="B7" s="2" t="s">
        <v>50</v>
      </c>
    </row>
    <row r="9" customFormat="false" ht="12.75" hidden="false" customHeight="false" outlineLevel="0" collapsed="false">
      <c r="B9" s="0" t="s">
        <v>51</v>
      </c>
    </row>
    <row r="10" customFormat="false" ht="12.75" hidden="false" customHeight="false" outlineLevel="0" collapsed="false">
      <c r="C10" s="0" t="s">
        <v>52</v>
      </c>
      <c r="G10" s="0" t="s">
        <v>53</v>
      </c>
    </row>
    <row r="11" customFormat="false" ht="12.75" hidden="false" customHeight="false" outlineLevel="0" collapsed="false">
      <c r="C11" s="0" t="s">
        <v>54</v>
      </c>
      <c r="G11" s="0" t="s">
        <v>53</v>
      </c>
    </row>
    <row r="12" customFormat="false" ht="12.75" hidden="false" customHeight="false" outlineLevel="0" collapsed="false">
      <c r="C12" s="0" t="s">
        <v>55</v>
      </c>
      <c r="G12" s="0" t="s">
        <v>56</v>
      </c>
    </row>
    <row r="13" customFormat="false" ht="12.75" hidden="false" customHeight="false" outlineLevel="0" collapsed="false">
      <c r="C13" s="0" t="s">
        <v>57</v>
      </c>
      <c r="G13" s="0" t="s">
        <v>56</v>
      </c>
    </row>
    <row r="14" customFormat="false" ht="12.75" hidden="false" customHeight="false" outlineLevel="0" collapsed="false">
      <c r="C14" s="0" t="s">
        <v>58</v>
      </c>
      <c r="G14" s="0" t="s">
        <v>53</v>
      </c>
    </row>
    <row r="15" customFormat="false" ht="12.75" hidden="false" customHeight="false" outlineLevel="0" collapsed="false">
      <c r="C15" s="0" t="s">
        <v>59</v>
      </c>
      <c r="G15" s="0" t="s">
        <v>60</v>
      </c>
    </row>
    <row r="16" customFormat="false" ht="12.75" hidden="false" customHeight="false" outlineLevel="0" collapsed="false">
      <c r="B16" s="0" t="s">
        <v>61</v>
      </c>
    </row>
    <row r="17" customFormat="false" ht="12.75" hidden="false" customHeight="false" outlineLevel="0" collapsed="false">
      <c r="C17" s="0" t="s">
        <v>62</v>
      </c>
    </row>
    <row r="18" customFormat="false" ht="12.75" hidden="false" customHeight="false" outlineLevel="0" collapsed="false">
      <c r="C18" s="0" t="s">
        <v>63</v>
      </c>
    </row>
    <row r="19" customFormat="false" ht="12.75" hidden="false" customHeight="false" outlineLevel="0" collapsed="false">
      <c r="C19" s="0" t="s">
        <v>64</v>
      </c>
    </row>
    <row r="20" customFormat="false" ht="12.75" hidden="false" customHeight="false" outlineLevel="0" collapsed="false">
      <c r="B20" s="0" t="s">
        <v>65</v>
      </c>
    </row>
    <row r="21" customFormat="false" ht="12.75" hidden="false" customHeight="false" outlineLevel="0" collapsed="false">
      <c r="C21" s="0" t="s">
        <v>66</v>
      </c>
    </row>
    <row r="22" customFormat="false" ht="12.75" hidden="false" customHeight="false" outlineLevel="0" collapsed="false">
      <c r="C22" s="0" t="s">
        <v>67</v>
      </c>
    </row>
    <row r="23" customFormat="false" ht="12.75" hidden="false" customHeight="false" outlineLevel="0" collapsed="false">
      <c r="C23" s="0" t="s">
        <v>68</v>
      </c>
    </row>
    <row r="24" customFormat="false" ht="12.75" hidden="false" customHeight="false" outlineLevel="0" collapsed="false">
      <c r="C24" s="0" t="s">
        <v>69</v>
      </c>
    </row>
    <row r="25" customFormat="false" ht="12.75" hidden="false" customHeight="false" outlineLevel="0" collapsed="false">
      <c r="C25" s="0" t="s">
        <v>70</v>
      </c>
    </row>
    <row r="26" customFormat="false" ht="12.75" hidden="false" customHeight="false" outlineLevel="0" collapsed="false">
      <c r="B26" s="0" t="s">
        <v>71</v>
      </c>
    </row>
    <row r="27" customFormat="false" ht="12.75" hidden="false" customHeight="false" outlineLevel="0" collapsed="false">
      <c r="C27" s="0" t="s">
        <v>72</v>
      </c>
    </row>
    <row r="28" customFormat="false" ht="12.75" hidden="false" customHeight="false" outlineLevel="0" collapsed="false">
      <c r="C28" s="0" t="s">
        <v>73</v>
      </c>
    </row>
    <row r="29" customFormat="false" ht="12.75" hidden="false" customHeight="false" outlineLevel="0" collapsed="false">
      <c r="B29" s="0" t="s">
        <v>74</v>
      </c>
    </row>
    <row r="30" customFormat="false" ht="12.75" hidden="false" customHeight="false" outlineLevel="0" collapsed="false">
      <c r="B30" s="0" t="s">
        <v>75</v>
      </c>
    </row>
    <row r="31" customFormat="false" ht="12.75" hidden="false" customHeight="false" outlineLevel="0" collapsed="false">
      <c r="B31" s="0" t="s">
        <v>76</v>
      </c>
    </row>
    <row r="35" customFormat="false" ht="12.75" hidden="false" customHeight="false" outlineLevel="0" collapsed="false">
      <c r="B35" s="2" t="s">
        <v>77</v>
      </c>
    </row>
    <row r="37" customFormat="false" ht="12.75" hidden="false" customHeight="false" outlineLevel="0" collapsed="false">
      <c r="B37" s="6" t="s">
        <v>78</v>
      </c>
      <c r="C37" s="6" t="s">
        <v>79</v>
      </c>
      <c r="D37" s="6" t="s">
        <v>80</v>
      </c>
      <c r="E37" s="6"/>
      <c r="F37" s="2" t="s">
        <v>81</v>
      </c>
      <c r="G37" s="2" t="s">
        <v>82</v>
      </c>
      <c r="H37" s="2" t="s">
        <v>83</v>
      </c>
    </row>
    <row r="38" customFormat="false" ht="12.75" hidden="false" customHeight="false" outlineLevel="0" collapsed="false">
      <c r="B38" s="7" t="n">
        <f aca="false">30/0.3</f>
        <v>100</v>
      </c>
      <c r="C38" s="8" t="n">
        <f aca="false">0.1*1.07</f>
        <v>0.107</v>
      </c>
      <c r="D38" s="8" t="n">
        <f aca="false">B38*C38</f>
        <v>10.7</v>
      </c>
      <c r="E38" s="8"/>
      <c r="F38" s="0" t="s">
        <v>84</v>
      </c>
      <c r="G38" s="0" t="s">
        <v>85</v>
      </c>
      <c r="H38" s="0" t="s">
        <v>86</v>
      </c>
    </row>
    <row r="39" customFormat="false" ht="12.75" hidden="false" customHeight="false" outlineLevel="0" collapsed="false">
      <c r="B39" s="7" t="n">
        <v>4</v>
      </c>
      <c r="C39" s="8" t="n">
        <f aca="false">0.28*1.07</f>
        <v>0.2996</v>
      </c>
      <c r="D39" s="8" t="n">
        <f aca="false">B39*C39</f>
        <v>1.1984</v>
      </c>
      <c r="E39" s="8"/>
      <c r="F39" s="0" t="s">
        <v>87</v>
      </c>
      <c r="G39" s="0" t="s">
        <v>85</v>
      </c>
      <c r="H39" s="0" t="s">
        <v>88</v>
      </c>
    </row>
    <row r="40" customFormat="false" ht="12.75" hidden="false" customHeight="false" outlineLevel="0" collapsed="false">
      <c r="B40" s="7" t="n">
        <v>4</v>
      </c>
      <c r="C40" s="8" t="n">
        <f aca="false">0.15*1.07</f>
        <v>0.1605</v>
      </c>
      <c r="D40" s="8" t="n">
        <f aca="false">B40*C40</f>
        <v>0.642</v>
      </c>
      <c r="E40" s="8"/>
      <c r="F40" s="0" t="s">
        <v>89</v>
      </c>
      <c r="G40" s="0" t="s">
        <v>85</v>
      </c>
      <c r="H40" s="0" t="s">
        <v>90</v>
      </c>
    </row>
    <row r="41" customFormat="false" ht="12.75" hidden="false" customHeight="false" outlineLevel="0" collapsed="false">
      <c r="B41" s="7" t="n">
        <v>1</v>
      </c>
      <c r="C41" s="8" t="n">
        <f aca="false">54.9*1.07</f>
        <v>58.743</v>
      </c>
      <c r="D41" s="8" t="n">
        <f aca="false">B41*C41</f>
        <v>58.743</v>
      </c>
      <c r="E41" s="8"/>
      <c r="F41" s="0" t="s">
        <v>91</v>
      </c>
      <c r="G41" s="0" t="s">
        <v>85</v>
      </c>
      <c r="H41" s="0" t="s">
        <v>92</v>
      </c>
    </row>
    <row r="42" customFormat="false" ht="12.75" hidden="false" customHeight="false" outlineLevel="0" collapsed="false">
      <c r="B42" s="7" t="n">
        <v>20</v>
      </c>
      <c r="C42" s="8" t="n">
        <f aca="false">1*1.07</f>
        <v>1.07</v>
      </c>
      <c r="D42" s="8" t="n">
        <f aca="false">B42*C42</f>
        <v>21.4</v>
      </c>
      <c r="E42" s="8"/>
      <c r="F42" s="0" t="s">
        <v>93</v>
      </c>
      <c r="G42" s="0" t="s">
        <v>94</v>
      </c>
      <c r="H42" s="0" t="s">
        <v>95</v>
      </c>
    </row>
    <row r="43" customFormat="false" ht="12.75" hidden="false" customHeight="false" outlineLevel="0" collapsed="false">
      <c r="B43" s="7" t="n">
        <v>1</v>
      </c>
      <c r="C43" s="8" t="n">
        <f aca="false">5*1.07</f>
        <v>5.35</v>
      </c>
      <c r="D43" s="8" t="n">
        <f aca="false">B43*C43</f>
        <v>5.35</v>
      </c>
      <c r="E43" s="8"/>
      <c r="F43" s="0" t="s">
        <v>96</v>
      </c>
      <c r="G43" s="0" t="s">
        <v>94</v>
      </c>
      <c r="H43" s="0" t="s">
        <v>95</v>
      </c>
    </row>
    <row r="44" customFormat="false" ht="12.75" hidden="false" customHeight="false" outlineLevel="0" collapsed="false">
      <c r="B44" s="7" t="n">
        <v>1</v>
      </c>
      <c r="C44" s="8" t="n">
        <f aca="false">3*1.07</f>
        <v>3.21</v>
      </c>
      <c r="D44" s="8" t="n">
        <f aca="false">B44*C44</f>
        <v>3.21</v>
      </c>
      <c r="E44" s="8"/>
      <c r="F44" s="0" t="s">
        <v>97</v>
      </c>
      <c r="G44" s="0" t="s">
        <v>94</v>
      </c>
      <c r="H44" s="0" t="s">
        <v>95</v>
      </c>
    </row>
    <row r="45" customFormat="false" ht="12.75" hidden="false" customHeight="false" outlineLevel="0" collapsed="false">
      <c r="B45" s="7" t="n">
        <v>8</v>
      </c>
      <c r="C45" s="8" t="n">
        <f aca="false">1*1.07</f>
        <v>1.07</v>
      </c>
      <c r="D45" s="8" t="n">
        <f aca="false">B45*C45</f>
        <v>8.56</v>
      </c>
      <c r="E45" s="8"/>
      <c r="F45" s="0" t="s">
        <v>98</v>
      </c>
      <c r="G45" s="0" t="s">
        <v>94</v>
      </c>
      <c r="H45" s="0" t="s">
        <v>95</v>
      </c>
    </row>
    <row r="46" customFormat="false" ht="12.75" hidden="false" customHeight="false" outlineLevel="0" collapsed="false">
      <c r="B46" s="7" t="n">
        <v>1</v>
      </c>
      <c r="C46" s="8" t="n">
        <f aca="false">3*1.07</f>
        <v>3.21</v>
      </c>
      <c r="D46" s="8" t="n">
        <f aca="false">B46*C46</f>
        <v>3.21</v>
      </c>
      <c r="E46" s="8"/>
      <c r="F46" s="0" t="s">
        <v>99</v>
      </c>
      <c r="G46" s="0" t="s">
        <v>94</v>
      </c>
      <c r="H46" s="0" t="s">
        <v>95</v>
      </c>
    </row>
    <row r="47" customFormat="false" ht="12.75" hidden="false" customHeight="false" outlineLevel="0" collapsed="false">
      <c r="B47" s="7" t="n">
        <v>2</v>
      </c>
      <c r="C47" s="8" t="n">
        <f aca="false">8*1.07</f>
        <v>8.56</v>
      </c>
      <c r="D47" s="8" t="n">
        <f aca="false">B47*C47</f>
        <v>17.12</v>
      </c>
      <c r="E47" s="8"/>
      <c r="F47" s="0" t="s">
        <v>100</v>
      </c>
      <c r="G47" s="0" t="s">
        <v>101</v>
      </c>
      <c r="H47" s="0" t="s">
        <v>102</v>
      </c>
    </row>
    <row r="48" customFormat="false" ht="12.75" hidden="false" customHeight="false" outlineLevel="0" collapsed="false">
      <c r="B48" s="7" t="n">
        <v>1</v>
      </c>
      <c r="C48" s="8" t="n">
        <f aca="false">10*1.07</f>
        <v>10.7</v>
      </c>
      <c r="D48" s="8" t="n">
        <f aca="false">B48*C48</f>
        <v>10.7</v>
      </c>
      <c r="E48" s="8"/>
      <c r="F48" s="0" t="s">
        <v>103</v>
      </c>
      <c r="G48" s="0" t="s">
        <v>94</v>
      </c>
      <c r="H48" s="0" t="s">
        <v>95</v>
      </c>
    </row>
    <row r="49" customFormat="false" ht="12.75" hidden="false" customHeight="false" outlineLevel="0" collapsed="false">
      <c r="B49" s="6" t="s">
        <v>104</v>
      </c>
      <c r="D49" s="9" t="n">
        <f aca="false">SUM(D37:D48)</f>
        <v>140.8334</v>
      </c>
    </row>
    <row r="53" customFormat="false" ht="12.75" hidden="false" customHeight="false" outlineLevel="0" collapsed="false">
      <c r="B53" s="2" t="s">
        <v>105</v>
      </c>
    </row>
    <row r="54" customFormat="false" ht="12.75" hidden="false" customHeight="false" outlineLevel="0" collapsed="false">
      <c r="B54" s="10" t="s">
        <v>106</v>
      </c>
    </row>
    <row r="56" customFormat="false" ht="12.75" hidden="false" customHeight="false" outlineLevel="0" collapsed="false">
      <c r="B56" s="6" t="s">
        <v>78</v>
      </c>
      <c r="C56" s="6" t="s">
        <v>79</v>
      </c>
      <c r="D56" s="6" t="s">
        <v>80</v>
      </c>
      <c r="E56" s="6"/>
      <c r="F56" s="2" t="s">
        <v>81</v>
      </c>
      <c r="G56" s="2" t="s">
        <v>82</v>
      </c>
      <c r="H56" s="2" t="s">
        <v>83</v>
      </c>
    </row>
    <row r="57" customFormat="false" ht="12.75" hidden="false" customHeight="false" outlineLevel="0" collapsed="false">
      <c r="B57" s="7" t="n">
        <v>9</v>
      </c>
      <c r="C57" s="8" t="n">
        <v>40</v>
      </c>
      <c r="D57" s="8" t="n">
        <f aca="false">B57*C57</f>
        <v>360</v>
      </c>
      <c r="E57" s="8"/>
      <c r="F57" s="0" t="s">
        <v>107</v>
      </c>
      <c r="G57" s="0" t="s">
        <v>108</v>
      </c>
      <c r="H57" s="0" t="s">
        <v>109</v>
      </c>
    </row>
    <row r="58" customFormat="false" ht="12.75" hidden="false" customHeight="false" outlineLevel="0" collapsed="false">
      <c r="B58" s="7" t="n">
        <v>9</v>
      </c>
      <c r="C58" s="8" t="n">
        <v>13</v>
      </c>
      <c r="D58" s="8" t="n">
        <f aca="false">B58*C58</f>
        <v>117</v>
      </c>
      <c r="E58" s="8"/>
      <c r="F58" s="0" t="s">
        <v>110</v>
      </c>
      <c r="G58" s="0" t="s">
        <v>108</v>
      </c>
      <c r="H58" s="0" t="s">
        <v>111</v>
      </c>
    </row>
    <row r="59" customFormat="false" ht="12.75" hidden="false" customHeight="false" outlineLevel="0" collapsed="false">
      <c r="B59" s="7" t="n">
        <v>11</v>
      </c>
      <c r="C59" s="8" t="n">
        <v>12</v>
      </c>
      <c r="D59" s="8" t="n">
        <f aca="false">B59*C59</f>
        <v>132</v>
      </c>
      <c r="E59" s="8"/>
      <c r="F59" s="0" t="s">
        <v>112</v>
      </c>
      <c r="G59" s="0" t="s">
        <v>108</v>
      </c>
      <c r="H59" s="0" t="s">
        <v>113</v>
      </c>
    </row>
    <row r="60" customFormat="false" ht="12.75" hidden="false" customHeight="false" outlineLevel="0" collapsed="false">
      <c r="B60" s="7" t="n">
        <v>3</v>
      </c>
      <c r="C60" s="8" t="n">
        <v>102.3</v>
      </c>
      <c r="D60" s="8" t="n">
        <f aca="false">B60*C60</f>
        <v>306.9</v>
      </c>
      <c r="E60" s="8"/>
      <c r="F60" s="0" t="s">
        <v>114</v>
      </c>
      <c r="G60" s="0" t="s">
        <v>108</v>
      </c>
      <c r="H60" s="0" t="s">
        <v>115</v>
      </c>
    </row>
    <row r="61" customFormat="false" ht="12.75" hidden="false" customHeight="false" outlineLevel="0" collapsed="false">
      <c r="B61" s="7" t="n">
        <v>2</v>
      </c>
      <c r="C61" s="8" t="n">
        <f aca="false">149.9*1.07</f>
        <v>160.393</v>
      </c>
      <c r="D61" s="8" t="n">
        <f aca="false">B61*C61</f>
        <v>320.786</v>
      </c>
      <c r="E61" s="8"/>
      <c r="F61" s="0" t="s">
        <v>116</v>
      </c>
      <c r="G61" s="0" t="s">
        <v>85</v>
      </c>
      <c r="H61" s="0" t="s">
        <v>117</v>
      </c>
    </row>
    <row r="62" customFormat="false" ht="12.75" hidden="false" customHeight="false" outlineLevel="0" collapsed="false">
      <c r="B62" s="7" t="n">
        <v>1</v>
      </c>
      <c r="C62" s="8" t="n">
        <v>240</v>
      </c>
      <c r="D62" s="8" t="n">
        <f aca="false">B62*C62</f>
        <v>240</v>
      </c>
      <c r="E62" s="8"/>
      <c r="F62" s="0" t="s">
        <v>118</v>
      </c>
      <c r="G62" s="0" t="s">
        <v>108</v>
      </c>
      <c r="H62" s="0" t="s">
        <v>119</v>
      </c>
    </row>
    <row r="63" customFormat="false" ht="12.75" hidden="false" customHeight="false" outlineLevel="0" collapsed="false">
      <c r="B63" s="7" t="n">
        <v>1</v>
      </c>
      <c r="C63" s="8" t="n">
        <v>66.95</v>
      </c>
      <c r="D63" s="8" t="n">
        <f aca="false">B63*C63</f>
        <v>66.95</v>
      </c>
      <c r="E63" s="8"/>
      <c r="F63" s="0" t="s">
        <v>120</v>
      </c>
      <c r="G63" s="0" t="s">
        <v>108</v>
      </c>
      <c r="H63" s="0" t="s">
        <v>121</v>
      </c>
    </row>
    <row r="64" customFormat="false" ht="12.75" hidden="false" customHeight="false" outlineLevel="0" collapsed="false">
      <c r="B64" s="7" t="n">
        <v>11</v>
      </c>
      <c r="C64" s="8" t="n">
        <f aca="false">1.8*1.07</f>
        <v>1.926</v>
      </c>
      <c r="D64" s="8" t="n">
        <f aca="false">B64*C64</f>
        <v>21.186</v>
      </c>
      <c r="E64" s="8"/>
      <c r="F64" s="0" t="s">
        <v>122</v>
      </c>
      <c r="G64" s="0" t="s">
        <v>85</v>
      </c>
      <c r="H64" s="0" t="s">
        <v>123</v>
      </c>
    </row>
    <row r="65" customFormat="false" ht="12.75" hidden="false" customHeight="false" outlineLevel="0" collapsed="false">
      <c r="B65" s="7" t="n">
        <v>2</v>
      </c>
      <c r="C65" s="8" t="n">
        <f aca="false">12.5*1.07</f>
        <v>13.375</v>
      </c>
      <c r="D65" s="8" t="n">
        <f aca="false">B65*C65</f>
        <v>26.75</v>
      </c>
      <c r="E65" s="8"/>
      <c r="F65" s="0" t="s">
        <v>124</v>
      </c>
      <c r="G65" s="0" t="s">
        <v>85</v>
      </c>
      <c r="H65" s="0" t="s">
        <v>125</v>
      </c>
    </row>
    <row r="66" customFormat="false" ht="12.75" hidden="false" customHeight="false" outlineLevel="0" collapsed="false">
      <c r="B66" s="7" t="n">
        <v>1</v>
      </c>
      <c r="C66" s="8" t="n">
        <f aca="false">188.8*1.07</f>
        <v>202.016</v>
      </c>
      <c r="D66" s="8" t="n">
        <f aca="false">B66*C66</f>
        <v>202.016</v>
      </c>
      <c r="E66" s="8"/>
      <c r="F66" s="0" t="s">
        <v>126</v>
      </c>
      <c r="G66" s="0" t="s">
        <v>85</v>
      </c>
      <c r="H66" s="0" t="s">
        <v>127</v>
      </c>
    </row>
    <row r="67" customFormat="false" ht="12.75" hidden="false" customHeight="false" outlineLevel="0" collapsed="false">
      <c r="B67" s="7" t="n">
        <v>1</v>
      </c>
      <c r="C67" s="8" t="n">
        <f aca="false">119.9*1.07</f>
        <v>128.293</v>
      </c>
      <c r="D67" s="8" t="n">
        <f aca="false">B67*C67</f>
        <v>128.293</v>
      </c>
      <c r="E67" s="8"/>
      <c r="F67" s="0" t="s">
        <v>128</v>
      </c>
      <c r="G67" s="0" t="s">
        <v>85</v>
      </c>
      <c r="H67" s="0" t="s">
        <v>129</v>
      </c>
    </row>
    <row r="68" customFormat="false" ht="12.75" hidden="false" customHeight="false" outlineLevel="0" collapsed="false">
      <c r="B68" s="7" t="n">
        <v>1</v>
      </c>
      <c r="C68" s="8" t="n">
        <f aca="false">4.7*1.07</f>
        <v>5.029</v>
      </c>
      <c r="D68" s="8" t="n">
        <f aca="false">B68*C68</f>
        <v>5.029</v>
      </c>
      <c r="E68" s="8"/>
      <c r="F68" s="0" t="s">
        <v>130</v>
      </c>
      <c r="G68" s="0" t="s">
        <v>85</v>
      </c>
      <c r="H68" s="0" t="s">
        <v>131</v>
      </c>
    </row>
    <row r="69" customFormat="false" ht="12.75" hidden="false" customHeight="false" outlineLevel="0" collapsed="false">
      <c r="B69" s="7" t="n">
        <v>1</v>
      </c>
      <c r="C69" s="8" t="n">
        <f aca="false">19.4*1.07</f>
        <v>20.758</v>
      </c>
      <c r="D69" s="8" t="n">
        <f aca="false">B69*C69</f>
        <v>20.758</v>
      </c>
      <c r="E69" s="8"/>
      <c r="F69" s="0" t="s">
        <v>132</v>
      </c>
      <c r="G69" s="0" t="s">
        <v>85</v>
      </c>
      <c r="H69" s="0" t="s">
        <v>133</v>
      </c>
    </row>
    <row r="70" customFormat="false" ht="12.75" hidden="false" customHeight="false" outlineLevel="0" collapsed="false">
      <c r="B70" s="6" t="s">
        <v>104</v>
      </c>
      <c r="D70" s="9" t="n">
        <f aca="false">SUM(D57:D69)</f>
        <v>1947.668</v>
      </c>
    </row>
    <row r="74" customFormat="false" ht="12.75" hidden="false" customHeight="false" outlineLevel="0" collapsed="false">
      <c r="B74" s="2" t="s">
        <v>134</v>
      </c>
    </row>
    <row r="75" customFormat="false" ht="12.75" hidden="false" customHeight="false" outlineLevel="0" collapsed="false">
      <c r="B75" s="10" t="s">
        <v>135</v>
      </c>
    </row>
    <row r="76" customFormat="false" ht="12.75" hidden="false" customHeight="false" outlineLevel="0" collapsed="false">
      <c r="B76" s="10"/>
      <c r="C76" s="10" t="s">
        <v>136</v>
      </c>
    </row>
    <row r="77" customFormat="false" ht="12.75" hidden="false" customHeight="false" outlineLevel="0" collapsed="false">
      <c r="B77" s="0" t="s">
        <v>137</v>
      </c>
    </row>
    <row r="78" customFormat="false" ht="12.75" hidden="false" customHeight="false" outlineLevel="0" collapsed="false">
      <c r="B78" s="0" t="s">
        <v>138</v>
      </c>
    </row>
    <row r="80" customFormat="false" ht="12.75" hidden="false" customHeight="false" outlineLevel="0" collapsed="false">
      <c r="B80" s="6" t="s">
        <v>78</v>
      </c>
      <c r="C80" s="6" t="s">
        <v>79</v>
      </c>
      <c r="D80" s="6" t="s">
        <v>80</v>
      </c>
      <c r="E80" s="6"/>
      <c r="F80" s="2" t="s">
        <v>81</v>
      </c>
      <c r="G80" s="2" t="s">
        <v>82</v>
      </c>
      <c r="H80" s="2" t="s">
        <v>83</v>
      </c>
    </row>
    <row r="81" customFormat="false" ht="12.75" hidden="false" customHeight="false" outlineLevel="0" collapsed="false">
      <c r="B81" s="7" t="n">
        <v>1</v>
      </c>
      <c r="C81" s="8" t="n">
        <f aca="false">D70</f>
        <v>1947.668</v>
      </c>
      <c r="D81" s="8" t="n">
        <f aca="false">B81*C81</f>
        <v>1947.668</v>
      </c>
      <c r="E81" s="8"/>
      <c r="F81" s="0" t="s">
        <v>105</v>
      </c>
    </row>
    <row r="82" customFormat="false" ht="12.75" hidden="false" customHeight="false" outlineLevel="0" collapsed="false">
      <c r="B82" s="7" t="n">
        <v>1</v>
      </c>
      <c r="C82" s="8" t="n">
        <f aca="false">C65</f>
        <v>13.375</v>
      </c>
      <c r="D82" s="8" t="n">
        <f aca="false">B82*C82</f>
        <v>13.375</v>
      </c>
      <c r="E82" s="8"/>
      <c r="F82" s="0" t="str">
        <f aca="false">F65</f>
        <v>APC P74 - Protector para sobretensión, Essential SurgeArrest de 7 enchufes</v>
      </c>
      <c r="G82" s="0" t="str">
        <f aca="false">G65</f>
        <v>Yoytec Panamá</v>
      </c>
      <c r="H82" s="0" t="str">
        <f aca="false">H65</f>
        <v>http://www.yoytec.com/product_info.php/cPath/28_47/products_id/636</v>
      </c>
    </row>
    <row r="83" customFormat="false" ht="12.75" hidden="false" customHeight="false" outlineLevel="0" collapsed="false">
      <c r="B83" s="7" t="n">
        <v>5</v>
      </c>
      <c r="C83" s="8" t="n">
        <f aca="false">C57</f>
        <v>40</v>
      </c>
      <c r="D83" s="8" t="n">
        <f aca="false">B83*C83</f>
        <v>200</v>
      </c>
      <c r="E83" s="8"/>
      <c r="F83" s="8" t="str">
        <f aca="false">F57</f>
        <v>CanaKit Raspberry Pi 3 with 2.5A Micro USB Power Supply</v>
      </c>
      <c r="G83" s="8" t="str">
        <f aca="false">G57</f>
        <v>Amazon USA</v>
      </c>
      <c r="H83" s="8" t="str">
        <f aca="false">H57</f>
        <v>https://www.amazon.com/CanaKit-Raspberry-Micro-Supply-Listed/dp/B01C6FFNY4/ref=pd_sbs_147_1?_encoding=UTF8&amp;pd_rd_i=B01C6FFNY4&amp;pd_rd_r=B9X583G37QJDHDV83G4N&amp;pd_rd_w=prlgT&amp;pd_rd_wg=YgMOR&amp;psc=1&amp;refRID=B9X583G37QJDHDV83G4N</v>
      </c>
    </row>
    <row r="84" customFormat="false" ht="12.75" hidden="false" customHeight="false" outlineLevel="0" collapsed="false">
      <c r="B84" s="7" t="n">
        <v>5</v>
      </c>
      <c r="C84" s="8" t="n">
        <f aca="false">C58</f>
        <v>13</v>
      </c>
      <c r="D84" s="8" t="n">
        <f aca="false">B84*C84</f>
        <v>65</v>
      </c>
      <c r="E84" s="8"/>
      <c r="F84" s="8" t="str">
        <f aca="false">F58</f>
        <v>Eleduino Raspberry Pi 3 ,Pi 2, B+ Aluminum Alloy Case Enclosure with Heatsinks</v>
      </c>
      <c r="G84" s="8" t="str">
        <f aca="false">G58</f>
        <v>Amazon USA</v>
      </c>
      <c r="H84" s="8" t="str">
        <f aca="false">H58</f>
        <v>https://www.amazon.com/Eleduino-Raspberry-Aluminum-Enclosure-Heatsinks/dp/B01LXGZWSH/ref=sr_1_10?s=pc&amp;ie=UTF8&amp;qid=1480961433&amp;sr=1-10&amp;keywords=raspberry+pi+3+case</v>
      </c>
    </row>
    <row r="85" customFormat="false" ht="12.75" hidden="false" customHeight="false" outlineLevel="0" collapsed="false">
      <c r="B85" s="7" t="n">
        <v>5</v>
      </c>
      <c r="C85" s="8" t="n">
        <f aca="false">C64</f>
        <v>1.926</v>
      </c>
      <c r="D85" s="8" t="n">
        <f aca="false">B85*C85</f>
        <v>9.63</v>
      </c>
      <c r="E85" s="8"/>
      <c r="F85" s="8" t="str">
        <f aca="false">F64</f>
        <v>Newlink Cable Patch 3 pies, CAT5E, RJ45</v>
      </c>
      <c r="G85" s="8" t="str">
        <f aca="false">G64</f>
        <v>Yoytec Panamá</v>
      </c>
      <c r="H85" s="8" t="str">
        <f aca="false">H64</f>
        <v>http://www.yoytec.com/product_info.php/cPath/29_58/products_id/8992</v>
      </c>
    </row>
    <row r="86" customFormat="false" ht="12.75" hidden="false" customHeight="false" outlineLevel="0" collapsed="false">
      <c r="B86" s="7" t="n">
        <v>5</v>
      </c>
      <c r="C86" s="8" t="n">
        <f aca="false">C59</f>
        <v>12</v>
      </c>
      <c r="D86" s="8" t="n">
        <f aca="false">B86*C86</f>
        <v>60</v>
      </c>
      <c r="E86" s="8"/>
      <c r="F86" s="8" t="str">
        <f aca="false">F59</f>
        <v>Samsung EVO 32GB Class 10 Micro SDHC Card with Adapter (MB-MP32DA/AM)</v>
      </c>
      <c r="G86" s="8" t="str">
        <f aca="false">G59</f>
        <v>Amazon USA</v>
      </c>
      <c r="H86" s="8" t="str">
        <f aca="false">H59</f>
        <v>https://www.amazon.com/Samsung-Class-Adapter-MB-MP32DA-AM/dp/B00IVPU786/?tag=raspberrypistarterkits-20</v>
      </c>
    </row>
    <row r="87" customFormat="false" ht="12.75" hidden="false" customHeight="false" outlineLevel="0" collapsed="false">
      <c r="B87" s="6" t="s">
        <v>104</v>
      </c>
      <c r="D87" s="9" t="n">
        <f aca="false">SUM(D81:D86)</f>
        <v>2295.673</v>
      </c>
      <c r="E87" s="8"/>
    </row>
    <row r="91" customFormat="false" ht="12.75" hidden="false" customHeight="false" outlineLevel="0" collapsed="false">
      <c r="B91" s="2" t="s">
        <v>139</v>
      </c>
    </row>
    <row r="92" customFormat="false" ht="12.75" hidden="false" customHeight="false" outlineLevel="0" collapsed="false">
      <c r="B92" s="10" t="s">
        <v>140</v>
      </c>
    </row>
    <row r="93" customFormat="false" ht="12.75" hidden="false" customHeight="false" outlineLevel="0" collapsed="false">
      <c r="B93" s="10"/>
      <c r="C93" s="10" t="s">
        <v>141</v>
      </c>
    </row>
    <row r="94" customFormat="false" ht="12.75" hidden="false" customHeight="false" outlineLevel="0" collapsed="false">
      <c r="B94" s="10"/>
      <c r="C94" s="10" t="s">
        <v>142</v>
      </c>
    </row>
    <row r="95" customFormat="false" ht="12.75" hidden="false" customHeight="false" outlineLevel="0" collapsed="false">
      <c r="B95" s="0" t="s">
        <v>143</v>
      </c>
    </row>
    <row r="96" customFormat="false" ht="12.75" hidden="false" customHeight="false" outlineLevel="0" collapsed="false">
      <c r="B96" s="0" t="s">
        <v>144</v>
      </c>
    </row>
    <row r="97" customFormat="false" ht="12.75" hidden="false" customHeight="false" outlineLevel="0" collapsed="false">
      <c r="B97" s="0" t="s">
        <v>145</v>
      </c>
    </row>
    <row r="99" customFormat="false" ht="12.75" hidden="false" customHeight="false" outlineLevel="0" collapsed="false">
      <c r="B99" s="6" t="s">
        <v>78</v>
      </c>
      <c r="C99" s="6" t="s">
        <v>79</v>
      </c>
      <c r="D99" s="6" t="s">
        <v>80</v>
      </c>
      <c r="E99" s="6"/>
      <c r="F99" s="2" t="s">
        <v>81</v>
      </c>
      <c r="G99" s="2" t="s">
        <v>82</v>
      </c>
      <c r="H99" s="2" t="s">
        <v>83</v>
      </c>
    </row>
    <row r="100" customFormat="false" ht="12.75" hidden="false" customHeight="false" outlineLevel="0" collapsed="false">
      <c r="B100" s="7" t="n">
        <v>1</v>
      </c>
      <c r="C100" s="8" t="n">
        <f aca="false">D87</f>
        <v>2295.673</v>
      </c>
      <c r="D100" s="8" t="n">
        <f aca="false">B100*C100</f>
        <v>2295.673</v>
      </c>
      <c r="E100" s="8"/>
      <c r="F100" s="0" t="s">
        <v>146</v>
      </c>
    </row>
    <row r="101" customFormat="false" ht="12.75" hidden="false" customHeight="false" outlineLevel="0" collapsed="false">
      <c r="B101" s="7" t="n">
        <v>1</v>
      </c>
      <c r="C101" s="8" t="n">
        <v>109</v>
      </c>
      <c r="D101" s="8" t="n">
        <f aca="false">B101*C101</f>
        <v>109</v>
      </c>
      <c r="E101" s="8"/>
      <c r="F101" s="8" t="s">
        <v>147</v>
      </c>
      <c r="G101" s="8" t="s">
        <v>108</v>
      </c>
      <c r="H101" s="8" t="s">
        <v>148</v>
      </c>
    </row>
    <row r="102" customFormat="false" ht="12.75" hidden="false" customHeight="false" outlineLevel="0" collapsed="false">
      <c r="B102" s="7" t="n">
        <v>4</v>
      </c>
      <c r="C102" s="8" t="n">
        <f aca="false">C82</f>
        <v>13.375</v>
      </c>
      <c r="D102" s="8" t="n">
        <f aca="false">B102*C102</f>
        <v>53.5</v>
      </c>
      <c r="E102" s="8"/>
      <c r="F102" s="8" t="str">
        <f aca="false">F82</f>
        <v>APC P74 - Protector para sobretensión, Essential SurgeArrest de 7 enchufes</v>
      </c>
      <c r="G102" s="8" t="str">
        <f aca="false">G82</f>
        <v>Yoytec Panamá</v>
      </c>
      <c r="H102" s="8" t="str">
        <f aca="false">H82</f>
        <v>http://www.yoytec.com/product_info.php/cPath/28_47/products_id/636</v>
      </c>
    </row>
    <row r="103" customFormat="false" ht="12.75" hidden="false" customHeight="false" outlineLevel="0" collapsed="false">
      <c r="B103" s="7" t="n">
        <v>15</v>
      </c>
      <c r="C103" s="8" t="n">
        <f aca="false">C83</f>
        <v>40</v>
      </c>
      <c r="D103" s="8" t="n">
        <f aca="false">B103*C103</f>
        <v>600</v>
      </c>
      <c r="E103" s="8"/>
      <c r="F103" s="8" t="str">
        <f aca="false">F83</f>
        <v>CanaKit Raspberry Pi 3 with 2.5A Micro USB Power Supply</v>
      </c>
      <c r="G103" s="8" t="str">
        <f aca="false">G83</f>
        <v>Amazon USA</v>
      </c>
      <c r="H103" s="8" t="str">
        <f aca="false">H83</f>
        <v>https://www.amazon.com/CanaKit-Raspberry-Micro-Supply-Listed/dp/B01C6FFNY4/ref=pd_sbs_147_1?_encoding=UTF8&amp;pd_rd_i=B01C6FFNY4&amp;pd_rd_r=B9X583G37QJDHDV83G4N&amp;pd_rd_w=prlgT&amp;pd_rd_wg=YgMOR&amp;psc=1&amp;refRID=B9X583G37QJDHDV83G4N</v>
      </c>
    </row>
    <row r="104" customFormat="false" ht="12.75" hidden="false" customHeight="false" outlineLevel="0" collapsed="false">
      <c r="B104" s="7" t="n">
        <v>15</v>
      </c>
      <c r="C104" s="8" t="n">
        <f aca="false">C84</f>
        <v>13</v>
      </c>
      <c r="D104" s="8" t="n">
        <f aca="false">B104*C104</f>
        <v>195</v>
      </c>
      <c r="E104" s="8"/>
      <c r="F104" s="8" t="str">
        <f aca="false">F84</f>
        <v>Eleduino Raspberry Pi 3 ,Pi 2, B+ Aluminum Alloy Case Enclosure with Heatsinks</v>
      </c>
      <c r="G104" s="8" t="str">
        <f aca="false">G84</f>
        <v>Amazon USA</v>
      </c>
      <c r="H104" s="8" t="str">
        <f aca="false">H84</f>
        <v>https://www.amazon.com/Eleduino-Raspberry-Aluminum-Enclosure-Heatsinks/dp/B01LXGZWSH/ref=sr_1_10?s=pc&amp;ie=UTF8&amp;qid=1480961433&amp;sr=1-10&amp;keywords=raspberry+pi+3+case</v>
      </c>
    </row>
    <row r="105" customFormat="false" ht="12.75" hidden="false" customHeight="false" outlineLevel="0" collapsed="false">
      <c r="B105" s="7" t="n">
        <v>15</v>
      </c>
      <c r="C105" s="8" t="n">
        <f aca="false">C85</f>
        <v>1.926</v>
      </c>
      <c r="D105" s="8" t="n">
        <f aca="false">B105*C105</f>
        <v>28.89</v>
      </c>
      <c r="E105" s="8"/>
      <c r="F105" s="8" t="str">
        <f aca="false">F85</f>
        <v>Newlink Cable Patch 3 pies, CAT5E, RJ45</v>
      </c>
      <c r="G105" s="8" t="str">
        <f aca="false">G85</f>
        <v>Yoytec Panamá</v>
      </c>
      <c r="H105" s="8" t="str">
        <f aca="false">H85</f>
        <v>http://www.yoytec.com/product_info.php/cPath/29_58/products_id/8992</v>
      </c>
    </row>
    <row r="106" customFormat="false" ht="12.75" hidden="false" customHeight="false" outlineLevel="0" collapsed="false">
      <c r="B106" s="7" t="n">
        <v>15</v>
      </c>
      <c r="C106" s="8" t="n">
        <f aca="false">C86</f>
        <v>12</v>
      </c>
      <c r="D106" s="8" t="n">
        <f aca="false">B106*C106</f>
        <v>180</v>
      </c>
      <c r="E106" s="8"/>
      <c r="F106" s="8" t="str">
        <f aca="false">F86</f>
        <v>Samsung EVO 32GB Class 10 Micro SDHC Card with Adapter (MB-MP32DA/AM)</v>
      </c>
      <c r="G106" s="8" t="str">
        <f aca="false">G86</f>
        <v>Amazon USA</v>
      </c>
      <c r="H106" s="8" t="str">
        <f aca="false">H86</f>
        <v>https://www.amazon.com/Samsung-Class-Adapter-MB-MP32DA-AM/dp/B00IVPU786/?tag=raspberrypistarterkits-20</v>
      </c>
    </row>
    <row r="107" customFormat="false" ht="12.75" hidden="false" customHeight="false" outlineLevel="0" collapsed="false">
      <c r="B107" s="6" t="s">
        <v>104</v>
      </c>
      <c r="D107" s="9" t="n">
        <f aca="false">SUM(D100:D106)</f>
        <v>3462.063</v>
      </c>
      <c r="E107" s="8"/>
    </row>
    <row r="111" customFormat="false" ht="12.75" hidden="false" customHeight="false" outlineLevel="0" collapsed="false">
      <c r="B111" s="2" t="s">
        <v>149</v>
      </c>
    </row>
    <row r="112" customFormat="false" ht="12.75" hidden="false" customHeight="false" outlineLevel="0" collapsed="false">
      <c r="B112" s="1" t="s">
        <v>150</v>
      </c>
    </row>
    <row r="114" customFormat="false" ht="12.75" hidden="false" customHeight="false" outlineLevel="0" collapsed="false">
      <c r="B114" s="6" t="s">
        <v>151</v>
      </c>
      <c r="C114" s="6" t="s">
        <v>80</v>
      </c>
      <c r="D114" s="6" t="s">
        <v>152</v>
      </c>
      <c r="E114" s="2"/>
      <c r="F114" s="2" t="s">
        <v>153</v>
      </c>
    </row>
    <row r="116" customFormat="false" ht="12.75" hidden="false" customHeight="false" outlineLevel="0" collapsed="false">
      <c r="B116" s="0" t="n">
        <v>128</v>
      </c>
      <c r="C116" s="8" t="n">
        <f aca="false">D70</f>
        <v>1947.668</v>
      </c>
      <c r="D116" s="8" t="n">
        <f aca="false">C116/B116</f>
        <v>15.21615625</v>
      </c>
      <c r="F116" s="0" t="s">
        <v>154</v>
      </c>
    </row>
    <row r="117" customFormat="false" ht="12.75" hidden="false" customHeight="false" outlineLevel="0" collapsed="false">
      <c r="B117" s="0" t="n">
        <v>288</v>
      </c>
      <c r="C117" s="8" t="n">
        <f aca="false">D87</f>
        <v>2295.673</v>
      </c>
      <c r="D117" s="8" t="n">
        <f aca="false">C117/B117</f>
        <v>7.97108680555556</v>
      </c>
      <c r="F117" s="0" t="s">
        <v>155</v>
      </c>
    </row>
    <row r="118" customFormat="false" ht="12.75" hidden="false" customHeight="false" outlineLevel="0" collapsed="false">
      <c r="B118" s="0" t="n">
        <v>736</v>
      </c>
      <c r="C118" s="8" t="n">
        <f aca="false">D107</f>
        <v>3462.063</v>
      </c>
      <c r="D118" s="8" t="n">
        <f aca="false">C118/B118</f>
        <v>4.70388994565217</v>
      </c>
      <c r="F118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08163265306122"/>
    <col collapsed="false" hidden="false" max="4" min="2" style="0" width="8.36734693877551"/>
    <col collapsed="false" hidden="false" max="5" min="5" style="0" width="1.08163265306122"/>
    <col collapsed="false" hidden="false" max="6" min="6" style="0" width="68.7091836734694"/>
    <col collapsed="false" hidden="false" max="7" min="7" style="0" width="15.3877551020408"/>
    <col collapsed="false" hidden="false" max="1025" min="8" style="0" width="8.23469387755102"/>
  </cols>
  <sheetData>
    <row r="2" customFormat="false" ht="12.75" hidden="false" customHeight="false" outlineLevel="0" collapsed="false">
      <c r="B2" s="2" t="s">
        <v>157</v>
      </c>
    </row>
    <row r="3" customFormat="false" ht="12.75" hidden="false" customHeight="false" outlineLevel="0" collapsed="false">
      <c r="B3" s="1" t="s">
        <v>158</v>
      </c>
    </row>
    <row r="7" customFormat="false" ht="12.75" hidden="false" customHeight="false" outlineLevel="0" collapsed="false">
      <c r="B7" s="2" t="s">
        <v>50</v>
      </c>
    </row>
    <row r="9" customFormat="false" ht="12.75" hidden="false" customHeight="false" outlineLevel="0" collapsed="false">
      <c r="B9" s="0" t="s">
        <v>159</v>
      </c>
    </row>
    <row r="10" customFormat="false" ht="12.75" hidden="false" customHeight="false" outlineLevel="0" collapsed="false">
      <c r="C10" s="0" t="s">
        <v>160</v>
      </c>
    </row>
    <row r="11" customFormat="false" ht="12.75" hidden="false" customHeight="false" outlineLevel="0" collapsed="false">
      <c r="C11" s="0" t="s">
        <v>161</v>
      </c>
    </row>
    <row r="12" customFormat="false" ht="12.75" hidden="false" customHeight="false" outlineLevel="0" collapsed="false">
      <c r="C12" s="0" t="s">
        <v>162</v>
      </c>
    </row>
    <row r="13" customFormat="false" ht="12.75" hidden="false" customHeight="false" outlineLevel="0" collapsed="false">
      <c r="C13" s="0" t="s">
        <v>163</v>
      </c>
    </row>
    <row r="14" customFormat="false" ht="12.75" hidden="false" customHeight="false" outlineLevel="0" collapsed="false">
      <c r="C14" s="0" t="s">
        <v>164</v>
      </c>
    </row>
    <row r="15" customFormat="false" ht="12.75" hidden="false" customHeight="false" outlineLevel="0" collapsed="false">
      <c r="C15" s="0" t="s">
        <v>165</v>
      </c>
    </row>
    <row r="16" customFormat="false" ht="12.75" hidden="false" customHeight="false" outlineLevel="0" collapsed="false">
      <c r="B16" s="0" t="s">
        <v>166</v>
      </c>
    </row>
    <row r="17" customFormat="false" ht="12.75" hidden="false" customHeight="false" outlineLevel="0" collapsed="false">
      <c r="C17" s="0" t="s">
        <v>167</v>
      </c>
      <c r="G17" s="0" t="s">
        <v>168</v>
      </c>
    </row>
    <row r="18" customFormat="false" ht="12.75" hidden="false" customHeight="false" outlineLevel="0" collapsed="false">
      <c r="C18" s="0" t="s">
        <v>169</v>
      </c>
      <c r="G18" s="0" t="s">
        <v>168</v>
      </c>
    </row>
    <row r="19" customFormat="false" ht="12.75" hidden="false" customHeight="false" outlineLevel="0" collapsed="false">
      <c r="C19" s="0" t="s">
        <v>170</v>
      </c>
      <c r="G19" s="0" t="s">
        <v>171</v>
      </c>
    </row>
    <row r="20" customFormat="false" ht="12.75" hidden="false" customHeight="false" outlineLevel="0" collapsed="false">
      <c r="C20" s="0" t="s">
        <v>172</v>
      </c>
      <c r="G20" s="0" t="s">
        <v>171</v>
      </c>
    </row>
    <row r="21" customFormat="false" ht="12.75" hidden="false" customHeight="false" outlineLevel="0" collapsed="false">
      <c r="C21" s="0" t="s">
        <v>173</v>
      </c>
      <c r="G21" s="0" t="s">
        <v>168</v>
      </c>
    </row>
    <row r="22" customFormat="false" ht="12.75" hidden="false" customHeight="false" outlineLevel="0" collapsed="false">
      <c r="C22" s="0" t="s">
        <v>174</v>
      </c>
      <c r="G22" s="0" t="s">
        <v>168</v>
      </c>
    </row>
    <row r="23" customFormat="false" ht="12.75" hidden="false" customHeight="false" outlineLevel="0" collapsed="false">
      <c r="C23" s="0" t="s">
        <v>175</v>
      </c>
      <c r="G23" s="0" t="s">
        <v>168</v>
      </c>
    </row>
    <row r="24" customFormat="false" ht="12.75" hidden="false" customHeight="false" outlineLevel="0" collapsed="false">
      <c r="B24" s="0" t="s">
        <v>61</v>
      </c>
    </row>
    <row r="25" customFormat="false" ht="12.75" hidden="false" customHeight="false" outlineLevel="0" collapsed="false">
      <c r="C25" s="0" t="s">
        <v>176</v>
      </c>
    </row>
    <row r="26" customFormat="false" ht="12.75" hidden="false" customHeight="false" outlineLevel="0" collapsed="false">
      <c r="C26" s="0" t="s">
        <v>177</v>
      </c>
    </row>
    <row r="27" customFormat="false" ht="12.75" hidden="false" customHeight="false" outlineLevel="0" collapsed="false">
      <c r="C27" s="0" t="s">
        <v>64</v>
      </c>
    </row>
    <row r="28" customFormat="false" ht="12.75" hidden="false" customHeight="false" outlineLevel="0" collapsed="false">
      <c r="B28" s="0" t="s">
        <v>65</v>
      </c>
    </row>
    <row r="29" customFormat="false" ht="12.75" hidden="false" customHeight="false" outlineLevel="0" collapsed="false">
      <c r="C29" s="0" t="s">
        <v>66</v>
      </c>
    </row>
    <row r="30" customFormat="false" ht="12.75" hidden="false" customHeight="false" outlineLevel="0" collapsed="false">
      <c r="C30" s="0" t="s">
        <v>67</v>
      </c>
    </row>
    <row r="31" customFormat="false" ht="12.75" hidden="false" customHeight="false" outlineLevel="0" collapsed="false">
      <c r="C31" s="0" t="s">
        <v>68</v>
      </c>
    </row>
    <row r="32" customFormat="false" ht="12.75" hidden="false" customHeight="false" outlineLevel="0" collapsed="false">
      <c r="C32" s="0" t="s">
        <v>69</v>
      </c>
    </row>
    <row r="33" customFormat="false" ht="12.75" hidden="false" customHeight="false" outlineLevel="0" collapsed="false">
      <c r="C33" s="0" t="s">
        <v>70</v>
      </c>
    </row>
    <row r="34" customFormat="false" ht="12.75" hidden="false" customHeight="false" outlineLevel="0" collapsed="false">
      <c r="B34" s="0" t="s">
        <v>178</v>
      </c>
    </row>
    <row r="35" customFormat="false" ht="12.75" hidden="false" customHeight="false" outlineLevel="0" collapsed="false">
      <c r="C35" s="0" t="s">
        <v>179</v>
      </c>
    </row>
    <row r="36" customFormat="false" ht="12.75" hidden="false" customHeight="false" outlineLevel="0" collapsed="false">
      <c r="C36" s="0" t="s">
        <v>73</v>
      </c>
    </row>
    <row r="37" customFormat="false" ht="12.75" hidden="false" customHeight="false" outlineLevel="0" collapsed="false">
      <c r="B37" s="0" t="s">
        <v>74</v>
      </c>
    </row>
    <row r="38" customFormat="false" ht="12.75" hidden="false" customHeight="false" outlineLevel="0" collapsed="false">
      <c r="B38" s="0" t="s">
        <v>75</v>
      </c>
    </row>
    <row r="39" customFormat="false" ht="12.75" hidden="false" customHeight="false" outlineLevel="0" collapsed="false">
      <c r="B39" s="0" t="s">
        <v>76</v>
      </c>
    </row>
    <row r="40" customFormat="false" ht="12.75" hidden="false" customHeight="false" outlineLevel="0" collapsed="false">
      <c r="B40" s="2" t="s">
        <v>180</v>
      </c>
    </row>
    <row r="41" customFormat="false" ht="12.75" hidden="false" customHeight="false" outlineLevel="0" collapsed="false">
      <c r="B41" s="4" t="s">
        <v>181</v>
      </c>
      <c r="C41" s="11"/>
      <c r="D41" s="11"/>
      <c r="E41" s="11"/>
      <c r="F41" s="11"/>
    </row>
    <row r="45" customFormat="false" ht="12.75" hidden="false" customHeight="false" outlineLevel="0" collapsed="false">
      <c r="B45" s="2" t="s">
        <v>77</v>
      </c>
    </row>
    <row r="47" customFormat="false" ht="12.75" hidden="false" customHeight="false" outlineLevel="0" collapsed="false">
      <c r="B47" s="6" t="s">
        <v>78</v>
      </c>
      <c r="C47" s="6" t="s">
        <v>79</v>
      </c>
      <c r="D47" s="6" t="s">
        <v>80</v>
      </c>
      <c r="E47" s="6"/>
      <c r="F47" s="2" t="s">
        <v>81</v>
      </c>
      <c r="G47" s="2" t="s">
        <v>82</v>
      </c>
      <c r="H47" s="2" t="s">
        <v>83</v>
      </c>
    </row>
    <row r="48" customFormat="false" ht="12.75" hidden="false" customHeight="false" outlineLevel="0" collapsed="false">
      <c r="B48" s="7" t="n">
        <f aca="false">30/0.3</f>
        <v>100</v>
      </c>
      <c r="C48" s="8" t="n">
        <f aca="false">0.1*1.07</f>
        <v>0.107</v>
      </c>
      <c r="D48" s="12" t="n">
        <f aca="false">B48*C48</f>
        <v>10.7</v>
      </c>
      <c r="E48" s="8"/>
      <c r="F48" s="0" t="s">
        <v>84</v>
      </c>
      <c r="G48" s="0" t="s">
        <v>85</v>
      </c>
      <c r="H48" s="0" t="s">
        <v>86</v>
      </c>
    </row>
    <row r="49" customFormat="false" ht="12.75" hidden="false" customHeight="false" outlineLevel="0" collapsed="false">
      <c r="B49" s="7" t="n">
        <v>4</v>
      </c>
      <c r="C49" s="8" t="n">
        <f aca="false">0.28*1.07</f>
        <v>0.2996</v>
      </c>
      <c r="D49" s="12" t="n">
        <f aca="false">B49*C49</f>
        <v>1.1984</v>
      </c>
      <c r="E49" s="8"/>
      <c r="F49" s="0" t="s">
        <v>87</v>
      </c>
      <c r="G49" s="0" t="s">
        <v>85</v>
      </c>
      <c r="H49" s="0" t="s">
        <v>88</v>
      </c>
    </row>
    <row r="50" customFormat="false" ht="12.75" hidden="false" customHeight="false" outlineLevel="0" collapsed="false">
      <c r="B50" s="7" t="n">
        <v>4</v>
      </c>
      <c r="C50" s="8" t="n">
        <f aca="false">0.15*1.07</f>
        <v>0.1605</v>
      </c>
      <c r="D50" s="12" t="n">
        <f aca="false">B50*C50</f>
        <v>0.642</v>
      </c>
      <c r="E50" s="8"/>
      <c r="F50" s="0" t="s">
        <v>89</v>
      </c>
      <c r="G50" s="0" t="s">
        <v>85</v>
      </c>
      <c r="H50" s="0" t="s">
        <v>90</v>
      </c>
    </row>
    <row r="51" customFormat="false" ht="12.75" hidden="false" customHeight="false" outlineLevel="0" collapsed="false">
      <c r="B51" s="7" t="n">
        <v>1</v>
      </c>
      <c r="C51" s="8" t="n">
        <f aca="false">54.9*1.07</f>
        <v>58.743</v>
      </c>
      <c r="D51" s="12" t="n">
        <f aca="false">B51*C51</f>
        <v>58.743</v>
      </c>
      <c r="E51" s="8"/>
      <c r="F51" s="0" t="s">
        <v>91</v>
      </c>
      <c r="G51" s="0" t="s">
        <v>85</v>
      </c>
      <c r="H51" s="13" t="s">
        <v>92</v>
      </c>
    </row>
    <row r="52" customFormat="false" ht="12.75" hidden="false" customHeight="false" outlineLevel="0" collapsed="false">
      <c r="B52" s="7" t="n">
        <v>20</v>
      </c>
      <c r="C52" s="8" t="n">
        <f aca="false">1*1.07</f>
        <v>1.07</v>
      </c>
      <c r="D52" s="12" t="n">
        <f aca="false">B52*C52</f>
        <v>21.4</v>
      </c>
      <c r="E52" s="8"/>
      <c r="F52" s="0" t="s">
        <v>93</v>
      </c>
      <c r="G52" s="0" t="s">
        <v>94</v>
      </c>
      <c r="H52" s="0" t="s">
        <v>95</v>
      </c>
    </row>
    <row r="53" customFormat="false" ht="12.75" hidden="false" customHeight="false" outlineLevel="0" collapsed="false">
      <c r="B53" s="7" t="n">
        <v>1</v>
      </c>
      <c r="C53" s="8" t="n">
        <f aca="false">5*1.07</f>
        <v>5.35</v>
      </c>
      <c r="D53" s="12" t="n">
        <f aca="false">B53*C53</f>
        <v>5.35</v>
      </c>
      <c r="E53" s="8"/>
      <c r="F53" s="0" t="s">
        <v>96</v>
      </c>
      <c r="G53" s="0" t="s">
        <v>94</v>
      </c>
      <c r="H53" s="0" t="s">
        <v>95</v>
      </c>
    </row>
    <row r="54" customFormat="false" ht="12.75" hidden="false" customHeight="false" outlineLevel="0" collapsed="false">
      <c r="B54" s="7" t="n">
        <v>1</v>
      </c>
      <c r="C54" s="8" t="n">
        <f aca="false">3*1.07</f>
        <v>3.21</v>
      </c>
      <c r="D54" s="12" t="n">
        <f aca="false">B54*C54</f>
        <v>3.21</v>
      </c>
      <c r="E54" s="8"/>
      <c r="F54" s="0" t="s">
        <v>97</v>
      </c>
      <c r="G54" s="0" t="s">
        <v>94</v>
      </c>
      <c r="H54" s="0" t="s">
        <v>95</v>
      </c>
    </row>
    <row r="55" customFormat="false" ht="12.75" hidden="false" customHeight="false" outlineLevel="0" collapsed="false">
      <c r="B55" s="7" t="n">
        <v>8</v>
      </c>
      <c r="C55" s="8" t="n">
        <f aca="false">1*1.07</f>
        <v>1.07</v>
      </c>
      <c r="D55" s="12" t="n">
        <f aca="false">B55*C55</f>
        <v>8.56</v>
      </c>
      <c r="E55" s="8"/>
      <c r="F55" s="0" t="s">
        <v>98</v>
      </c>
      <c r="G55" s="0" t="s">
        <v>94</v>
      </c>
      <c r="H55" s="0" t="s">
        <v>95</v>
      </c>
    </row>
    <row r="56" customFormat="false" ht="12.75" hidden="false" customHeight="false" outlineLevel="0" collapsed="false">
      <c r="B56" s="7" t="n">
        <v>1</v>
      </c>
      <c r="C56" s="8" t="n">
        <f aca="false">3*1.07</f>
        <v>3.21</v>
      </c>
      <c r="D56" s="12" t="n">
        <f aca="false">B56*C56</f>
        <v>3.21</v>
      </c>
      <c r="E56" s="8"/>
      <c r="F56" s="0" t="s">
        <v>99</v>
      </c>
      <c r="G56" s="0" t="s">
        <v>94</v>
      </c>
      <c r="H56" s="0" t="s">
        <v>95</v>
      </c>
    </row>
    <row r="57" customFormat="false" ht="12.75" hidden="false" customHeight="false" outlineLevel="0" collapsed="false">
      <c r="B57" s="7" t="n">
        <v>2</v>
      </c>
      <c r="C57" s="8" t="n">
        <f aca="false">8*1.07</f>
        <v>8.56</v>
      </c>
      <c r="D57" s="12" t="n">
        <f aca="false">B57*C57</f>
        <v>17.12</v>
      </c>
      <c r="E57" s="8"/>
      <c r="F57" s="0" t="s">
        <v>100</v>
      </c>
      <c r="G57" s="0" t="s">
        <v>101</v>
      </c>
      <c r="H57" s="0" t="s">
        <v>102</v>
      </c>
    </row>
    <row r="58" customFormat="false" ht="12.75" hidden="false" customHeight="false" outlineLevel="0" collapsed="false">
      <c r="B58" s="7" t="n">
        <v>1</v>
      </c>
      <c r="C58" s="8" t="n">
        <f aca="false">10*1.07</f>
        <v>10.7</v>
      </c>
      <c r="D58" s="12" t="n">
        <f aca="false">B58*C58</f>
        <v>10.7</v>
      </c>
      <c r="E58" s="8"/>
      <c r="F58" s="0" t="s">
        <v>103</v>
      </c>
      <c r="G58" s="0" t="s">
        <v>94</v>
      </c>
      <c r="H58" s="0" t="s">
        <v>95</v>
      </c>
    </row>
    <row r="59" customFormat="false" ht="12.75" hidden="false" customHeight="false" outlineLevel="0" collapsed="false">
      <c r="B59" s="6" t="s">
        <v>104</v>
      </c>
      <c r="D59" s="9" t="n">
        <f aca="false">SUM(D47:D58)</f>
        <v>140.8334</v>
      </c>
    </row>
    <row r="63" customFormat="false" ht="12.75" hidden="false" customHeight="false" outlineLevel="0" collapsed="false">
      <c r="B63" s="2" t="s">
        <v>105</v>
      </c>
    </row>
    <row r="64" customFormat="false" ht="12.75" hidden="false" customHeight="false" outlineLevel="0" collapsed="false">
      <c r="B64" s="10" t="s">
        <v>182</v>
      </c>
    </row>
    <row r="66" customFormat="false" ht="12.75" hidden="false" customHeight="false" outlineLevel="0" collapsed="false">
      <c r="B66" s="6" t="s">
        <v>78</v>
      </c>
      <c r="C66" s="6" t="s">
        <v>79</v>
      </c>
      <c r="D66" s="6" t="s">
        <v>80</v>
      </c>
      <c r="E66" s="6"/>
      <c r="F66" s="2" t="s">
        <v>81</v>
      </c>
      <c r="G66" s="2" t="s">
        <v>82</v>
      </c>
      <c r="H66" s="2" t="s">
        <v>83</v>
      </c>
    </row>
    <row r="67" customFormat="false" ht="12.75" hidden="false" customHeight="false" outlineLevel="0" collapsed="false">
      <c r="B67" s="7" t="n">
        <v>6</v>
      </c>
      <c r="C67" s="8" t="n">
        <v>41.95</v>
      </c>
      <c r="D67" s="8" t="n">
        <f aca="false">B67*C67</f>
        <v>251.7</v>
      </c>
      <c r="E67" s="8"/>
      <c r="F67" s="2" t="s">
        <v>183</v>
      </c>
      <c r="G67" s="0" t="s">
        <v>184</v>
      </c>
      <c r="H67" s="0" t="s">
        <v>185</v>
      </c>
    </row>
    <row r="68" customFormat="false" ht="12.75" hidden="false" customHeight="false" outlineLevel="0" collapsed="false">
      <c r="B68" s="7" t="n">
        <v>6</v>
      </c>
      <c r="C68" s="8" t="n">
        <v>6.95</v>
      </c>
      <c r="D68" s="8" t="n">
        <f aca="false">B68*C68</f>
        <v>41.7</v>
      </c>
      <c r="E68" s="8"/>
      <c r="F68" s="2" t="s">
        <v>186</v>
      </c>
      <c r="G68" s="0" t="s">
        <v>184</v>
      </c>
      <c r="H68" s="0" t="s">
        <v>185</v>
      </c>
    </row>
    <row r="69" customFormat="false" ht="12.75" hidden="false" customHeight="false" outlineLevel="0" collapsed="false">
      <c r="B69" s="7" t="n">
        <v>6</v>
      </c>
      <c r="C69" s="8" t="n">
        <v>4.95</v>
      </c>
      <c r="D69" s="8" t="n">
        <f aca="false">B69*C69</f>
        <v>29.7</v>
      </c>
      <c r="E69" s="8"/>
      <c r="F69" s="2" t="s">
        <v>187</v>
      </c>
      <c r="G69" s="0" t="s">
        <v>184</v>
      </c>
      <c r="H69" s="0" t="s">
        <v>185</v>
      </c>
    </row>
    <row r="70" customFormat="false" ht="12.75" hidden="false" customHeight="false" outlineLevel="0" collapsed="false">
      <c r="B70" s="7" t="n">
        <v>6</v>
      </c>
      <c r="C70" s="8" t="n">
        <v>14.95</v>
      </c>
      <c r="D70" s="8" t="n">
        <f aca="false">B70*C70</f>
        <v>89.7</v>
      </c>
      <c r="E70" s="8"/>
      <c r="F70" s="2" t="s">
        <v>188</v>
      </c>
      <c r="G70" s="0" t="s">
        <v>184</v>
      </c>
      <c r="H70" s="0" t="s">
        <v>185</v>
      </c>
    </row>
    <row r="71" customFormat="false" ht="12.75" hidden="false" customHeight="false" outlineLevel="0" collapsed="false">
      <c r="B71" s="7" t="n">
        <v>4</v>
      </c>
      <c r="C71" s="8" t="n">
        <v>76.95</v>
      </c>
      <c r="D71" s="8" t="n">
        <f aca="false">B71*C71</f>
        <v>307.8</v>
      </c>
      <c r="E71" s="8"/>
      <c r="F71" s="2" t="s">
        <v>189</v>
      </c>
      <c r="G71" s="0" t="s">
        <v>184</v>
      </c>
      <c r="H71" s="0" t="s">
        <v>185</v>
      </c>
    </row>
    <row r="72" customFormat="false" ht="12.75" hidden="false" customHeight="false" outlineLevel="0" collapsed="false">
      <c r="B72" s="7" t="n">
        <v>4</v>
      </c>
      <c r="C72" s="8" t="n">
        <v>0</v>
      </c>
      <c r="D72" s="8" t="n">
        <f aca="false">B72*C72</f>
        <v>0</v>
      </c>
      <c r="E72" s="8"/>
      <c r="F72" s="2" t="s">
        <v>190</v>
      </c>
      <c r="G72" s="0" t="s">
        <v>184</v>
      </c>
      <c r="H72" s="0" t="s">
        <v>185</v>
      </c>
    </row>
    <row r="73" customFormat="false" ht="12.75" hidden="false" customHeight="false" outlineLevel="0" collapsed="false">
      <c r="B73" s="7" t="n">
        <v>4</v>
      </c>
      <c r="C73" s="8" t="n">
        <v>6.9</v>
      </c>
      <c r="D73" s="8" t="n">
        <f aca="false">B73*C73</f>
        <v>27.6</v>
      </c>
      <c r="E73" s="8"/>
      <c r="F73" s="2" t="s">
        <v>191</v>
      </c>
      <c r="G73" s="0" t="s">
        <v>184</v>
      </c>
      <c r="H73" s="0" t="s">
        <v>185</v>
      </c>
    </row>
    <row r="74" customFormat="false" ht="12.75" hidden="false" customHeight="false" outlineLevel="0" collapsed="false">
      <c r="B74" s="7" t="n">
        <v>4</v>
      </c>
      <c r="C74" s="8" t="n">
        <v>16.95</v>
      </c>
      <c r="D74" s="8" t="n">
        <f aca="false">B74*C74</f>
        <v>67.8</v>
      </c>
      <c r="E74" s="8"/>
      <c r="F74" s="2" t="s">
        <v>188</v>
      </c>
      <c r="G74" s="0" t="s">
        <v>184</v>
      </c>
      <c r="H74" s="0" t="s">
        <v>185</v>
      </c>
    </row>
    <row r="75" customFormat="false" ht="12.95" hidden="false" customHeight="false" outlineLevel="0" collapsed="false">
      <c r="B75" s="7" t="n">
        <v>6</v>
      </c>
      <c r="C75" s="8" t="n">
        <v>7</v>
      </c>
      <c r="D75" s="8" t="n">
        <f aca="false">B75*C75</f>
        <v>42</v>
      </c>
      <c r="E75" s="8"/>
      <c r="F75" s="1" t="s">
        <v>192</v>
      </c>
      <c r="G75" s="0" t="s">
        <v>108</v>
      </c>
      <c r="H75" s="13" t="s">
        <v>113</v>
      </c>
    </row>
    <row r="76" customFormat="false" ht="12.95" hidden="false" customHeight="false" outlineLevel="0" collapsed="false">
      <c r="B76" s="7" t="n">
        <v>2</v>
      </c>
      <c r="C76" s="8" t="n">
        <f aca="false">149.9*1.07</f>
        <v>160.393</v>
      </c>
      <c r="D76" s="8" t="n">
        <f aca="false">B76*C76</f>
        <v>320.786</v>
      </c>
      <c r="E76" s="8"/>
      <c r="F76" s="1" t="s">
        <v>116</v>
      </c>
      <c r="G76" s="0" t="s">
        <v>85</v>
      </c>
      <c r="H76" s="13" t="s">
        <v>117</v>
      </c>
    </row>
    <row r="77" customFormat="false" ht="12.75" hidden="false" customHeight="false" outlineLevel="0" collapsed="false">
      <c r="B77" s="7" t="n">
        <v>1</v>
      </c>
      <c r="C77" s="8" t="n">
        <v>240</v>
      </c>
      <c r="D77" s="8" t="n">
        <f aca="false">B77*C77</f>
        <v>240</v>
      </c>
      <c r="E77" s="8"/>
      <c r="F77" s="2" t="s">
        <v>118</v>
      </c>
      <c r="G77" s="0" t="s">
        <v>108</v>
      </c>
      <c r="H77" s="0" t="s">
        <v>119</v>
      </c>
    </row>
    <row r="78" customFormat="false" ht="12.75" hidden="false" customHeight="false" outlineLevel="0" collapsed="false">
      <c r="B78" s="7" t="n">
        <v>1</v>
      </c>
      <c r="C78" s="8" t="n">
        <v>66.95</v>
      </c>
      <c r="D78" s="8" t="n">
        <f aca="false">B78*C78</f>
        <v>66.95</v>
      </c>
      <c r="E78" s="8"/>
      <c r="F78" s="2" t="s">
        <v>120</v>
      </c>
      <c r="G78" s="0" t="s">
        <v>108</v>
      </c>
      <c r="H78" s="0" t="s">
        <v>121</v>
      </c>
    </row>
    <row r="79" customFormat="false" ht="12.75" hidden="false" customHeight="false" outlineLevel="0" collapsed="false">
      <c r="B79" s="7" t="n">
        <v>12</v>
      </c>
      <c r="C79" s="8" t="n">
        <f aca="false">1.8*1.07</f>
        <v>1.926</v>
      </c>
      <c r="D79" s="12" t="n">
        <f aca="false">B79*C79</f>
        <v>23.112</v>
      </c>
      <c r="E79" s="8"/>
      <c r="F79" s="0" t="s">
        <v>122</v>
      </c>
      <c r="G79" s="0" t="s">
        <v>85</v>
      </c>
      <c r="H79" s="0" t="s">
        <v>123</v>
      </c>
    </row>
    <row r="80" customFormat="false" ht="12.75" hidden="false" customHeight="false" outlineLevel="0" collapsed="false">
      <c r="B80" s="7" t="n">
        <v>3</v>
      </c>
      <c r="C80" s="8" t="n">
        <f aca="false">12.5*1.07</f>
        <v>13.375</v>
      </c>
      <c r="D80" s="12" t="n">
        <f aca="false">B80*C80</f>
        <v>40.125</v>
      </c>
      <c r="E80" s="8"/>
      <c r="F80" s="0" t="s">
        <v>124</v>
      </c>
      <c r="G80" s="0" t="s">
        <v>85</v>
      </c>
      <c r="H80" s="13" t="s">
        <v>125</v>
      </c>
    </row>
    <row r="81" customFormat="false" ht="12.75" hidden="false" customHeight="false" outlineLevel="0" collapsed="false">
      <c r="B81" s="7" t="n">
        <v>1</v>
      </c>
      <c r="C81" s="8" t="n">
        <f aca="false">188.8*1.07</f>
        <v>202.016</v>
      </c>
      <c r="D81" s="12" t="n">
        <f aca="false">B81*C81</f>
        <v>202.016</v>
      </c>
      <c r="E81" s="8"/>
      <c r="F81" s="0" t="s">
        <v>126</v>
      </c>
      <c r="G81" s="0" t="s">
        <v>85</v>
      </c>
      <c r="H81" s="13" t="s">
        <v>127</v>
      </c>
    </row>
    <row r="82" customFormat="false" ht="12.75" hidden="false" customHeight="false" outlineLevel="0" collapsed="false">
      <c r="B82" s="7" t="n">
        <v>1</v>
      </c>
      <c r="C82" s="8" t="n">
        <f aca="false">119.9*1.07</f>
        <v>128.293</v>
      </c>
      <c r="D82" s="12" t="n">
        <f aca="false">B82*C82</f>
        <v>128.293</v>
      </c>
      <c r="E82" s="8"/>
      <c r="F82" s="0" t="s">
        <v>128</v>
      </c>
      <c r="G82" s="0" t="s">
        <v>85</v>
      </c>
      <c r="H82" s="13" t="s">
        <v>129</v>
      </c>
    </row>
    <row r="83" customFormat="false" ht="12.75" hidden="false" customHeight="false" outlineLevel="0" collapsed="false">
      <c r="B83" s="7" t="n">
        <v>1</v>
      </c>
      <c r="C83" s="8" t="n">
        <f aca="false">4.7*1.07</f>
        <v>5.029</v>
      </c>
      <c r="D83" s="12" t="n">
        <f aca="false">B83*C83</f>
        <v>5.029</v>
      </c>
      <c r="E83" s="8"/>
      <c r="F83" s="0" t="s">
        <v>130</v>
      </c>
      <c r="G83" s="0" t="s">
        <v>85</v>
      </c>
      <c r="H83" s="0" t="s">
        <v>131</v>
      </c>
    </row>
    <row r="84" customFormat="false" ht="12.75" hidden="false" customHeight="false" outlineLevel="0" collapsed="false">
      <c r="B84" s="7" t="n">
        <v>1</v>
      </c>
      <c r="C84" s="8" t="n">
        <f aca="false">19.4*1.07</f>
        <v>20.758</v>
      </c>
      <c r="D84" s="12" t="n">
        <f aca="false">B84*C84</f>
        <v>20.758</v>
      </c>
      <c r="E84" s="8"/>
      <c r="F84" s="0" t="s">
        <v>132</v>
      </c>
      <c r="G84" s="0" t="s">
        <v>85</v>
      </c>
      <c r="H84" s="0" t="s">
        <v>133</v>
      </c>
    </row>
    <row r="85" customFormat="false" ht="12.75" hidden="false" customHeight="false" outlineLevel="0" collapsed="false">
      <c r="B85" s="6" t="s">
        <v>104</v>
      </c>
      <c r="D85" s="9" t="n">
        <f aca="false">SUM(D67:D84)</f>
        <v>1905.069</v>
      </c>
    </row>
    <row r="89" customFormat="false" ht="12.75" hidden="false" customHeight="false" outlineLevel="0" collapsed="false">
      <c r="B89" s="2" t="s">
        <v>134</v>
      </c>
    </row>
    <row r="90" customFormat="false" ht="12.75" hidden="false" customHeight="false" outlineLevel="0" collapsed="false">
      <c r="B90" s="10" t="s">
        <v>193</v>
      </c>
    </row>
    <row r="91" customFormat="false" ht="12.75" hidden="false" customHeight="false" outlineLevel="0" collapsed="false">
      <c r="B91" s="10"/>
      <c r="C91" s="10" t="s">
        <v>136</v>
      </c>
    </row>
    <row r="92" customFormat="false" ht="12.75" hidden="false" customHeight="false" outlineLevel="0" collapsed="false">
      <c r="B92" s="0" t="s">
        <v>137</v>
      </c>
    </row>
    <row r="93" customFormat="false" ht="12.75" hidden="false" customHeight="false" outlineLevel="0" collapsed="false">
      <c r="B93" s="0" t="s">
        <v>138</v>
      </c>
    </row>
    <row r="95" customFormat="false" ht="12.75" hidden="false" customHeight="false" outlineLevel="0" collapsed="false">
      <c r="B95" s="6" t="s">
        <v>78</v>
      </c>
      <c r="C95" s="6" t="s">
        <v>79</v>
      </c>
      <c r="D95" s="6" t="s">
        <v>80</v>
      </c>
      <c r="E95" s="6"/>
      <c r="F95" s="2" t="s">
        <v>81</v>
      </c>
      <c r="G95" s="2" t="s">
        <v>82</v>
      </c>
      <c r="H95" s="2" t="s">
        <v>83</v>
      </c>
    </row>
    <row r="96" customFormat="false" ht="12.75" hidden="false" customHeight="false" outlineLevel="0" collapsed="false">
      <c r="B96" s="7" t="n">
        <v>1</v>
      </c>
      <c r="C96" s="8" t="n">
        <f aca="false">D85</f>
        <v>1905.069</v>
      </c>
      <c r="D96" s="8" t="n">
        <f aca="false">B96*C96</f>
        <v>1905.069</v>
      </c>
      <c r="E96" s="8"/>
      <c r="F96" s="0" t="s">
        <v>105</v>
      </c>
    </row>
    <row r="97" customFormat="false" ht="12.75" hidden="false" customHeight="false" outlineLevel="0" collapsed="false">
      <c r="B97" s="7" t="n">
        <v>1</v>
      </c>
      <c r="C97" s="8" t="n">
        <f aca="false">C80</f>
        <v>13.375</v>
      </c>
      <c r="D97" s="12" t="n">
        <f aca="false">B97*C97</f>
        <v>13.375</v>
      </c>
      <c r="E97" s="8"/>
      <c r="F97" s="0" t="str">
        <f aca="false">F80</f>
        <v>APC P74 - Protector para sobretensión, Essential SurgeArrest de 7 enchufes</v>
      </c>
      <c r="G97" s="0" t="str">
        <f aca="false">G80</f>
        <v>Yoytec Panamá</v>
      </c>
      <c r="H97" s="0" t="str">
        <f aca="false">H80</f>
        <v>http://www.yoytec.com/product_info.php/cPath/28_47/products_id/636</v>
      </c>
    </row>
    <row r="98" customFormat="false" ht="12.75" hidden="false" customHeight="false" outlineLevel="0" collapsed="false">
      <c r="B98" s="7" t="n">
        <v>5</v>
      </c>
      <c r="C98" s="8" t="n">
        <f aca="false">C67</f>
        <v>41.95</v>
      </c>
      <c r="D98" s="8" t="n">
        <f aca="false">B98*C98</f>
        <v>209.75</v>
      </c>
      <c r="E98" s="8"/>
      <c r="F98" s="9" t="str">
        <f aca="false">F67</f>
        <v>ODROID-C2 w/ heatsink</v>
      </c>
      <c r="G98" s="8" t="str">
        <f aca="false">G67</f>
        <v>AmeriDroid USA</v>
      </c>
      <c r="H98" s="8" t="str">
        <f aca="false">H67</f>
        <v>http://ameridroid.com/products/odroid-c2</v>
      </c>
    </row>
    <row r="99" customFormat="false" ht="12.75" hidden="false" customHeight="false" outlineLevel="0" collapsed="false">
      <c r="B99" s="7" t="n">
        <v>5</v>
      </c>
      <c r="C99" s="8" t="n">
        <f aca="false">C68</f>
        <v>6.95</v>
      </c>
      <c r="D99" s="8" t="n">
        <f aca="false">B99*C99</f>
        <v>34.75</v>
      </c>
      <c r="E99" s="8"/>
      <c r="F99" s="9" t="str">
        <f aca="false">F68</f>
        <v>5V/2A US Power adapter for ODROID-C2</v>
      </c>
      <c r="G99" s="8" t="str">
        <f aca="false">G68</f>
        <v>AmeriDroid USA</v>
      </c>
      <c r="H99" s="8" t="str">
        <f aca="false">H68</f>
        <v>http://ameridroid.com/products/odroid-c2</v>
      </c>
    </row>
    <row r="100" customFormat="false" ht="12.75" hidden="false" customHeight="false" outlineLevel="0" collapsed="false">
      <c r="B100" s="7" t="n">
        <v>5</v>
      </c>
      <c r="C100" s="8" t="n">
        <f aca="false">C69</f>
        <v>4.95</v>
      </c>
      <c r="D100" s="8" t="n">
        <f aca="false">B100*C100</f>
        <v>24.75</v>
      </c>
      <c r="E100" s="8"/>
      <c r="F100" s="9" t="str">
        <f aca="false">F69</f>
        <v>Translucent Blue case for ODROID-C2</v>
      </c>
      <c r="G100" s="8" t="str">
        <f aca="false">G69</f>
        <v>AmeriDroid USA</v>
      </c>
      <c r="H100" s="8" t="str">
        <f aca="false">H69</f>
        <v>http://ameridroid.com/products/odroid-c2</v>
      </c>
    </row>
    <row r="101" customFormat="false" ht="12.75" hidden="false" customHeight="false" outlineLevel="0" collapsed="false">
      <c r="B101" s="7" t="n">
        <v>5</v>
      </c>
      <c r="C101" s="8" t="n">
        <f aca="false">C70</f>
        <v>14.95</v>
      </c>
      <c r="D101" s="8" t="n">
        <f aca="false">B101*C101</f>
        <v>74.75</v>
      </c>
      <c r="E101" s="8"/>
      <c r="F101" s="9" t="str">
        <f aca="false">F70</f>
        <v>Linux microSD boot media (Ubuntu) 16GB</v>
      </c>
      <c r="G101" s="8" t="str">
        <f aca="false">G70</f>
        <v>AmeriDroid USA</v>
      </c>
      <c r="H101" s="8" t="str">
        <f aca="false">H70</f>
        <v>http://ameridroid.com/products/odroid-c2</v>
      </c>
    </row>
    <row r="102" customFormat="false" ht="12.75" hidden="false" customHeight="false" outlineLevel="0" collapsed="false">
      <c r="B102" s="7" t="n">
        <v>5</v>
      </c>
      <c r="C102" s="8" t="n">
        <f aca="false">C79</f>
        <v>1.926</v>
      </c>
      <c r="D102" s="12" t="n">
        <f aca="false">B102*C102</f>
        <v>9.63</v>
      </c>
      <c r="E102" s="8"/>
      <c r="F102" s="8" t="str">
        <f aca="false">F79</f>
        <v>Newlink Cable Patch 3 pies, CAT5E, RJ45</v>
      </c>
      <c r="G102" s="8" t="str">
        <f aca="false">G79</f>
        <v>Yoytec Panamá</v>
      </c>
      <c r="H102" s="8" t="str">
        <f aca="false">H79</f>
        <v>http://www.yoytec.com/product_info.php/cPath/29_58/products_id/8992</v>
      </c>
    </row>
    <row r="103" customFormat="false" ht="12.75" hidden="false" customHeight="false" outlineLevel="0" collapsed="false">
      <c r="B103" s="6" t="s">
        <v>104</v>
      </c>
      <c r="D103" s="9" t="n">
        <f aca="false">SUM(D96:D102)</f>
        <v>2272.074</v>
      </c>
      <c r="E103" s="8"/>
    </row>
    <row r="107" customFormat="false" ht="12.75" hidden="false" customHeight="false" outlineLevel="0" collapsed="false">
      <c r="B107" s="2" t="s">
        <v>139</v>
      </c>
    </row>
    <row r="108" customFormat="false" ht="12.75" hidden="false" customHeight="false" outlineLevel="0" collapsed="false">
      <c r="B108" s="10" t="s">
        <v>194</v>
      </c>
    </row>
    <row r="109" customFormat="false" ht="12.75" hidden="false" customHeight="false" outlineLevel="0" collapsed="false">
      <c r="B109" s="10"/>
      <c r="C109" s="10" t="s">
        <v>141</v>
      </c>
    </row>
    <row r="110" customFormat="false" ht="12.75" hidden="false" customHeight="false" outlineLevel="0" collapsed="false">
      <c r="B110" s="10"/>
      <c r="C110" s="10" t="s">
        <v>142</v>
      </c>
    </row>
    <row r="111" customFormat="false" ht="12.75" hidden="false" customHeight="false" outlineLevel="0" collapsed="false">
      <c r="B111" s="0" t="s">
        <v>143</v>
      </c>
    </row>
    <row r="112" customFormat="false" ht="12.75" hidden="false" customHeight="false" outlineLevel="0" collapsed="false">
      <c r="B112" s="0" t="s">
        <v>144</v>
      </c>
    </row>
    <row r="113" customFormat="false" ht="12.75" hidden="false" customHeight="false" outlineLevel="0" collapsed="false">
      <c r="B113" s="0" t="s">
        <v>145</v>
      </c>
    </row>
    <row r="115" customFormat="false" ht="12.75" hidden="false" customHeight="false" outlineLevel="0" collapsed="false">
      <c r="B115" s="6" t="s">
        <v>78</v>
      </c>
      <c r="C115" s="6" t="s">
        <v>79</v>
      </c>
      <c r="D115" s="6" t="s">
        <v>80</v>
      </c>
      <c r="E115" s="6"/>
      <c r="F115" s="2" t="s">
        <v>81</v>
      </c>
      <c r="G115" s="2" t="s">
        <v>82</v>
      </c>
      <c r="H115" s="2" t="s">
        <v>83</v>
      </c>
    </row>
    <row r="116" customFormat="false" ht="12.75" hidden="false" customHeight="false" outlineLevel="0" collapsed="false">
      <c r="B116" s="7" t="n">
        <v>1</v>
      </c>
      <c r="C116" s="8" t="n">
        <f aca="false">D103</f>
        <v>2272.074</v>
      </c>
      <c r="D116" s="8" t="n">
        <f aca="false">B116*C116</f>
        <v>2272.074</v>
      </c>
      <c r="E116" s="8"/>
      <c r="F116" s="0" t="s">
        <v>146</v>
      </c>
    </row>
    <row r="117" customFormat="false" ht="12.75" hidden="false" customHeight="false" outlineLevel="0" collapsed="false">
      <c r="B117" s="7" t="n">
        <v>1</v>
      </c>
      <c r="C117" s="8" t="n">
        <v>109</v>
      </c>
      <c r="D117" s="8" t="n">
        <f aca="false">B117*C117</f>
        <v>109</v>
      </c>
      <c r="E117" s="8"/>
      <c r="F117" s="8" t="s">
        <v>147</v>
      </c>
      <c r="G117" s="8" t="s">
        <v>108</v>
      </c>
      <c r="H117" s="8" t="s">
        <v>148</v>
      </c>
    </row>
    <row r="118" customFormat="false" ht="12.75" hidden="false" customHeight="false" outlineLevel="0" collapsed="false">
      <c r="B118" s="7" t="n">
        <v>4</v>
      </c>
      <c r="C118" s="8" t="n">
        <f aca="false">C97</f>
        <v>13.375</v>
      </c>
      <c r="D118" s="8" t="n">
        <f aca="false">B118*C118</f>
        <v>53.5</v>
      </c>
      <c r="E118" s="8"/>
      <c r="F118" s="8" t="str">
        <f aca="false">F97</f>
        <v>APC P74 - Protector para sobretensión, Essential SurgeArrest de 7 enchufes</v>
      </c>
      <c r="G118" s="8" t="str">
        <f aca="false">G97</f>
        <v>Yoytec Panamá</v>
      </c>
      <c r="H118" s="8" t="str">
        <f aca="false">H97</f>
        <v>http://www.yoytec.com/product_info.php/cPath/28_47/products_id/636</v>
      </c>
    </row>
    <row r="119" customFormat="false" ht="12.75" hidden="false" customHeight="false" outlineLevel="0" collapsed="false">
      <c r="B119" s="7" t="n">
        <v>15</v>
      </c>
      <c r="C119" s="8" t="n">
        <f aca="false">C98</f>
        <v>41.95</v>
      </c>
      <c r="D119" s="8" t="n">
        <f aca="false">B119*C119</f>
        <v>629.25</v>
      </c>
      <c r="E119" s="8"/>
      <c r="F119" s="8" t="str">
        <f aca="false">F98</f>
        <v>ODROID-C2 w/ heatsink</v>
      </c>
      <c r="G119" s="8" t="str">
        <f aca="false">G98</f>
        <v>AmeriDroid USA</v>
      </c>
      <c r="H119" s="8" t="str">
        <f aca="false">H98</f>
        <v>http://ameridroid.com/products/odroid-c2</v>
      </c>
    </row>
    <row r="120" customFormat="false" ht="12.75" hidden="false" customHeight="false" outlineLevel="0" collapsed="false">
      <c r="B120" s="7" t="n">
        <v>15</v>
      </c>
      <c r="C120" s="8" t="n">
        <f aca="false">C99</f>
        <v>6.95</v>
      </c>
      <c r="D120" s="8" t="n">
        <f aca="false">B120*C120</f>
        <v>104.25</v>
      </c>
      <c r="E120" s="8"/>
      <c r="F120" s="8" t="str">
        <f aca="false">F99</f>
        <v>5V/2A US Power adapter for ODROID-C2</v>
      </c>
      <c r="G120" s="8" t="str">
        <f aca="false">G99</f>
        <v>AmeriDroid USA</v>
      </c>
      <c r="H120" s="8" t="str">
        <f aca="false">H99</f>
        <v>http://ameridroid.com/products/odroid-c2</v>
      </c>
    </row>
    <row r="121" customFormat="false" ht="12.75" hidden="false" customHeight="false" outlineLevel="0" collapsed="false">
      <c r="B121" s="7" t="n">
        <v>15</v>
      </c>
      <c r="C121" s="8" t="n">
        <f aca="false">C100</f>
        <v>4.95</v>
      </c>
      <c r="D121" s="8" t="n">
        <f aca="false">B121*C121</f>
        <v>74.25</v>
      </c>
      <c r="E121" s="8"/>
      <c r="F121" s="8" t="str">
        <f aca="false">F100</f>
        <v>Translucent Blue case for ODROID-C2</v>
      </c>
      <c r="G121" s="8" t="str">
        <f aca="false">G100</f>
        <v>AmeriDroid USA</v>
      </c>
      <c r="H121" s="8" t="str">
        <f aca="false">H100</f>
        <v>http://ameridroid.com/products/odroid-c2</v>
      </c>
    </row>
    <row r="122" customFormat="false" ht="12.75" hidden="false" customHeight="false" outlineLevel="0" collapsed="false">
      <c r="B122" s="7" t="n">
        <v>15</v>
      </c>
      <c r="C122" s="8" t="n">
        <f aca="false">C101</f>
        <v>14.95</v>
      </c>
      <c r="D122" s="8" t="n">
        <f aca="false">B122*C122</f>
        <v>224.25</v>
      </c>
      <c r="E122" s="8"/>
      <c r="F122" s="8" t="str">
        <f aca="false">F101</f>
        <v>Linux microSD boot media (Ubuntu) 16GB</v>
      </c>
      <c r="G122" s="8" t="str">
        <f aca="false">G101</f>
        <v>AmeriDroid USA</v>
      </c>
      <c r="H122" s="8" t="str">
        <f aca="false">H101</f>
        <v>http://ameridroid.com/products/odroid-c2</v>
      </c>
    </row>
    <row r="123" customFormat="false" ht="12.75" hidden="false" customHeight="false" outlineLevel="0" collapsed="false">
      <c r="B123" s="7" t="n">
        <v>15</v>
      </c>
      <c r="C123" s="8" t="n">
        <f aca="false">C102</f>
        <v>1.926</v>
      </c>
      <c r="D123" s="8" t="n">
        <f aca="false">B123*C123</f>
        <v>28.89</v>
      </c>
      <c r="E123" s="8"/>
      <c r="F123" s="8" t="str">
        <f aca="false">F102</f>
        <v>Newlink Cable Patch 3 pies, CAT5E, RJ45</v>
      </c>
      <c r="G123" s="8" t="str">
        <f aca="false">G102</f>
        <v>Yoytec Panamá</v>
      </c>
      <c r="H123" s="8" t="str">
        <f aca="false">H102</f>
        <v>http://www.yoytec.com/product_info.php/cPath/29_58/products_id/8992</v>
      </c>
    </row>
    <row r="124" customFormat="false" ht="12.75" hidden="false" customHeight="false" outlineLevel="0" collapsed="false">
      <c r="B124" s="6" t="s">
        <v>104</v>
      </c>
      <c r="D124" s="9" t="n">
        <f aca="false">SUM(D116:D123)</f>
        <v>3495.464</v>
      </c>
      <c r="E124" s="8"/>
    </row>
    <row r="128" customFormat="false" ht="12.75" hidden="false" customHeight="false" outlineLevel="0" collapsed="false">
      <c r="B128" s="2" t="s">
        <v>149</v>
      </c>
    </row>
    <row r="129" customFormat="false" ht="12.75" hidden="false" customHeight="false" outlineLevel="0" collapsed="false">
      <c r="B129" s="1" t="s">
        <v>150</v>
      </c>
    </row>
    <row r="131" customFormat="false" ht="12.75" hidden="false" customHeight="false" outlineLevel="0" collapsed="false">
      <c r="B131" s="6" t="s">
        <v>151</v>
      </c>
      <c r="C131" s="6" t="s">
        <v>80</v>
      </c>
      <c r="D131" s="6" t="s">
        <v>152</v>
      </c>
      <c r="E131" s="2"/>
      <c r="F131" s="2" t="s">
        <v>153</v>
      </c>
    </row>
    <row r="133" customFormat="false" ht="12.75" hidden="false" customHeight="false" outlineLevel="0" collapsed="false">
      <c r="B133" s="0" t="n">
        <v>128</v>
      </c>
      <c r="C133" s="8" t="n">
        <f aca="false">D85</f>
        <v>1905.069</v>
      </c>
      <c r="D133" s="8" t="n">
        <f aca="false">C133/B133</f>
        <v>14.8833515625</v>
      </c>
      <c r="F133" s="0" t="s">
        <v>154</v>
      </c>
    </row>
    <row r="134" customFormat="false" ht="12.75" hidden="false" customHeight="false" outlineLevel="0" collapsed="false">
      <c r="B134" s="0" t="n">
        <v>288</v>
      </c>
      <c r="C134" s="8" t="n">
        <f aca="false">D103</f>
        <v>2272.074</v>
      </c>
      <c r="D134" s="8" t="n">
        <f aca="false">C134/B134</f>
        <v>7.88914583333334</v>
      </c>
      <c r="F134" s="0" t="s">
        <v>155</v>
      </c>
    </row>
    <row r="135" customFormat="false" ht="12.75" hidden="false" customHeight="false" outlineLevel="0" collapsed="false">
      <c r="B135" s="0" t="n">
        <v>736</v>
      </c>
      <c r="C135" s="8" t="n">
        <f aca="false">D124</f>
        <v>3495.464</v>
      </c>
      <c r="D135" s="8" t="n">
        <f aca="false">C135/B135</f>
        <v>4.74927173913044</v>
      </c>
      <c r="F135" s="0" t="s">
        <v>156</v>
      </c>
    </row>
  </sheetData>
  <hyperlinks>
    <hyperlink ref="H51" r:id="rId1" display="http://www.yoytec.com/product_info.php/cPath/28_47/products_id/4036"/>
    <hyperlink ref="H75" r:id="rId2" display="https://www.amazon.com/Samsung-Class-Adapter-MB-MP32DA-AM/dp/B00IVPU786/?tag=raspberrypistarterkits-20"/>
    <hyperlink ref="H76" r:id="rId3" display="http://www.yoytec.com/product_info.php/cPath/201_98/products_id/12352"/>
    <hyperlink ref="H80" r:id="rId4" display="http://www.yoytec.com/product_info.php/cPath/28_47/products_id/636"/>
    <hyperlink ref="H81" r:id="rId5" display="http://www.yoytec.com/product_info.php/cPath/28_47/products_id/6244"/>
    <hyperlink ref="H82" r:id="rId6" display="http://www.yoytec.com/product_info.php/products_id/11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.08163265306122"/>
    <col collapsed="false" hidden="false" max="4" min="2" style="0" width="8.36734693877551"/>
    <col collapsed="false" hidden="false" max="5" min="5" style="0" width="1.08163265306122"/>
    <col collapsed="false" hidden="false" max="6" min="6" style="0" width="68.7091836734694"/>
    <col collapsed="false" hidden="false" max="7" min="7" style="0" width="15.3877551020408"/>
    <col collapsed="false" hidden="false" max="1025" min="8" style="0" width="8.2346938775510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 t="s">
        <v>157</v>
      </c>
    </row>
    <row r="3" customFormat="false" ht="12.75" hidden="false" customHeight="false" outlineLevel="0" collapsed="false">
      <c r="B3" s="1" t="s">
        <v>195</v>
      </c>
    </row>
    <row r="7" customFormat="false" ht="12.75" hidden="false" customHeight="false" outlineLevel="0" collapsed="false">
      <c r="B7" s="2" t="s">
        <v>50</v>
      </c>
    </row>
    <row r="9" customFormat="false" ht="12.75" hidden="false" customHeight="false" outlineLevel="0" collapsed="false">
      <c r="B9" s="0" t="s">
        <v>159</v>
      </c>
    </row>
    <row r="10" customFormat="false" ht="12.75" hidden="false" customHeight="false" outlineLevel="0" collapsed="false">
      <c r="C10" s="0" t="s">
        <v>160</v>
      </c>
    </row>
    <row r="11" customFormat="false" ht="12.75" hidden="false" customHeight="false" outlineLevel="0" collapsed="false">
      <c r="C11" s="0" t="s">
        <v>161</v>
      </c>
    </row>
    <row r="12" customFormat="false" ht="12.75" hidden="false" customHeight="false" outlineLevel="0" collapsed="false">
      <c r="C12" s="0" t="s">
        <v>162</v>
      </c>
    </row>
    <row r="13" customFormat="false" ht="12.75" hidden="false" customHeight="false" outlineLevel="0" collapsed="false">
      <c r="C13" s="0" t="s">
        <v>163</v>
      </c>
    </row>
    <row r="14" customFormat="false" ht="12.75" hidden="false" customHeight="false" outlineLevel="0" collapsed="false">
      <c r="C14" s="0" t="s">
        <v>164</v>
      </c>
    </row>
    <row r="15" customFormat="false" ht="12.75" hidden="false" customHeight="false" outlineLevel="0" collapsed="false">
      <c r="C15" s="0" t="s">
        <v>165</v>
      </c>
    </row>
    <row r="16" customFormat="false" ht="12.75" hidden="false" customHeight="false" outlineLevel="0" collapsed="false">
      <c r="B16" s="0" t="s">
        <v>166</v>
      </c>
    </row>
    <row r="17" customFormat="false" ht="12.75" hidden="false" customHeight="false" outlineLevel="0" collapsed="false">
      <c r="C17" s="0" t="s">
        <v>167</v>
      </c>
      <c r="G17" s="0" t="s">
        <v>168</v>
      </c>
    </row>
    <row r="18" customFormat="false" ht="12.75" hidden="false" customHeight="false" outlineLevel="0" collapsed="false">
      <c r="C18" s="0" t="s">
        <v>169</v>
      </c>
      <c r="G18" s="0" t="s">
        <v>168</v>
      </c>
    </row>
    <row r="19" customFormat="false" ht="12.75" hidden="false" customHeight="false" outlineLevel="0" collapsed="false">
      <c r="C19" s="0" t="s">
        <v>170</v>
      </c>
      <c r="G19" s="0" t="s">
        <v>171</v>
      </c>
    </row>
    <row r="20" customFormat="false" ht="12.75" hidden="false" customHeight="false" outlineLevel="0" collapsed="false">
      <c r="C20" s="0" t="s">
        <v>172</v>
      </c>
      <c r="G20" s="0" t="s">
        <v>171</v>
      </c>
    </row>
    <row r="21" customFormat="false" ht="12.75" hidden="false" customHeight="false" outlineLevel="0" collapsed="false">
      <c r="C21" s="0" t="s">
        <v>173</v>
      </c>
      <c r="G21" s="0" t="s">
        <v>168</v>
      </c>
    </row>
    <row r="22" customFormat="false" ht="12.75" hidden="false" customHeight="false" outlineLevel="0" collapsed="false">
      <c r="C22" s="0" t="s">
        <v>174</v>
      </c>
      <c r="G22" s="0" t="s">
        <v>168</v>
      </c>
    </row>
    <row r="23" customFormat="false" ht="12.75" hidden="false" customHeight="false" outlineLevel="0" collapsed="false">
      <c r="C23" s="0" t="s">
        <v>175</v>
      </c>
      <c r="G23" s="0" t="s">
        <v>168</v>
      </c>
    </row>
    <row r="24" customFormat="false" ht="12.75" hidden="false" customHeight="false" outlineLevel="0" collapsed="false">
      <c r="B24" s="0" t="s">
        <v>61</v>
      </c>
    </row>
    <row r="25" customFormat="false" ht="12.75" hidden="false" customHeight="false" outlineLevel="0" collapsed="false">
      <c r="C25" s="0" t="s">
        <v>176</v>
      </c>
    </row>
    <row r="26" customFormat="false" ht="12.75" hidden="false" customHeight="false" outlineLevel="0" collapsed="false">
      <c r="C26" s="0" t="s">
        <v>177</v>
      </c>
    </row>
    <row r="27" customFormat="false" ht="12.75" hidden="false" customHeight="false" outlineLevel="0" collapsed="false">
      <c r="C27" s="0" t="s">
        <v>64</v>
      </c>
    </row>
    <row r="28" customFormat="false" ht="12.75" hidden="false" customHeight="false" outlineLevel="0" collapsed="false">
      <c r="B28" s="0" t="s">
        <v>65</v>
      </c>
    </row>
    <row r="29" customFormat="false" ht="12.75" hidden="false" customHeight="false" outlineLevel="0" collapsed="false">
      <c r="C29" s="0" t="s">
        <v>66</v>
      </c>
    </row>
    <row r="30" customFormat="false" ht="12.75" hidden="false" customHeight="false" outlineLevel="0" collapsed="false">
      <c r="C30" s="0" t="s">
        <v>67</v>
      </c>
    </row>
    <row r="31" customFormat="false" ht="12.75" hidden="false" customHeight="false" outlineLevel="0" collapsed="false">
      <c r="C31" s="0" t="s">
        <v>68</v>
      </c>
    </row>
    <row r="32" customFormat="false" ht="12.75" hidden="false" customHeight="false" outlineLevel="0" collapsed="false">
      <c r="C32" s="0" t="s">
        <v>69</v>
      </c>
    </row>
    <row r="33" customFormat="false" ht="12.75" hidden="false" customHeight="false" outlineLevel="0" collapsed="false">
      <c r="C33" s="0" t="s">
        <v>70</v>
      </c>
    </row>
    <row r="34" customFormat="false" ht="12.75" hidden="false" customHeight="false" outlineLevel="0" collapsed="false">
      <c r="B34" s="0" t="s">
        <v>178</v>
      </c>
    </row>
    <row r="35" customFormat="false" ht="12.75" hidden="false" customHeight="false" outlineLevel="0" collapsed="false">
      <c r="C35" s="0" t="s">
        <v>179</v>
      </c>
    </row>
    <row r="36" customFormat="false" ht="12.75" hidden="false" customHeight="false" outlineLevel="0" collapsed="false">
      <c r="C36" s="0" t="s">
        <v>73</v>
      </c>
    </row>
    <row r="37" customFormat="false" ht="12.75" hidden="false" customHeight="false" outlineLevel="0" collapsed="false">
      <c r="B37" s="0" t="s">
        <v>74</v>
      </c>
    </row>
    <row r="38" customFormat="false" ht="12.75" hidden="false" customHeight="false" outlineLevel="0" collapsed="false">
      <c r="B38" s="0" t="s">
        <v>75</v>
      </c>
    </row>
    <row r="39" customFormat="false" ht="12.75" hidden="false" customHeight="false" outlineLevel="0" collapsed="false">
      <c r="B39" s="0" t="s">
        <v>76</v>
      </c>
    </row>
    <row r="40" customFormat="false" ht="12.75" hidden="false" customHeight="false" outlineLevel="0" collapsed="false">
      <c r="B40" s="2" t="s">
        <v>196</v>
      </c>
    </row>
    <row r="41" customFormat="false" ht="12.75" hidden="false" customHeight="false" outlineLevel="0" collapsed="false">
      <c r="B41" s="4" t="s">
        <v>197</v>
      </c>
      <c r="C41" s="11"/>
      <c r="D41" s="11"/>
      <c r="E41" s="11"/>
      <c r="F41" s="11"/>
    </row>
    <row r="42" customFormat="false" ht="12.8" hidden="false" customHeight="false" outlineLevel="0" collapsed="false">
      <c r="B42" s="14" t="s">
        <v>198</v>
      </c>
      <c r="C42" s="15"/>
      <c r="D42" s="15"/>
      <c r="E42" s="15"/>
      <c r="F42" s="15"/>
    </row>
    <row r="43" customFormat="false" ht="12.75" hidden="false" customHeight="false" outlineLevel="0" collapsed="false">
      <c r="B43" s="0" t="s">
        <v>199</v>
      </c>
    </row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>
      <c r="B47" s="2" t="s">
        <v>77</v>
      </c>
    </row>
    <row r="49" customFormat="false" ht="12.75" hidden="false" customHeight="false" outlineLevel="0" collapsed="false">
      <c r="B49" s="6" t="s">
        <v>78</v>
      </c>
      <c r="C49" s="6" t="s">
        <v>79</v>
      </c>
      <c r="D49" s="6" t="s">
        <v>80</v>
      </c>
      <c r="E49" s="6"/>
      <c r="F49" s="2" t="s">
        <v>81</v>
      </c>
      <c r="G49" s="2" t="s">
        <v>82</v>
      </c>
      <c r="H49" s="2" t="s">
        <v>83</v>
      </c>
    </row>
    <row r="50" customFormat="false" ht="12.75" hidden="false" customHeight="false" outlineLevel="0" collapsed="false">
      <c r="B50" s="7" t="n">
        <v>1</v>
      </c>
      <c r="C50" s="8" t="n">
        <f aca="false">54.9*1.07</f>
        <v>58.743</v>
      </c>
      <c r="D50" s="12" t="n">
        <f aca="false">B50*C50</f>
        <v>58.743</v>
      </c>
      <c r="E50" s="8"/>
      <c r="F50" s="0" t="s">
        <v>91</v>
      </c>
      <c r="G50" s="0" t="s">
        <v>85</v>
      </c>
      <c r="H50" s="13" t="s">
        <v>92</v>
      </c>
    </row>
    <row r="51" customFormat="false" ht="12.8" hidden="false" customHeight="false" outlineLevel="0" collapsed="false">
      <c r="B51" s="7" t="n">
        <v>1</v>
      </c>
      <c r="C51" s="8" t="n">
        <v>62.93</v>
      </c>
      <c r="D51" s="9" t="n">
        <f aca="false">B51*C51</f>
        <v>62.93</v>
      </c>
      <c r="E51" s="8"/>
      <c r="F51" s="1" t="s">
        <v>120</v>
      </c>
      <c r="G51" s="0" t="s">
        <v>108</v>
      </c>
      <c r="H51" s="13" t="s">
        <v>200</v>
      </c>
    </row>
    <row r="52" customFormat="false" ht="12.8" hidden="false" customHeight="false" outlineLevel="0" collapsed="false">
      <c r="B52" s="7" t="n">
        <v>1</v>
      </c>
      <c r="C52" s="8" t="n">
        <v>23.47</v>
      </c>
      <c r="D52" s="16" t="n">
        <f aca="false">B52*C52</f>
        <v>23.47</v>
      </c>
      <c r="E52" s="8"/>
      <c r="F52" s="1" t="s">
        <v>201</v>
      </c>
      <c r="G52" s="0" t="s">
        <v>108</v>
      </c>
      <c r="H52" s="13" t="s">
        <v>202</v>
      </c>
    </row>
    <row r="53" customFormat="false" ht="12.8" hidden="false" customHeight="false" outlineLevel="0" collapsed="false">
      <c r="B53" s="7" t="n">
        <v>2</v>
      </c>
      <c r="C53" s="8" t="n">
        <v>16</v>
      </c>
      <c r="D53" s="9" t="n">
        <f aca="false">B53*C53</f>
        <v>32</v>
      </c>
      <c r="E53" s="8"/>
      <c r="F53" s="1" t="s">
        <v>203</v>
      </c>
      <c r="G53" s="0" t="s">
        <v>204</v>
      </c>
      <c r="H53" s="0" t="s">
        <v>205</v>
      </c>
    </row>
    <row r="54" customFormat="false" ht="12.8" hidden="false" customHeight="false" outlineLevel="0" collapsed="false">
      <c r="B54" s="7" t="n">
        <v>2</v>
      </c>
      <c r="C54" s="8" t="n">
        <f aca="false">11.5*1.07</f>
        <v>12.305</v>
      </c>
      <c r="D54" s="12" t="n">
        <f aca="false">B54*C54</f>
        <v>24.61</v>
      </c>
      <c r="E54" s="8"/>
      <c r="F54" s="1" t="s">
        <v>206</v>
      </c>
      <c r="G54" s="0" t="s">
        <v>85</v>
      </c>
      <c r="H54" s="0" t="s">
        <v>207</v>
      </c>
    </row>
    <row r="55" customFormat="false" ht="12.8" hidden="false" customHeight="false" outlineLevel="0" collapsed="false">
      <c r="B55" s="7" t="n">
        <v>1</v>
      </c>
      <c r="C55" s="8" t="n">
        <v>6</v>
      </c>
      <c r="D55" s="9" t="n">
        <f aca="false">B55*C55</f>
        <v>6</v>
      </c>
      <c r="E55" s="8"/>
      <c r="F55" s="1" t="s">
        <v>208</v>
      </c>
      <c r="G55" s="0" t="s">
        <v>204</v>
      </c>
      <c r="H55" s="0" t="s">
        <v>205</v>
      </c>
    </row>
    <row r="56" customFormat="false" ht="12.75" hidden="false" customHeight="false" outlineLevel="0" collapsed="false">
      <c r="B56" s="7" t="n">
        <v>1</v>
      </c>
      <c r="C56" s="8" t="n">
        <v>13</v>
      </c>
      <c r="D56" s="12" t="n">
        <f aca="false">B56*C56</f>
        <v>13</v>
      </c>
      <c r="E56" s="8"/>
      <c r="F56" s="0" t="s">
        <v>209</v>
      </c>
      <c r="G56" s="0" t="s">
        <v>94</v>
      </c>
      <c r="H56" s="0" t="s">
        <v>95</v>
      </c>
    </row>
    <row r="57" customFormat="false" ht="12.75" hidden="false" customHeight="false" outlineLevel="0" collapsed="false">
      <c r="B57" s="7" t="n">
        <v>1</v>
      </c>
      <c r="C57" s="8" t="n">
        <v>2</v>
      </c>
      <c r="D57" s="12" t="n">
        <f aca="false">B57*C57</f>
        <v>2</v>
      </c>
      <c r="E57" s="8"/>
      <c r="F57" s="0" t="s">
        <v>103</v>
      </c>
      <c r="G57" s="0" t="s">
        <v>94</v>
      </c>
      <c r="H57" s="0" t="s">
        <v>95</v>
      </c>
    </row>
    <row r="58" customFormat="false" ht="12.75" hidden="false" customHeight="false" outlineLevel="0" collapsed="false">
      <c r="B58" s="6" t="s">
        <v>104</v>
      </c>
      <c r="D58" s="9" t="n">
        <f aca="false">SUM(D49:D57)</f>
        <v>222.753</v>
      </c>
    </row>
    <row r="62" customFormat="false" ht="12.75" hidden="false" customHeight="false" outlineLevel="0" collapsed="false">
      <c r="B62" s="2" t="s">
        <v>105</v>
      </c>
    </row>
    <row r="63" customFormat="false" ht="12.75" hidden="false" customHeight="false" outlineLevel="0" collapsed="false">
      <c r="B63" s="10" t="s">
        <v>182</v>
      </c>
    </row>
    <row r="65" customFormat="false" ht="12.75" hidden="false" customHeight="false" outlineLevel="0" collapsed="false">
      <c r="B65" s="6" t="s">
        <v>78</v>
      </c>
      <c r="C65" s="6" t="s">
        <v>79</v>
      </c>
      <c r="D65" s="6" t="s">
        <v>80</v>
      </c>
      <c r="E65" s="6"/>
      <c r="F65" s="2" t="s">
        <v>81</v>
      </c>
      <c r="G65" s="2" t="s">
        <v>82</v>
      </c>
      <c r="H65" s="2" t="s">
        <v>83</v>
      </c>
    </row>
    <row r="66" customFormat="false" ht="12.8" hidden="false" customHeight="false" outlineLevel="0" collapsed="false">
      <c r="B66" s="7" t="n">
        <v>6</v>
      </c>
      <c r="C66" s="8" t="n">
        <v>41.95</v>
      </c>
      <c r="D66" s="9" t="n">
        <f aca="false">B66*C66</f>
        <v>251.7</v>
      </c>
      <c r="E66" s="8"/>
      <c r="F66" s="1" t="s">
        <v>183</v>
      </c>
      <c r="G66" s="0" t="s">
        <v>184</v>
      </c>
      <c r="H66" s="0" t="s">
        <v>185</v>
      </c>
    </row>
    <row r="67" customFormat="false" ht="12.8" hidden="false" customHeight="false" outlineLevel="0" collapsed="false">
      <c r="B67" s="7" t="n">
        <v>6</v>
      </c>
      <c r="C67" s="8" t="n">
        <v>6.95</v>
      </c>
      <c r="D67" s="9" t="n">
        <f aca="false">B67*C67</f>
        <v>41.7</v>
      </c>
      <c r="E67" s="8"/>
      <c r="F67" s="1" t="s">
        <v>186</v>
      </c>
      <c r="G67" s="0" t="s">
        <v>184</v>
      </c>
      <c r="H67" s="0" t="s">
        <v>185</v>
      </c>
    </row>
    <row r="68" customFormat="false" ht="12.8" hidden="false" customHeight="false" outlineLevel="0" collapsed="false">
      <c r="B68" s="7" t="n">
        <v>6</v>
      </c>
      <c r="C68" s="8" t="n">
        <v>4.95</v>
      </c>
      <c r="D68" s="9" t="n">
        <f aca="false">B68*C68</f>
        <v>29.7</v>
      </c>
      <c r="E68" s="8"/>
      <c r="F68" s="1" t="s">
        <v>187</v>
      </c>
      <c r="G68" s="0" t="s">
        <v>184</v>
      </c>
      <c r="H68" s="0" t="s">
        <v>185</v>
      </c>
    </row>
    <row r="69" customFormat="false" ht="12.8" hidden="false" customHeight="false" outlineLevel="0" collapsed="false">
      <c r="B69" s="7" t="n">
        <v>6</v>
      </c>
      <c r="C69" s="8" t="n">
        <v>14.95</v>
      </c>
      <c r="D69" s="9" t="n">
        <f aca="false">B69*C69</f>
        <v>89.7</v>
      </c>
      <c r="E69" s="8"/>
      <c r="F69" s="1" t="s">
        <v>188</v>
      </c>
      <c r="G69" s="0" t="s">
        <v>184</v>
      </c>
      <c r="H69" s="0" t="s">
        <v>185</v>
      </c>
    </row>
    <row r="70" customFormat="false" ht="12.8" hidden="false" customHeight="false" outlineLevel="0" collapsed="false">
      <c r="B70" s="7" t="n">
        <v>4</v>
      </c>
      <c r="C70" s="8" t="n">
        <v>76.95</v>
      </c>
      <c r="D70" s="9" t="n">
        <f aca="false">B70*C70</f>
        <v>307.8</v>
      </c>
      <c r="E70" s="8"/>
      <c r="F70" s="1" t="s">
        <v>189</v>
      </c>
      <c r="G70" s="0" t="s">
        <v>184</v>
      </c>
      <c r="H70" s="0" t="s">
        <v>185</v>
      </c>
    </row>
    <row r="71" customFormat="false" ht="12.8" hidden="false" customHeight="false" outlineLevel="0" collapsed="false">
      <c r="B71" s="7" t="n">
        <v>4</v>
      </c>
      <c r="C71" s="8" t="n">
        <v>0</v>
      </c>
      <c r="D71" s="9" t="n">
        <f aca="false">B71*C71</f>
        <v>0</v>
      </c>
      <c r="E71" s="8"/>
      <c r="F71" s="1" t="s">
        <v>190</v>
      </c>
      <c r="G71" s="0" t="s">
        <v>184</v>
      </c>
      <c r="H71" s="0" t="s">
        <v>185</v>
      </c>
    </row>
    <row r="72" customFormat="false" ht="12.8" hidden="false" customHeight="false" outlineLevel="0" collapsed="false">
      <c r="B72" s="7" t="n">
        <v>4</v>
      </c>
      <c r="C72" s="8" t="n">
        <v>6.9</v>
      </c>
      <c r="D72" s="9" t="n">
        <f aca="false">B72*C72</f>
        <v>27.6</v>
      </c>
      <c r="E72" s="8"/>
      <c r="F72" s="1" t="s">
        <v>191</v>
      </c>
      <c r="G72" s="0" t="s">
        <v>184</v>
      </c>
      <c r="H72" s="0" t="s">
        <v>185</v>
      </c>
    </row>
    <row r="73" customFormat="false" ht="12.8" hidden="false" customHeight="false" outlineLevel="0" collapsed="false">
      <c r="B73" s="7" t="n">
        <v>4</v>
      </c>
      <c r="C73" s="8" t="n">
        <v>16.95</v>
      </c>
      <c r="D73" s="9" t="n">
        <f aca="false">B73*C73</f>
        <v>67.8</v>
      </c>
      <c r="E73" s="8"/>
      <c r="F73" s="1" t="s">
        <v>188</v>
      </c>
      <c r="G73" s="0" t="s">
        <v>184</v>
      </c>
      <c r="H73" s="0" t="s">
        <v>185</v>
      </c>
    </row>
    <row r="74" customFormat="false" ht="12.95" hidden="false" customHeight="false" outlineLevel="0" collapsed="false">
      <c r="B74" s="7" t="n">
        <v>6</v>
      </c>
      <c r="C74" s="8" t="n">
        <v>7</v>
      </c>
      <c r="D74" s="9" t="n">
        <f aca="false">B74*C74</f>
        <v>42</v>
      </c>
      <c r="E74" s="8"/>
      <c r="F74" s="1" t="s">
        <v>192</v>
      </c>
      <c r="G74" s="0" t="s">
        <v>108</v>
      </c>
      <c r="H74" s="13" t="s">
        <v>113</v>
      </c>
    </row>
    <row r="75" customFormat="false" ht="12.95" hidden="false" customHeight="false" outlineLevel="0" collapsed="false">
      <c r="B75" s="7" t="n">
        <v>2</v>
      </c>
      <c r="C75" s="8" t="n">
        <f aca="false">149.9*1.07</f>
        <v>160.393</v>
      </c>
      <c r="D75" s="9" t="n">
        <f aca="false">B75*C75</f>
        <v>320.786</v>
      </c>
      <c r="E75" s="8"/>
      <c r="F75" s="1" t="s">
        <v>116</v>
      </c>
      <c r="G75" s="0" t="s">
        <v>85</v>
      </c>
      <c r="H75" s="13" t="s">
        <v>117</v>
      </c>
    </row>
    <row r="76" customFormat="false" ht="12.8" hidden="false" customHeight="false" outlineLevel="0" collapsed="false">
      <c r="B76" s="7" t="n">
        <v>1</v>
      </c>
      <c r="C76" s="8" t="n">
        <v>240</v>
      </c>
      <c r="D76" s="9" t="n">
        <f aca="false">B76*C76</f>
        <v>240</v>
      </c>
      <c r="E76" s="8"/>
      <c r="F76" s="1" t="s">
        <v>118</v>
      </c>
      <c r="G76" s="0" t="s">
        <v>108</v>
      </c>
      <c r="H76" s="0" t="s">
        <v>119</v>
      </c>
    </row>
    <row r="77" customFormat="false" ht="12.8" hidden="false" customHeight="false" outlineLevel="0" collapsed="false">
      <c r="B77" s="7" t="n">
        <v>1</v>
      </c>
      <c r="C77" s="8" t="n">
        <v>66.95</v>
      </c>
      <c r="D77" s="16" t="n">
        <f aca="false">B77*C77</f>
        <v>66.95</v>
      </c>
      <c r="E77" s="8"/>
      <c r="F77" s="1" t="s">
        <v>120</v>
      </c>
      <c r="G77" s="0" t="s">
        <v>108</v>
      </c>
      <c r="H77" s="0" t="s">
        <v>121</v>
      </c>
    </row>
    <row r="78" customFormat="false" ht="12.75" hidden="false" customHeight="false" outlineLevel="0" collapsed="false">
      <c r="B78" s="7" t="n">
        <v>12</v>
      </c>
      <c r="C78" s="8" t="n">
        <f aca="false">1.8*1.07</f>
        <v>1.926</v>
      </c>
      <c r="D78" s="12" t="n">
        <f aca="false">B78*C78</f>
        <v>23.112</v>
      </c>
      <c r="E78" s="8"/>
      <c r="F78" s="0" t="s">
        <v>122</v>
      </c>
      <c r="G78" s="0" t="s">
        <v>85</v>
      </c>
      <c r="H78" s="0" t="s">
        <v>123</v>
      </c>
    </row>
    <row r="79" customFormat="false" ht="12.75" hidden="false" customHeight="false" outlineLevel="0" collapsed="false">
      <c r="B79" s="7" t="n">
        <v>3</v>
      </c>
      <c r="C79" s="8" t="n">
        <f aca="false">12.5*1.07</f>
        <v>13.375</v>
      </c>
      <c r="D79" s="12" t="n">
        <f aca="false">B79*C79</f>
        <v>40.125</v>
      </c>
      <c r="E79" s="8"/>
      <c r="F79" s="0" t="s">
        <v>124</v>
      </c>
      <c r="G79" s="0" t="s">
        <v>85</v>
      </c>
      <c r="H79" s="13" t="s">
        <v>125</v>
      </c>
    </row>
    <row r="80" customFormat="false" ht="12.75" hidden="false" customHeight="false" outlineLevel="0" collapsed="false">
      <c r="B80" s="7" t="n">
        <v>1</v>
      </c>
      <c r="C80" s="8" t="n">
        <f aca="false">188.8*1.07</f>
        <v>202.016</v>
      </c>
      <c r="D80" s="12" t="n">
        <f aca="false">B80*C80</f>
        <v>202.016</v>
      </c>
      <c r="E80" s="8"/>
      <c r="F80" s="0" t="s">
        <v>126</v>
      </c>
      <c r="G80" s="0" t="s">
        <v>85</v>
      </c>
      <c r="H80" s="13" t="s">
        <v>127</v>
      </c>
    </row>
    <row r="81" customFormat="false" ht="12.75" hidden="false" customHeight="false" outlineLevel="0" collapsed="false">
      <c r="B81" s="7" t="n">
        <v>1</v>
      </c>
      <c r="C81" s="8" t="n">
        <f aca="false">119.9*1.07</f>
        <v>128.293</v>
      </c>
      <c r="D81" s="12" t="n">
        <f aca="false">B81*C81</f>
        <v>128.293</v>
      </c>
      <c r="E81" s="8"/>
      <c r="F81" s="0" t="s">
        <v>128</v>
      </c>
      <c r="G81" s="0" t="s">
        <v>85</v>
      </c>
      <c r="H81" s="13" t="s">
        <v>129</v>
      </c>
    </row>
    <row r="82" customFormat="false" ht="12.75" hidden="false" customHeight="false" outlineLevel="0" collapsed="false">
      <c r="B82" s="7" t="n">
        <v>1</v>
      </c>
      <c r="C82" s="8" t="n">
        <f aca="false">4.7*1.07</f>
        <v>5.029</v>
      </c>
      <c r="D82" s="12" t="n">
        <f aca="false">B82*C82</f>
        <v>5.029</v>
      </c>
      <c r="E82" s="8"/>
      <c r="F82" s="0" t="s">
        <v>130</v>
      </c>
      <c r="G82" s="0" t="s">
        <v>85</v>
      </c>
      <c r="H82" s="0" t="s">
        <v>131</v>
      </c>
    </row>
    <row r="83" customFormat="false" ht="12.75" hidden="false" customHeight="false" outlineLevel="0" collapsed="false">
      <c r="B83" s="7" t="n">
        <v>1</v>
      </c>
      <c r="C83" s="8" t="n">
        <f aca="false">19.4*1.07</f>
        <v>20.758</v>
      </c>
      <c r="D83" s="12" t="n">
        <f aca="false">B83*C83</f>
        <v>20.758</v>
      </c>
      <c r="E83" s="8"/>
      <c r="F83" s="0" t="s">
        <v>132</v>
      </c>
      <c r="G83" s="0" t="s">
        <v>85</v>
      </c>
      <c r="H83" s="0" t="s">
        <v>133</v>
      </c>
    </row>
    <row r="84" customFormat="false" ht="12.75" hidden="false" customHeight="false" outlineLevel="0" collapsed="false">
      <c r="B84" s="6" t="s">
        <v>104</v>
      </c>
      <c r="D84" s="9" t="n">
        <f aca="false">SUM(D66:D83)</f>
        <v>1905.069</v>
      </c>
    </row>
    <row r="88" customFormat="false" ht="12.75" hidden="false" customHeight="false" outlineLevel="0" collapsed="false">
      <c r="B88" s="2" t="s">
        <v>134</v>
      </c>
    </row>
    <row r="89" customFormat="false" ht="12.75" hidden="false" customHeight="false" outlineLevel="0" collapsed="false">
      <c r="B89" s="10" t="s">
        <v>193</v>
      </c>
    </row>
    <row r="90" customFormat="false" ht="12.75" hidden="false" customHeight="false" outlineLevel="0" collapsed="false">
      <c r="B90" s="10"/>
      <c r="C90" s="10" t="s">
        <v>136</v>
      </c>
    </row>
    <row r="91" customFormat="false" ht="12.75" hidden="false" customHeight="false" outlineLevel="0" collapsed="false">
      <c r="B91" s="0" t="s">
        <v>137</v>
      </c>
    </row>
    <row r="92" customFormat="false" ht="12.75" hidden="false" customHeight="false" outlineLevel="0" collapsed="false">
      <c r="B92" s="0" t="s">
        <v>138</v>
      </c>
    </row>
    <row r="94" customFormat="false" ht="12.75" hidden="false" customHeight="false" outlineLevel="0" collapsed="false">
      <c r="B94" s="6" t="s">
        <v>78</v>
      </c>
      <c r="C94" s="6" t="s">
        <v>79</v>
      </c>
      <c r="D94" s="6" t="s">
        <v>80</v>
      </c>
      <c r="E94" s="6"/>
      <c r="F94" s="2" t="s">
        <v>81</v>
      </c>
      <c r="G94" s="2" t="s">
        <v>82</v>
      </c>
      <c r="H94" s="2" t="s">
        <v>83</v>
      </c>
    </row>
    <row r="95" customFormat="false" ht="12.75" hidden="false" customHeight="false" outlineLevel="0" collapsed="false">
      <c r="B95" s="7" t="n">
        <v>1</v>
      </c>
      <c r="C95" s="8" t="n">
        <f aca="false">D84</f>
        <v>1905.069</v>
      </c>
      <c r="D95" s="8" t="n">
        <f aca="false">B95*C95</f>
        <v>1905.069</v>
      </c>
      <c r="E95" s="8"/>
      <c r="F95" s="0" t="s">
        <v>105</v>
      </c>
    </row>
    <row r="96" customFormat="false" ht="12.75" hidden="false" customHeight="false" outlineLevel="0" collapsed="false">
      <c r="B96" s="7" t="n">
        <v>1</v>
      </c>
      <c r="C96" s="8" t="n">
        <f aca="false">C79</f>
        <v>13.375</v>
      </c>
      <c r="D96" s="12" t="n">
        <f aca="false">B96*C96</f>
        <v>13.375</v>
      </c>
      <c r="E96" s="8"/>
      <c r="F96" s="0" t="str">
        <f aca="false">F79</f>
        <v>APC P74 - Protector para sobretensión, Essential SurgeArrest de 7 enchufes</v>
      </c>
      <c r="G96" s="0" t="str">
        <f aca="false">G79</f>
        <v>Yoytec Panamá</v>
      </c>
      <c r="H96" s="0" t="str">
        <f aca="false">H79</f>
        <v>http://www.yoytec.com/product_info.php/cPath/28_47/products_id/636</v>
      </c>
    </row>
    <row r="97" customFormat="false" ht="12.8" hidden="false" customHeight="false" outlineLevel="0" collapsed="false">
      <c r="B97" s="7" t="n">
        <v>5</v>
      </c>
      <c r="C97" s="8" t="n">
        <f aca="false">C66</f>
        <v>41.95</v>
      </c>
      <c r="D97" s="9" t="n">
        <f aca="false">B97*C97</f>
        <v>209.75</v>
      </c>
      <c r="E97" s="8"/>
      <c r="F97" s="17" t="str">
        <f aca="false">F66</f>
        <v>ODROID-C2 w/ heatsink</v>
      </c>
      <c r="G97" s="8" t="str">
        <f aca="false">G66</f>
        <v>AmeriDroid USA</v>
      </c>
      <c r="H97" s="8" t="str">
        <f aca="false">H66</f>
        <v>http://ameridroid.com/products/odroid-c2</v>
      </c>
    </row>
    <row r="98" customFormat="false" ht="12.8" hidden="false" customHeight="false" outlineLevel="0" collapsed="false">
      <c r="B98" s="7" t="n">
        <v>5</v>
      </c>
      <c r="C98" s="8" t="n">
        <f aca="false">C67</f>
        <v>6.95</v>
      </c>
      <c r="D98" s="9" t="n">
        <f aca="false">B98*C98</f>
        <v>34.75</v>
      </c>
      <c r="E98" s="8"/>
      <c r="F98" s="17" t="str">
        <f aca="false">F67</f>
        <v>5V/2A US Power adapter for ODROID-C2</v>
      </c>
      <c r="G98" s="8" t="str">
        <f aca="false">G67</f>
        <v>AmeriDroid USA</v>
      </c>
      <c r="H98" s="8" t="str">
        <f aca="false">H67</f>
        <v>http://ameridroid.com/products/odroid-c2</v>
      </c>
    </row>
    <row r="99" customFormat="false" ht="12.8" hidden="false" customHeight="false" outlineLevel="0" collapsed="false">
      <c r="B99" s="7" t="n">
        <v>5</v>
      </c>
      <c r="C99" s="8" t="n">
        <f aca="false">C68</f>
        <v>4.95</v>
      </c>
      <c r="D99" s="9" t="n">
        <f aca="false">B99*C99</f>
        <v>24.75</v>
      </c>
      <c r="E99" s="8"/>
      <c r="F99" s="17" t="str">
        <f aca="false">F68</f>
        <v>Translucent Blue case for ODROID-C2</v>
      </c>
      <c r="G99" s="8" t="str">
        <f aca="false">G68</f>
        <v>AmeriDroid USA</v>
      </c>
      <c r="H99" s="8" t="str">
        <f aca="false">H68</f>
        <v>http://ameridroid.com/products/odroid-c2</v>
      </c>
    </row>
    <row r="100" customFormat="false" ht="12.8" hidden="false" customHeight="false" outlineLevel="0" collapsed="false">
      <c r="B100" s="7" t="n">
        <v>5</v>
      </c>
      <c r="C100" s="8" t="n">
        <f aca="false">C69</f>
        <v>14.95</v>
      </c>
      <c r="D100" s="9" t="n">
        <f aca="false">B100*C100</f>
        <v>74.75</v>
      </c>
      <c r="E100" s="8"/>
      <c r="F100" s="17" t="str">
        <f aca="false">F69</f>
        <v>Linux microSD boot media (Ubuntu) 16GB</v>
      </c>
      <c r="G100" s="8" t="str">
        <f aca="false">G69</f>
        <v>AmeriDroid USA</v>
      </c>
      <c r="H100" s="8" t="str">
        <f aca="false">H69</f>
        <v>http://ameridroid.com/products/odroid-c2</v>
      </c>
    </row>
    <row r="101" customFormat="false" ht="12.75" hidden="false" customHeight="false" outlineLevel="0" collapsed="false">
      <c r="B101" s="7" t="n">
        <v>5</v>
      </c>
      <c r="C101" s="8" t="n">
        <f aca="false">C78</f>
        <v>1.926</v>
      </c>
      <c r="D101" s="12" t="n">
        <f aca="false">B101*C101</f>
        <v>9.63</v>
      </c>
      <c r="E101" s="8"/>
      <c r="F101" s="8" t="str">
        <f aca="false">F78</f>
        <v>Newlink Cable Patch 3 pies, CAT5E, RJ45</v>
      </c>
      <c r="G101" s="8" t="str">
        <f aca="false">G78</f>
        <v>Yoytec Panamá</v>
      </c>
      <c r="H101" s="8" t="str">
        <f aca="false">H78</f>
        <v>http://www.yoytec.com/product_info.php/cPath/29_58/products_id/8992</v>
      </c>
    </row>
    <row r="102" customFormat="false" ht="12.75" hidden="false" customHeight="false" outlineLevel="0" collapsed="false">
      <c r="B102" s="6" t="s">
        <v>104</v>
      </c>
      <c r="D102" s="9" t="n">
        <f aca="false">SUM(D95:D101)</f>
        <v>2272.074</v>
      </c>
      <c r="E102" s="8"/>
    </row>
    <row r="106" customFormat="false" ht="12.75" hidden="false" customHeight="false" outlineLevel="0" collapsed="false">
      <c r="B106" s="2" t="s">
        <v>139</v>
      </c>
    </row>
    <row r="107" customFormat="false" ht="12.75" hidden="false" customHeight="false" outlineLevel="0" collapsed="false">
      <c r="B107" s="10" t="s">
        <v>194</v>
      </c>
    </row>
    <row r="108" customFormat="false" ht="12.75" hidden="false" customHeight="false" outlineLevel="0" collapsed="false">
      <c r="B108" s="10"/>
      <c r="C108" s="10" t="s">
        <v>141</v>
      </c>
    </row>
    <row r="109" customFormat="false" ht="12.75" hidden="false" customHeight="false" outlineLevel="0" collapsed="false">
      <c r="B109" s="10"/>
      <c r="C109" s="10" t="s">
        <v>142</v>
      </c>
    </row>
    <row r="110" customFormat="false" ht="12.75" hidden="false" customHeight="false" outlineLevel="0" collapsed="false">
      <c r="B110" s="0" t="s">
        <v>143</v>
      </c>
    </row>
    <row r="111" customFormat="false" ht="12.75" hidden="false" customHeight="false" outlineLevel="0" collapsed="false">
      <c r="B111" s="0" t="s">
        <v>144</v>
      </c>
    </row>
    <row r="112" customFormat="false" ht="12.75" hidden="false" customHeight="false" outlineLevel="0" collapsed="false">
      <c r="B112" s="0" t="s">
        <v>145</v>
      </c>
    </row>
    <row r="114" customFormat="false" ht="12.75" hidden="false" customHeight="false" outlineLevel="0" collapsed="false">
      <c r="B114" s="6" t="s">
        <v>78</v>
      </c>
      <c r="C114" s="6" t="s">
        <v>79</v>
      </c>
      <c r="D114" s="6" t="s">
        <v>80</v>
      </c>
      <c r="E114" s="6"/>
      <c r="F114" s="2" t="s">
        <v>81</v>
      </c>
      <c r="G114" s="2" t="s">
        <v>82</v>
      </c>
      <c r="H114" s="2" t="s">
        <v>83</v>
      </c>
    </row>
    <row r="115" customFormat="false" ht="12.75" hidden="false" customHeight="false" outlineLevel="0" collapsed="false">
      <c r="B115" s="7" t="n">
        <v>1</v>
      </c>
      <c r="C115" s="8" t="n">
        <f aca="false">D102</f>
        <v>2272.074</v>
      </c>
      <c r="D115" s="8" t="n">
        <f aca="false">B115*C115</f>
        <v>2272.074</v>
      </c>
      <c r="E115" s="8"/>
      <c r="F115" s="0" t="s">
        <v>146</v>
      </c>
    </row>
    <row r="116" customFormat="false" ht="12.75" hidden="false" customHeight="false" outlineLevel="0" collapsed="false">
      <c r="B116" s="7" t="n">
        <v>1</v>
      </c>
      <c r="C116" s="8" t="n">
        <v>109</v>
      </c>
      <c r="D116" s="8" t="n">
        <f aca="false">B116*C116</f>
        <v>109</v>
      </c>
      <c r="E116" s="8"/>
      <c r="F116" s="8" t="s">
        <v>147</v>
      </c>
      <c r="G116" s="8" t="s">
        <v>108</v>
      </c>
      <c r="H116" s="8" t="s">
        <v>148</v>
      </c>
    </row>
    <row r="117" customFormat="false" ht="12.75" hidden="false" customHeight="false" outlineLevel="0" collapsed="false">
      <c r="B117" s="7" t="n">
        <v>4</v>
      </c>
      <c r="C117" s="8" t="n">
        <f aca="false">C96</f>
        <v>13.375</v>
      </c>
      <c r="D117" s="8" t="n">
        <f aca="false">B117*C117</f>
        <v>53.5</v>
      </c>
      <c r="E117" s="8"/>
      <c r="F117" s="8" t="str">
        <f aca="false">F96</f>
        <v>APC P74 - Protector para sobretensión, Essential SurgeArrest de 7 enchufes</v>
      </c>
      <c r="G117" s="8" t="str">
        <f aca="false">G96</f>
        <v>Yoytec Panamá</v>
      </c>
      <c r="H117" s="8" t="str">
        <f aca="false">H96</f>
        <v>http://www.yoytec.com/product_info.php/cPath/28_47/products_id/636</v>
      </c>
    </row>
    <row r="118" customFormat="false" ht="12.75" hidden="false" customHeight="false" outlineLevel="0" collapsed="false">
      <c r="B118" s="7" t="n">
        <v>15</v>
      </c>
      <c r="C118" s="8" t="n">
        <f aca="false">C97</f>
        <v>41.95</v>
      </c>
      <c r="D118" s="8" t="n">
        <f aca="false">B118*C118</f>
        <v>629.25</v>
      </c>
      <c r="E118" s="8"/>
      <c r="F118" s="8" t="str">
        <f aca="false">F97</f>
        <v>ODROID-C2 w/ heatsink</v>
      </c>
      <c r="G118" s="8" t="str">
        <f aca="false">G97</f>
        <v>AmeriDroid USA</v>
      </c>
      <c r="H118" s="8" t="str">
        <f aca="false">H97</f>
        <v>http://ameridroid.com/products/odroid-c2</v>
      </c>
    </row>
    <row r="119" customFormat="false" ht="12.75" hidden="false" customHeight="false" outlineLevel="0" collapsed="false">
      <c r="B119" s="7" t="n">
        <v>15</v>
      </c>
      <c r="C119" s="8" t="n">
        <f aca="false">C98</f>
        <v>6.95</v>
      </c>
      <c r="D119" s="8" t="n">
        <f aca="false">B119*C119</f>
        <v>104.25</v>
      </c>
      <c r="E119" s="8"/>
      <c r="F119" s="8" t="str">
        <f aca="false">F98</f>
        <v>5V/2A US Power adapter for ODROID-C2</v>
      </c>
      <c r="G119" s="8" t="str">
        <f aca="false">G98</f>
        <v>AmeriDroid USA</v>
      </c>
      <c r="H119" s="8" t="str">
        <f aca="false">H98</f>
        <v>http://ameridroid.com/products/odroid-c2</v>
      </c>
    </row>
    <row r="120" customFormat="false" ht="12.75" hidden="false" customHeight="false" outlineLevel="0" collapsed="false">
      <c r="B120" s="7" t="n">
        <v>15</v>
      </c>
      <c r="C120" s="8" t="n">
        <f aca="false">C99</f>
        <v>4.95</v>
      </c>
      <c r="D120" s="8" t="n">
        <f aca="false">B120*C120</f>
        <v>74.25</v>
      </c>
      <c r="E120" s="8"/>
      <c r="F120" s="8" t="str">
        <f aca="false">F99</f>
        <v>Translucent Blue case for ODROID-C2</v>
      </c>
      <c r="G120" s="8" t="str">
        <f aca="false">G99</f>
        <v>AmeriDroid USA</v>
      </c>
      <c r="H120" s="8" t="str">
        <f aca="false">H99</f>
        <v>http://ameridroid.com/products/odroid-c2</v>
      </c>
    </row>
    <row r="121" customFormat="false" ht="12.75" hidden="false" customHeight="false" outlineLevel="0" collapsed="false">
      <c r="B121" s="7" t="n">
        <v>15</v>
      </c>
      <c r="C121" s="8" t="n">
        <f aca="false">C100</f>
        <v>14.95</v>
      </c>
      <c r="D121" s="8" t="n">
        <f aca="false">B121*C121</f>
        <v>224.25</v>
      </c>
      <c r="E121" s="8"/>
      <c r="F121" s="8" t="str">
        <f aca="false">F100</f>
        <v>Linux microSD boot media (Ubuntu) 16GB</v>
      </c>
      <c r="G121" s="8" t="str">
        <f aca="false">G100</f>
        <v>AmeriDroid USA</v>
      </c>
      <c r="H121" s="8" t="str">
        <f aca="false">H100</f>
        <v>http://ameridroid.com/products/odroid-c2</v>
      </c>
    </row>
    <row r="122" customFormat="false" ht="12.75" hidden="false" customHeight="false" outlineLevel="0" collapsed="false">
      <c r="B122" s="7" t="n">
        <v>15</v>
      </c>
      <c r="C122" s="8" t="n">
        <f aca="false">C101</f>
        <v>1.926</v>
      </c>
      <c r="D122" s="8" t="n">
        <f aca="false">B122*C122</f>
        <v>28.89</v>
      </c>
      <c r="E122" s="8"/>
      <c r="F122" s="8" t="str">
        <f aca="false">F101</f>
        <v>Newlink Cable Patch 3 pies, CAT5E, RJ45</v>
      </c>
      <c r="G122" s="8" t="str">
        <f aca="false">G101</f>
        <v>Yoytec Panamá</v>
      </c>
      <c r="H122" s="8" t="str">
        <f aca="false">H101</f>
        <v>http://www.yoytec.com/product_info.php/cPath/29_58/products_id/8992</v>
      </c>
    </row>
    <row r="123" customFormat="false" ht="12.75" hidden="false" customHeight="false" outlineLevel="0" collapsed="false">
      <c r="B123" s="6" t="s">
        <v>104</v>
      </c>
      <c r="D123" s="9" t="n">
        <f aca="false">SUM(D115:D122)</f>
        <v>3495.464</v>
      </c>
      <c r="E123" s="8"/>
    </row>
    <row r="127" customFormat="false" ht="12.75" hidden="false" customHeight="false" outlineLevel="0" collapsed="false">
      <c r="B127" s="2" t="s">
        <v>149</v>
      </c>
    </row>
    <row r="128" customFormat="false" ht="12.75" hidden="false" customHeight="false" outlineLevel="0" collapsed="false">
      <c r="B128" s="1" t="s">
        <v>150</v>
      </c>
    </row>
    <row r="130" customFormat="false" ht="12.75" hidden="false" customHeight="false" outlineLevel="0" collapsed="false">
      <c r="B130" s="6" t="s">
        <v>151</v>
      </c>
      <c r="C130" s="6" t="s">
        <v>80</v>
      </c>
      <c r="D130" s="6" t="s">
        <v>152</v>
      </c>
      <c r="E130" s="2"/>
      <c r="F130" s="2" t="s">
        <v>153</v>
      </c>
    </row>
    <row r="132" customFormat="false" ht="12.75" hidden="false" customHeight="false" outlineLevel="0" collapsed="false">
      <c r="B132" s="0" t="n">
        <v>128</v>
      </c>
      <c r="C132" s="8" t="n">
        <f aca="false">D84</f>
        <v>1905.069</v>
      </c>
      <c r="D132" s="8" t="n">
        <f aca="false">C132/B132</f>
        <v>14.8833515625</v>
      </c>
      <c r="F132" s="0" t="s">
        <v>154</v>
      </c>
    </row>
    <row r="133" customFormat="false" ht="12.75" hidden="false" customHeight="false" outlineLevel="0" collapsed="false">
      <c r="B133" s="0" t="n">
        <v>288</v>
      </c>
      <c r="C133" s="8" t="n">
        <f aca="false">D102</f>
        <v>2272.074</v>
      </c>
      <c r="D133" s="8" t="n">
        <f aca="false">C133/B133</f>
        <v>7.88914583333334</v>
      </c>
      <c r="F133" s="0" t="s">
        <v>155</v>
      </c>
    </row>
    <row r="134" customFormat="false" ht="12.75" hidden="false" customHeight="false" outlineLevel="0" collapsed="false">
      <c r="B134" s="0" t="n">
        <v>736</v>
      </c>
      <c r="C134" s="8" t="n">
        <f aca="false">D123</f>
        <v>3495.464</v>
      </c>
      <c r="D134" s="8" t="n">
        <f aca="false">C134/B134</f>
        <v>4.74927173913044</v>
      </c>
      <c r="F134" s="0" t="s">
        <v>156</v>
      </c>
    </row>
  </sheetData>
  <hyperlinks>
    <hyperlink ref="H50" r:id="rId1" display="http://www.yoytec.com/product_info.php/cPath/28_47/products_id/4036"/>
    <hyperlink ref="H74" r:id="rId2" display="https://www.amazon.com/Samsung-Class-Adapter-MB-MP32DA-AM/dp/B00IVPU786/?tag=raspberrypistarterkits-20"/>
    <hyperlink ref="H75" r:id="rId3" display="http://www.yoytec.com/product_info.php/cPath/201_98/products_id/12352"/>
    <hyperlink ref="H79" r:id="rId4" display="http://www.yoytec.com/product_info.php/cPath/28_47/products_id/636"/>
    <hyperlink ref="H80" r:id="rId5" display="http://www.yoytec.com/product_info.php/cPath/28_47/products_id/6244"/>
    <hyperlink ref="H81" r:id="rId6" display="http://www.yoytec.com/product_info.php/products_id/11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.27551020408163"/>
    <col collapsed="false" hidden="false" max="4" min="2" style="0" width="8.36734693877551"/>
    <col collapsed="false" hidden="false" max="5" min="5" style="0" width="1.08163265306122"/>
    <col collapsed="false" hidden="false" max="6" min="6" style="0" width="68.7091836734694"/>
    <col collapsed="false" hidden="false" max="7" min="7" style="0" width="15.3877551020408"/>
    <col collapsed="false" hidden="false" max="1025" min="8" style="0" width="8.2346938775510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 t="s">
        <v>157</v>
      </c>
    </row>
    <row r="3" customFormat="false" ht="12.75" hidden="false" customHeight="false" outlineLevel="0" collapsed="false">
      <c r="B3" s="1" t="s">
        <v>210</v>
      </c>
    </row>
    <row r="4" customFormat="false" ht="12.8" hidden="false" customHeight="false" outlineLevel="0" collapsed="false">
      <c r="B4" s="1" t="s">
        <v>211</v>
      </c>
    </row>
    <row r="8" customFormat="false" ht="12.75" hidden="false" customHeight="false" outlineLevel="0" collapsed="false">
      <c r="B8" s="2" t="s">
        <v>50</v>
      </c>
    </row>
    <row r="10" customFormat="false" ht="12.75" hidden="false" customHeight="false" outlineLevel="0" collapsed="false">
      <c r="B10" s="0" t="s">
        <v>159</v>
      </c>
    </row>
    <row r="11" customFormat="false" ht="12.75" hidden="false" customHeight="false" outlineLevel="0" collapsed="false">
      <c r="C11" s="0" t="s">
        <v>160</v>
      </c>
    </row>
    <row r="12" customFormat="false" ht="12.75" hidden="false" customHeight="false" outlineLevel="0" collapsed="false">
      <c r="C12" s="0" t="s">
        <v>161</v>
      </c>
    </row>
    <row r="13" customFormat="false" ht="12.75" hidden="false" customHeight="false" outlineLevel="0" collapsed="false">
      <c r="C13" s="0" t="s">
        <v>162</v>
      </c>
    </row>
    <row r="14" customFormat="false" ht="12.75" hidden="false" customHeight="false" outlineLevel="0" collapsed="false">
      <c r="C14" s="0" t="s">
        <v>163</v>
      </c>
    </row>
    <row r="15" customFormat="false" ht="12.75" hidden="false" customHeight="false" outlineLevel="0" collapsed="false">
      <c r="C15" s="0" t="s">
        <v>164</v>
      </c>
    </row>
    <row r="16" customFormat="false" ht="12.75" hidden="false" customHeight="false" outlineLevel="0" collapsed="false">
      <c r="C16" s="0" t="s">
        <v>165</v>
      </c>
    </row>
    <row r="17" customFormat="false" ht="12.75" hidden="false" customHeight="false" outlineLevel="0" collapsed="false">
      <c r="B17" s="0" t="s">
        <v>166</v>
      </c>
    </row>
    <row r="18" customFormat="false" ht="12.75" hidden="false" customHeight="false" outlineLevel="0" collapsed="false">
      <c r="C18" s="0" t="s">
        <v>167</v>
      </c>
      <c r="G18" s="0" t="s">
        <v>168</v>
      </c>
    </row>
    <row r="19" customFormat="false" ht="12.75" hidden="false" customHeight="false" outlineLevel="0" collapsed="false">
      <c r="C19" s="0" t="s">
        <v>169</v>
      </c>
      <c r="G19" s="0" t="s">
        <v>168</v>
      </c>
    </row>
    <row r="20" customFormat="false" ht="12.75" hidden="false" customHeight="false" outlineLevel="0" collapsed="false">
      <c r="C20" s="0" t="s">
        <v>170</v>
      </c>
      <c r="G20" s="0" t="s">
        <v>171</v>
      </c>
    </row>
    <row r="21" customFormat="false" ht="12.75" hidden="false" customHeight="false" outlineLevel="0" collapsed="false">
      <c r="C21" s="0" t="s">
        <v>172</v>
      </c>
      <c r="G21" s="0" t="s">
        <v>171</v>
      </c>
    </row>
    <row r="22" customFormat="false" ht="12.75" hidden="false" customHeight="false" outlineLevel="0" collapsed="false">
      <c r="C22" s="0" t="s">
        <v>173</v>
      </c>
      <c r="G22" s="0" t="s">
        <v>168</v>
      </c>
    </row>
    <row r="23" customFormat="false" ht="12.75" hidden="false" customHeight="false" outlineLevel="0" collapsed="false">
      <c r="C23" s="0" t="s">
        <v>174</v>
      </c>
      <c r="G23" s="0" t="s">
        <v>168</v>
      </c>
    </row>
    <row r="24" customFormat="false" ht="12.75" hidden="false" customHeight="false" outlineLevel="0" collapsed="false">
      <c r="C24" s="0" t="s">
        <v>175</v>
      </c>
      <c r="G24" s="0" t="s">
        <v>168</v>
      </c>
    </row>
    <row r="25" customFormat="false" ht="12.75" hidden="false" customHeight="false" outlineLevel="0" collapsed="false">
      <c r="B25" s="0" t="s">
        <v>61</v>
      </c>
    </row>
    <row r="26" customFormat="false" ht="12.75" hidden="false" customHeight="false" outlineLevel="0" collapsed="false">
      <c r="C26" s="0" t="s">
        <v>176</v>
      </c>
    </row>
    <row r="27" customFormat="false" ht="12.75" hidden="false" customHeight="false" outlineLevel="0" collapsed="false">
      <c r="C27" s="0" t="s">
        <v>177</v>
      </c>
    </row>
    <row r="28" customFormat="false" ht="12.75" hidden="false" customHeight="false" outlineLevel="0" collapsed="false">
      <c r="C28" s="0" t="s">
        <v>64</v>
      </c>
    </row>
    <row r="29" customFormat="false" ht="12.75" hidden="false" customHeight="false" outlineLevel="0" collapsed="false">
      <c r="B29" s="0" t="s">
        <v>65</v>
      </c>
    </row>
    <row r="30" customFormat="false" ht="12.75" hidden="false" customHeight="false" outlineLevel="0" collapsed="false">
      <c r="C30" s="0" t="s">
        <v>66</v>
      </c>
    </row>
    <row r="31" customFormat="false" ht="12.75" hidden="false" customHeight="false" outlineLevel="0" collapsed="false">
      <c r="C31" s="0" t="s">
        <v>67</v>
      </c>
    </row>
    <row r="32" customFormat="false" ht="12.75" hidden="false" customHeight="false" outlineLevel="0" collapsed="false">
      <c r="C32" s="0" t="s">
        <v>68</v>
      </c>
    </row>
    <row r="33" customFormat="false" ht="12.75" hidden="false" customHeight="false" outlineLevel="0" collapsed="false">
      <c r="C33" s="0" t="s">
        <v>69</v>
      </c>
    </row>
    <row r="34" customFormat="false" ht="12.75" hidden="false" customHeight="false" outlineLevel="0" collapsed="false">
      <c r="C34" s="0" t="s">
        <v>70</v>
      </c>
    </row>
    <row r="35" customFormat="false" ht="12.75" hidden="false" customHeight="false" outlineLevel="0" collapsed="false">
      <c r="B35" s="0" t="s">
        <v>178</v>
      </c>
    </row>
    <row r="36" customFormat="false" ht="12.75" hidden="false" customHeight="false" outlineLevel="0" collapsed="false">
      <c r="C36" s="0" t="s">
        <v>179</v>
      </c>
    </row>
    <row r="37" customFormat="false" ht="12.75" hidden="false" customHeight="false" outlineLevel="0" collapsed="false">
      <c r="C37" s="0" t="s">
        <v>73</v>
      </c>
    </row>
    <row r="38" customFormat="false" ht="12.75" hidden="false" customHeight="false" outlineLevel="0" collapsed="false">
      <c r="B38" s="0" t="s">
        <v>74</v>
      </c>
    </row>
    <row r="39" customFormat="false" ht="12.75" hidden="false" customHeight="false" outlineLevel="0" collapsed="false">
      <c r="B39" s="0" t="s">
        <v>75</v>
      </c>
    </row>
    <row r="40" customFormat="false" ht="12.75" hidden="false" customHeight="false" outlineLevel="0" collapsed="false">
      <c r="B40" s="0" t="s">
        <v>76</v>
      </c>
    </row>
    <row r="41" customFormat="false" ht="12.75" hidden="false" customHeight="false" outlineLevel="0" collapsed="false">
      <c r="B41" s="2" t="s">
        <v>196</v>
      </c>
    </row>
    <row r="42" customFormat="false" ht="12.75" hidden="false" customHeight="false" outlineLevel="0" collapsed="false">
      <c r="B42" s="4" t="s">
        <v>197</v>
      </c>
      <c r="C42" s="11"/>
      <c r="D42" s="11"/>
      <c r="E42" s="11"/>
      <c r="F42" s="11"/>
    </row>
    <row r="43" customFormat="false" ht="12.8" hidden="false" customHeight="false" outlineLevel="0" collapsed="false">
      <c r="B43" s="14" t="s">
        <v>198</v>
      </c>
      <c r="C43" s="15"/>
      <c r="D43" s="15"/>
      <c r="E43" s="15"/>
      <c r="F43" s="15"/>
    </row>
    <row r="44" customFormat="false" ht="12.75" hidden="false" customHeight="false" outlineLevel="0" collapsed="false">
      <c r="B44" s="0" t="s">
        <v>199</v>
      </c>
    </row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8" hidden="false" customHeight="false" outlineLevel="0" collapsed="false">
      <c r="A48" s="0" t="s">
        <v>212</v>
      </c>
      <c r="B48" s="2" t="s">
        <v>213</v>
      </c>
    </row>
    <row r="49" customFormat="false" ht="12.8" hidden="false" customHeight="false" outlineLevel="0" collapsed="false">
      <c r="A49" s="0" t="s">
        <v>214</v>
      </c>
      <c r="B49" s="1" t="s">
        <v>215</v>
      </c>
    </row>
    <row r="50" customFormat="false" ht="12.8" hidden="false" customHeight="false" outlineLevel="0" collapsed="false">
      <c r="A50" s="0" t="s">
        <v>214</v>
      </c>
      <c r="B50" s="1" t="s">
        <v>216</v>
      </c>
    </row>
    <row r="52" customFormat="false" ht="12.8" hidden="false" customHeight="false" outlineLevel="0" collapsed="false">
      <c r="B52" s="1"/>
    </row>
    <row r="54" customFormat="false" ht="12.8" hidden="false" customHeight="false" outlineLevel="0" collapsed="false">
      <c r="B54" s="2" t="s">
        <v>77</v>
      </c>
    </row>
    <row r="56" customFormat="false" ht="12.8" hidden="false" customHeight="false" outlineLevel="0" collapsed="false">
      <c r="B56" s="6" t="s">
        <v>78</v>
      </c>
      <c r="C56" s="6" t="s">
        <v>79</v>
      </c>
      <c r="D56" s="6" t="s">
        <v>80</v>
      </c>
      <c r="E56" s="6"/>
      <c r="F56" s="2" t="s">
        <v>81</v>
      </c>
      <c r="G56" s="2" t="s">
        <v>82</v>
      </c>
      <c r="H56" s="2" t="s">
        <v>83</v>
      </c>
    </row>
    <row r="57" customFormat="false" ht="12.8" hidden="false" customHeight="false" outlineLevel="0" collapsed="false">
      <c r="A57" s="0" t="s">
        <v>214</v>
      </c>
      <c r="B57" s="7" t="n">
        <v>1</v>
      </c>
      <c r="C57" s="8" t="n">
        <f aca="false">54.9*1.07</f>
        <v>58.743</v>
      </c>
      <c r="D57" s="12" t="n">
        <f aca="false">B57*C57</f>
        <v>58.743</v>
      </c>
      <c r="E57" s="8"/>
      <c r="F57" s="0" t="s">
        <v>91</v>
      </c>
      <c r="G57" s="0" t="s">
        <v>85</v>
      </c>
      <c r="H57" s="13" t="s">
        <v>92</v>
      </c>
    </row>
    <row r="58" customFormat="false" ht="12.8" hidden="false" customHeight="false" outlineLevel="0" collapsed="false">
      <c r="B58" s="7" t="n">
        <v>1</v>
      </c>
      <c r="C58" s="8" t="n">
        <v>62.93</v>
      </c>
      <c r="D58" s="9" t="n">
        <f aca="false">B58*C58</f>
        <v>62.93</v>
      </c>
      <c r="E58" s="8"/>
      <c r="F58" s="1" t="s">
        <v>120</v>
      </c>
      <c r="G58" s="0" t="s">
        <v>108</v>
      </c>
      <c r="H58" s="13" t="s">
        <v>200</v>
      </c>
    </row>
    <row r="59" customFormat="false" ht="12.8" hidden="false" customHeight="false" outlineLevel="0" collapsed="false">
      <c r="A59" s="0" t="s">
        <v>214</v>
      </c>
      <c r="B59" s="7" t="n">
        <v>1</v>
      </c>
      <c r="C59" s="8" t="n">
        <v>23.47</v>
      </c>
      <c r="D59" s="16" t="n">
        <f aca="false">B59*C59</f>
        <v>23.47</v>
      </c>
      <c r="E59" s="8"/>
      <c r="F59" s="1" t="s">
        <v>201</v>
      </c>
      <c r="G59" s="0" t="s">
        <v>108</v>
      </c>
      <c r="H59" s="13" t="s">
        <v>202</v>
      </c>
    </row>
    <row r="60" customFormat="false" ht="12.8" hidden="false" customHeight="false" outlineLevel="0" collapsed="false">
      <c r="B60" s="7" t="n">
        <v>2</v>
      </c>
      <c r="C60" s="8" t="n">
        <v>16</v>
      </c>
      <c r="D60" s="9" t="n">
        <f aca="false">B60*C60</f>
        <v>32</v>
      </c>
      <c r="E60" s="8"/>
      <c r="F60" s="1" t="s">
        <v>203</v>
      </c>
      <c r="G60" s="0" t="s">
        <v>204</v>
      </c>
      <c r="H60" s="0" t="s">
        <v>205</v>
      </c>
    </row>
    <row r="61" customFormat="false" ht="12.8" hidden="false" customHeight="false" outlineLevel="0" collapsed="false">
      <c r="A61" s="0" t="s">
        <v>214</v>
      </c>
      <c r="B61" s="7" t="n">
        <v>2</v>
      </c>
      <c r="C61" s="8" t="n">
        <f aca="false">11.5*1.07</f>
        <v>12.305</v>
      </c>
      <c r="D61" s="12" t="n">
        <f aca="false">B61*C61</f>
        <v>24.61</v>
      </c>
      <c r="E61" s="8"/>
      <c r="F61" s="1" t="s">
        <v>206</v>
      </c>
      <c r="G61" s="0" t="s">
        <v>85</v>
      </c>
      <c r="H61" s="0" t="s">
        <v>207</v>
      </c>
    </row>
    <row r="62" customFormat="false" ht="12.8" hidden="false" customHeight="false" outlineLevel="0" collapsed="false">
      <c r="A62" s="0" t="s">
        <v>214</v>
      </c>
      <c r="B62" s="7" t="n">
        <v>1</v>
      </c>
      <c r="C62" s="8" t="n">
        <v>6</v>
      </c>
      <c r="D62" s="9" t="n">
        <f aca="false">B62*C62</f>
        <v>6</v>
      </c>
      <c r="E62" s="8"/>
      <c r="F62" s="1" t="s">
        <v>208</v>
      </c>
      <c r="G62" s="0" t="s">
        <v>204</v>
      </c>
      <c r="H62" s="0" t="s">
        <v>205</v>
      </c>
    </row>
    <row r="63" customFormat="false" ht="12.8" hidden="false" customHeight="false" outlineLevel="0" collapsed="false">
      <c r="A63" s="0" t="s">
        <v>214</v>
      </c>
      <c r="B63" s="7" t="n">
        <v>1</v>
      </c>
      <c r="C63" s="8" t="n">
        <v>13</v>
      </c>
      <c r="D63" s="12" t="n">
        <f aca="false">B63*C63</f>
        <v>13</v>
      </c>
      <c r="E63" s="8"/>
      <c r="F63" s="0" t="s">
        <v>209</v>
      </c>
      <c r="G63" s="0" t="s">
        <v>94</v>
      </c>
      <c r="H63" s="0" t="s">
        <v>95</v>
      </c>
    </row>
    <row r="64" customFormat="false" ht="12.8" hidden="false" customHeight="false" outlineLevel="0" collapsed="false">
      <c r="B64" s="7" t="n">
        <v>1</v>
      </c>
      <c r="C64" s="8" t="n">
        <v>2</v>
      </c>
      <c r="D64" s="12" t="n">
        <f aca="false">B64*C64</f>
        <v>2</v>
      </c>
      <c r="E64" s="8"/>
      <c r="F64" s="0" t="s">
        <v>103</v>
      </c>
      <c r="G64" s="0" t="s">
        <v>94</v>
      </c>
      <c r="H64" s="0" t="s">
        <v>95</v>
      </c>
    </row>
    <row r="65" customFormat="false" ht="12.8" hidden="false" customHeight="false" outlineLevel="0" collapsed="false">
      <c r="B65" s="6" t="s">
        <v>104</v>
      </c>
      <c r="D65" s="9" t="n">
        <f aca="false">SUM(D56:D64)</f>
        <v>222.753</v>
      </c>
    </row>
    <row r="69" customFormat="false" ht="12.8" hidden="false" customHeight="false" outlineLevel="0" collapsed="false">
      <c r="B69" s="2" t="s">
        <v>105</v>
      </c>
    </row>
    <row r="70" customFormat="false" ht="12.8" hidden="false" customHeight="false" outlineLevel="0" collapsed="false">
      <c r="B70" s="10" t="s">
        <v>182</v>
      </c>
    </row>
    <row r="72" customFormat="false" ht="12.8" hidden="false" customHeight="false" outlineLevel="0" collapsed="false">
      <c r="B72" s="6" t="s">
        <v>78</v>
      </c>
      <c r="C72" s="6" t="s">
        <v>79</v>
      </c>
      <c r="D72" s="6" t="s">
        <v>80</v>
      </c>
      <c r="E72" s="6"/>
      <c r="F72" s="2" t="s">
        <v>81</v>
      </c>
      <c r="G72" s="2" t="s">
        <v>82</v>
      </c>
      <c r="H72" s="2" t="s">
        <v>83</v>
      </c>
    </row>
    <row r="73" customFormat="false" ht="12.8" hidden="false" customHeight="false" outlineLevel="0" collapsed="false">
      <c r="B73" s="7" t="n">
        <v>6</v>
      </c>
      <c r="C73" s="8" t="n">
        <v>41.95</v>
      </c>
      <c r="D73" s="9" t="n">
        <f aca="false">B73*C73</f>
        <v>251.7</v>
      </c>
      <c r="E73" s="8"/>
      <c r="F73" s="1" t="s">
        <v>183</v>
      </c>
      <c r="G73" s="0" t="s">
        <v>184</v>
      </c>
      <c r="H73" s="0" t="s">
        <v>185</v>
      </c>
    </row>
    <row r="74" customFormat="false" ht="12.8" hidden="false" customHeight="false" outlineLevel="0" collapsed="false">
      <c r="B74" s="7" t="n">
        <v>6</v>
      </c>
      <c r="C74" s="8" t="n">
        <v>6.95</v>
      </c>
      <c r="D74" s="9" t="n">
        <f aca="false">B74*C74</f>
        <v>41.7</v>
      </c>
      <c r="E74" s="8"/>
      <c r="F74" s="1" t="s">
        <v>186</v>
      </c>
      <c r="G74" s="0" t="s">
        <v>184</v>
      </c>
      <c r="H74" s="0" t="s">
        <v>185</v>
      </c>
    </row>
    <row r="75" customFormat="false" ht="12.8" hidden="false" customHeight="false" outlineLevel="0" collapsed="false">
      <c r="B75" s="7" t="n">
        <v>6</v>
      </c>
      <c r="C75" s="8" t="n">
        <v>4.95</v>
      </c>
      <c r="D75" s="9" t="n">
        <f aca="false">B75*C75</f>
        <v>29.7</v>
      </c>
      <c r="E75" s="8"/>
      <c r="F75" s="1" t="s">
        <v>187</v>
      </c>
      <c r="G75" s="0" t="s">
        <v>184</v>
      </c>
      <c r="H75" s="0" t="s">
        <v>185</v>
      </c>
    </row>
    <row r="76" customFormat="false" ht="12.8" hidden="false" customHeight="false" outlineLevel="0" collapsed="false">
      <c r="B76" s="7" t="n">
        <v>6</v>
      </c>
      <c r="C76" s="8" t="n">
        <v>14.95</v>
      </c>
      <c r="D76" s="9" t="n">
        <f aca="false">B76*C76</f>
        <v>89.7</v>
      </c>
      <c r="E76" s="8"/>
      <c r="F76" s="1" t="s">
        <v>188</v>
      </c>
      <c r="G76" s="0" t="s">
        <v>184</v>
      </c>
      <c r="H76" s="0" t="s">
        <v>185</v>
      </c>
    </row>
    <row r="77" customFormat="false" ht="12.8" hidden="false" customHeight="false" outlineLevel="0" collapsed="false">
      <c r="B77" s="7" t="n">
        <v>4</v>
      </c>
      <c r="C77" s="8" t="n">
        <v>76.95</v>
      </c>
      <c r="D77" s="9" t="n">
        <f aca="false">B77*C77</f>
        <v>307.8</v>
      </c>
      <c r="E77" s="8"/>
      <c r="F77" s="1" t="s">
        <v>189</v>
      </c>
      <c r="G77" s="0" t="s">
        <v>184</v>
      </c>
      <c r="H77" s="0" t="s">
        <v>185</v>
      </c>
    </row>
    <row r="78" customFormat="false" ht="12.8" hidden="false" customHeight="false" outlineLevel="0" collapsed="false">
      <c r="B78" s="7" t="n">
        <v>4</v>
      </c>
      <c r="C78" s="8" t="n">
        <v>0</v>
      </c>
      <c r="D78" s="9" t="n">
        <f aca="false">B78*C78</f>
        <v>0</v>
      </c>
      <c r="E78" s="8"/>
      <c r="F78" s="1" t="s">
        <v>190</v>
      </c>
      <c r="G78" s="0" t="s">
        <v>184</v>
      </c>
      <c r="H78" s="0" t="s">
        <v>185</v>
      </c>
    </row>
    <row r="79" customFormat="false" ht="12.8" hidden="false" customHeight="false" outlineLevel="0" collapsed="false">
      <c r="B79" s="7" t="n">
        <v>4</v>
      </c>
      <c r="C79" s="8" t="n">
        <v>6.9</v>
      </c>
      <c r="D79" s="9" t="n">
        <f aca="false">B79*C79</f>
        <v>27.6</v>
      </c>
      <c r="E79" s="8"/>
      <c r="F79" s="1" t="s">
        <v>191</v>
      </c>
      <c r="G79" s="0" t="s">
        <v>184</v>
      </c>
      <c r="H79" s="0" t="s">
        <v>185</v>
      </c>
    </row>
    <row r="80" customFormat="false" ht="12.8" hidden="false" customHeight="false" outlineLevel="0" collapsed="false">
      <c r="B80" s="7" t="n">
        <v>4</v>
      </c>
      <c r="C80" s="8" t="n">
        <v>16.95</v>
      </c>
      <c r="D80" s="9" t="n">
        <f aca="false">B80*C80</f>
        <v>67.8</v>
      </c>
      <c r="E80" s="8"/>
      <c r="F80" s="1" t="s">
        <v>188</v>
      </c>
      <c r="G80" s="0" t="s">
        <v>184</v>
      </c>
      <c r="H80" s="0" t="s">
        <v>185</v>
      </c>
    </row>
    <row r="81" customFormat="false" ht="12.8" hidden="false" customHeight="false" outlineLevel="0" collapsed="false">
      <c r="A81" s="0" t="s">
        <v>214</v>
      </c>
      <c r="B81" s="7" t="n">
        <v>6</v>
      </c>
      <c r="C81" s="8" t="n">
        <v>7</v>
      </c>
      <c r="D81" s="9" t="n">
        <f aca="false">B81*C81</f>
        <v>42</v>
      </c>
      <c r="E81" s="8"/>
      <c r="F81" s="1" t="s">
        <v>192</v>
      </c>
      <c r="G81" s="0" t="s">
        <v>108</v>
      </c>
      <c r="H81" s="13" t="s">
        <v>113</v>
      </c>
    </row>
    <row r="82" customFormat="false" ht="12.8" hidden="false" customHeight="false" outlineLevel="0" collapsed="false">
      <c r="A82" s="0" t="s">
        <v>214</v>
      </c>
      <c r="B82" s="7" t="n">
        <v>2</v>
      </c>
      <c r="C82" s="8" t="n">
        <f aca="false">149.9*1.07</f>
        <v>160.393</v>
      </c>
      <c r="D82" s="9" t="n">
        <f aca="false">B82*C82</f>
        <v>320.786</v>
      </c>
      <c r="E82" s="8"/>
      <c r="F82" s="1" t="s">
        <v>116</v>
      </c>
      <c r="G82" s="0" t="s">
        <v>85</v>
      </c>
      <c r="H82" s="13" t="s">
        <v>117</v>
      </c>
    </row>
    <row r="83" customFormat="false" ht="12.8" hidden="false" customHeight="false" outlineLevel="0" collapsed="false">
      <c r="B83" s="7" t="n">
        <v>1</v>
      </c>
      <c r="C83" s="8" t="n">
        <v>240</v>
      </c>
      <c r="D83" s="9" t="n">
        <f aca="false">B83*C83</f>
        <v>240</v>
      </c>
      <c r="E83" s="8"/>
      <c r="F83" s="1" t="s">
        <v>118</v>
      </c>
      <c r="G83" s="0" t="s">
        <v>108</v>
      </c>
      <c r="H83" s="0" t="s">
        <v>119</v>
      </c>
    </row>
    <row r="84" customFormat="false" ht="12.8" hidden="false" customHeight="false" outlineLevel="0" collapsed="false">
      <c r="A84" s="0" t="s">
        <v>214</v>
      </c>
      <c r="B84" s="7" t="n">
        <v>1</v>
      </c>
      <c r="C84" s="8" t="n">
        <v>66.95</v>
      </c>
      <c r="D84" s="16" t="n">
        <f aca="false">B84*C84</f>
        <v>66.95</v>
      </c>
      <c r="E84" s="8"/>
      <c r="F84" s="1" t="s">
        <v>120</v>
      </c>
      <c r="G84" s="0" t="s">
        <v>108</v>
      </c>
      <c r="H84" s="0" t="s">
        <v>121</v>
      </c>
    </row>
    <row r="85" customFormat="false" ht="12.8" hidden="false" customHeight="false" outlineLevel="0" collapsed="false">
      <c r="A85" s="0" t="s">
        <v>217</v>
      </c>
      <c r="B85" s="7" t="n">
        <v>12</v>
      </c>
      <c r="C85" s="8" t="n">
        <f aca="false">1.8*1.07</f>
        <v>1.926</v>
      </c>
      <c r="D85" s="12" t="n">
        <f aca="false">B85*C85</f>
        <v>23.112</v>
      </c>
      <c r="E85" s="8"/>
      <c r="F85" s="0" t="s">
        <v>122</v>
      </c>
      <c r="G85" s="0" t="s">
        <v>85</v>
      </c>
      <c r="H85" s="0" t="s">
        <v>123</v>
      </c>
    </row>
    <row r="86" customFormat="false" ht="12.8" hidden="false" customHeight="false" outlineLevel="0" collapsed="false">
      <c r="A86" s="0" t="s">
        <v>214</v>
      </c>
      <c r="B86" s="7" t="n">
        <v>3</v>
      </c>
      <c r="C86" s="8" t="n">
        <f aca="false">12.5*1.07</f>
        <v>13.375</v>
      </c>
      <c r="D86" s="12" t="n">
        <f aca="false">B86*C86</f>
        <v>40.125</v>
      </c>
      <c r="E86" s="8"/>
      <c r="F86" s="0" t="s">
        <v>124</v>
      </c>
      <c r="G86" s="0" t="s">
        <v>85</v>
      </c>
      <c r="H86" s="13" t="s">
        <v>125</v>
      </c>
    </row>
    <row r="87" customFormat="false" ht="12.8" hidden="false" customHeight="false" outlineLevel="0" collapsed="false">
      <c r="A87" s="0" t="s">
        <v>214</v>
      </c>
      <c r="B87" s="7" t="n">
        <v>1</v>
      </c>
      <c r="C87" s="8" t="n">
        <f aca="false">188.8*1.07</f>
        <v>202.016</v>
      </c>
      <c r="D87" s="12" t="n">
        <f aca="false">B87*C87</f>
        <v>202.016</v>
      </c>
      <c r="E87" s="8"/>
      <c r="F87" s="0" t="s">
        <v>126</v>
      </c>
      <c r="G87" s="0" t="s">
        <v>85</v>
      </c>
      <c r="H87" s="13" t="s">
        <v>127</v>
      </c>
    </row>
    <row r="88" customFormat="false" ht="12.8" hidden="false" customHeight="false" outlineLevel="0" collapsed="false">
      <c r="A88" s="0" t="s">
        <v>218</v>
      </c>
      <c r="B88" s="7" t="n">
        <v>1</v>
      </c>
      <c r="C88" s="8" t="n">
        <f aca="false">119.9*1.07</f>
        <v>128.293</v>
      </c>
      <c r="D88" s="12" t="n">
        <f aca="false">B88*C88</f>
        <v>128.293</v>
      </c>
      <c r="E88" s="8"/>
      <c r="F88" s="0" t="s">
        <v>128</v>
      </c>
      <c r="G88" s="0" t="s">
        <v>85</v>
      </c>
      <c r="H88" s="13" t="s">
        <v>129</v>
      </c>
    </row>
    <row r="89" customFormat="false" ht="12.8" hidden="false" customHeight="false" outlineLevel="0" collapsed="false">
      <c r="A89" s="0" t="s">
        <v>214</v>
      </c>
      <c r="B89" s="7" t="n">
        <v>1</v>
      </c>
      <c r="C89" s="8" t="n">
        <f aca="false">4.7*1.07</f>
        <v>5.029</v>
      </c>
      <c r="D89" s="12" t="n">
        <f aca="false">B89*C89</f>
        <v>5.029</v>
      </c>
      <c r="E89" s="8"/>
      <c r="F89" s="0" t="s">
        <v>130</v>
      </c>
      <c r="G89" s="0" t="s">
        <v>85</v>
      </c>
      <c r="H89" s="0" t="s">
        <v>131</v>
      </c>
    </row>
    <row r="90" customFormat="false" ht="12.8" hidden="false" customHeight="false" outlineLevel="0" collapsed="false">
      <c r="A90" s="0" t="s">
        <v>214</v>
      </c>
      <c r="B90" s="7" t="n">
        <v>1</v>
      </c>
      <c r="C90" s="8" t="n">
        <f aca="false">19.4*1.07</f>
        <v>20.758</v>
      </c>
      <c r="D90" s="12" t="n">
        <f aca="false">B90*C90</f>
        <v>20.758</v>
      </c>
      <c r="E90" s="8"/>
      <c r="F90" s="0" t="s">
        <v>132</v>
      </c>
      <c r="G90" s="0" t="s">
        <v>85</v>
      </c>
      <c r="H90" s="0" t="s">
        <v>133</v>
      </c>
    </row>
    <row r="91" customFormat="false" ht="12.8" hidden="false" customHeight="false" outlineLevel="0" collapsed="false">
      <c r="B91" s="6" t="s">
        <v>104</v>
      </c>
      <c r="D91" s="9" t="n">
        <f aca="false">SUM(D73:D90)</f>
        <v>1905.069</v>
      </c>
    </row>
    <row r="95" customFormat="false" ht="12.8" hidden="false" customHeight="false" outlineLevel="0" collapsed="false">
      <c r="B95" s="2" t="s">
        <v>134</v>
      </c>
    </row>
    <row r="96" customFormat="false" ht="12.8" hidden="false" customHeight="false" outlineLevel="0" collapsed="false">
      <c r="B96" s="10" t="s">
        <v>193</v>
      </c>
    </row>
    <row r="97" customFormat="false" ht="12.8" hidden="false" customHeight="false" outlineLevel="0" collapsed="false">
      <c r="B97" s="10"/>
      <c r="C97" s="10" t="s">
        <v>136</v>
      </c>
    </row>
    <row r="98" customFormat="false" ht="12.8" hidden="false" customHeight="false" outlineLevel="0" collapsed="false">
      <c r="B98" s="0" t="s">
        <v>137</v>
      </c>
    </row>
    <row r="99" customFormat="false" ht="12.8" hidden="false" customHeight="false" outlineLevel="0" collapsed="false">
      <c r="B99" s="0" t="s">
        <v>138</v>
      </c>
    </row>
    <row r="101" customFormat="false" ht="12.8" hidden="false" customHeight="false" outlineLevel="0" collapsed="false">
      <c r="B101" s="6" t="s">
        <v>78</v>
      </c>
      <c r="C101" s="6" t="s">
        <v>79</v>
      </c>
      <c r="D101" s="6" t="s">
        <v>80</v>
      </c>
      <c r="E101" s="6"/>
      <c r="F101" s="2" t="s">
        <v>81</v>
      </c>
      <c r="G101" s="2" t="s">
        <v>82</v>
      </c>
      <c r="H101" s="2" t="s">
        <v>83</v>
      </c>
    </row>
    <row r="102" customFormat="false" ht="12.8" hidden="false" customHeight="false" outlineLevel="0" collapsed="false">
      <c r="B102" s="7" t="n">
        <v>1</v>
      </c>
      <c r="C102" s="8" t="n">
        <f aca="false">D91</f>
        <v>1905.069</v>
      </c>
      <c r="D102" s="8" t="n">
        <f aca="false">B102*C102</f>
        <v>1905.069</v>
      </c>
      <c r="E102" s="8"/>
      <c r="F102" s="0" t="s">
        <v>105</v>
      </c>
    </row>
    <row r="103" customFormat="false" ht="12.8" hidden="false" customHeight="false" outlineLevel="0" collapsed="false">
      <c r="A103" s="0" t="s">
        <v>214</v>
      </c>
      <c r="B103" s="7" t="n">
        <v>1</v>
      </c>
      <c r="C103" s="8" t="n">
        <f aca="false">C86</f>
        <v>13.375</v>
      </c>
      <c r="D103" s="12" t="n">
        <f aca="false">B103*C103</f>
        <v>13.375</v>
      </c>
      <c r="E103" s="8"/>
      <c r="F103" s="0" t="str">
        <f aca="false">F86</f>
        <v>APC P74 - Protector para sobretensión, Essential SurgeArrest de 7 enchufes</v>
      </c>
      <c r="G103" s="0" t="str">
        <f aca="false">G86</f>
        <v>Yoytec Panamá</v>
      </c>
      <c r="H103" s="0" t="str">
        <f aca="false">H86</f>
        <v>http://www.yoytec.com/product_info.php/cPath/28_47/products_id/636</v>
      </c>
    </row>
    <row r="104" customFormat="false" ht="12.8" hidden="false" customHeight="false" outlineLevel="0" collapsed="false">
      <c r="B104" s="7" t="n">
        <v>5</v>
      </c>
      <c r="C104" s="8" t="n">
        <f aca="false">C73</f>
        <v>41.95</v>
      </c>
      <c r="D104" s="9" t="n">
        <f aca="false">B104*C104</f>
        <v>209.75</v>
      </c>
      <c r="E104" s="8"/>
      <c r="F104" s="17" t="str">
        <f aca="false">F73</f>
        <v>ODROID-C2 w/ heatsink</v>
      </c>
      <c r="G104" s="8" t="str">
        <f aca="false">G73</f>
        <v>AmeriDroid USA</v>
      </c>
      <c r="H104" s="8" t="str">
        <f aca="false">H73</f>
        <v>http://ameridroid.com/products/odroid-c2</v>
      </c>
    </row>
    <row r="105" customFormat="false" ht="12.8" hidden="false" customHeight="false" outlineLevel="0" collapsed="false">
      <c r="B105" s="7" t="n">
        <v>5</v>
      </c>
      <c r="C105" s="8" t="n">
        <f aca="false">C74</f>
        <v>6.95</v>
      </c>
      <c r="D105" s="9" t="n">
        <f aca="false">B105*C105</f>
        <v>34.75</v>
      </c>
      <c r="E105" s="8"/>
      <c r="F105" s="17" t="str">
        <f aca="false">F74</f>
        <v>5V/2A US Power adapter for ODROID-C2</v>
      </c>
      <c r="G105" s="8" t="str">
        <f aca="false">G74</f>
        <v>AmeriDroid USA</v>
      </c>
      <c r="H105" s="8" t="str">
        <f aca="false">H74</f>
        <v>http://ameridroid.com/products/odroid-c2</v>
      </c>
    </row>
    <row r="106" customFormat="false" ht="12.8" hidden="false" customHeight="false" outlineLevel="0" collapsed="false">
      <c r="B106" s="7" t="n">
        <v>5</v>
      </c>
      <c r="C106" s="8" t="n">
        <f aca="false">C75</f>
        <v>4.95</v>
      </c>
      <c r="D106" s="9" t="n">
        <f aca="false">B106*C106</f>
        <v>24.75</v>
      </c>
      <c r="E106" s="8"/>
      <c r="F106" s="17" t="str">
        <f aca="false">F75</f>
        <v>Translucent Blue case for ODROID-C2</v>
      </c>
      <c r="G106" s="8" t="str">
        <f aca="false">G75</f>
        <v>AmeriDroid USA</v>
      </c>
      <c r="H106" s="8" t="str">
        <f aca="false">H75</f>
        <v>http://ameridroid.com/products/odroid-c2</v>
      </c>
    </row>
    <row r="107" customFormat="false" ht="12.8" hidden="false" customHeight="false" outlineLevel="0" collapsed="false">
      <c r="B107" s="7" t="n">
        <v>5</v>
      </c>
      <c r="C107" s="8" t="n">
        <f aca="false">C76</f>
        <v>14.95</v>
      </c>
      <c r="D107" s="9" t="n">
        <f aca="false">B107*C107</f>
        <v>74.75</v>
      </c>
      <c r="E107" s="8"/>
      <c r="F107" s="17" t="str">
        <f aca="false">F76</f>
        <v>Linux microSD boot media (Ubuntu) 16GB</v>
      </c>
      <c r="G107" s="8" t="str">
        <f aca="false">G76</f>
        <v>AmeriDroid USA</v>
      </c>
      <c r="H107" s="8" t="str">
        <f aca="false">H76</f>
        <v>http://ameridroid.com/products/odroid-c2</v>
      </c>
    </row>
    <row r="108" customFormat="false" ht="12.8" hidden="false" customHeight="false" outlineLevel="0" collapsed="false">
      <c r="A108" s="0" t="s">
        <v>217</v>
      </c>
      <c r="B108" s="7" t="n">
        <v>5</v>
      </c>
      <c r="C108" s="8" t="n">
        <f aca="false">C85</f>
        <v>1.926</v>
      </c>
      <c r="D108" s="12" t="n">
        <f aca="false">B108*C108</f>
        <v>9.63</v>
      </c>
      <c r="E108" s="8"/>
      <c r="F108" s="8" t="str">
        <f aca="false">F85</f>
        <v>Newlink Cable Patch 3 pies, CAT5E, RJ45</v>
      </c>
      <c r="G108" s="8" t="str">
        <f aca="false">G85</f>
        <v>Yoytec Panamá</v>
      </c>
      <c r="H108" s="8" t="str">
        <f aca="false">H85</f>
        <v>http://www.yoytec.com/product_info.php/cPath/29_58/products_id/8992</v>
      </c>
    </row>
    <row r="109" customFormat="false" ht="12.8" hidden="false" customHeight="false" outlineLevel="0" collapsed="false">
      <c r="B109" s="6" t="s">
        <v>104</v>
      </c>
      <c r="D109" s="9" t="n">
        <f aca="false">SUM(D102:D108)</f>
        <v>2272.074</v>
      </c>
      <c r="E109" s="8"/>
    </row>
    <row r="113" customFormat="false" ht="12.8" hidden="false" customHeight="false" outlineLevel="0" collapsed="false">
      <c r="B113" s="2" t="s">
        <v>139</v>
      </c>
    </row>
    <row r="114" customFormat="false" ht="12.8" hidden="false" customHeight="false" outlineLevel="0" collapsed="false">
      <c r="B114" s="10" t="s">
        <v>194</v>
      </c>
    </row>
    <row r="115" customFormat="false" ht="12.8" hidden="false" customHeight="false" outlineLevel="0" collapsed="false">
      <c r="B115" s="10"/>
      <c r="C115" s="10" t="s">
        <v>141</v>
      </c>
    </row>
    <row r="116" customFormat="false" ht="12.8" hidden="false" customHeight="false" outlineLevel="0" collapsed="false">
      <c r="B116" s="10"/>
      <c r="C116" s="10" t="s">
        <v>142</v>
      </c>
    </row>
    <row r="117" customFormat="false" ht="12.8" hidden="false" customHeight="false" outlineLevel="0" collapsed="false">
      <c r="B117" s="0" t="s">
        <v>143</v>
      </c>
    </row>
    <row r="118" customFormat="false" ht="12.8" hidden="false" customHeight="false" outlineLevel="0" collapsed="false">
      <c r="B118" s="0" t="s">
        <v>144</v>
      </c>
    </row>
    <row r="119" customFormat="false" ht="12.8" hidden="false" customHeight="false" outlineLevel="0" collapsed="false">
      <c r="B119" s="0" t="s">
        <v>145</v>
      </c>
    </row>
    <row r="121" customFormat="false" ht="12.8" hidden="false" customHeight="false" outlineLevel="0" collapsed="false">
      <c r="B121" s="6" t="s">
        <v>78</v>
      </c>
      <c r="C121" s="6" t="s">
        <v>79</v>
      </c>
      <c r="D121" s="6" t="s">
        <v>80</v>
      </c>
      <c r="E121" s="6"/>
      <c r="F121" s="2" t="s">
        <v>81</v>
      </c>
      <c r="G121" s="2" t="s">
        <v>82</v>
      </c>
      <c r="H121" s="2" t="s">
        <v>83</v>
      </c>
    </row>
    <row r="122" customFormat="false" ht="12.8" hidden="false" customHeight="false" outlineLevel="0" collapsed="false">
      <c r="B122" s="7" t="n">
        <v>1</v>
      </c>
      <c r="C122" s="8" t="n">
        <f aca="false">D109</f>
        <v>2272.074</v>
      </c>
      <c r="D122" s="8" t="n">
        <f aca="false">B122*C122</f>
        <v>2272.074</v>
      </c>
      <c r="E122" s="8"/>
      <c r="F122" s="0" t="s">
        <v>146</v>
      </c>
    </row>
    <row r="123" customFormat="false" ht="12.8" hidden="false" customHeight="false" outlineLevel="0" collapsed="false">
      <c r="B123" s="7" t="n">
        <v>1</v>
      </c>
      <c r="C123" s="8" t="n">
        <v>109</v>
      </c>
      <c r="D123" s="8" t="n">
        <f aca="false">B123*C123</f>
        <v>109</v>
      </c>
      <c r="E123" s="8"/>
      <c r="F123" s="8" t="s">
        <v>147</v>
      </c>
      <c r="G123" s="8" t="s">
        <v>108</v>
      </c>
      <c r="H123" s="8" t="s">
        <v>148</v>
      </c>
    </row>
    <row r="124" customFormat="false" ht="12.8" hidden="false" customHeight="false" outlineLevel="0" collapsed="false">
      <c r="B124" s="7" t="n">
        <v>4</v>
      </c>
      <c r="C124" s="8" t="n">
        <f aca="false">C103</f>
        <v>13.375</v>
      </c>
      <c r="D124" s="8" t="n">
        <f aca="false">B124*C124</f>
        <v>53.5</v>
      </c>
      <c r="E124" s="8"/>
      <c r="F124" s="8" t="str">
        <f aca="false">F103</f>
        <v>APC P74 - Protector para sobretensión, Essential SurgeArrest de 7 enchufes</v>
      </c>
      <c r="G124" s="8" t="str">
        <f aca="false">G103</f>
        <v>Yoytec Panamá</v>
      </c>
      <c r="H124" s="8" t="str">
        <f aca="false">H103</f>
        <v>http://www.yoytec.com/product_info.php/cPath/28_47/products_id/636</v>
      </c>
    </row>
    <row r="125" customFormat="false" ht="12.8" hidden="false" customHeight="false" outlineLevel="0" collapsed="false">
      <c r="B125" s="7" t="n">
        <v>15</v>
      </c>
      <c r="C125" s="8" t="n">
        <f aca="false">C104</f>
        <v>41.95</v>
      </c>
      <c r="D125" s="8" t="n">
        <f aca="false">B125*C125</f>
        <v>629.25</v>
      </c>
      <c r="E125" s="8"/>
      <c r="F125" s="8" t="str">
        <f aca="false">F104</f>
        <v>ODROID-C2 w/ heatsink</v>
      </c>
      <c r="G125" s="8" t="str">
        <f aca="false">G104</f>
        <v>AmeriDroid USA</v>
      </c>
      <c r="H125" s="8" t="str">
        <f aca="false">H104</f>
        <v>http://ameridroid.com/products/odroid-c2</v>
      </c>
    </row>
    <row r="126" customFormat="false" ht="12.8" hidden="false" customHeight="false" outlineLevel="0" collapsed="false">
      <c r="B126" s="7" t="n">
        <v>15</v>
      </c>
      <c r="C126" s="8" t="n">
        <f aca="false">C105</f>
        <v>6.95</v>
      </c>
      <c r="D126" s="8" t="n">
        <f aca="false">B126*C126</f>
        <v>104.25</v>
      </c>
      <c r="E126" s="8"/>
      <c r="F126" s="8" t="str">
        <f aca="false">F105</f>
        <v>5V/2A US Power adapter for ODROID-C2</v>
      </c>
      <c r="G126" s="8" t="str">
        <f aca="false">G105</f>
        <v>AmeriDroid USA</v>
      </c>
      <c r="H126" s="8" t="str">
        <f aca="false">H105</f>
        <v>http://ameridroid.com/products/odroid-c2</v>
      </c>
    </row>
    <row r="127" customFormat="false" ht="12.8" hidden="false" customHeight="false" outlineLevel="0" collapsed="false">
      <c r="B127" s="7" t="n">
        <v>15</v>
      </c>
      <c r="C127" s="8" t="n">
        <f aca="false">C106</f>
        <v>4.95</v>
      </c>
      <c r="D127" s="8" t="n">
        <f aca="false">B127*C127</f>
        <v>74.25</v>
      </c>
      <c r="E127" s="8"/>
      <c r="F127" s="8" t="str">
        <f aca="false">F106</f>
        <v>Translucent Blue case for ODROID-C2</v>
      </c>
      <c r="G127" s="8" t="str">
        <f aca="false">G106</f>
        <v>AmeriDroid USA</v>
      </c>
      <c r="H127" s="8" t="str">
        <f aca="false">H106</f>
        <v>http://ameridroid.com/products/odroid-c2</v>
      </c>
    </row>
    <row r="128" customFormat="false" ht="12.8" hidden="false" customHeight="false" outlineLevel="0" collapsed="false">
      <c r="B128" s="7" t="n">
        <v>15</v>
      </c>
      <c r="C128" s="8" t="n">
        <f aca="false">C107</f>
        <v>14.95</v>
      </c>
      <c r="D128" s="8" t="n">
        <f aca="false">B128*C128</f>
        <v>224.25</v>
      </c>
      <c r="E128" s="8"/>
      <c r="F128" s="8" t="str">
        <f aca="false">F107</f>
        <v>Linux microSD boot media (Ubuntu) 16GB</v>
      </c>
      <c r="G128" s="8" t="str">
        <f aca="false">G107</f>
        <v>AmeriDroid USA</v>
      </c>
      <c r="H128" s="8" t="str">
        <f aca="false">H107</f>
        <v>http://ameridroid.com/products/odroid-c2</v>
      </c>
    </row>
    <row r="129" customFormat="false" ht="12.8" hidden="false" customHeight="false" outlineLevel="0" collapsed="false">
      <c r="B129" s="7" t="n">
        <v>15</v>
      </c>
      <c r="C129" s="8" t="n">
        <f aca="false">C108</f>
        <v>1.926</v>
      </c>
      <c r="D129" s="8" t="n">
        <f aca="false">B129*C129</f>
        <v>28.89</v>
      </c>
      <c r="E129" s="8"/>
      <c r="F129" s="8" t="str">
        <f aca="false">F108</f>
        <v>Newlink Cable Patch 3 pies, CAT5E, RJ45</v>
      </c>
      <c r="G129" s="8" t="str">
        <f aca="false">G108</f>
        <v>Yoytec Panamá</v>
      </c>
      <c r="H129" s="8" t="str">
        <f aca="false">H108</f>
        <v>http://www.yoytec.com/product_info.php/cPath/29_58/products_id/8992</v>
      </c>
    </row>
    <row r="130" customFormat="false" ht="12.8" hidden="false" customHeight="false" outlineLevel="0" collapsed="false">
      <c r="B130" s="6" t="s">
        <v>104</v>
      </c>
      <c r="D130" s="9" t="n">
        <f aca="false">SUM(D122:D129)</f>
        <v>3495.464</v>
      </c>
      <c r="E130" s="8"/>
    </row>
    <row r="134" customFormat="false" ht="12.8" hidden="false" customHeight="false" outlineLevel="0" collapsed="false">
      <c r="B134" s="2" t="s">
        <v>149</v>
      </c>
    </row>
    <row r="135" customFormat="false" ht="12.8" hidden="false" customHeight="false" outlineLevel="0" collapsed="false">
      <c r="B135" s="1" t="s">
        <v>150</v>
      </c>
    </row>
    <row r="137" customFormat="false" ht="12.8" hidden="false" customHeight="false" outlineLevel="0" collapsed="false">
      <c r="B137" s="6" t="s">
        <v>151</v>
      </c>
      <c r="C137" s="6" t="s">
        <v>80</v>
      </c>
      <c r="D137" s="6" t="s">
        <v>152</v>
      </c>
      <c r="E137" s="2"/>
      <c r="F137" s="2" t="s">
        <v>153</v>
      </c>
    </row>
    <row r="139" customFormat="false" ht="12.8" hidden="false" customHeight="false" outlineLevel="0" collapsed="false">
      <c r="B139" s="0" t="n">
        <v>128</v>
      </c>
      <c r="C139" s="8" t="n">
        <f aca="false">D91</f>
        <v>1905.069</v>
      </c>
      <c r="D139" s="8" t="n">
        <f aca="false">C139/B139</f>
        <v>14.8833515625</v>
      </c>
      <c r="F139" s="0" t="s">
        <v>154</v>
      </c>
    </row>
    <row r="140" customFormat="false" ht="12.8" hidden="false" customHeight="false" outlineLevel="0" collapsed="false">
      <c r="B140" s="0" t="n">
        <v>288</v>
      </c>
      <c r="C140" s="8" t="n">
        <f aca="false">D109</f>
        <v>2272.074</v>
      </c>
      <c r="D140" s="8" t="n">
        <f aca="false">C140/B140</f>
        <v>7.88914583333334</v>
      </c>
      <c r="F140" s="0" t="s">
        <v>155</v>
      </c>
    </row>
    <row r="141" customFormat="false" ht="12.8" hidden="false" customHeight="false" outlineLevel="0" collapsed="false">
      <c r="B141" s="0" t="n">
        <v>736</v>
      </c>
      <c r="C141" s="8" t="n">
        <f aca="false">D130</f>
        <v>3495.464</v>
      </c>
      <c r="D141" s="8" t="n">
        <f aca="false">C141/B141</f>
        <v>4.74927173913044</v>
      </c>
      <c r="F141" s="0" t="s">
        <v>156</v>
      </c>
    </row>
  </sheetData>
  <hyperlinks>
    <hyperlink ref="H57" r:id="rId1" display="http://www.yoytec.com/product_info.php/cPath/28_47/products_id/4036"/>
    <hyperlink ref="H81" r:id="rId2" display="https://www.amazon.com/Samsung-Class-Adapter-MB-MP32DA-AM/dp/B00IVPU786/?tag=raspberrypistarterkits-20"/>
    <hyperlink ref="H82" r:id="rId3" display="http://www.yoytec.com/product_info.php/cPath/201_98/products_id/12352"/>
    <hyperlink ref="H86" r:id="rId4" display="http://www.yoytec.com/product_info.php/cPath/28_47/products_id/636"/>
    <hyperlink ref="H87" r:id="rId5" display="http://www.yoytec.com/product_info.php/cPath/28_47/products_id/6244"/>
    <hyperlink ref="H88" r:id="rId6" display="http://www.yoytec.com/product_info.php/products_id/11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2016-08-25T12:42:12Z</dcterms:created>
  <dc:creator>Guerrero, Jorge (GE Global Growth)</dc:creator>
  <dc:description/>
  <dc:language>es-PA</dc:language>
  <cp:lastModifiedBy/>
  <dcterms:modified xsi:type="dcterms:W3CDTF">2017-04-20T14:45:03Z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