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drawings/drawing1.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fahad\Desktop\Client Sample work\"/>
    </mc:Choice>
  </mc:AlternateContent>
  <xr:revisionPtr revIDLastSave="0" documentId="13_ncr:1_{D2810324-3B06-45F8-9014-51A6F98459F4}" xr6:coauthVersionLast="47" xr6:coauthVersionMax="47" xr10:uidLastSave="{00000000-0000-0000-0000-000000000000}"/>
  <bookViews>
    <workbookView xWindow="-110" yWindow="-110" windowWidth="19420" windowHeight="13020" tabRatio="743" activeTab="12" xr2:uid="{00000000-000D-0000-FFFF-FFFF00000000}"/>
  </bookViews>
  <sheets>
    <sheet name="Jan" sheetId="25" r:id="rId1"/>
    <sheet name="Feb" sheetId="27" r:id="rId2"/>
    <sheet name="Mar" sheetId="28" r:id="rId3"/>
    <sheet name="Apr" sheetId="29" r:id="rId4"/>
    <sheet name="May" sheetId="30" r:id="rId5"/>
    <sheet name="Jun" sheetId="31" r:id="rId6"/>
    <sheet name="Jul" sheetId="32" r:id="rId7"/>
    <sheet name="Aug" sheetId="33" r:id="rId8"/>
    <sheet name="Sep" sheetId="34" r:id="rId9"/>
    <sheet name="Oct" sheetId="35" r:id="rId10"/>
    <sheet name="Nov" sheetId="36" r:id="rId11"/>
    <sheet name="Dec" sheetId="37" r:id="rId12"/>
    <sheet name="Jan-Dec" sheetId="26" r:id="rId13"/>
    <sheet name="Sheet1" sheetId="38" r:id="rId14"/>
  </sheets>
  <definedNames>
    <definedName name="_xlnm.Print_Area" localSheetId="11">Dec!$A$1:$O$65</definedName>
    <definedName name="_xlnm.Print_Area" localSheetId="12">'Jan-Dec'!$A$1:$J$540</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27" l="1"/>
  <c r="J24" i="26"/>
  <c r="J8" i="26" s="1"/>
  <c r="J17" i="26"/>
  <c r="J4" i="26" s="1"/>
  <c r="E540" i="26"/>
  <c r="E57" i="32"/>
  <c r="D57" i="32"/>
  <c r="E89" i="33"/>
  <c r="D89" i="33"/>
  <c r="E91" i="34"/>
  <c r="D91" i="34"/>
  <c r="E43" i="35"/>
  <c r="D43" i="35"/>
  <c r="D55" i="36"/>
  <c r="E55" i="36"/>
  <c r="E65" i="37"/>
  <c r="D65" i="37"/>
  <c r="D540" i="26"/>
  <c r="E52" i="31"/>
  <c r="D52" i="31"/>
  <c r="E61" i="30"/>
  <c r="D61" i="30"/>
  <c r="E40" i="29"/>
  <c r="D40" i="29"/>
  <c r="E49" i="28"/>
  <c r="D49" i="28"/>
  <c r="E15" i="27"/>
  <c r="D15" i="27"/>
  <c r="F17" i="25"/>
  <c r="E17" i="25"/>
  <c r="D17" i="25"/>
  <c r="F3" i="26"/>
  <c r="F4" i="26" s="1"/>
  <c r="F5" i="26" s="1"/>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F101" i="26" s="1"/>
  <c r="F102" i="26" s="1"/>
  <c r="F103" i="26" s="1"/>
  <c r="F104" i="26" s="1"/>
  <c r="F105" i="26" s="1"/>
  <c r="F106" i="26" s="1"/>
  <c r="F107" i="26" s="1"/>
  <c r="F108" i="26" s="1"/>
  <c r="F109" i="26" s="1"/>
  <c r="F110" i="26" s="1"/>
  <c r="F111" i="26" s="1"/>
  <c r="F112" i="26" s="1"/>
  <c r="F113" i="26" s="1"/>
  <c r="F114" i="26" s="1"/>
  <c r="F115" i="26" s="1"/>
  <c r="F116" i="26" s="1"/>
  <c r="F117" i="26" s="1"/>
  <c r="F118" i="26" s="1"/>
  <c r="F119" i="26" s="1"/>
  <c r="F120" i="26" s="1"/>
  <c r="F121" i="26" s="1"/>
  <c r="F122" i="26" s="1"/>
  <c r="F123" i="26" s="1"/>
  <c r="F124" i="26" s="1"/>
  <c r="F125" i="26" s="1"/>
  <c r="F126" i="26" s="1"/>
  <c r="F127" i="26" s="1"/>
  <c r="F128" i="26" s="1"/>
  <c r="F129" i="26" s="1"/>
  <c r="F130" i="26" s="1"/>
  <c r="F131" i="26" s="1"/>
  <c r="F132" i="26" s="1"/>
  <c r="F133" i="26" s="1"/>
  <c r="F134" i="26" s="1"/>
  <c r="F135" i="26" s="1"/>
  <c r="F136" i="26" s="1"/>
  <c r="F137" i="26" s="1"/>
  <c r="F138" i="26" s="1"/>
  <c r="F139" i="26" s="1"/>
  <c r="F140" i="26" s="1"/>
  <c r="F141" i="26" s="1"/>
  <c r="F142" i="26" s="1"/>
  <c r="F143" i="26" s="1"/>
  <c r="F144" i="26" s="1"/>
  <c r="F145" i="26" s="1"/>
  <c r="F146" i="26" s="1"/>
  <c r="F147" i="26" s="1"/>
  <c r="F148" i="26" s="1"/>
  <c r="F149" i="26" s="1"/>
  <c r="F150" i="26" s="1"/>
  <c r="F151" i="26" s="1"/>
  <c r="F152" i="26" s="1"/>
  <c r="F153" i="26" s="1"/>
  <c r="F154" i="26" s="1"/>
  <c r="F155" i="26" s="1"/>
  <c r="F156" i="26" s="1"/>
  <c r="F157" i="26" s="1"/>
  <c r="F158" i="26" s="1"/>
  <c r="F159" i="26" s="1"/>
  <c r="F160" i="26" s="1"/>
  <c r="F161" i="26" s="1"/>
  <c r="F162" i="26" s="1"/>
  <c r="F163" i="26" s="1"/>
  <c r="F164" i="26" s="1"/>
  <c r="F165" i="26" s="1"/>
  <c r="F166" i="26" s="1"/>
  <c r="F167" i="26" s="1"/>
  <c r="F168" i="26" s="1"/>
  <c r="F169" i="26" s="1"/>
  <c r="F170" i="26" s="1"/>
  <c r="F171" i="26" s="1"/>
  <c r="F172" i="26" s="1"/>
  <c r="F173" i="26" s="1"/>
  <c r="F174" i="26" s="1"/>
  <c r="F175" i="26" s="1"/>
  <c r="F176" i="26" s="1"/>
  <c r="F177" i="26" s="1"/>
  <c r="F178" i="26" s="1"/>
  <c r="F179" i="26" s="1"/>
  <c r="F180" i="26" s="1"/>
  <c r="F181" i="26" s="1"/>
  <c r="F182" i="26" s="1"/>
  <c r="F183" i="26" s="1"/>
  <c r="F184" i="26" s="1"/>
  <c r="F185" i="26" s="1"/>
  <c r="F186" i="26" s="1"/>
  <c r="F187" i="26" s="1"/>
  <c r="F188" i="26" s="1"/>
  <c r="F189" i="26" s="1"/>
  <c r="F190" i="26" s="1"/>
  <c r="F191" i="26" s="1"/>
  <c r="F192" i="26" s="1"/>
  <c r="F193" i="26" s="1"/>
  <c r="F194" i="26" s="1"/>
  <c r="F195" i="26" s="1"/>
  <c r="F196" i="26" s="1"/>
  <c r="F197" i="26" s="1"/>
  <c r="F198" i="26" s="1"/>
  <c r="F199" i="26" s="1"/>
  <c r="F200" i="26" s="1"/>
  <c r="F201" i="26" s="1"/>
  <c r="F202" i="26" s="1"/>
  <c r="F203" i="26" s="1"/>
  <c r="F204" i="26" s="1"/>
  <c r="F205" i="26" s="1"/>
  <c r="F206" i="26" s="1"/>
  <c r="F207" i="26" s="1"/>
  <c r="F208" i="26" s="1"/>
  <c r="F209" i="26" s="1"/>
  <c r="F210" i="26" s="1"/>
  <c r="F211" i="26" s="1"/>
  <c r="F212" i="26" s="1"/>
  <c r="F213" i="26" s="1"/>
  <c r="F214" i="26" s="1"/>
  <c r="F215" i="26" s="1"/>
  <c r="F216" i="26" s="1"/>
  <c r="F217" i="26" s="1"/>
  <c r="F218" i="26" s="1"/>
  <c r="F219" i="26" s="1"/>
  <c r="F220" i="26" s="1"/>
  <c r="F221" i="26" s="1"/>
  <c r="F222" i="26" s="1"/>
  <c r="F223" i="26" s="1"/>
  <c r="F224" i="26" s="1"/>
  <c r="F225" i="26" s="1"/>
  <c r="F226" i="26" s="1"/>
  <c r="F227" i="26" s="1"/>
  <c r="F228" i="26" s="1"/>
  <c r="F229" i="26" s="1"/>
  <c r="F230" i="26" s="1"/>
  <c r="F231" i="26" s="1"/>
  <c r="F232" i="26" s="1"/>
  <c r="F233" i="26" s="1"/>
  <c r="F234" i="26" s="1"/>
  <c r="F235" i="26" s="1"/>
  <c r="F236" i="26" s="1"/>
  <c r="F237" i="26" s="1"/>
  <c r="F238" i="26" s="1"/>
  <c r="F239" i="26" s="1"/>
  <c r="F240" i="26" s="1"/>
  <c r="F241" i="26" s="1"/>
  <c r="F242" i="26" s="1"/>
  <c r="F243" i="26" s="1"/>
  <c r="F244" i="26" s="1"/>
  <c r="F245" i="26" s="1"/>
  <c r="F246" i="26" s="1"/>
  <c r="F247" i="26" s="1"/>
  <c r="F248" i="26" s="1"/>
  <c r="F249" i="26" s="1"/>
  <c r="F250" i="26" s="1"/>
  <c r="F251" i="26" s="1"/>
  <c r="F252" i="26" s="1"/>
  <c r="F253" i="26" s="1"/>
  <c r="F254" i="26" s="1"/>
  <c r="F255" i="26" s="1"/>
  <c r="F256" i="26" s="1"/>
  <c r="F257" i="26" s="1"/>
  <c r="F258" i="26" s="1"/>
  <c r="F259" i="26" s="1"/>
  <c r="F260" i="26" s="1"/>
  <c r="F261" i="26" s="1"/>
  <c r="F262" i="26" s="1"/>
  <c r="F263" i="26" s="1"/>
  <c r="F264" i="26" s="1"/>
  <c r="F265" i="26" s="1"/>
  <c r="F266" i="26" s="1"/>
  <c r="F267" i="26" s="1"/>
  <c r="F268" i="26" s="1"/>
  <c r="F269" i="26" s="1"/>
  <c r="F270" i="26" s="1"/>
  <c r="F271" i="26" s="1"/>
  <c r="F272" i="26" s="1"/>
  <c r="F273" i="26" s="1"/>
  <c r="F274" i="26" s="1"/>
  <c r="F275" i="26" s="1"/>
  <c r="F276" i="26" s="1"/>
  <c r="F277" i="26" s="1"/>
  <c r="F278" i="26" s="1"/>
  <c r="F279" i="26" s="1"/>
  <c r="F280" i="26" s="1"/>
  <c r="F281" i="26" s="1"/>
  <c r="F282" i="26" s="1"/>
  <c r="F283" i="26" s="1"/>
  <c r="F284" i="26" s="1"/>
  <c r="F285" i="26" s="1"/>
  <c r="F286" i="26" s="1"/>
  <c r="F287" i="26" s="1"/>
  <c r="F288" i="26" s="1"/>
  <c r="F289" i="26" s="1"/>
  <c r="F290" i="26" s="1"/>
  <c r="F291" i="26" s="1"/>
  <c r="F292" i="26" s="1"/>
  <c r="F293" i="26" s="1"/>
  <c r="F294" i="26" s="1"/>
  <c r="F295" i="26" s="1"/>
  <c r="F296" i="26" s="1"/>
  <c r="F297" i="26" s="1"/>
  <c r="F298" i="26" s="1"/>
  <c r="F299" i="26" s="1"/>
  <c r="F300" i="26" s="1"/>
  <c r="F301" i="26" s="1"/>
  <c r="F302" i="26" s="1"/>
  <c r="F303" i="26" s="1"/>
  <c r="F304" i="26" s="1"/>
  <c r="F305" i="26" s="1"/>
  <c r="F306" i="26" s="1"/>
  <c r="F307" i="26" s="1"/>
  <c r="F308" i="26" s="1"/>
  <c r="F309" i="26" s="1"/>
  <c r="F310" i="26" s="1"/>
  <c r="F311" i="26" s="1"/>
  <c r="F312" i="26" s="1"/>
  <c r="F313" i="26" s="1"/>
  <c r="F314" i="26" s="1"/>
  <c r="F315" i="26" s="1"/>
  <c r="F316" i="26" s="1"/>
  <c r="F317" i="26" s="1"/>
  <c r="F318" i="26" s="1"/>
  <c r="F319" i="26" s="1"/>
  <c r="F320" i="26" s="1"/>
  <c r="F321" i="26" s="1"/>
  <c r="F322" i="26" s="1"/>
  <c r="F323" i="26" s="1"/>
  <c r="F324" i="26" s="1"/>
  <c r="F325" i="26" s="1"/>
  <c r="F326" i="26" s="1"/>
  <c r="F327" i="26" s="1"/>
  <c r="F328" i="26" s="1"/>
  <c r="F329" i="26" s="1"/>
  <c r="F330" i="26" s="1"/>
  <c r="F331" i="26" s="1"/>
  <c r="F332" i="26" s="1"/>
  <c r="F333" i="26" s="1"/>
  <c r="F334" i="26" s="1"/>
  <c r="F335" i="26" s="1"/>
  <c r="F336" i="26" s="1"/>
  <c r="F337" i="26" s="1"/>
  <c r="F338" i="26" s="1"/>
  <c r="F339" i="26" s="1"/>
  <c r="F340" i="26" s="1"/>
  <c r="F341" i="26" s="1"/>
  <c r="F342" i="26" s="1"/>
  <c r="F343" i="26" s="1"/>
  <c r="F344" i="26" s="1"/>
  <c r="F345" i="26" s="1"/>
  <c r="F346" i="26" s="1"/>
  <c r="F347" i="26" s="1"/>
  <c r="F348" i="26" s="1"/>
  <c r="F349" i="26" s="1"/>
  <c r="F350" i="26" s="1"/>
  <c r="F351" i="26" s="1"/>
  <c r="F352" i="26" s="1"/>
  <c r="F353" i="26" s="1"/>
  <c r="F354" i="26" s="1"/>
  <c r="F355" i="26" s="1"/>
  <c r="F356" i="26" s="1"/>
  <c r="F357" i="26" s="1"/>
  <c r="F358" i="26" s="1"/>
  <c r="F359" i="26" s="1"/>
  <c r="F360" i="26" s="1"/>
  <c r="F361" i="26" s="1"/>
  <c r="F362" i="26" s="1"/>
  <c r="F363" i="26" s="1"/>
  <c r="F364" i="26" s="1"/>
  <c r="F365" i="26" s="1"/>
  <c r="F366" i="26" s="1"/>
  <c r="F367" i="26" s="1"/>
  <c r="F368" i="26" s="1"/>
  <c r="F369" i="26" s="1"/>
  <c r="F370" i="26" s="1"/>
  <c r="F371" i="26" s="1"/>
  <c r="F372" i="26" s="1"/>
  <c r="F373" i="26" s="1"/>
  <c r="F374" i="26" s="1"/>
  <c r="F375" i="26" s="1"/>
  <c r="F376" i="26" s="1"/>
  <c r="F377" i="26" s="1"/>
  <c r="F378" i="26" s="1"/>
  <c r="F379" i="26" s="1"/>
  <c r="F380" i="26" s="1"/>
  <c r="F381" i="26" s="1"/>
  <c r="F382" i="26" s="1"/>
  <c r="F383" i="26" s="1"/>
  <c r="F384" i="26" s="1"/>
  <c r="F385" i="26" s="1"/>
  <c r="F386" i="26" s="1"/>
  <c r="F387" i="26" s="1"/>
  <c r="F388" i="26" s="1"/>
  <c r="F389" i="26" s="1"/>
  <c r="F390" i="26" s="1"/>
  <c r="F391" i="26" s="1"/>
  <c r="F392" i="26" s="1"/>
  <c r="F393" i="26" s="1"/>
  <c r="F394" i="26" s="1"/>
  <c r="F395" i="26" s="1"/>
  <c r="F396" i="26" s="1"/>
  <c r="F397" i="26" s="1"/>
  <c r="F398" i="26" s="1"/>
  <c r="F399" i="26" s="1"/>
  <c r="F400" i="26" s="1"/>
  <c r="F401" i="26" s="1"/>
  <c r="F402" i="26" s="1"/>
  <c r="F403" i="26" s="1"/>
  <c r="F404" i="26" s="1"/>
  <c r="F405" i="26" s="1"/>
  <c r="F406" i="26" s="1"/>
  <c r="F407" i="26" s="1"/>
  <c r="F408" i="26" s="1"/>
  <c r="F409" i="26" s="1"/>
  <c r="F410" i="26" s="1"/>
  <c r="F411" i="26" s="1"/>
  <c r="F412" i="26" s="1"/>
  <c r="F413" i="26" s="1"/>
  <c r="F414" i="26" s="1"/>
  <c r="F415" i="26" s="1"/>
  <c r="F416" i="26" s="1"/>
  <c r="F417" i="26" s="1"/>
  <c r="F418" i="26" s="1"/>
  <c r="F419" i="26" s="1"/>
  <c r="F420" i="26" s="1"/>
  <c r="F421" i="26" s="1"/>
  <c r="F422" i="26" s="1"/>
  <c r="F423" i="26" s="1"/>
  <c r="F424" i="26" s="1"/>
  <c r="F425" i="26" s="1"/>
  <c r="F426" i="26" s="1"/>
  <c r="F427" i="26" s="1"/>
  <c r="F428" i="26" s="1"/>
  <c r="F429" i="26" s="1"/>
  <c r="F430" i="26" s="1"/>
  <c r="F431" i="26" s="1"/>
  <c r="F432" i="26" s="1"/>
  <c r="F433" i="26" s="1"/>
  <c r="F434" i="26" s="1"/>
  <c r="F435" i="26" s="1"/>
  <c r="F436" i="26" s="1"/>
  <c r="F437" i="26" s="1"/>
  <c r="F438" i="26" s="1"/>
  <c r="F439" i="26" s="1"/>
  <c r="F440" i="26" s="1"/>
  <c r="F441" i="26" s="1"/>
  <c r="F442" i="26" s="1"/>
  <c r="F443" i="26" s="1"/>
  <c r="F444" i="26" s="1"/>
  <c r="F445" i="26" s="1"/>
  <c r="F446" i="26" s="1"/>
  <c r="F447" i="26" s="1"/>
  <c r="F448" i="26" s="1"/>
  <c r="F449" i="26" s="1"/>
  <c r="F450" i="26" s="1"/>
  <c r="F451" i="26" s="1"/>
  <c r="F452" i="26" s="1"/>
  <c r="F453" i="26" s="1"/>
  <c r="F454" i="26" s="1"/>
  <c r="F455" i="26" s="1"/>
  <c r="F456" i="26" s="1"/>
  <c r="F457" i="26" s="1"/>
  <c r="F458" i="26" s="1"/>
  <c r="F459" i="26" s="1"/>
  <c r="F460" i="26" s="1"/>
  <c r="F461" i="26" s="1"/>
  <c r="F462" i="26" s="1"/>
  <c r="F463" i="26" s="1"/>
  <c r="F464" i="26" s="1"/>
  <c r="F465" i="26" s="1"/>
  <c r="F466" i="26" s="1"/>
  <c r="F467" i="26" s="1"/>
  <c r="F468" i="26" s="1"/>
  <c r="F469" i="26" s="1"/>
  <c r="F470" i="26" s="1"/>
  <c r="F471" i="26" s="1"/>
  <c r="F472" i="26" s="1"/>
  <c r="F473" i="26" s="1"/>
  <c r="F474" i="26" s="1"/>
  <c r="F475" i="26" s="1"/>
  <c r="F476" i="26" s="1"/>
  <c r="F477" i="26" s="1"/>
  <c r="F478" i="26" s="1"/>
  <c r="F479" i="26" s="1"/>
  <c r="F480" i="26" s="1"/>
  <c r="F481" i="26" s="1"/>
  <c r="F482" i="26" s="1"/>
  <c r="O7" i="37"/>
  <c r="O8" i="37"/>
  <c r="O9" i="37"/>
  <c r="O10" i="37"/>
  <c r="O11" i="37"/>
  <c r="O12" i="37"/>
  <c r="O13" i="37"/>
  <c r="O14" i="37"/>
  <c r="O15" i="37"/>
  <c r="O16" i="37"/>
  <c r="O17" i="37"/>
  <c r="O18" i="37"/>
  <c r="O19" i="37"/>
  <c r="O20" i="37"/>
  <c r="O21" i="37"/>
  <c r="O22" i="37"/>
  <c r="O23" i="37"/>
  <c r="O24" i="37"/>
  <c r="O25" i="37"/>
  <c r="O26" i="37"/>
  <c r="O27" i="37"/>
  <c r="O28" i="37"/>
  <c r="O29" i="37"/>
  <c r="O30" i="37"/>
  <c r="O31" i="37"/>
  <c r="O32" i="37"/>
  <c r="O33" i="37"/>
  <c r="O34" i="37"/>
  <c r="O35" i="37"/>
  <c r="O36" i="37"/>
  <c r="O37" i="37"/>
  <c r="O38" i="37"/>
  <c r="O39" i="37"/>
  <c r="O40" i="37"/>
  <c r="O41" i="37"/>
  <c r="O42" i="37"/>
  <c r="O43" i="37"/>
  <c r="O44" i="37"/>
  <c r="O45" i="37"/>
  <c r="O46" i="37"/>
  <c r="O47" i="37"/>
  <c r="O48" i="37"/>
  <c r="O49" i="37"/>
  <c r="N7" i="37"/>
  <c r="N8" i="37"/>
  <c r="N9" i="37"/>
  <c r="N10" i="37"/>
  <c r="N11" i="37"/>
  <c r="N12" i="37"/>
  <c r="N13" i="37"/>
  <c r="N14" i="37"/>
  <c r="N15" i="37"/>
  <c r="N16" i="37"/>
  <c r="N17" i="37"/>
  <c r="N18" i="37"/>
  <c r="N19" i="37"/>
  <c r="N20" i="37"/>
  <c r="N21" i="37"/>
  <c r="N22" i="37"/>
  <c r="N23" i="37"/>
  <c r="N24" i="37"/>
  <c r="N25" i="37"/>
  <c r="N26" i="37"/>
  <c r="N27" i="37"/>
  <c r="N28" i="37"/>
  <c r="N29" i="37"/>
  <c r="N30" i="37"/>
  <c r="N31" i="37"/>
  <c r="N32" i="37"/>
  <c r="N33" i="37"/>
  <c r="N34" i="37"/>
  <c r="N35" i="37"/>
  <c r="N36" i="37"/>
  <c r="N37" i="37"/>
  <c r="N38" i="37"/>
  <c r="N39" i="37"/>
  <c r="N40" i="37"/>
  <c r="N41" i="37"/>
  <c r="N42" i="37"/>
  <c r="N43" i="37"/>
  <c r="N44" i="37"/>
  <c r="N45" i="37"/>
  <c r="N46" i="37"/>
  <c r="N47" i="37"/>
  <c r="N48" i="37"/>
  <c r="N49" i="37"/>
  <c r="N51" i="37"/>
  <c r="M51" i="37"/>
  <c r="M49" i="37"/>
  <c r="M47" i="37"/>
  <c r="M48" i="37"/>
  <c r="M46" i="37"/>
  <c r="M45" i="37"/>
  <c r="M44" i="37"/>
  <c r="M43" i="37"/>
  <c r="M42" i="37"/>
  <c r="M39" i="37"/>
  <c r="M40" i="37"/>
  <c r="M41" i="37"/>
  <c r="M38" i="37"/>
  <c r="M37" i="37"/>
  <c r="M36" i="37"/>
  <c r="M35" i="37"/>
  <c r="M34" i="37"/>
  <c r="M33" i="37"/>
  <c r="M32" i="37"/>
  <c r="M31" i="37"/>
  <c r="M21" i="37"/>
  <c r="M22" i="37"/>
  <c r="M23" i="37"/>
  <c r="M24" i="37"/>
  <c r="M25" i="37"/>
  <c r="M26" i="37"/>
  <c r="M27" i="37"/>
  <c r="M28" i="37"/>
  <c r="M29" i="37"/>
  <c r="M30" i="37"/>
  <c r="M20" i="37"/>
  <c r="M19" i="37"/>
  <c r="M18" i="37"/>
  <c r="M17" i="37"/>
  <c r="M16" i="37"/>
  <c r="M15" i="37"/>
  <c r="M14" i="37"/>
  <c r="M13" i="37"/>
  <c r="M12" i="37"/>
  <c r="M11" i="37"/>
  <c r="M10" i="37"/>
  <c r="M9" i="37"/>
  <c r="M8" i="37"/>
  <c r="M7" i="37"/>
  <c r="L20" i="37"/>
  <c r="L19" i="37"/>
  <c r="L18" i="37"/>
  <c r="L17" i="37"/>
  <c r="L16" i="37"/>
  <c r="L15" i="37"/>
  <c r="L14" i="37"/>
  <c r="L13" i="37"/>
  <c r="L12" i="37"/>
  <c r="L11" i="37"/>
  <c r="L10" i="37"/>
  <c r="L9" i="37"/>
  <c r="L8" i="37"/>
  <c r="K7" i="37"/>
  <c r="K8" i="37"/>
  <c r="K9" i="37"/>
  <c r="K10" i="37"/>
  <c r="K11" i="37"/>
  <c r="K12" i="37"/>
  <c r="K13" i="37"/>
  <c r="K14" i="37"/>
  <c r="K15" i="37"/>
  <c r="K16" i="37"/>
  <c r="K17" i="37"/>
  <c r="K18" i="37"/>
  <c r="K19" i="37"/>
  <c r="K20" i="37"/>
  <c r="J20" i="37"/>
  <c r="J19" i="37"/>
  <c r="J18" i="37"/>
  <c r="J17" i="37"/>
  <c r="J16" i="37"/>
  <c r="J15" i="37"/>
  <c r="J14" i="37"/>
  <c r="J13" i="37"/>
  <c r="J12" i="37"/>
  <c r="J11" i="37"/>
  <c r="J10" i="37"/>
  <c r="J9" i="37"/>
  <c r="J8" i="37"/>
  <c r="J7" i="37"/>
  <c r="O7" i="36"/>
  <c r="O8" i="36"/>
  <c r="O9" i="36"/>
  <c r="O10" i="36"/>
  <c r="O11" i="36"/>
  <c r="O12" i="36"/>
  <c r="O13" i="36"/>
  <c r="O14" i="36"/>
  <c r="O15" i="36"/>
  <c r="O16" i="36"/>
  <c r="O17" i="36"/>
  <c r="O18" i="36"/>
  <c r="O19" i="36"/>
  <c r="O20" i="36"/>
  <c r="O21" i="36"/>
  <c r="O22" i="36"/>
  <c r="O23" i="36"/>
  <c r="O24" i="36"/>
  <c r="O25" i="36"/>
  <c r="O26" i="36"/>
  <c r="O27" i="36"/>
  <c r="O28" i="36"/>
  <c r="O29" i="36"/>
  <c r="O30" i="36"/>
  <c r="O31" i="36"/>
  <c r="O32" i="36"/>
  <c r="O33" i="36"/>
  <c r="O34" i="36"/>
  <c r="O35" i="36"/>
  <c r="O36" i="36"/>
  <c r="O37" i="36"/>
  <c r="O38" i="36"/>
  <c r="O39" i="36"/>
  <c r="O40" i="36"/>
  <c r="O41" i="36"/>
  <c r="O42" i="36"/>
  <c r="O43" i="36"/>
  <c r="N7" i="36"/>
  <c r="N8" i="36"/>
  <c r="N9" i="36"/>
  <c r="N10" i="36"/>
  <c r="N11" i="36"/>
  <c r="N12" i="36"/>
  <c r="N13" i="36"/>
  <c r="N14" i="36"/>
  <c r="N15" i="36"/>
  <c r="N16" i="36"/>
  <c r="N17" i="36"/>
  <c r="N18" i="36"/>
  <c r="N19" i="36"/>
  <c r="N20" i="36"/>
  <c r="N21" i="36"/>
  <c r="N22" i="36"/>
  <c r="N23" i="36"/>
  <c r="N24" i="36"/>
  <c r="N25" i="36"/>
  <c r="N26" i="36"/>
  <c r="N27" i="36"/>
  <c r="N28" i="36"/>
  <c r="N29" i="36"/>
  <c r="N30" i="36"/>
  <c r="N31" i="36"/>
  <c r="N32" i="36"/>
  <c r="N33" i="36"/>
  <c r="N34" i="36"/>
  <c r="N35" i="36"/>
  <c r="N36" i="36"/>
  <c r="N37" i="36"/>
  <c r="N38" i="36"/>
  <c r="N39" i="36"/>
  <c r="N40" i="36"/>
  <c r="N41" i="36"/>
  <c r="N42" i="36"/>
  <c r="N43" i="36"/>
  <c r="N45" i="36"/>
  <c r="M45" i="36"/>
  <c r="M43" i="36"/>
  <c r="M42" i="36"/>
  <c r="M41" i="36"/>
  <c r="M36" i="36"/>
  <c r="M37" i="36"/>
  <c r="M38" i="36"/>
  <c r="M39" i="36"/>
  <c r="M40" i="36"/>
  <c r="M35" i="36"/>
  <c r="M34" i="36"/>
  <c r="M33" i="36"/>
  <c r="M28" i="36"/>
  <c r="M29" i="36"/>
  <c r="M30" i="36"/>
  <c r="M31" i="36"/>
  <c r="M32" i="36"/>
  <c r="M27" i="36"/>
  <c r="M26" i="36"/>
  <c r="M25" i="36"/>
  <c r="M24" i="36"/>
  <c r="M23" i="36"/>
  <c r="M22" i="36"/>
  <c r="M21" i="36"/>
  <c r="M20" i="36"/>
  <c r="M19" i="36"/>
  <c r="M18" i="36"/>
  <c r="M17" i="36"/>
  <c r="M16" i="36"/>
  <c r="M15" i="36"/>
  <c r="M14" i="36"/>
  <c r="M13" i="36"/>
  <c r="M12" i="36"/>
  <c r="M11" i="36"/>
  <c r="M10" i="36"/>
  <c r="M9" i="36"/>
  <c r="M8" i="36"/>
  <c r="M7" i="36"/>
  <c r="L16" i="36"/>
  <c r="L15" i="36"/>
  <c r="L14" i="36"/>
  <c r="L13" i="36"/>
  <c r="L12" i="36"/>
  <c r="L11" i="36"/>
  <c r="L10" i="36"/>
  <c r="L9" i="36"/>
  <c r="L8" i="36"/>
  <c r="K7" i="36"/>
  <c r="K8" i="36"/>
  <c r="K9" i="36"/>
  <c r="K10" i="36"/>
  <c r="K11" i="36"/>
  <c r="K12" i="36"/>
  <c r="K13" i="36"/>
  <c r="K14" i="36"/>
  <c r="K15" i="36"/>
  <c r="K16" i="36"/>
  <c r="J16" i="36"/>
  <c r="J15" i="36"/>
  <c r="J14" i="36"/>
  <c r="J13" i="36"/>
  <c r="J12" i="36"/>
  <c r="J11" i="36"/>
  <c r="J10" i="36"/>
  <c r="J9" i="36"/>
  <c r="J8" i="36"/>
  <c r="J7" i="36"/>
  <c r="L12" i="35"/>
  <c r="K12" i="35"/>
  <c r="J12" i="35"/>
  <c r="L13" i="35"/>
  <c r="L11" i="35"/>
  <c r="L10" i="35"/>
  <c r="L9" i="35"/>
  <c r="L8" i="35"/>
  <c r="O7" i="35"/>
  <c r="O8" i="35"/>
  <c r="O9" i="35"/>
  <c r="O10" i="35"/>
  <c r="O11" i="35"/>
  <c r="O12" i="35"/>
  <c r="O13" i="35"/>
  <c r="O14" i="35"/>
  <c r="O15" i="35"/>
  <c r="O16" i="35"/>
  <c r="O17" i="35"/>
  <c r="O18" i="35"/>
  <c r="O19" i="35"/>
  <c r="O20" i="35"/>
  <c r="O21" i="35"/>
  <c r="O22" i="35"/>
  <c r="O23" i="35"/>
  <c r="O24" i="35"/>
  <c r="O25" i="35"/>
  <c r="O26" i="35"/>
  <c r="O27" i="35"/>
  <c r="O28" i="35"/>
  <c r="O29" i="35"/>
  <c r="O30" i="35"/>
  <c r="O31" i="35"/>
  <c r="N7" i="35"/>
  <c r="N8" i="35"/>
  <c r="N9" i="35"/>
  <c r="N10" i="35"/>
  <c r="N11" i="35"/>
  <c r="N12" i="35"/>
  <c r="N13" i="35"/>
  <c r="N14" i="35"/>
  <c r="N15" i="35"/>
  <c r="N16" i="35"/>
  <c r="N17" i="35"/>
  <c r="N18" i="35"/>
  <c r="N19" i="35"/>
  <c r="N20" i="35"/>
  <c r="N21" i="35"/>
  <c r="N22" i="35"/>
  <c r="N23" i="35"/>
  <c r="N24" i="35"/>
  <c r="N25" i="35"/>
  <c r="N26" i="35"/>
  <c r="N27" i="35"/>
  <c r="N28" i="35"/>
  <c r="N29" i="35"/>
  <c r="N30" i="35"/>
  <c r="N31" i="35"/>
  <c r="N33" i="35"/>
  <c r="M33" i="35"/>
  <c r="M31" i="35"/>
  <c r="M30" i="35"/>
  <c r="M29" i="35"/>
  <c r="M28" i="35"/>
  <c r="M27" i="35"/>
  <c r="M26" i="35"/>
  <c r="M25" i="35"/>
  <c r="M24" i="35"/>
  <c r="M23" i="35"/>
  <c r="M22" i="35"/>
  <c r="M21" i="35"/>
  <c r="M20" i="35"/>
  <c r="M19" i="35"/>
  <c r="M18" i="35"/>
  <c r="M17" i="35"/>
  <c r="M16" i="35"/>
  <c r="M15" i="35"/>
  <c r="M14" i="35"/>
  <c r="M13" i="35"/>
  <c r="M8" i="35"/>
  <c r="M9" i="35"/>
  <c r="M10" i="35"/>
  <c r="M11" i="35"/>
  <c r="M12" i="35"/>
  <c r="M7" i="35"/>
  <c r="L17" i="35"/>
  <c r="L16" i="35"/>
  <c r="L15" i="35"/>
  <c r="L14" i="35"/>
  <c r="K7" i="35"/>
  <c r="K8" i="35"/>
  <c r="K9" i="35"/>
  <c r="K10" i="35"/>
  <c r="K11" i="35"/>
  <c r="K13" i="35"/>
  <c r="K14" i="35"/>
  <c r="K15" i="35"/>
  <c r="K16" i="35"/>
  <c r="K17" i="35"/>
  <c r="J17" i="35"/>
  <c r="J16" i="35"/>
  <c r="J15" i="35"/>
  <c r="J14" i="35"/>
  <c r="J13" i="35"/>
  <c r="J11" i="35"/>
  <c r="J10" i="35"/>
  <c r="J9" i="35"/>
  <c r="J8" i="35"/>
  <c r="J7" i="35"/>
  <c r="O7" i="34"/>
  <c r="O8" i="34"/>
  <c r="O9" i="34"/>
  <c r="O10" i="34"/>
  <c r="O11" i="34"/>
  <c r="O12" i="34"/>
  <c r="O13" i="34"/>
  <c r="O14" i="34"/>
  <c r="O15" i="34"/>
  <c r="O16" i="34"/>
  <c r="O17" i="34"/>
  <c r="O18" i="34"/>
  <c r="O19" i="34"/>
  <c r="O20" i="34"/>
  <c r="O21" i="34"/>
  <c r="O22" i="34"/>
  <c r="O23" i="34"/>
  <c r="O24" i="34"/>
  <c r="O25" i="34"/>
  <c r="O26" i="34"/>
  <c r="O27" i="34"/>
  <c r="O28" i="34"/>
  <c r="O29" i="34"/>
  <c r="O30" i="34"/>
  <c r="O31" i="34"/>
  <c r="O32" i="34"/>
  <c r="O33" i="34"/>
  <c r="O34" i="34"/>
  <c r="O35" i="34"/>
  <c r="O36" i="34"/>
  <c r="O37" i="34"/>
  <c r="O38" i="34"/>
  <c r="O39" i="34"/>
  <c r="O40" i="34"/>
  <c r="O41" i="34"/>
  <c r="O42" i="34"/>
  <c r="O43" i="34"/>
  <c r="O44" i="34"/>
  <c r="O45" i="34"/>
  <c r="O46" i="34"/>
  <c r="O47" i="34"/>
  <c r="O48" i="34"/>
  <c r="O49" i="34"/>
  <c r="O50" i="34"/>
  <c r="O51" i="34"/>
  <c r="O52" i="34"/>
  <c r="O53" i="34"/>
  <c r="O54" i="34"/>
  <c r="O55" i="34"/>
  <c r="O56" i="34"/>
  <c r="O57" i="34"/>
  <c r="O58" i="34"/>
  <c r="O59" i="34"/>
  <c r="O60" i="34"/>
  <c r="O61" i="34"/>
  <c r="O62" i="34"/>
  <c r="O63" i="34"/>
  <c r="O64" i="34"/>
  <c r="O65" i="34"/>
  <c r="O66" i="34"/>
  <c r="O67" i="34"/>
  <c r="O68" i="34"/>
  <c r="O69" i="34"/>
  <c r="O70" i="34"/>
  <c r="N7" i="34"/>
  <c r="N8" i="34"/>
  <c r="N9" i="34"/>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39" i="34"/>
  <c r="N40" i="34"/>
  <c r="N41" i="34"/>
  <c r="N42" i="34"/>
  <c r="N43" i="34"/>
  <c r="N44" i="34"/>
  <c r="N45" i="34"/>
  <c r="N46" i="34"/>
  <c r="N47" i="34"/>
  <c r="N48" i="34"/>
  <c r="N49" i="34"/>
  <c r="N50" i="34"/>
  <c r="N51" i="34"/>
  <c r="N52" i="34"/>
  <c r="N53" i="34"/>
  <c r="N54" i="34"/>
  <c r="N55" i="34"/>
  <c r="N56" i="34"/>
  <c r="N57" i="34"/>
  <c r="N58" i="34"/>
  <c r="N59" i="34"/>
  <c r="N60" i="34"/>
  <c r="N61" i="34"/>
  <c r="N62" i="34"/>
  <c r="N63" i="34"/>
  <c r="N64" i="34"/>
  <c r="N65" i="34"/>
  <c r="N66" i="34"/>
  <c r="N67" i="34"/>
  <c r="N68" i="34"/>
  <c r="N69" i="34"/>
  <c r="N70" i="34"/>
  <c r="N72" i="34"/>
  <c r="M72" i="34"/>
  <c r="M70" i="34"/>
  <c r="M69" i="34"/>
  <c r="M68" i="34"/>
  <c r="M60" i="34"/>
  <c r="M61" i="34"/>
  <c r="M62" i="34"/>
  <c r="M63" i="34"/>
  <c r="M64" i="34"/>
  <c r="M65" i="34"/>
  <c r="M66" i="34"/>
  <c r="M67" i="34"/>
  <c r="M59" i="34"/>
  <c r="M58" i="34"/>
  <c r="M57" i="34"/>
  <c r="M56" i="34"/>
  <c r="M55" i="34"/>
  <c r="M54" i="34"/>
  <c r="M53" i="34"/>
  <c r="M39" i="34"/>
  <c r="M40" i="34"/>
  <c r="M41" i="34"/>
  <c r="M42" i="34"/>
  <c r="M43" i="34"/>
  <c r="M44" i="34"/>
  <c r="M45" i="34"/>
  <c r="M46" i="34"/>
  <c r="M47" i="34"/>
  <c r="M48" i="34"/>
  <c r="M49" i="34"/>
  <c r="M50" i="34"/>
  <c r="M51" i="34"/>
  <c r="M52" i="34"/>
  <c r="M38" i="34"/>
  <c r="M37" i="34"/>
  <c r="M36" i="34"/>
  <c r="M35" i="34"/>
  <c r="M32" i="34"/>
  <c r="M33" i="34"/>
  <c r="M34" i="34"/>
  <c r="M31" i="34"/>
  <c r="M27" i="34"/>
  <c r="M28" i="34"/>
  <c r="M29" i="34"/>
  <c r="M30" i="34"/>
  <c r="M26" i="34"/>
  <c r="M25" i="34"/>
  <c r="M24" i="34"/>
  <c r="M23" i="34"/>
  <c r="M22" i="34"/>
  <c r="M21" i="34"/>
  <c r="M20" i="34"/>
  <c r="M19" i="34"/>
  <c r="M18" i="34"/>
  <c r="M17" i="34"/>
  <c r="M11" i="34"/>
  <c r="M12" i="34"/>
  <c r="M13" i="34"/>
  <c r="M14" i="34"/>
  <c r="M15" i="34"/>
  <c r="M16" i="34"/>
  <c r="M10" i="34"/>
  <c r="M9" i="34"/>
  <c r="M8" i="34"/>
  <c r="M7" i="34"/>
  <c r="L8" i="34"/>
  <c r="L9" i="34"/>
  <c r="L10" i="34"/>
  <c r="L11" i="34"/>
  <c r="L12" i="34"/>
  <c r="L13" i="34"/>
  <c r="L14" i="34"/>
  <c r="L15" i="34"/>
  <c r="L16" i="34"/>
  <c r="L17" i="34"/>
  <c r="L18" i="34"/>
  <c r="L19" i="34"/>
  <c r="L20" i="34"/>
  <c r="L21" i="34"/>
  <c r="L22" i="34"/>
  <c r="L23" i="34"/>
  <c r="L24" i="34"/>
  <c r="L25" i="34"/>
  <c r="L26" i="34"/>
  <c r="K7" i="34"/>
  <c r="K8" i="34"/>
  <c r="K9" i="34"/>
  <c r="K10" i="34"/>
  <c r="K11" i="34"/>
  <c r="K12" i="34"/>
  <c r="K13" i="34"/>
  <c r="K14" i="34"/>
  <c r="K15" i="34"/>
  <c r="K16" i="34"/>
  <c r="K17" i="34"/>
  <c r="K18" i="34"/>
  <c r="K19" i="34"/>
  <c r="K20" i="34"/>
  <c r="K21" i="34"/>
  <c r="K22" i="34"/>
  <c r="K23" i="34"/>
  <c r="K24" i="34"/>
  <c r="K25" i="34"/>
  <c r="K26" i="34"/>
  <c r="J26" i="34"/>
  <c r="J25" i="34"/>
  <c r="J24" i="34"/>
  <c r="J23" i="34"/>
  <c r="J22" i="34"/>
  <c r="J21" i="34"/>
  <c r="J20" i="34"/>
  <c r="J19" i="34"/>
  <c r="J18" i="34"/>
  <c r="J17" i="34"/>
  <c r="J16" i="34"/>
  <c r="J15" i="34"/>
  <c r="J14" i="34"/>
  <c r="J13" i="34"/>
  <c r="J12" i="34"/>
  <c r="J11" i="34"/>
  <c r="J10" i="34"/>
  <c r="J9" i="34"/>
  <c r="J8" i="34"/>
  <c r="J7" i="34"/>
  <c r="N75" i="33"/>
  <c r="M75" i="33"/>
  <c r="O7" i="33"/>
  <c r="O8" i="33"/>
  <c r="O9" i="33"/>
  <c r="O10" i="33"/>
  <c r="O11" i="33"/>
  <c r="O12" i="33"/>
  <c r="O13" i="33"/>
  <c r="O14" i="33"/>
  <c r="O15" i="33"/>
  <c r="O16" i="33"/>
  <c r="O17" i="33"/>
  <c r="O18" i="33"/>
  <c r="O19" i="33"/>
  <c r="O20" i="33"/>
  <c r="O21" i="33"/>
  <c r="O22" i="33"/>
  <c r="O23" i="33"/>
  <c r="O24" i="33"/>
  <c r="O25" i="33"/>
  <c r="O26" i="33"/>
  <c r="O27" i="33"/>
  <c r="O28" i="33"/>
  <c r="O29" i="33"/>
  <c r="O30" i="33"/>
  <c r="O31" i="33"/>
  <c r="O32" i="33"/>
  <c r="O33" i="33"/>
  <c r="O34" i="33"/>
  <c r="O35" i="33"/>
  <c r="O36" i="33"/>
  <c r="O37" i="33"/>
  <c r="O38" i="33"/>
  <c r="O39" i="33"/>
  <c r="O40" i="33"/>
  <c r="O41" i="33"/>
  <c r="O42" i="33"/>
  <c r="O43" i="33"/>
  <c r="O44" i="33"/>
  <c r="O45" i="33"/>
  <c r="O46" i="33"/>
  <c r="O47" i="33"/>
  <c r="O48" i="33"/>
  <c r="O49" i="33"/>
  <c r="O50" i="33"/>
  <c r="O51" i="33"/>
  <c r="O52" i="33"/>
  <c r="O53" i="33"/>
  <c r="O54" i="33"/>
  <c r="O55" i="33"/>
  <c r="O56" i="33"/>
  <c r="O57" i="33"/>
  <c r="O58" i="33"/>
  <c r="O59" i="33"/>
  <c r="O60" i="33"/>
  <c r="O61" i="33"/>
  <c r="O62" i="33"/>
  <c r="O63" i="33"/>
  <c r="O64" i="33"/>
  <c r="O65" i="33"/>
  <c r="O66" i="33"/>
  <c r="O67" i="33"/>
  <c r="O68" i="33"/>
  <c r="O69" i="33"/>
  <c r="O70" i="33"/>
  <c r="O71" i="33"/>
  <c r="O72" i="33"/>
  <c r="O73" i="33"/>
  <c r="N7" i="33"/>
  <c r="N8" i="33"/>
  <c r="N9" i="33"/>
  <c r="N10" i="33"/>
  <c r="N11" i="33"/>
  <c r="N12" i="33"/>
  <c r="N13" i="33"/>
  <c r="N14" i="33"/>
  <c r="N15" i="33"/>
  <c r="N16" i="33"/>
  <c r="N17" i="33"/>
  <c r="N18" i="33"/>
  <c r="N19" i="33"/>
  <c r="N20" i="33"/>
  <c r="N21" i="33"/>
  <c r="N22" i="33"/>
  <c r="N23" i="33"/>
  <c r="N24" i="33"/>
  <c r="N25" i="33"/>
  <c r="N26" i="33"/>
  <c r="N27" i="33"/>
  <c r="N28" i="33"/>
  <c r="N29" i="33"/>
  <c r="N30" i="33"/>
  <c r="N31" i="33"/>
  <c r="N32" i="33"/>
  <c r="N33" i="33"/>
  <c r="N34" i="33"/>
  <c r="N35" i="33"/>
  <c r="N36" i="33"/>
  <c r="N37" i="33"/>
  <c r="N38" i="33"/>
  <c r="N39" i="33"/>
  <c r="N40" i="33"/>
  <c r="N41" i="33"/>
  <c r="N42" i="33"/>
  <c r="N43" i="33"/>
  <c r="N44" i="33"/>
  <c r="N45" i="33"/>
  <c r="N46" i="33"/>
  <c r="N47" i="33"/>
  <c r="N48" i="33"/>
  <c r="N49" i="33"/>
  <c r="N50" i="33"/>
  <c r="N51" i="33"/>
  <c r="N52" i="33"/>
  <c r="N53" i="33"/>
  <c r="N54" i="33"/>
  <c r="N55" i="33"/>
  <c r="N56" i="33"/>
  <c r="N57" i="33"/>
  <c r="N58" i="33"/>
  <c r="N59" i="33"/>
  <c r="N60" i="33"/>
  <c r="N61" i="33"/>
  <c r="N62" i="33"/>
  <c r="N63" i="33"/>
  <c r="N64" i="33"/>
  <c r="N65" i="33"/>
  <c r="N66" i="33"/>
  <c r="N67" i="33"/>
  <c r="N68" i="33"/>
  <c r="N69" i="33"/>
  <c r="N70" i="33"/>
  <c r="N71" i="33"/>
  <c r="N72" i="33"/>
  <c r="N73" i="33"/>
  <c r="M73" i="33"/>
  <c r="M72" i="33"/>
  <c r="M71" i="33"/>
  <c r="M70" i="33"/>
  <c r="M65" i="33"/>
  <c r="M66" i="33"/>
  <c r="M67" i="33"/>
  <c r="M68" i="33"/>
  <c r="M69" i="33"/>
  <c r="M64" i="33"/>
  <c r="M63" i="33"/>
  <c r="M54" i="33"/>
  <c r="M55" i="33"/>
  <c r="M56" i="33"/>
  <c r="M57" i="33"/>
  <c r="M58" i="33"/>
  <c r="M59" i="33"/>
  <c r="M60" i="33"/>
  <c r="M61" i="33"/>
  <c r="M62" i="33"/>
  <c r="M53" i="33"/>
  <c r="M52" i="33"/>
  <c r="M51" i="33"/>
  <c r="M50" i="33"/>
  <c r="M49" i="33"/>
  <c r="M48" i="33"/>
  <c r="M47" i="33"/>
  <c r="M46" i="33"/>
  <c r="M39" i="33"/>
  <c r="M40" i="33"/>
  <c r="M41" i="33"/>
  <c r="M42" i="33"/>
  <c r="M43" i="33"/>
  <c r="M44" i="33"/>
  <c r="M45" i="33"/>
  <c r="M38" i="33"/>
  <c r="M37" i="33"/>
  <c r="M31" i="33"/>
  <c r="M32" i="33"/>
  <c r="M33" i="33"/>
  <c r="M34" i="33"/>
  <c r="M35" i="33"/>
  <c r="M36" i="33"/>
  <c r="M30" i="33"/>
  <c r="M26" i="33"/>
  <c r="M27" i="33"/>
  <c r="M28" i="33"/>
  <c r="M29" i="33"/>
  <c r="M25" i="33"/>
  <c r="M24" i="33"/>
  <c r="M23" i="33"/>
  <c r="M22" i="33"/>
  <c r="M21" i="33"/>
  <c r="M11" i="33"/>
  <c r="M12" i="33"/>
  <c r="M13" i="33"/>
  <c r="M14" i="33"/>
  <c r="M15" i="33"/>
  <c r="M16" i="33"/>
  <c r="M17" i="33"/>
  <c r="M18" i="33"/>
  <c r="M19" i="33"/>
  <c r="M20" i="33"/>
  <c r="M10" i="33"/>
  <c r="M9" i="33"/>
  <c r="M8" i="33"/>
  <c r="M7" i="33"/>
  <c r="L20" i="33"/>
  <c r="L21" i="33"/>
  <c r="K20" i="33"/>
  <c r="K21" i="33"/>
  <c r="J21" i="33"/>
  <c r="J20" i="33"/>
  <c r="L8" i="33"/>
  <c r="L9" i="33"/>
  <c r="L10" i="33"/>
  <c r="L11" i="33"/>
  <c r="L12" i="33"/>
  <c r="L13" i="33"/>
  <c r="L14" i="33"/>
  <c r="L15" i="33"/>
  <c r="L16" i="33"/>
  <c r="L17" i="33"/>
  <c r="L18" i="33"/>
  <c r="L19" i="33"/>
  <c r="K8" i="33"/>
  <c r="K9" i="33"/>
  <c r="K10" i="33"/>
  <c r="K11" i="33"/>
  <c r="K12" i="33"/>
  <c r="K13" i="33"/>
  <c r="K14" i="33"/>
  <c r="K15" i="33"/>
  <c r="K16" i="33"/>
  <c r="K17" i="33"/>
  <c r="K18" i="33"/>
  <c r="K19" i="33"/>
  <c r="J19" i="33"/>
  <c r="J18" i="33"/>
  <c r="J17" i="33"/>
  <c r="J16" i="33"/>
  <c r="J15" i="33"/>
  <c r="J14" i="33"/>
  <c r="J13" i="33"/>
  <c r="J12" i="33"/>
  <c r="J11" i="33"/>
  <c r="J10" i="33"/>
  <c r="J9" i="33"/>
  <c r="J8" i="33"/>
  <c r="K7" i="33"/>
  <c r="J7" i="33"/>
  <c r="N45" i="32"/>
  <c r="M45" i="32"/>
  <c r="O45" i="32"/>
  <c r="O44" i="32"/>
  <c r="O43" i="32"/>
  <c r="O42" i="32"/>
  <c r="O41" i="32"/>
  <c r="O40" i="32"/>
  <c r="O39" i="32"/>
  <c r="O38" i="32"/>
  <c r="O37" i="32"/>
  <c r="O36" i="32"/>
  <c r="O35" i="32"/>
  <c r="O34" i="32"/>
  <c r="O33" i="32"/>
  <c r="O32" i="32"/>
  <c r="O31" i="32"/>
  <c r="O30" i="32"/>
  <c r="O29" i="32"/>
  <c r="O28" i="32"/>
  <c r="O27" i="32"/>
  <c r="O26" i="32"/>
  <c r="O25" i="32"/>
  <c r="O24" i="32"/>
  <c r="O23" i="32"/>
  <c r="O22" i="32"/>
  <c r="O21" i="32"/>
  <c r="O20" i="32"/>
  <c r="O19" i="32"/>
  <c r="O18" i="32"/>
  <c r="O17" i="32"/>
  <c r="O16" i="32"/>
  <c r="O15" i="32"/>
  <c r="O14" i="32"/>
  <c r="O13" i="32"/>
  <c r="O12" i="32"/>
  <c r="O11" i="32"/>
  <c r="O10" i="32"/>
  <c r="O9" i="32"/>
  <c r="O8" i="32"/>
  <c r="O7" i="32"/>
  <c r="L17" i="32"/>
  <c r="L16" i="32"/>
  <c r="L15" i="32"/>
  <c r="L14" i="32"/>
  <c r="L13" i="32"/>
  <c r="L12" i="32"/>
  <c r="L11" i="32"/>
  <c r="L10" i="32"/>
  <c r="L9" i="32"/>
  <c r="L8" i="32"/>
  <c r="N7" i="32"/>
  <c r="N8" i="32"/>
  <c r="N9" i="32"/>
  <c r="N10" i="32"/>
  <c r="N11" i="32"/>
  <c r="N12" i="32"/>
  <c r="N13" i="32"/>
  <c r="N14" i="32"/>
  <c r="N15" i="32"/>
  <c r="N16" i="32"/>
  <c r="N17" i="32"/>
  <c r="N18" i="32"/>
  <c r="N19" i="32"/>
  <c r="N20" i="32"/>
  <c r="N21" i="32"/>
  <c r="N22" i="32"/>
  <c r="N23" i="32"/>
  <c r="N24" i="32"/>
  <c r="N25" i="32"/>
  <c r="N26" i="32"/>
  <c r="N27" i="32"/>
  <c r="N28" i="32"/>
  <c r="N29" i="32"/>
  <c r="N30" i="32"/>
  <c r="N31" i="32"/>
  <c r="N32" i="32"/>
  <c r="N33" i="32"/>
  <c r="N34" i="32"/>
  <c r="N35" i="32"/>
  <c r="N36" i="32"/>
  <c r="N37" i="32"/>
  <c r="N38" i="32"/>
  <c r="N39" i="32"/>
  <c r="N40" i="32"/>
  <c r="N41" i="32"/>
  <c r="N42" i="32"/>
  <c r="N43" i="32"/>
  <c r="N44" i="32"/>
  <c r="N47" i="32"/>
  <c r="M47" i="32"/>
  <c r="M39" i="32"/>
  <c r="M40" i="32"/>
  <c r="M41" i="32"/>
  <c r="M42" i="32"/>
  <c r="M43" i="32"/>
  <c r="M44" i="32"/>
  <c r="M38" i="32"/>
  <c r="M35" i="32"/>
  <c r="M36" i="32"/>
  <c r="M37" i="32"/>
  <c r="M34" i="32"/>
  <c r="M25" i="32"/>
  <c r="M26" i="32"/>
  <c r="M27" i="32"/>
  <c r="M28" i="32"/>
  <c r="M29" i="32"/>
  <c r="M30" i="32"/>
  <c r="M31" i="32"/>
  <c r="M32" i="32"/>
  <c r="M33" i="32"/>
  <c r="M24" i="32"/>
  <c r="M23" i="32"/>
  <c r="M20" i="32"/>
  <c r="M21" i="32"/>
  <c r="M22" i="32"/>
  <c r="M19" i="32"/>
  <c r="M18" i="32"/>
  <c r="M17" i="32"/>
  <c r="M16" i="32"/>
  <c r="M15" i="32"/>
  <c r="M14" i="32"/>
  <c r="M13" i="32"/>
  <c r="M8" i="32"/>
  <c r="M9" i="32"/>
  <c r="M10" i="32"/>
  <c r="M11" i="32"/>
  <c r="M12" i="32"/>
  <c r="M7" i="32"/>
  <c r="K8" i="32"/>
  <c r="K9" i="32"/>
  <c r="K10" i="32"/>
  <c r="K11" i="32"/>
  <c r="K12" i="32"/>
  <c r="K13" i="32"/>
  <c r="K14" i="32"/>
  <c r="K15" i="32"/>
  <c r="K16" i="32"/>
  <c r="K17" i="32"/>
  <c r="J17" i="32"/>
  <c r="J16" i="32"/>
  <c r="J15" i="32"/>
  <c r="J14" i="32"/>
  <c r="J8" i="32"/>
  <c r="J9" i="32"/>
  <c r="J10" i="32"/>
  <c r="J11" i="32"/>
  <c r="J12" i="32"/>
  <c r="J13" i="32"/>
  <c r="K7" i="32"/>
  <c r="J7" i="32"/>
  <c r="O7" i="31"/>
  <c r="O8" i="31"/>
  <c r="O9" i="31"/>
  <c r="O10" i="31"/>
  <c r="O11" i="31"/>
  <c r="O12" i="31"/>
  <c r="O13" i="31"/>
  <c r="O14" i="31"/>
  <c r="O15" i="31"/>
  <c r="O16" i="31"/>
  <c r="O17" i="31"/>
  <c r="O18" i="31"/>
  <c r="O19" i="31"/>
  <c r="O20" i="31"/>
  <c r="O21" i="31"/>
  <c r="O22" i="31"/>
  <c r="O23" i="31"/>
  <c r="O24" i="31"/>
  <c r="O25" i="31"/>
  <c r="O26" i="31"/>
  <c r="O27" i="31"/>
  <c r="O28" i="31"/>
  <c r="O29" i="31"/>
  <c r="O30" i="31"/>
  <c r="O31" i="31"/>
  <c r="O32" i="31"/>
  <c r="O33" i="31"/>
  <c r="O34" i="31"/>
  <c r="O35" i="31"/>
  <c r="O36" i="31"/>
  <c r="O37" i="31"/>
  <c r="O38" i="31"/>
  <c r="O39" i="31"/>
  <c r="O40" i="31"/>
  <c r="N7" i="31"/>
  <c r="N8" i="31"/>
  <c r="N9" i="31"/>
  <c r="N10" i="31"/>
  <c r="N11" i="31"/>
  <c r="N12" i="31"/>
  <c r="N13" i="31"/>
  <c r="N14" i="31"/>
  <c r="N15" i="31"/>
  <c r="N16" i="31"/>
  <c r="N17" i="31"/>
  <c r="N18" i="31"/>
  <c r="N19" i="31"/>
  <c r="N20" i="31"/>
  <c r="N21" i="31"/>
  <c r="N22" i="31"/>
  <c r="N23" i="31"/>
  <c r="N24" i="31"/>
  <c r="N25" i="31"/>
  <c r="N26" i="31"/>
  <c r="N27" i="31"/>
  <c r="N28" i="31"/>
  <c r="N29" i="31"/>
  <c r="N30" i="31"/>
  <c r="N31" i="31"/>
  <c r="N32" i="31"/>
  <c r="N33" i="31"/>
  <c r="N34" i="31"/>
  <c r="N35" i="31"/>
  <c r="N36" i="31"/>
  <c r="N37" i="31"/>
  <c r="N38" i="31"/>
  <c r="N39" i="31"/>
  <c r="N40" i="31"/>
  <c r="N42" i="31"/>
  <c r="M42" i="31"/>
  <c r="M40" i="31"/>
  <c r="M35" i="31"/>
  <c r="M36" i="31"/>
  <c r="M37" i="31"/>
  <c r="M38" i="31"/>
  <c r="M39" i="31"/>
  <c r="M34" i="31"/>
  <c r="M33" i="31"/>
  <c r="M32" i="31"/>
  <c r="M31" i="31"/>
  <c r="M30" i="31"/>
  <c r="M12" i="31"/>
  <c r="M13" i="31"/>
  <c r="M14" i="31"/>
  <c r="M15" i="31"/>
  <c r="M16" i="31"/>
  <c r="M17" i="31"/>
  <c r="M18" i="31"/>
  <c r="M19" i="31"/>
  <c r="M20" i="31"/>
  <c r="M21" i="31"/>
  <c r="M22" i="31"/>
  <c r="M23" i="31"/>
  <c r="M24" i="31"/>
  <c r="M25" i="31"/>
  <c r="M26" i="31"/>
  <c r="M27" i="31"/>
  <c r="M28" i="31"/>
  <c r="M29" i="31"/>
  <c r="M11" i="31"/>
  <c r="M10" i="31"/>
  <c r="M9" i="31"/>
  <c r="M8" i="31"/>
  <c r="M7" i="31"/>
  <c r="L8" i="31"/>
  <c r="L9" i="31"/>
  <c r="L10" i="31"/>
  <c r="L11" i="31"/>
  <c r="L12" i="31"/>
  <c r="L13" i="31"/>
  <c r="L14" i="31"/>
  <c r="L15" i="31"/>
  <c r="L16" i="31"/>
  <c r="L17" i="31"/>
  <c r="K8" i="31"/>
  <c r="K9" i="31"/>
  <c r="K10" i="31"/>
  <c r="K11" i="31"/>
  <c r="K12" i="31"/>
  <c r="K13" i="31"/>
  <c r="K14" i="31"/>
  <c r="K15" i="31"/>
  <c r="K16" i="31"/>
  <c r="K17" i="31"/>
  <c r="J17" i="31"/>
  <c r="J16" i="31"/>
  <c r="J15" i="31"/>
  <c r="J14" i="31"/>
  <c r="J13" i="31"/>
  <c r="J12" i="31"/>
  <c r="J11" i="31"/>
  <c r="J10" i="31"/>
  <c r="J9" i="31"/>
  <c r="J8" i="31"/>
  <c r="K7" i="31"/>
  <c r="J7" i="31"/>
  <c r="N48" i="30"/>
  <c r="M48"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38" i="30"/>
  <c r="O39" i="30"/>
  <c r="O40" i="30"/>
  <c r="O41" i="30"/>
  <c r="O42" i="30"/>
  <c r="O43" i="30"/>
  <c r="O44" i="30"/>
  <c r="O45" i="30"/>
  <c r="O46" i="30"/>
  <c r="N7" i="30"/>
  <c r="N8" i="30"/>
  <c r="N9" i="30"/>
  <c r="N10" i="30"/>
  <c r="N11" i="30"/>
  <c r="N12" i="30"/>
  <c r="N13" i="30"/>
  <c r="N14" i="30"/>
  <c r="N15" i="30"/>
  <c r="N16" i="30"/>
  <c r="N17" i="30"/>
  <c r="N18" i="30"/>
  <c r="N19" i="30"/>
  <c r="N20" i="30"/>
  <c r="N21" i="30"/>
  <c r="N22" i="30"/>
  <c r="N23" i="30"/>
  <c r="N24" i="30"/>
  <c r="N25" i="30"/>
  <c r="N26" i="30"/>
  <c r="N27" i="30"/>
  <c r="N28" i="30"/>
  <c r="N29" i="30"/>
  <c r="N30" i="30"/>
  <c r="N31" i="30"/>
  <c r="N32" i="30"/>
  <c r="N33" i="30"/>
  <c r="N34" i="30"/>
  <c r="N35" i="30"/>
  <c r="N36" i="30"/>
  <c r="N37" i="30"/>
  <c r="N38" i="30"/>
  <c r="N39" i="30"/>
  <c r="N40" i="30"/>
  <c r="N41" i="30"/>
  <c r="N42" i="30"/>
  <c r="N43" i="30"/>
  <c r="N44" i="30"/>
  <c r="N45" i="30"/>
  <c r="N46" i="30"/>
  <c r="M43" i="30"/>
  <c r="M44" i="30"/>
  <c r="M45" i="30"/>
  <c r="M46" i="30"/>
  <c r="M42" i="30"/>
  <c r="M41" i="30"/>
  <c r="M40" i="30"/>
  <c r="M39" i="30"/>
  <c r="M35" i="30"/>
  <c r="M36" i="30"/>
  <c r="M37" i="30"/>
  <c r="M38" i="30"/>
  <c r="M34" i="30"/>
  <c r="M28" i="30"/>
  <c r="M29" i="30"/>
  <c r="M30" i="30"/>
  <c r="M31" i="30"/>
  <c r="M32" i="30"/>
  <c r="M33" i="30"/>
  <c r="M27" i="30"/>
  <c r="M26" i="30"/>
  <c r="M25" i="30"/>
  <c r="M21" i="30"/>
  <c r="M22" i="30"/>
  <c r="M23" i="30"/>
  <c r="M24" i="30"/>
  <c r="M20" i="30"/>
  <c r="M18" i="30"/>
  <c r="M19" i="30"/>
  <c r="M17" i="30"/>
  <c r="M11" i="30"/>
  <c r="M12" i="30"/>
  <c r="M13" i="30"/>
  <c r="M14" i="30"/>
  <c r="M15" i="30"/>
  <c r="M16" i="30"/>
  <c r="M10" i="30"/>
  <c r="M8" i="30"/>
  <c r="M9" i="30"/>
  <c r="M7" i="30"/>
  <c r="L9" i="30"/>
  <c r="L10" i="30"/>
  <c r="L11" i="30"/>
  <c r="L12" i="30"/>
  <c r="L13" i="30"/>
  <c r="L14" i="30"/>
  <c r="L15" i="30"/>
  <c r="L16" i="30"/>
  <c r="L17" i="30"/>
  <c r="L18" i="30"/>
  <c r="L19" i="30"/>
  <c r="L20" i="30"/>
  <c r="K7" i="30"/>
  <c r="K8" i="30"/>
  <c r="K9" i="30"/>
  <c r="K10" i="30"/>
  <c r="K11" i="30"/>
  <c r="K12" i="30"/>
  <c r="K13" i="30"/>
  <c r="K14" i="30"/>
  <c r="K15" i="30"/>
  <c r="K16" i="30"/>
  <c r="K17" i="30"/>
  <c r="K18" i="30"/>
  <c r="K19" i="30"/>
  <c r="K20" i="30"/>
  <c r="J20" i="30"/>
  <c r="J19" i="30"/>
  <c r="J18" i="30"/>
  <c r="J17" i="30"/>
  <c r="J16" i="30"/>
  <c r="J15" i="30"/>
  <c r="J14" i="30"/>
  <c r="J13" i="30"/>
  <c r="J12" i="30"/>
  <c r="J11" i="30"/>
  <c r="J10" i="30"/>
  <c r="J9" i="30"/>
  <c r="L8" i="30"/>
  <c r="J8" i="30"/>
  <c r="J7" i="30"/>
  <c r="O7" i="29"/>
  <c r="O8" i="29"/>
  <c r="O9" i="29"/>
  <c r="O10" i="29"/>
  <c r="O11" i="29"/>
  <c r="O12" i="29"/>
  <c r="O13" i="29"/>
  <c r="O14" i="29"/>
  <c r="O15" i="29"/>
  <c r="O16" i="29"/>
  <c r="O17" i="29"/>
  <c r="O18" i="29"/>
  <c r="O19" i="29"/>
  <c r="O20" i="29"/>
  <c r="O21" i="29"/>
  <c r="O22" i="29"/>
  <c r="O23" i="29"/>
  <c r="O24" i="29"/>
  <c r="O25" i="29"/>
  <c r="O26" i="29"/>
  <c r="O27" i="29"/>
  <c r="N8" i="29"/>
  <c r="N7" i="29"/>
  <c r="M8" i="29"/>
  <c r="M7" i="29"/>
  <c r="N9" i="29"/>
  <c r="N10" i="29"/>
  <c r="N11" i="29"/>
  <c r="N12" i="29"/>
  <c r="N13" i="29"/>
  <c r="N14" i="29"/>
  <c r="N15" i="29"/>
  <c r="N16" i="29"/>
  <c r="N17" i="29"/>
  <c r="N18" i="29"/>
  <c r="N19" i="29"/>
  <c r="N20" i="29"/>
  <c r="N21" i="29"/>
  <c r="N22" i="29"/>
  <c r="N23" i="29"/>
  <c r="N24" i="29"/>
  <c r="N25" i="29"/>
  <c r="N26" i="29"/>
  <c r="N27" i="29"/>
  <c r="N29" i="29"/>
  <c r="M29" i="29"/>
  <c r="M27" i="29"/>
  <c r="M26" i="29"/>
  <c r="M25" i="29"/>
  <c r="M20" i="29"/>
  <c r="M21" i="29"/>
  <c r="M22" i="29"/>
  <c r="M23" i="29"/>
  <c r="M24" i="29"/>
  <c r="M19" i="29"/>
  <c r="M18" i="29"/>
  <c r="M17" i="29"/>
  <c r="M16" i="29"/>
  <c r="M15" i="29"/>
  <c r="M14" i="29"/>
  <c r="M10" i="29"/>
  <c r="M11" i="29"/>
  <c r="M12" i="29"/>
  <c r="M13" i="29"/>
  <c r="M9" i="29"/>
  <c r="J15" i="29"/>
  <c r="L18" i="29"/>
  <c r="L17" i="29"/>
  <c r="K18" i="29"/>
  <c r="J18" i="29"/>
  <c r="K17" i="29"/>
  <c r="J17" i="29"/>
  <c r="L16" i="29"/>
  <c r="K16" i="29"/>
  <c r="J16" i="29"/>
  <c r="L15" i="29"/>
  <c r="K15" i="29"/>
  <c r="L14" i="29"/>
  <c r="K14" i="29"/>
  <c r="J14" i="29"/>
  <c r="L13" i="29"/>
  <c r="K13" i="29"/>
  <c r="J13" i="29"/>
  <c r="L9" i="29"/>
  <c r="L10" i="29"/>
  <c r="L11" i="29"/>
  <c r="L12" i="29"/>
  <c r="L8" i="29"/>
  <c r="K8" i="29"/>
  <c r="K9" i="29"/>
  <c r="K10" i="29"/>
  <c r="K11" i="29"/>
  <c r="K12" i="29"/>
  <c r="J12" i="29"/>
  <c r="J11" i="29"/>
  <c r="J10" i="29"/>
  <c r="J9" i="29"/>
  <c r="J8" i="29"/>
  <c r="K7" i="29"/>
  <c r="J7" i="29"/>
  <c r="N38" i="28"/>
  <c r="M38" i="28"/>
  <c r="O36" i="28"/>
  <c r="N36" i="28"/>
  <c r="M36" i="28"/>
  <c r="M35" i="28"/>
  <c r="N35" i="28"/>
  <c r="O35" i="28"/>
  <c r="O34" i="28"/>
  <c r="N34" i="28"/>
  <c r="M34" i="28"/>
  <c r="O31" i="28"/>
  <c r="O32" i="28"/>
  <c r="O33" i="28"/>
  <c r="N33" i="28"/>
  <c r="N32" i="28"/>
  <c r="M33" i="28"/>
  <c r="M32" i="28"/>
  <c r="N31" i="28"/>
  <c r="M31" i="28"/>
  <c r="O22" i="28"/>
  <c r="O23" i="28"/>
  <c r="O24" i="28"/>
  <c r="O25" i="28"/>
  <c r="O26" i="28"/>
  <c r="O27" i="28"/>
  <c r="O28" i="28"/>
  <c r="O29" i="28"/>
  <c r="O30" i="28"/>
  <c r="N22" i="28"/>
  <c r="N23" i="28"/>
  <c r="N24" i="28"/>
  <c r="N25" i="28"/>
  <c r="N26" i="28"/>
  <c r="N27" i="28"/>
  <c r="N28" i="28"/>
  <c r="N29" i="28"/>
  <c r="N30" i="28"/>
  <c r="M23" i="28"/>
  <c r="M24" i="28"/>
  <c r="M25" i="28"/>
  <c r="M26" i="28"/>
  <c r="M27" i="28"/>
  <c r="M28" i="28"/>
  <c r="M29" i="28"/>
  <c r="M30" i="28"/>
  <c r="M22" i="28"/>
  <c r="O21" i="28"/>
  <c r="N21" i="28"/>
  <c r="M21" i="28"/>
  <c r="O12" i="28"/>
  <c r="O13" i="28"/>
  <c r="O14" i="28"/>
  <c r="O15" i="28"/>
  <c r="O16" i="28"/>
  <c r="O17" i="28"/>
  <c r="O18" i="28"/>
  <c r="O19" i="28"/>
  <c r="O20" i="28"/>
  <c r="N12" i="28"/>
  <c r="N13" i="28"/>
  <c r="N14" i="28"/>
  <c r="N15" i="28"/>
  <c r="N16" i="28"/>
  <c r="N17" i="28"/>
  <c r="N18" i="28"/>
  <c r="N19" i="28"/>
  <c r="N20" i="28"/>
  <c r="M13" i="28"/>
  <c r="M14" i="28"/>
  <c r="M15" i="28"/>
  <c r="M16" i="28"/>
  <c r="M17" i="28"/>
  <c r="M18" i="28"/>
  <c r="M19" i="28"/>
  <c r="M20" i="28"/>
  <c r="M12" i="28"/>
  <c r="O11" i="28"/>
  <c r="O10" i="28"/>
  <c r="O9" i="28"/>
  <c r="O8" i="28"/>
  <c r="N11" i="28"/>
  <c r="N10" i="28"/>
  <c r="N9" i="28"/>
  <c r="N8" i="28"/>
  <c r="M11" i="28"/>
  <c r="M10" i="28"/>
  <c r="M9" i="28"/>
  <c r="M8" i="28"/>
  <c r="O7" i="28"/>
  <c r="N7" i="28"/>
  <c r="M7" i="28"/>
  <c r="L18" i="28"/>
  <c r="K18" i="28"/>
  <c r="J18" i="28"/>
  <c r="L17" i="28"/>
  <c r="L16" i="28"/>
  <c r="K17" i="28"/>
  <c r="K16" i="28"/>
  <c r="J17" i="28"/>
  <c r="J16" i="28"/>
  <c r="L15" i="28"/>
  <c r="K15" i="28"/>
  <c r="J15" i="28"/>
  <c r="L14" i="28"/>
  <c r="K14" i="28"/>
  <c r="J14" i="28"/>
  <c r="L13" i="28"/>
  <c r="K13" i="28"/>
  <c r="J13" i="28"/>
  <c r="L12" i="28"/>
  <c r="K12" i="28"/>
  <c r="J12" i="28"/>
  <c r="L11" i="28"/>
  <c r="K11" i="28"/>
  <c r="J11" i="28"/>
  <c r="L10" i="28"/>
  <c r="K10" i="28"/>
  <c r="J10" i="28"/>
  <c r="L9" i="28"/>
  <c r="K9" i="28"/>
  <c r="J9" i="28"/>
  <c r="L8" i="28"/>
  <c r="K8" i="28"/>
  <c r="J8" i="28"/>
  <c r="K7" i="28"/>
  <c r="J7" i="28"/>
  <c r="N14" i="27"/>
  <c r="M14" i="27"/>
  <c r="O8" i="27"/>
  <c r="O7" i="27"/>
  <c r="N8" i="27"/>
  <c r="M8" i="27"/>
  <c r="N7" i="27"/>
  <c r="M7" i="27"/>
  <c r="L12" i="27"/>
  <c r="L11" i="27"/>
  <c r="L10" i="27"/>
  <c r="K12" i="27"/>
  <c r="K11" i="27"/>
  <c r="K10" i="27"/>
  <c r="J12" i="27"/>
  <c r="J11" i="27"/>
  <c r="J10" i="27"/>
  <c r="L9" i="27"/>
  <c r="K9" i="27"/>
  <c r="J9" i="27"/>
  <c r="L8" i="27"/>
  <c r="J8" i="27"/>
  <c r="O14" i="25"/>
  <c r="O33" i="25" s="1"/>
  <c r="N14" i="25"/>
  <c r="M14" i="25"/>
  <c r="K7" i="27"/>
  <c r="J7" i="27"/>
  <c r="L33" i="25"/>
  <c r="O12" i="25"/>
  <c r="N12" i="25"/>
  <c r="M12" i="25"/>
  <c r="O11" i="25"/>
  <c r="O10" i="25"/>
  <c r="O9" i="25"/>
  <c r="N11" i="25"/>
  <c r="N10" i="25"/>
  <c r="N9" i="25"/>
  <c r="M11" i="25"/>
  <c r="M10" i="25"/>
  <c r="M9" i="25"/>
  <c r="O8" i="25"/>
  <c r="N8" i="25"/>
  <c r="O7" i="25"/>
  <c r="N7" i="25"/>
  <c r="M8" i="25"/>
  <c r="M7" i="25"/>
  <c r="L10" i="25"/>
  <c r="K10" i="25"/>
  <c r="J10" i="25"/>
  <c r="L9" i="25"/>
  <c r="L8" i="25"/>
  <c r="K9" i="25"/>
  <c r="K8" i="25"/>
  <c r="J9" i="25"/>
  <c r="J8" i="25"/>
  <c r="L7" i="25"/>
  <c r="K7" i="25"/>
  <c r="J7" i="25"/>
  <c r="F6" i="27"/>
  <c r="L7" i="27" s="1"/>
  <c r="F16" i="25"/>
  <c r="F8" i="25"/>
  <c r="F9" i="25"/>
  <c r="F10" i="25" s="1"/>
  <c r="F11" i="25" s="1"/>
  <c r="F12" i="25" s="1"/>
  <c r="F13" i="25" s="1"/>
  <c r="F14" i="25" s="1"/>
  <c r="F15" i="25" s="1"/>
  <c r="F7" i="25"/>
  <c r="L33" i="27" l="1"/>
  <c r="F483" i="26"/>
  <c r="F484" i="26" s="1"/>
  <c r="F485" i="26" s="1"/>
  <c r="F486" i="26" s="1"/>
  <c r="J10" i="26"/>
  <c r="F7" i="27"/>
  <c r="F8" i="27" s="1"/>
  <c r="F9" i="27" s="1"/>
  <c r="F10" i="27" s="1"/>
  <c r="F11" i="27" s="1"/>
  <c r="F12" i="27" s="1"/>
  <c r="F13" i="27" s="1"/>
  <c r="F14" i="27" s="1"/>
  <c r="F6" i="28" l="1"/>
  <c r="F7" i="28" s="1"/>
  <c r="F8" i="28" s="1"/>
  <c r="F9" i="28" s="1"/>
  <c r="F10" i="28" s="1"/>
  <c r="F11" i="28" s="1"/>
  <c r="F12" i="28" s="1"/>
  <c r="F13" i="28" s="1"/>
  <c r="F14" i="28" s="1"/>
  <c r="F15" i="28" s="1"/>
  <c r="F16" i="28" s="1"/>
  <c r="F17" i="28" s="1"/>
  <c r="F18" i="28" s="1"/>
  <c r="F19" i="28" s="1"/>
  <c r="F20" i="28" s="1"/>
  <c r="F21" i="28" s="1"/>
  <c r="F22" i="28" s="1"/>
  <c r="F23" i="28" s="1"/>
  <c r="F24" i="28" s="1"/>
  <c r="F25" i="28" s="1"/>
  <c r="F26" i="28" s="1"/>
  <c r="F27" i="28" s="1"/>
  <c r="F28" i="28" s="1"/>
  <c r="F29" i="28" s="1"/>
  <c r="F30" i="28" s="1"/>
  <c r="F31" i="28" s="1"/>
  <c r="F32" i="28" s="1"/>
  <c r="F33" i="28" s="1"/>
  <c r="F34" i="28" s="1"/>
  <c r="F35" i="28" s="1"/>
  <c r="F36" i="28" s="1"/>
  <c r="F37" i="28" s="1"/>
  <c r="F38" i="28" s="1"/>
  <c r="F39" i="28" s="1"/>
  <c r="F40" i="28" s="1"/>
  <c r="F41" i="28" s="1"/>
  <c r="F42" i="28" s="1"/>
  <c r="F43" i="28" s="1"/>
  <c r="F44" i="28" s="1"/>
  <c r="F45" i="28" s="1"/>
  <c r="F46" i="28" s="1"/>
  <c r="F47" i="28" s="1"/>
  <c r="F48" i="28" s="1"/>
  <c r="F15" i="27"/>
  <c r="O14" i="27"/>
  <c r="O33" i="27" s="1"/>
  <c r="F487" i="26"/>
  <c r="F488" i="26" s="1"/>
  <c r="F489" i="26" s="1"/>
  <c r="F490" i="26" s="1"/>
  <c r="L7" i="28" l="1"/>
  <c r="L40" i="28" s="1"/>
  <c r="F6" i="29"/>
  <c r="F49" i="28"/>
  <c r="O38" i="28"/>
  <c r="O40" i="28" s="1"/>
  <c r="F491" i="26"/>
  <c r="F492" i="26" s="1"/>
  <c r="F7" i="29" l="1"/>
  <c r="F8" i="29" s="1"/>
  <c r="F9" i="29" s="1"/>
  <c r="F10" i="29" s="1"/>
  <c r="F11" i="29" s="1"/>
  <c r="F12" i="29" s="1"/>
  <c r="F13" i="29" s="1"/>
  <c r="F14" i="29" s="1"/>
  <c r="F15" i="29" s="1"/>
  <c r="F16" i="29" s="1"/>
  <c r="F17" i="29" s="1"/>
  <c r="F18" i="29" s="1"/>
  <c r="F19" i="29" s="1"/>
  <c r="F20" i="29" s="1"/>
  <c r="F21" i="29" s="1"/>
  <c r="F22" i="29" s="1"/>
  <c r="F23" i="29" s="1"/>
  <c r="F24" i="29" s="1"/>
  <c r="F25" i="29" s="1"/>
  <c r="F26" i="29" s="1"/>
  <c r="F27" i="29" s="1"/>
  <c r="F28" i="29" s="1"/>
  <c r="F29" i="29" s="1"/>
  <c r="F30" i="29" s="1"/>
  <c r="F31" i="29" s="1"/>
  <c r="F32" i="29" s="1"/>
  <c r="F33" i="29" s="1"/>
  <c r="F34" i="29" s="1"/>
  <c r="F35" i="29" s="1"/>
  <c r="F36" i="29" s="1"/>
  <c r="F37" i="29" s="1"/>
  <c r="F38" i="29" s="1"/>
  <c r="F39" i="29" s="1"/>
  <c r="L7" i="29"/>
  <c r="L33" i="29" s="1"/>
  <c r="F493" i="26"/>
  <c r="F494" i="26" s="1"/>
  <c r="F495" i="26" s="1"/>
  <c r="F496" i="26" s="1"/>
  <c r="F6" i="30" l="1"/>
  <c r="F40" i="29"/>
  <c r="O29" i="29"/>
  <c r="O33" i="29" s="1"/>
  <c r="F497" i="26"/>
  <c r="F498" i="26" s="1"/>
  <c r="F499" i="26" s="1"/>
  <c r="F500" i="26" s="1"/>
  <c r="F501" i="26" s="1"/>
  <c r="F502" i="26" s="1"/>
  <c r="F503" i="26" s="1"/>
  <c r="F504" i="26" s="1"/>
  <c r="F505" i="26" s="1"/>
  <c r="F506" i="26" s="1"/>
  <c r="F507" i="26" s="1"/>
  <c r="F508" i="26" s="1"/>
  <c r="F509" i="26" s="1"/>
  <c r="F510" i="26" s="1"/>
  <c r="F511" i="26" s="1"/>
  <c r="F512" i="26" s="1"/>
  <c r="F513" i="26" s="1"/>
  <c r="F514" i="26" s="1"/>
  <c r="F515" i="26" s="1"/>
  <c r="F516" i="26" s="1"/>
  <c r="F517" i="26" s="1"/>
  <c r="F518" i="26" s="1"/>
  <c r="F519" i="26" s="1"/>
  <c r="F520" i="26" s="1"/>
  <c r="F521" i="26" s="1"/>
  <c r="F522" i="26" s="1"/>
  <c r="F523" i="26" s="1"/>
  <c r="F7" i="30" l="1"/>
  <c r="F8" i="30" s="1"/>
  <c r="F9" i="30" s="1"/>
  <c r="F10" i="30" s="1"/>
  <c r="F11" i="30" s="1"/>
  <c r="F12" i="30" s="1"/>
  <c r="F13" i="30" s="1"/>
  <c r="F14" i="30" s="1"/>
  <c r="F15" i="30" s="1"/>
  <c r="F16" i="30" s="1"/>
  <c r="F17" i="30" s="1"/>
  <c r="F18" i="30" s="1"/>
  <c r="F19" i="30" s="1"/>
  <c r="F20" i="30" s="1"/>
  <c r="F21" i="30" s="1"/>
  <c r="F22" i="30" s="1"/>
  <c r="F23" i="30" s="1"/>
  <c r="F24" i="30" s="1"/>
  <c r="F25" i="30" s="1"/>
  <c r="F26" i="30" s="1"/>
  <c r="F27" i="30" s="1"/>
  <c r="F28" i="30" s="1"/>
  <c r="F29" i="30" s="1"/>
  <c r="F30" i="30" s="1"/>
  <c r="F31" i="30" s="1"/>
  <c r="F32" i="30" s="1"/>
  <c r="F33" i="30" s="1"/>
  <c r="F34" i="30" s="1"/>
  <c r="F35" i="30" s="1"/>
  <c r="F36" i="30" s="1"/>
  <c r="F37" i="30" s="1"/>
  <c r="F38" i="30" s="1"/>
  <c r="F39" i="30" s="1"/>
  <c r="F40" i="30" s="1"/>
  <c r="F41" i="30" s="1"/>
  <c r="F42" i="30" s="1"/>
  <c r="F43" i="30" s="1"/>
  <c r="F44" i="30" s="1"/>
  <c r="F45" i="30" s="1"/>
  <c r="F46" i="30" s="1"/>
  <c r="F47" i="30" s="1"/>
  <c r="F48" i="30" s="1"/>
  <c r="F49" i="30" s="1"/>
  <c r="F50" i="30" s="1"/>
  <c r="F51" i="30" s="1"/>
  <c r="F52" i="30" s="1"/>
  <c r="F53" i="30" s="1"/>
  <c r="F54" i="30" s="1"/>
  <c r="F55" i="30" s="1"/>
  <c r="F56" i="30" s="1"/>
  <c r="F57" i="30" s="1"/>
  <c r="F58" i="30" s="1"/>
  <c r="F59" i="30" s="1"/>
  <c r="F60" i="30" s="1"/>
  <c r="L7" i="30"/>
  <c r="L50" i="30" s="1"/>
  <c r="F524" i="26"/>
  <c r="F525" i="26" s="1"/>
  <c r="F526" i="26" s="1"/>
  <c r="F527" i="26" s="1"/>
  <c r="F61" i="30" l="1"/>
  <c r="O48" i="30"/>
  <c r="O50" i="30" s="1"/>
  <c r="F6" i="31"/>
  <c r="F528" i="26"/>
  <c r="F529" i="26" s="1"/>
  <c r="F7" i="31" l="1"/>
  <c r="F8" i="31" s="1"/>
  <c r="F9" i="31" s="1"/>
  <c r="F10" i="31" s="1"/>
  <c r="F11" i="31" s="1"/>
  <c r="F12" i="31" s="1"/>
  <c r="F13" i="31" s="1"/>
  <c r="F14" i="31" s="1"/>
  <c r="F15" i="31" s="1"/>
  <c r="F16" i="31" s="1"/>
  <c r="F17" i="31" s="1"/>
  <c r="F18" i="31" s="1"/>
  <c r="F19" i="31" s="1"/>
  <c r="F20" i="31" s="1"/>
  <c r="F21" i="31" s="1"/>
  <c r="F22" i="31" s="1"/>
  <c r="F23" i="31" s="1"/>
  <c r="F24" i="31" s="1"/>
  <c r="F25" i="31" s="1"/>
  <c r="F26" i="31" s="1"/>
  <c r="F27" i="31" s="1"/>
  <c r="F28" i="31" s="1"/>
  <c r="F29" i="31" s="1"/>
  <c r="F30" i="31" s="1"/>
  <c r="F31" i="31" s="1"/>
  <c r="F32" i="31" s="1"/>
  <c r="F33" i="31" s="1"/>
  <c r="F34" i="31" s="1"/>
  <c r="F35" i="31" s="1"/>
  <c r="F36" i="31" s="1"/>
  <c r="F37" i="31" s="1"/>
  <c r="F38" i="31" s="1"/>
  <c r="F39" i="31" s="1"/>
  <c r="F40" i="31" s="1"/>
  <c r="F41" i="31" s="1"/>
  <c r="F42" i="31" s="1"/>
  <c r="F43" i="31" s="1"/>
  <c r="F44" i="31" s="1"/>
  <c r="F45" i="31" s="1"/>
  <c r="F46" i="31" s="1"/>
  <c r="F47" i="31" s="1"/>
  <c r="F48" i="31" s="1"/>
  <c r="F49" i="31" s="1"/>
  <c r="F50" i="31" s="1"/>
  <c r="F51" i="31" s="1"/>
  <c r="L7" i="31"/>
  <c r="L44" i="31" s="1"/>
  <c r="F530" i="26"/>
  <c r="F531" i="26" s="1"/>
  <c r="O42" i="31" l="1"/>
  <c r="O44" i="31" s="1"/>
  <c r="F52" i="31"/>
  <c r="F6" i="32"/>
  <c r="F532" i="26"/>
  <c r="F533" i="26" s="1"/>
  <c r="F534" i="26" s="1"/>
  <c r="L7" i="32" l="1"/>
  <c r="L49" i="32" s="1"/>
  <c r="F7" i="32"/>
  <c r="F8" i="32" s="1"/>
  <c r="F9" i="32" s="1"/>
  <c r="F10" i="32" s="1"/>
  <c r="F11" i="32" s="1"/>
  <c r="F12" i="32" s="1"/>
  <c r="F13" i="32" s="1"/>
  <c r="F14" i="32" s="1"/>
  <c r="F15" i="32" s="1"/>
  <c r="F16" i="32" s="1"/>
  <c r="F17" i="32" s="1"/>
  <c r="F18" i="32" s="1"/>
  <c r="F19" i="32" s="1"/>
  <c r="F20" i="32" s="1"/>
  <c r="F21" i="32" s="1"/>
  <c r="F22" i="32" s="1"/>
  <c r="F23" i="32" s="1"/>
  <c r="F24" i="32" s="1"/>
  <c r="F25" i="32" s="1"/>
  <c r="F26" i="32" s="1"/>
  <c r="F27" i="32" s="1"/>
  <c r="F28" i="32" s="1"/>
  <c r="F29" i="32" s="1"/>
  <c r="F30" i="32" s="1"/>
  <c r="F31" i="32" s="1"/>
  <c r="F32" i="32" s="1"/>
  <c r="F33" i="32" s="1"/>
  <c r="F34" i="32" s="1"/>
  <c r="F35" i="32" s="1"/>
  <c r="F36" i="32" s="1"/>
  <c r="F37" i="32" s="1"/>
  <c r="F38" i="32" s="1"/>
  <c r="F39" i="32" s="1"/>
  <c r="F40" i="32" s="1"/>
  <c r="F41" i="32" s="1"/>
  <c r="F42" i="32" s="1"/>
  <c r="F43" i="32" s="1"/>
  <c r="F44" i="32" s="1"/>
  <c r="F45" i="32" s="1"/>
  <c r="F46" i="32" s="1"/>
  <c r="F47" i="32" s="1"/>
  <c r="F48" i="32" s="1"/>
  <c r="F49" i="32" s="1"/>
  <c r="F50" i="32" s="1"/>
  <c r="F51" i="32" s="1"/>
  <c r="F52" i="32" s="1"/>
  <c r="F53" i="32" s="1"/>
  <c r="F54" i="32" s="1"/>
  <c r="F55" i="32" s="1"/>
  <c r="F56" i="32" s="1"/>
  <c r="F535" i="26"/>
  <c r="F536" i="26" s="1"/>
  <c r="F537" i="26" s="1"/>
  <c r="F538" i="26" s="1"/>
  <c r="F539" i="26" s="1"/>
  <c r="F540" i="26" s="1"/>
  <c r="F57" i="32" l="1"/>
  <c r="F6" i="33"/>
  <c r="O47" i="32"/>
  <c r="O49" i="32" s="1"/>
  <c r="F7" i="33" l="1"/>
  <c r="F8" i="33" s="1"/>
  <c r="F9" i="33" s="1"/>
  <c r="F10" i="33" s="1"/>
  <c r="F11" i="33" s="1"/>
  <c r="F12" i="33" s="1"/>
  <c r="F13" i="33" s="1"/>
  <c r="F14" i="33" s="1"/>
  <c r="F15" i="33" s="1"/>
  <c r="F16" i="33" s="1"/>
  <c r="F17" i="33" s="1"/>
  <c r="F18" i="33" s="1"/>
  <c r="F19" i="33" s="1"/>
  <c r="F20" i="33" s="1"/>
  <c r="F21" i="33" s="1"/>
  <c r="F22" i="33" s="1"/>
  <c r="F23" i="33" s="1"/>
  <c r="F24" i="33" s="1"/>
  <c r="F25" i="33" s="1"/>
  <c r="F26" i="33" s="1"/>
  <c r="F27" i="33" s="1"/>
  <c r="F28" i="33" s="1"/>
  <c r="F29" i="33" s="1"/>
  <c r="F30" i="33" s="1"/>
  <c r="F31" i="33" s="1"/>
  <c r="F32" i="33" s="1"/>
  <c r="F33" i="33" s="1"/>
  <c r="F34" i="33" s="1"/>
  <c r="F35" i="33" s="1"/>
  <c r="F36" i="33" s="1"/>
  <c r="F37" i="33" s="1"/>
  <c r="F38" i="33" s="1"/>
  <c r="F39" i="33" s="1"/>
  <c r="F40" i="33" s="1"/>
  <c r="F41" i="33" s="1"/>
  <c r="F42" i="33" s="1"/>
  <c r="F43" i="33" s="1"/>
  <c r="F44" i="33" s="1"/>
  <c r="F45" i="33" s="1"/>
  <c r="F46" i="33" s="1"/>
  <c r="F47" i="33" s="1"/>
  <c r="F48" i="33" s="1"/>
  <c r="F49" i="33" s="1"/>
  <c r="F50" i="33" s="1"/>
  <c r="F51" i="33" s="1"/>
  <c r="F52" i="33" s="1"/>
  <c r="F53" i="33" s="1"/>
  <c r="F54" i="33" s="1"/>
  <c r="F55" i="33" s="1"/>
  <c r="F56" i="33" s="1"/>
  <c r="F57" i="33" s="1"/>
  <c r="F58" i="33" s="1"/>
  <c r="F59" i="33" s="1"/>
  <c r="F60" i="33" s="1"/>
  <c r="F61" i="33" s="1"/>
  <c r="F62" i="33" s="1"/>
  <c r="F63" i="33" s="1"/>
  <c r="F64" i="33" s="1"/>
  <c r="F65" i="33" s="1"/>
  <c r="F66" i="33" s="1"/>
  <c r="F67" i="33" s="1"/>
  <c r="F68" i="33" s="1"/>
  <c r="F69" i="33" s="1"/>
  <c r="F70" i="33" s="1"/>
  <c r="F71" i="33" s="1"/>
  <c r="F72" i="33" s="1"/>
  <c r="F73" i="33" s="1"/>
  <c r="F74" i="33" s="1"/>
  <c r="F75" i="33" s="1"/>
  <c r="F76" i="33" s="1"/>
  <c r="F77" i="33" s="1"/>
  <c r="F78" i="33" s="1"/>
  <c r="F79" i="33" s="1"/>
  <c r="F80" i="33" s="1"/>
  <c r="F81" i="33" s="1"/>
  <c r="F82" i="33" s="1"/>
  <c r="F83" i="33" s="1"/>
  <c r="F84" i="33" s="1"/>
  <c r="F85" i="33" s="1"/>
  <c r="F86" i="33" s="1"/>
  <c r="F87" i="33" s="1"/>
  <c r="F88" i="33" s="1"/>
  <c r="L7" i="33"/>
  <c r="L77" i="33" s="1"/>
  <c r="O75" i="33" l="1"/>
  <c r="O77" i="33" s="1"/>
  <c r="F89" i="33"/>
  <c r="F6" i="34"/>
  <c r="F7" i="34" l="1"/>
  <c r="F8" i="34" s="1"/>
  <c r="F9" i="34" s="1"/>
  <c r="F10" i="34" s="1"/>
  <c r="F11" i="34" s="1"/>
  <c r="F12" i="34" s="1"/>
  <c r="F13" i="34" s="1"/>
  <c r="F14" i="34" s="1"/>
  <c r="F15" i="34" s="1"/>
  <c r="F16" i="34" s="1"/>
  <c r="F17" i="34" s="1"/>
  <c r="F18" i="34" s="1"/>
  <c r="F19" i="34" s="1"/>
  <c r="F20" i="34" s="1"/>
  <c r="F21" i="34" s="1"/>
  <c r="F22" i="34" s="1"/>
  <c r="F23" i="34" s="1"/>
  <c r="F24" i="34" s="1"/>
  <c r="F25" i="34" s="1"/>
  <c r="F26" i="34" s="1"/>
  <c r="F27" i="34" s="1"/>
  <c r="F28" i="34" s="1"/>
  <c r="F29" i="34" s="1"/>
  <c r="F30" i="34" s="1"/>
  <c r="F31" i="34" s="1"/>
  <c r="F32" i="34" s="1"/>
  <c r="F33" i="34" s="1"/>
  <c r="F34" i="34" s="1"/>
  <c r="F35" i="34" s="1"/>
  <c r="F36" i="34" s="1"/>
  <c r="F37" i="34" s="1"/>
  <c r="F38" i="34" s="1"/>
  <c r="F39" i="34" s="1"/>
  <c r="F40" i="34" s="1"/>
  <c r="F41" i="34" s="1"/>
  <c r="F42" i="34" s="1"/>
  <c r="F43" i="34" s="1"/>
  <c r="F44" i="34" s="1"/>
  <c r="F45" i="34" s="1"/>
  <c r="F46" i="34" s="1"/>
  <c r="F47" i="34" s="1"/>
  <c r="F48" i="34" s="1"/>
  <c r="F49" i="34" s="1"/>
  <c r="F50" i="34" s="1"/>
  <c r="F51" i="34" s="1"/>
  <c r="F52" i="34" s="1"/>
  <c r="F53" i="34" s="1"/>
  <c r="F54" i="34" s="1"/>
  <c r="F55" i="34" s="1"/>
  <c r="F56" i="34" s="1"/>
  <c r="F57" i="34" s="1"/>
  <c r="F58" i="34" s="1"/>
  <c r="F59" i="34" s="1"/>
  <c r="F60" i="34" s="1"/>
  <c r="F61" i="34" s="1"/>
  <c r="F62" i="34" s="1"/>
  <c r="F63" i="34" s="1"/>
  <c r="F64" i="34" s="1"/>
  <c r="F65" i="34" s="1"/>
  <c r="F66" i="34" s="1"/>
  <c r="F67" i="34" s="1"/>
  <c r="F68" i="34" s="1"/>
  <c r="F69" i="34" s="1"/>
  <c r="F70" i="34" s="1"/>
  <c r="F71" i="34" s="1"/>
  <c r="F72" i="34" s="1"/>
  <c r="F73" i="34" s="1"/>
  <c r="F74" i="34" s="1"/>
  <c r="F75" i="34" s="1"/>
  <c r="F76" i="34" s="1"/>
  <c r="F77" i="34" s="1"/>
  <c r="F78" i="34" s="1"/>
  <c r="F79" i="34" s="1"/>
  <c r="F80" i="34" s="1"/>
  <c r="F81" i="34" s="1"/>
  <c r="F82" i="34" s="1"/>
  <c r="F83" i="34" s="1"/>
  <c r="F84" i="34" s="1"/>
  <c r="F85" i="34" s="1"/>
  <c r="F86" i="34" s="1"/>
  <c r="F87" i="34" s="1"/>
  <c r="F88" i="34" s="1"/>
  <c r="F89" i="34" s="1"/>
  <c r="F90" i="34" s="1"/>
  <c r="L7" i="34"/>
  <c r="L74" i="34" s="1"/>
  <c r="O72" i="34" l="1"/>
  <c r="O74" i="34" s="1"/>
  <c r="F91" i="34"/>
  <c r="F6" i="35"/>
  <c r="L7" i="35" l="1"/>
  <c r="L35" i="35" s="1"/>
  <c r="F7" i="35"/>
  <c r="F8" i="35" s="1"/>
  <c r="F9" i="35" s="1"/>
  <c r="F10" i="35" s="1"/>
  <c r="F11" i="35" s="1"/>
  <c r="F12" i="35" s="1"/>
  <c r="F13" i="35" s="1"/>
  <c r="F14" i="35" s="1"/>
  <c r="F15" i="35" s="1"/>
  <c r="F16" i="35" s="1"/>
  <c r="F17" i="35" s="1"/>
  <c r="F18" i="35" s="1"/>
  <c r="F19" i="35" s="1"/>
  <c r="F20" i="35" s="1"/>
  <c r="F21" i="35" s="1"/>
  <c r="F22" i="35" s="1"/>
  <c r="F23" i="35" s="1"/>
  <c r="F24" i="35" s="1"/>
  <c r="F25" i="35" s="1"/>
  <c r="F26" i="35" s="1"/>
  <c r="F27" i="35" s="1"/>
  <c r="F28" i="35" s="1"/>
  <c r="F29" i="35" s="1"/>
  <c r="F30" i="35" s="1"/>
  <c r="F31" i="35" s="1"/>
  <c r="F32" i="35" s="1"/>
  <c r="F33" i="35" s="1"/>
  <c r="F34" i="35" s="1"/>
  <c r="F35" i="35" s="1"/>
  <c r="F36" i="35" s="1"/>
  <c r="F37" i="35" s="1"/>
  <c r="F38" i="35" s="1"/>
  <c r="F39" i="35" s="1"/>
  <c r="F40" i="35" s="1"/>
  <c r="F41" i="35" s="1"/>
  <c r="F42" i="35" s="1"/>
  <c r="O33" i="35" l="1"/>
  <c r="O35" i="35" s="1"/>
  <c r="F7" i="36"/>
  <c r="F43" i="35"/>
  <c r="F8" i="36" l="1"/>
  <c r="F9" i="36" s="1"/>
  <c r="F10" i="36" s="1"/>
  <c r="F11" i="36" s="1"/>
  <c r="F12" i="36" s="1"/>
  <c r="F13" i="36" s="1"/>
  <c r="F14" i="36" s="1"/>
  <c r="F15" i="36" s="1"/>
  <c r="F16" i="36" s="1"/>
  <c r="F17" i="36" s="1"/>
  <c r="F18" i="36" s="1"/>
  <c r="F19" i="36" s="1"/>
  <c r="F20" i="36" s="1"/>
  <c r="F21" i="36" s="1"/>
  <c r="F22" i="36" s="1"/>
  <c r="F23" i="36" s="1"/>
  <c r="F24" i="36" s="1"/>
  <c r="F25" i="36" s="1"/>
  <c r="F26" i="36" s="1"/>
  <c r="F27" i="36" s="1"/>
  <c r="F28" i="36" s="1"/>
  <c r="F29" i="36" s="1"/>
  <c r="F30" i="36" s="1"/>
  <c r="F31" i="36" s="1"/>
  <c r="F32" i="36" s="1"/>
  <c r="F33" i="36" s="1"/>
  <c r="F34" i="36" s="1"/>
  <c r="F35" i="36" s="1"/>
  <c r="F36" i="36" s="1"/>
  <c r="F37" i="36" s="1"/>
  <c r="F38" i="36" s="1"/>
  <c r="F39" i="36" s="1"/>
  <c r="F40" i="36" s="1"/>
  <c r="F41" i="36" s="1"/>
  <c r="F42" i="36" s="1"/>
  <c r="F43" i="36" s="1"/>
  <c r="F44" i="36" s="1"/>
  <c r="F45" i="36" s="1"/>
  <c r="F46" i="36" s="1"/>
  <c r="F47" i="36" s="1"/>
  <c r="F48" i="36" s="1"/>
  <c r="F49" i="36" s="1"/>
  <c r="F50" i="36" s="1"/>
  <c r="F51" i="36" s="1"/>
  <c r="F52" i="36" s="1"/>
  <c r="F53" i="36" s="1"/>
  <c r="F54" i="36" s="1"/>
  <c r="L7" i="36"/>
  <c r="L47" i="36" s="1"/>
  <c r="O45" i="36" l="1"/>
  <c r="O47" i="36" s="1"/>
  <c r="F55" i="36"/>
  <c r="F7" i="37"/>
  <c r="L7" i="37" l="1"/>
  <c r="L53" i="37" s="1"/>
  <c r="F8" i="37"/>
  <c r="F9" i="37" s="1"/>
  <c r="F10" i="37" s="1"/>
  <c r="F11" i="37" s="1"/>
  <c r="F12" i="37" s="1"/>
  <c r="F13" i="37" s="1"/>
  <c r="F14" i="37" s="1"/>
  <c r="F15" i="37" s="1"/>
  <c r="F16" i="37" s="1"/>
  <c r="F17" i="37" s="1"/>
  <c r="F18" i="37" s="1"/>
  <c r="F19" i="37" s="1"/>
  <c r="F20" i="37" s="1"/>
  <c r="F21" i="37" s="1"/>
  <c r="F22" i="37" s="1"/>
  <c r="F23" i="37" s="1"/>
  <c r="F24" i="37" s="1"/>
  <c r="F25" i="37" s="1"/>
  <c r="F26" i="37" s="1"/>
  <c r="F27" i="37" s="1"/>
  <c r="F28" i="37" s="1"/>
  <c r="F29" i="37" s="1"/>
  <c r="F30" i="37" s="1"/>
  <c r="F31" i="37" s="1"/>
  <c r="F32" i="37" s="1"/>
  <c r="F33" i="37" s="1"/>
  <c r="F34" i="37" s="1"/>
  <c r="F35" i="37" s="1"/>
  <c r="F36" i="37" s="1"/>
  <c r="F37" i="37" s="1"/>
  <c r="F38" i="37" s="1"/>
  <c r="F39" i="37" s="1"/>
  <c r="F40" i="37" s="1"/>
  <c r="F41" i="37" s="1"/>
  <c r="F42" i="37" s="1"/>
  <c r="F43" i="37" s="1"/>
  <c r="F44" i="37" s="1"/>
  <c r="F45" i="37" s="1"/>
  <c r="F46" i="37" s="1"/>
  <c r="F47" i="37" s="1"/>
  <c r="F48" i="37" s="1"/>
  <c r="F49" i="37" s="1"/>
  <c r="F50" i="37" s="1"/>
  <c r="F51" i="37" s="1"/>
  <c r="F52" i="37" s="1"/>
  <c r="F53" i="37" s="1"/>
  <c r="F54" i="37" s="1"/>
  <c r="F55" i="37" s="1"/>
  <c r="F56" i="37" s="1"/>
  <c r="F57" i="37" s="1"/>
  <c r="F58" i="37" s="1"/>
  <c r="F59" i="37" s="1"/>
  <c r="F60" i="37" s="1"/>
  <c r="F61" i="37" s="1"/>
  <c r="F62" i="37" s="1"/>
  <c r="F63" i="37" s="1"/>
  <c r="F64" i="37" s="1"/>
  <c r="F65" i="37" l="1"/>
  <c r="O51" i="37"/>
  <c r="O53" i="37" s="1"/>
</calcChain>
</file>

<file path=xl/sharedStrings.xml><?xml version="1.0" encoding="utf-8"?>
<sst xmlns="http://schemas.openxmlformats.org/spreadsheetml/2006/main" count="2467" uniqueCount="256">
  <si>
    <t>Post Date</t>
  </si>
  <si>
    <t>Description</t>
  </si>
  <si>
    <t xml:space="preserve">Debits </t>
  </si>
  <si>
    <t>Credits</t>
  </si>
  <si>
    <t>Balance</t>
  </si>
  <si>
    <t>Date</t>
  </si>
  <si>
    <t>Details</t>
  </si>
  <si>
    <t>Amount</t>
  </si>
  <si>
    <t>Cash</t>
  </si>
  <si>
    <t>Date2</t>
  </si>
  <si>
    <t>Total Expenses</t>
  </si>
  <si>
    <t>Details2</t>
  </si>
  <si>
    <t>Amount2</t>
  </si>
  <si>
    <t>01/14/2023</t>
  </si>
  <si>
    <t>01/15/2023</t>
  </si>
  <si>
    <t>01/18/2023</t>
  </si>
  <si>
    <t>01/23/2023</t>
  </si>
  <si>
    <t>01/31/2023</t>
  </si>
  <si>
    <t>Beginning Balance</t>
  </si>
  <si>
    <t>Deposit</t>
  </si>
  <si>
    <t>Ending Balance</t>
  </si>
  <si>
    <t>02/14/2023</t>
  </si>
  <si>
    <t>02/15/2023</t>
  </si>
  <si>
    <t>02/17/2023</t>
  </si>
  <si>
    <t>02/21/2023</t>
  </si>
  <si>
    <t>02/23/2023</t>
  </si>
  <si>
    <t>02/24/2023</t>
  </si>
  <si>
    <t>02/28/2023</t>
  </si>
  <si>
    <t>03/15/2023</t>
  </si>
  <si>
    <t>03/16/2023</t>
  </si>
  <si>
    <t>03/17/2023</t>
  </si>
  <si>
    <t>03/19/2023</t>
  </si>
  <si>
    <t>03/21/2023</t>
  </si>
  <si>
    <t>03/23/2023</t>
  </si>
  <si>
    <t>03/24/2023</t>
  </si>
  <si>
    <t>03/26/2023</t>
  </si>
  <si>
    <t>03/27/2023</t>
  </si>
  <si>
    <t>03/28/2023</t>
  </si>
  <si>
    <t>03/31/2023</t>
  </si>
  <si>
    <t>Credit Interest</t>
  </si>
  <si>
    <t>04/17/2023</t>
  </si>
  <si>
    <t>04/18/2023</t>
  </si>
  <si>
    <t>04/20/2023</t>
  </si>
  <si>
    <t>04/21/2023</t>
  </si>
  <si>
    <t>04/22/2023</t>
  </si>
  <si>
    <t>04/23/2023</t>
  </si>
  <si>
    <t>04/24/2023</t>
  </si>
  <si>
    <t>04/25/2023</t>
  </si>
  <si>
    <t>04/26/2023</t>
  </si>
  <si>
    <t>04/27/2023</t>
  </si>
  <si>
    <t>04/28/2023</t>
  </si>
  <si>
    <t>04/29/2023</t>
  </si>
  <si>
    <t>04/30/2023</t>
  </si>
  <si>
    <t>05/13/2023</t>
  </si>
  <si>
    <t>05/14/2023</t>
  </si>
  <si>
    <t>05/15/2023</t>
  </si>
  <si>
    <t>05/16/2023</t>
  </si>
  <si>
    <t>05/18/2023</t>
  </si>
  <si>
    <t>05/19/2023</t>
  </si>
  <si>
    <t>05/20/2023</t>
  </si>
  <si>
    <t>05/21/2023</t>
  </si>
  <si>
    <t>05/26/2023</t>
  </si>
  <si>
    <t>05/27/2023</t>
  </si>
  <si>
    <t>05/28/2023</t>
  </si>
  <si>
    <t>05/30/2023</t>
  </si>
  <si>
    <t>05/31/2023</t>
  </si>
  <si>
    <t>06/14/2023</t>
  </si>
  <si>
    <t>06/16/2023</t>
  </si>
  <si>
    <t>06/17/2023</t>
  </si>
  <si>
    <t>06/18/2023</t>
  </si>
  <si>
    <t>06/20/2023</t>
  </si>
  <si>
    <t>06/21/2023</t>
  </si>
  <si>
    <t>06/23/2023</t>
  </si>
  <si>
    <t>06/25/2023</t>
  </si>
  <si>
    <t>06/27/2023</t>
  </si>
  <si>
    <t>06/28/2023</t>
  </si>
  <si>
    <t>06/29/2023</t>
  </si>
  <si>
    <t>06/30/2023</t>
  </si>
  <si>
    <t>07/13/2023</t>
  </si>
  <si>
    <t>07/14/2023</t>
  </si>
  <si>
    <t>07/15/2023</t>
  </si>
  <si>
    <t>07/16/2023</t>
  </si>
  <si>
    <t>07/18/2023</t>
  </si>
  <si>
    <t>07/20/2023</t>
  </si>
  <si>
    <t>07/21/2023</t>
  </si>
  <si>
    <t>07/22/2023</t>
  </si>
  <si>
    <t>07/23/2023</t>
  </si>
  <si>
    <t>07/24/2023</t>
  </si>
  <si>
    <t>07/25/2023</t>
  </si>
  <si>
    <t>07/27/2023</t>
  </si>
  <si>
    <t>07/28/2023</t>
  </si>
  <si>
    <t>07/29/2023</t>
  </si>
  <si>
    <t>07/30/2023</t>
  </si>
  <si>
    <t>07/31/2023</t>
  </si>
  <si>
    <t>08/13/2023</t>
  </si>
  <si>
    <t>08/14/2023</t>
  </si>
  <si>
    <t>08/15/2023</t>
  </si>
  <si>
    <t>08/17/2023</t>
  </si>
  <si>
    <t>08/18/2023</t>
  </si>
  <si>
    <t>08/21/2023</t>
  </si>
  <si>
    <t>08/22/2023</t>
  </si>
  <si>
    <t>08/23/2023</t>
  </si>
  <si>
    <t>08/24/2023</t>
  </si>
  <si>
    <t>08/25/2023</t>
  </si>
  <si>
    <t>08/26/2023</t>
  </si>
  <si>
    <t>08/27/2023</t>
  </si>
  <si>
    <t>08/28/2023</t>
  </si>
  <si>
    <t>08/29/2023</t>
  </si>
  <si>
    <t>08/31/2023</t>
  </si>
  <si>
    <t>09/13/2023</t>
  </si>
  <si>
    <t>09/15/2023</t>
  </si>
  <si>
    <t>09/16/2023</t>
  </si>
  <si>
    <t>09/17/2023</t>
  </si>
  <si>
    <t>09/18/2023</t>
  </si>
  <si>
    <t>09/19/2023</t>
  </si>
  <si>
    <t>09/20/2023</t>
  </si>
  <si>
    <t>09/21/2023</t>
  </si>
  <si>
    <t>09/22/2023</t>
  </si>
  <si>
    <t>09/23/2023</t>
  </si>
  <si>
    <t xml:space="preserve">09/23/2023 </t>
  </si>
  <si>
    <t>09/24/2023</t>
  </si>
  <si>
    <t>09/25/2023</t>
  </si>
  <si>
    <t>09/26/2023</t>
  </si>
  <si>
    <t>09/28/2023</t>
  </si>
  <si>
    <t>09/29/2023</t>
  </si>
  <si>
    <t>09/30/2023</t>
  </si>
  <si>
    <t>10/14/2023</t>
  </si>
  <si>
    <t>10/15/2023</t>
  </si>
  <si>
    <t>10/17/2023</t>
  </si>
  <si>
    <t>10/24/2023</t>
  </si>
  <si>
    <t>10/26/2023</t>
  </si>
  <si>
    <t>10/27/2023</t>
  </si>
  <si>
    <t>10/28/2023</t>
  </si>
  <si>
    <t>10/31/2023</t>
  </si>
  <si>
    <t>Reversed Returned Insuff Fee</t>
  </si>
  <si>
    <t>11/14/2023</t>
  </si>
  <si>
    <t>11/16/2023</t>
  </si>
  <si>
    <t>11/17/2023</t>
  </si>
  <si>
    <t>11/18/2023</t>
  </si>
  <si>
    <t>11/19/2023</t>
  </si>
  <si>
    <t>11/20/2023</t>
  </si>
  <si>
    <t>11/21/2023</t>
  </si>
  <si>
    <t>11/21/2033</t>
  </si>
  <si>
    <t>11/22/2023</t>
  </si>
  <si>
    <t>11/27/2023</t>
  </si>
  <si>
    <t>11/28/2023</t>
  </si>
  <si>
    <t>11/30/2023</t>
  </si>
  <si>
    <t>12/13/2023</t>
  </si>
  <si>
    <t>12/14/2023</t>
  </si>
  <si>
    <t>12/15/2023</t>
  </si>
  <si>
    <t>12/16/2023</t>
  </si>
  <si>
    <t>12/17/2023</t>
  </si>
  <si>
    <t>12/18/2023</t>
  </si>
  <si>
    <t>12/21/2023</t>
  </si>
  <si>
    <t>12/22/2023</t>
  </si>
  <si>
    <t>12/23/2023</t>
  </si>
  <si>
    <t>12/24/2023</t>
  </si>
  <si>
    <t>12/26/2023</t>
  </si>
  <si>
    <t>12/27/2023</t>
  </si>
  <si>
    <t>12/28/2023</t>
  </si>
  <si>
    <t>12/29/2023</t>
  </si>
  <si>
    <t>12/30/2023</t>
  </si>
  <si>
    <t>12/31/2023</t>
  </si>
  <si>
    <t>Total</t>
  </si>
  <si>
    <t xml:space="preserve">Deposits </t>
  </si>
  <si>
    <t>Withdrawls</t>
  </si>
  <si>
    <t>Net Withdraws</t>
  </si>
  <si>
    <t>Rejected Withdraws</t>
  </si>
  <si>
    <t>Net Deposits</t>
  </si>
  <si>
    <t>Deposits Returned</t>
  </si>
  <si>
    <t>To add:</t>
  </si>
  <si>
    <t>To less:</t>
  </si>
  <si>
    <t xml:space="preserve">Details </t>
  </si>
  <si>
    <r>
      <t xml:space="preserve">Net Deposits                                                 </t>
    </r>
    <r>
      <rPr>
        <b/>
        <sz val="11"/>
        <color theme="1"/>
        <rFont val="Calibri"/>
        <family val="2"/>
        <scheme val="minor"/>
      </rPr>
      <t>(W-1)</t>
    </r>
  </si>
  <si>
    <r>
      <t xml:space="preserve">Net Withdraws                                             </t>
    </r>
    <r>
      <rPr>
        <b/>
        <sz val="11"/>
        <color theme="1"/>
        <rFont val="Calibri"/>
        <family val="2"/>
        <scheme val="minor"/>
      </rPr>
      <t xml:space="preserve"> (W-2)</t>
    </r>
  </si>
  <si>
    <t>W-1</t>
  </si>
  <si>
    <t>W-2</t>
  </si>
  <si>
    <t>Category</t>
  </si>
  <si>
    <t>Deposit Returned</t>
  </si>
  <si>
    <t>Withdraw</t>
  </si>
  <si>
    <t>Rejected Withdraw</t>
  </si>
  <si>
    <t>Expense</t>
  </si>
  <si>
    <t>POS *********AUS</t>
  </si>
  <si>
    <t>With*********wal</t>
  </si>
  <si>
    <t>Depo*********sit</t>
  </si>
  <si>
    <t>POS *********ZUS</t>
  </si>
  <si>
    <t>ATM *********YUS</t>
  </si>
  <si>
    <t>Depo********ses</t>
  </si>
  <si>
    <t>POS ********ZUS</t>
  </si>
  <si>
    <t>Depo********sit</t>
  </si>
  <si>
    <t>With********wal</t>
  </si>
  <si>
    <t>Poin********ZUS</t>
  </si>
  <si>
    <t>Depo********898</t>
  </si>
  <si>
    <t>POS ********YUS</t>
  </si>
  <si>
    <t>Depo********tal</t>
  </si>
  <si>
    <t>POS ********AUS</t>
  </si>
  <si>
    <t>Elec********ISE</t>
  </si>
  <si>
    <t>POS ********LUS</t>
  </si>
  <si>
    <t>POS ********EUS</t>
  </si>
  <si>
    <t>POS ********NUS</t>
  </si>
  <si>
    <t>Depo********CNS</t>
  </si>
  <si>
    <t>Elec********724</t>
  </si>
  <si>
    <t>POS ********TUS</t>
  </si>
  <si>
    <t xml:space="preserve">POS ********US </t>
  </si>
  <si>
    <t>Depo******** Rd</t>
  </si>
  <si>
    <t>Cred********est</t>
  </si>
  <si>
    <t>Poin********ect</t>
  </si>
  <si>
    <t>Depo********RLY</t>
  </si>
  <si>
    <t>Eff.********474</t>
  </si>
  <si>
    <t>Eff.********tem</t>
  </si>
  <si>
    <t>POS ********OUS</t>
  </si>
  <si>
    <t>Desc********OOT</t>
  </si>
  <si>
    <t>YEAR********LAN</t>
  </si>
  <si>
    <t>POS ********056</t>
  </si>
  <si>
    <t>Elec********768</t>
  </si>
  <si>
    <t>Elec********684</t>
  </si>
  <si>
    <t>Elec********IFY</t>
  </si>
  <si>
    <t>POS ********CUS</t>
  </si>
  <si>
    <t>ATM ********YUS</t>
  </si>
  <si>
    <t>Poin********YUS</t>
  </si>
  <si>
    <t>Elec********284</t>
  </si>
  <si>
    <t>Depo********LAN</t>
  </si>
  <si>
    <t>Depo********qar</t>
  </si>
  <si>
    <t>Depo********SAV</t>
  </si>
  <si>
    <t>Elec********450</t>
  </si>
  <si>
    <t>NON-********(S)</t>
  </si>
  <si>
    <t>Poin********OUS</t>
  </si>
  <si>
    <t>Poin********TUS</t>
  </si>
  <si>
    <t>Poin********AUS</t>
  </si>
  <si>
    <t xml:space="preserve">POS ********GB </t>
  </si>
  <si>
    <t>ATM ********09S</t>
  </si>
  <si>
    <t xml:space="preserve"> Poi********AZU</t>
  </si>
  <si>
    <t xml:space="preserve">Depo********S  </t>
  </si>
  <si>
    <t xml:space="preserve">POS ********S  </t>
  </si>
  <si>
    <t xml:space="preserve">Elec********22 </t>
  </si>
  <si>
    <t>Elec********112</t>
  </si>
  <si>
    <t>Elec********378</t>
  </si>
  <si>
    <t xml:space="preserve">Elec********d) </t>
  </si>
  <si>
    <t>Insu********ed)</t>
  </si>
  <si>
    <t>Elec********ed)</t>
  </si>
  <si>
    <t xml:space="preserve">Reve********32 </t>
  </si>
  <si>
    <t>Desc********ork</t>
  </si>
  <si>
    <t>With********974</t>
  </si>
  <si>
    <t>Elec********096</t>
  </si>
  <si>
    <t xml:space="preserve">Poin********US </t>
  </si>
  <si>
    <t>Reve********Fee</t>
  </si>
  <si>
    <t>Desc********ENT</t>
  </si>
  <si>
    <t>Elec********626</t>
  </si>
  <si>
    <t>Elec********992</t>
  </si>
  <si>
    <t>POS ********HUS</t>
  </si>
  <si>
    <t>Elec********050</t>
  </si>
  <si>
    <t>Elec********280</t>
  </si>
  <si>
    <t>Elec********064</t>
  </si>
  <si>
    <t xml:space="preserve">Depo********it </t>
  </si>
  <si>
    <t>Elec********584</t>
  </si>
  <si>
    <t>Elec********114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</si>
</sst>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s&quot;* #,##0.00_-;\-&quot;Rs&quot;* #,##0.00_-;_-&quot;Rs&quot;* &quot;-&quot;??_-;_-@_-"/>
    <numFmt numFmtId="43" formatCode="_-* #,##0.00_-;\-* #,##0.00_-;_-* &quot;-&quot;??_-;_-@_-"/>
    <numFmt numFmtId="164" formatCode="_-[$$-409]* #,##0.00_ ;_-[$$-409]* \-#,##0.00\ ;_-[$$-409]* &quot;-&quot;??_ ;_-@_ "/>
  </numFmts>
  <fonts count="5" x14ac:knownFonts="1">
    <font>
      <sz val="11"/>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b/>
      <u/>
      <sz val="1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top/>
      <bottom/>
      <diagonal/>
    </border>
    <border>
      <left style="thin">
        <color indexed="64"/>
      </left>
      <right/>
      <top/>
      <bottom/>
      <diagonal/>
    </border>
    <border>
      <left style="thin">
        <color theme="9"/>
      </left>
      <right/>
      <top/>
      <bottom/>
      <diagonal/>
    </border>
    <border>
      <left style="thin">
        <color theme="9"/>
      </left>
      <right style="medium">
        <color indexed="64"/>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2">
    <xf numFmtId="0" fontId="0" fillId="0" borderId="0" xfId="0"/>
    <xf numFmtId="0" fontId="0" fillId="0" borderId="1" xfId="0" applyBorder="1"/>
    <xf numFmtId="164" fontId="0" fillId="0" borderId="0" xfId="1" applyNumberFormat="1" applyFont="1"/>
    <xf numFmtId="14" fontId="0" fillId="0" borderId="0" xfId="0" applyNumberFormat="1" applyAlignment="1">
      <alignment horizontal="right"/>
    </xf>
    <xf numFmtId="0" fontId="0" fillId="0" borderId="0" xfId="0" applyAlignment="1">
      <alignment horizontal="right"/>
    </xf>
    <xf numFmtId="164" fontId="0" fillId="0" borderId="0" xfId="0" applyNumberFormat="1"/>
    <xf numFmtId="0" fontId="3" fillId="0" borderId="0" xfId="0" applyFont="1"/>
    <xf numFmtId="164" fontId="0" fillId="0" borderId="0" xfId="2" applyNumberFormat="1" applyFont="1"/>
    <xf numFmtId="164" fontId="0" fillId="0" borderId="0" xfId="1" applyNumberFormat="1" applyFont="1" applyFill="1" applyBorder="1"/>
    <xf numFmtId="0" fontId="2" fillId="0" borderId="0" xfId="0" applyFont="1" applyAlignment="1">
      <alignment horizontal="left"/>
    </xf>
    <xf numFmtId="0" fontId="2" fillId="0" borderId="0" xfId="0" applyFont="1"/>
    <xf numFmtId="14" fontId="0" fillId="0" borderId="6" xfId="0" applyNumberFormat="1" applyBorder="1"/>
    <xf numFmtId="0" fontId="0" fillId="0" borderId="6" xfId="0" applyBorder="1"/>
    <xf numFmtId="0" fontId="0" fillId="0" borderId="2" xfId="0" applyBorder="1"/>
    <xf numFmtId="164" fontId="0" fillId="0" borderId="6" xfId="0" applyNumberFormat="1" applyBorder="1"/>
    <xf numFmtId="14" fontId="0" fillId="0" borderId="6" xfId="0" applyNumberFormat="1" applyBorder="1" applyAlignment="1">
      <alignment horizontal="right"/>
    </xf>
    <xf numFmtId="0" fontId="0" fillId="0" borderId="6" xfId="0" applyBorder="1" applyAlignment="1">
      <alignment horizontal="right"/>
    </xf>
    <xf numFmtId="164" fontId="0" fillId="0" borderId="2" xfId="0" applyNumberFormat="1" applyBorder="1"/>
    <xf numFmtId="0" fontId="0" fillId="0" borderId="7" xfId="0" applyBorder="1"/>
    <xf numFmtId="164" fontId="2" fillId="0" borderId="0" xfId="0" applyNumberFormat="1" applyFont="1"/>
    <xf numFmtId="164" fontId="2" fillId="0" borderId="0" xfId="2" applyNumberFormat="1" applyFont="1"/>
    <xf numFmtId="164" fontId="0" fillId="0" borderId="0" xfId="2" applyNumberFormat="1" applyFont="1" applyFill="1" applyBorder="1"/>
    <xf numFmtId="164" fontId="0" fillId="0" borderId="1" xfId="0" applyNumberFormat="1" applyBorder="1"/>
    <xf numFmtId="164" fontId="0" fillId="0" borderId="6" xfId="0" applyNumberFormat="1" applyBorder="1" applyAlignment="1">
      <alignment horizontal="right"/>
    </xf>
    <xf numFmtId="14" fontId="0" fillId="0" borderId="6" xfId="0" applyNumberFormat="1" applyBorder="1" applyAlignment="1">
      <alignment horizontal="left"/>
    </xf>
    <xf numFmtId="0" fontId="0" fillId="0" borderId="0" xfId="0"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2" xfId="0" applyBorder="1" applyAlignment="1">
      <alignment horizontal="left"/>
    </xf>
    <xf numFmtId="164" fontId="0" fillId="0" borderId="6" xfId="0" applyNumberFormat="1" applyBorder="1" applyAlignment="1">
      <alignment horizontal="left"/>
    </xf>
    <xf numFmtId="164" fontId="0" fillId="0" borderId="1" xfId="0" applyNumberFormat="1" applyBorder="1" applyAlignment="1">
      <alignment horizontal="left"/>
    </xf>
    <xf numFmtId="14" fontId="0" fillId="0" borderId="1" xfId="0" applyNumberFormat="1" applyBorder="1" applyAlignment="1">
      <alignment horizontal="left"/>
    </xf>
    <xf numFmtId="164" fontId="0" fillId="0" borderId="7" xfId="0" applyNumberFormat="1" applyBorder="1"/>
    <xf numFmtId="164" fontId="0" fillId="0" borderId="6" xfId="0" applyNumberFormat="1" applyBorder="1" applyAlignment="1">
      <alignment horizontal="left" vertical="top"/>
    </xf>
    <xf numFmtId="0" fontId="3" fillId="0" borderId="1" xfId="0" applyFont="1" applyBorder="1" applyAlignment="1">
      <alignment horizontal="left"/>
    </xf>
    <xf numFmtId="164" fontId="0" fillId="0" borderId="7" xfId="0" applyNumberFormat="1" applyBorder="1" applyAlignment="1">
      <alignment horizontal="left"/>
    </xf>
    <xf numFmtId="14" fontId="0" fillId="0" borderId="7" xfId="0" applyNumberFormat="1" applyBorder="1" applyAlignment="1">
      <alignment horizontal="left"/>
    </xf>
    <xf numFmtId="0" fontId="0" fillId="0" borderId="0" xfId="1" applyNumberFormat="1" applyFont="1" applyFill="1" applyBorder="1"/>
    <xf numFmtId="164" fontId="0" fillId="0" borderId="1" xfId="3" applyNumberFormat="1" applyFont="1" applyBorder="1"/>
    <xf numFmtId="164" fontId="0" fillId="0" borderId="1" xfId="0" applyNumberFormat="1" applyBorder="1" applyAlignment="1">
      <alignment horizontal="right"/>
    </xf>
    <xf numFmtId="164" fontId="3" fillId="0" borderId="0" xfId="1" applyNumberFormat="1" applyFont="1" applyFill="1" applyBorder="1"/>
    <xf numFmtId="0" fontId="3" fillId="2" borderId="8" xfId="0" applyFont="1" applyFill="1" applyBorder="1"/>
    <xf numFmtId="0" fontId="3" fillId="2" borderId="9" xfId="0" applyFont="1" applyFill="1" applyBorder="1"/>
    <xf numFmtId="0" fontId="3" fillId="2" borderId="10" xfId="0" applyFont="1" applyFill="1" applyBorder="1"/>
    <xf numFmtId="0" fontId="3" fillId="2" borderId="10" xfId="0" applyFont="1" applyFill="1" applyBorder="1" applyAlignment="1">
      <alignment horizontal="left"/>
    </xf>
    <xf numFmtId="164" fontId="3" fillId="2" borderId="11" xfId="0" applyNumberFormat="1" applyFont="1" applyFill="1" applyBorder="1"/>
    <xf numFmtId="0" fontId="3" fillId="0" borderId="2" xfId="0" applyFont="1" applyBorder="1"/>
    <xf numFmtId="164" fontId="3" fillId="0" borderId="2" xfId="0" applyNumberFormat="1" applyFont="1" applyBorder="1"/>
    <xf numFmtId="0" fontId="3" fillId="0" borderId="2" xfId="0" applyFont="1" applyBorder="1" applyAlignment="1">
      <alignment horizontal="left"/>
    </xf>
    <xf numFmtId="0" fontId="3" fillId="2" borderId="8" xfId="0" applyFont="1" applyFill="1" applyBorder="1" applyAlignment="1">
      <alignment horizontal="left"/>
    </xf>
    <xf numFmtId="0" fontId="3" fillId="2" borderId="9" xfId="0" applyFont="1" applyFill="1" applyBorder="1" applyAlignment="1">
      <alignment horizontal="left"/>
    </xf>
    <xf numFmtId="0" fontId="3" fillId="2" borderId="11" xfId="0" applyFont="1" applyFill="1" applyBorder="1"/>
    <xf numFmtId="164" fontId="3" fillId="0" borderId="0" xfId="0" applyNumberFormat="1" applyFont="1"/>
    <xf numFmtId="164" fontId="3" fillId="2" borderId="10" xfId="0" applyNumberFormat="1" applyFont="1" applyFill="1" applyBorder="1"/>
    <xf numFmtId="14" fontId="0" fillId="0" borderId="1" xfId="0" applyNumberFormat="1" applyBorder="1"/>
    <xf numFmtId="164" fontId="0" fillId="0" borderId="2" xfId="0" applyNumberFormat="1" applyBorder="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0" fillId="2" borderId="10" xfId="0" applyFill="1" applyBorder="1"/>
    <xf numFmtId="0" fontId="0" fillId="2" borderId="8" xfId="0" applyFill="1" applyBorder="1"/>
    <xf numFmtId="0" fontId="0" fillId="2" borderId="10" xfId="0" applyFill="1" applyBorder="1" applyAlignment="1">
      <alignment horizontal="left"/>
    </xf>
    <xf numFmtId="0" fontId="0" fillId="2" borderId="11" xfId="0" applyFill="1" applyBorder="1" applyAlignment="1">
      <alignment horizontal="left"/>
    </xf>
    <xf numFmtId="0" fontId="4" fillId="3" borderId="0" xfId="0" applyFont="1" applyFill="1" applyAlignment="1">
      <alignment horizontal="center" vertical="center"/>
    </xf>
    <xf numFmtId="0" fontId="4" fillId="3" borderId="0" xfId="0" applyFont="1" applyFill="1"/>
    <xf numFmtId="164" fontId="3" fillId="0" borderId="0" xfId="2" applyNumberFormat="1" applyFont="1"/>
    <xf numFmtId="164" fontId="4" fillId="3" borderId="0" xfId="0" applyNumberFormat="1" applyFont="1" applyFill="1"/>
    <xf numFmtId="164" fontId="1" fillId="0" borderId="0" xfId="0" applyNumberFormat="1" applyFont="1"/>
    <xf numFmtId="0" fontId="3" fillId="2" borderId="4" xfId="0" applyFont="1" applyFill="1" applyBorder="1" applyAlignment="1">
      <alignment horizontal="center"/>
    </xf>
    <xf numFmtId="0" fontId="3" fillId="2" borderId="3" xfId="0" applyFont="1" applyFill="1" applyBorder="1" applyAlignment="1">
      <alignment horizontal="center"/>
    </xf>
    <xf numFmtId="0" fontId="3" fillId="2" borderId="5" xfId="0" applyFont="1" applyFill="1" applyBorder="1" applyAlignment="1">
      <alignment horizontal="center"/>
    </xf>
    <xf numFmtId="0" fontId="3" fillId="2" borderId="4" xfId="0" applyFont="1" applyFill="1" applyBorder="1" applyAlignment="1">
      <alignment horizontal="left"/>
    </xf>
  </cellXfs>
  <cellStyles count="4">
    <cellStyle name="Comma" xfId="1" builtinId="3"/>
    <cellStyle name="Currency" xfId="2" builtinId="4"/>
    <cellStyle name="Normal" xfId="0" builtinId="0"/>
    <cellStyle name="Percent" xfId="3" builtinId="5"/>
  </cellStyles>
  <dxfs count="172">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64" formatCode="_-[$$-409]* #,##0.00_ ;_-[$$-409]* \-#,##0.00\ ;_-[$$-409]* &quot;-&quot;??_ ;_-@_ "/>
    </dxf>
    <dxf>
      <font>
        <b val="0"/>
        <i val="0"/>
        <strike val="0"/>
        <condense val="0"/>
        <extend val="0"/>
        <outline val="0"/>
        <shadow val="0"/>
        <u val="none"/>
        <vertAlign val="baseline"/>
        <sz val="11"/>
        <color theme="1"/>
        <name val="Calibri"/>
        <family val="2"/>
        <scheme val="minor"/>
      </font>
      <numFmt numFmtId="164" formatCode="_-[$$-409]* #,##0.00_ ;_-[$$-409]* \-#,##0.00\ ;_-[$$-409]* &quot;-&quot;??_ ;_-@_ "/>
    </dxf>
    <dxf>
      <numFmt numFmtId="164" formatCode="_-[$$-409]* #,##0.00_ ;_-[$$-409]* \-#,##0.00\ ;_-[$$-409]* &quot;-&quot;??_ ;_-@_ "/>
    </dxf>
    <dxf>
      <numFmt numFmtId="164" formatCode="_-[$$-409]* #,##0.00_ ;_-[$$-409]* \-#,##0.00\ ;_-[$$-409]* &quot;-&quot;??_ ;_-@_ "/>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ertAlign val="baseline"/>
        <sz val="11"/>
        <color auto="1"/>
        <name val="Calibri"/>
        <family val="2"/>
        <scheme val="minor"/>
      </font>
      <fill>
        <patternFill patternType="solid">
          <fgColor indexed="64"/>
          <bgColor theme="4"/>
        </patternFill>
      </fill>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dxf>
    <dxf>
      <font>
        <b val="0"/>
        <i val="0"/>
        <strike val="0"/>
        <condense val="0"/>
        <extend val="0"/>
        <outline val="0"/>
        <shadow val="0"/>
        <u val="none"/>
        <vertAlign val="baseline"/>
        <sz val="11"/>
        <color theme="1"/>
        <name val="Calibri"/>
        <family val="2"/>
        <scheme val="minor"/>
      </font>
      <numFmt numFmtId="164" formatCode="_-[$$-409]* #,##0.00_ ;_-[$$-409]* \-#,##0.00\ ;_-[$$-409]* &quot;-&quot;??_ ;_-@_ "/>
    </dxf>
    <dxf>
      <numFmt numFmtId="164" formatCode="_-[$$-409]* #,##0.00_ ;_-[$$-409]* \-#,##0.00\ ;_-[$$-409]* &quot;-&quot;??_ ;_-@_ "/>
    </dxf>
    <dxf>
      <numFmt numFmtId="164" formatCode="_-[$$-409]* #,##0.00_ ;_-[$$-409]* \-#,##0.00\ ;_-[$$-409]* &quot;-&quot;??_ ;_-@_ "/>
    </dxf>
    <dxf>
      <alignment horizontal="right" vertical="bottom" textRotation="0" wrapText="0" indent="0" justifyLastLine="0" shrinkToFit="0" readingOrder="0"/>
    </dxf>
    <dxf>
      <alignment horizontal="righ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dxf>
    <dxf>
      <font>
        <b val="0"/>
        <i val="0"/>
        <strike val="0"/>
        <condense val="0"/>
        <extend val="0"/>
        <outline val="0"/>
        <shadow val="0"/>
        <u val="none"/>
        <vertAlign val="baseline"/>
        <sz val="11"/>
        <color theme="1"/>
        <name val="Calibri"/>
        <family val="2"/>
        <scheme val="minor"/>
      </font>
      <numFmt numFmtId="164" formatCode="_-[$$-409]* #,##0.00_ ;_-[$$-409]* \-#,##0.00\ ;_-[$$-409]* &quot;-&quot;??_ ;_-@_ "/>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64" formatCode="_-[$$-409]* #,##0.00_ ;_-[$$-409]* \-#,##0.00\ ;_-[$$-409]* &quot;-&quot;??_ ;_-@_ "/>
    </dxf>
    <dxf>
      <numFmt numFmtId="164" formatCode="_-[$$-409]* #,##0.00_ ;_-[$$-409]* \-#,##0.00\ ;_-[$$-409]* &quot;-&quot;??_ ;_-@_ "/>
    </dxf>
    <dxf>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64" formatCode="_-[$$-409]* #,##0.00_ ;_-[$$-409]* \-#,##0.00\ ;_-[$$-409]* &quot;-&quot;??_ ;_-@_ "/>
    </dxf>
    <dxf>
      <numFmt numFmtId="164" formatCode="_-[$$-409]* #,##0.00_ ;_-[$$-409]* \-#,##0.00\ ;_-[$$-409]* &quot;-&quot;??_ ;_-@_ "/>
    </dxf>
    <dxf>
      <alignment horizontal="right" vertical="bottom" textRotation="0" wrapText="0" indent="0" justifyLastLine="0" shrinkToFit="0" readingOrder="0"/>
    </dxf>
    <dxf>
      <numFmt numFmtId="164" formatCode="_-[$$-409]* #,##0.00_ ;_-[$$-409]* \-#,##0.00\ ;_-[$$-409]* &quot;-&quot;??_ ;_-@_ "/>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409]* #,##0.00_ ;_-[$$-409]* \-#,##0.00\ ;_-[$$-409]* &quot;-&quot;??_ ;_-@_ "/>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dxf>
    <dxf>
      <alignment horizontal="right" vertical="bottom" textRotation="0" wrapText="0" indent="0" justifyLastLine="0" shrinkToFit="0" readingOrder="0"/>
    </dxf>
    <dxf>
      <font>
        <b/>
        <i val="0"/>
        <strike val="0"/>
        <condense val="0"/>
        <extend val="0"/>
        <outline val="0"/>
        <shadow val="0"/>
        <u/>
        <vertAlign val="baseline"/>
        <sz val="11"/>
        <color theme="1"/>
        <name val="Calibri"/>
        <family val="2"/>
        <scheme val="minor"/>
      </font>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64" formatCode="_-[$$-409]* #,##0.00_ ;_-[$$-409]* \-#,##0.00\ ;_-[$$-409]* &quot;-&quot;??_ ;_-@_ "/>
    </dxf>
    <dxf>
      <numFmt numFmtId="164" formatCode="_-[$$-409]* #,##0.00_ ;_-[$$-409]* \-#,##0.00\ ;_-[$$-409]* &quot;-&quot;??_ ;_-@_ "/>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9" formatCode="dd/mm/yyyy"/>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ertAlign val="baseline"/>
        <sz val="11"/>
        <color theme="1"/>
        <name val="Calibri"/>
        <family val="2"/>
        <scheme val="minor"/>
      </font>
    </dxf>
    <dxf>
      <numFmt numFmtId="164" formatCode="_-[$$-409]* #,##0.00_ ;_-[$$-409]* \-#,##0.00\ ;_-[$$-409]* &quot;-&quot;??_ ;_-@_ "/>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_-[$$-409]* #,##0.00_ ;_-[$$-409]* \-#,##0.00\ ;_-[$$-409]* &quot;-&quot;??_ ;_-@_ "/>
      <fill>
        <patternFill patternType="none">
          <fgColor indexed="64"/>
          <bgColor indexed="65"/>
        </patternFill>
      </fill>
    </dxf>
    <dxf>
      <numFmt numFmtId="19" formatCode="dd/mm/yyyy"/>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8</xdr:col>
      <xdr:colOff>16831</xdr:colOff>
      <xdr:row>25</xdr:row>
      <xdr:rowOff>15598</xdr:rowOff>
    </xdr:from>
    <xdr:to>
      <xdr:col>8</xdr:col>
      <xdr:colOff>1845631</xdr:colOff>
      <xdr:row>38</xdr:row>
      <xdr:rowOff>135354</xdr:rowOff>
    </xdr:to>
    <mc:AlternateContent xmlns:mc="http://schemas.openxmlformats.org/markup-compatibility/2006" xmlns:sle15="http://schemas.microsoft.com/office/drawing/2012/slicer">
      <mc:Choice Requires="sle15">
        <xdr:graphicFrame macro="">
          <xdr:nvGraphicFramePr>
            <xdr:cNvPr id="3" name="Category">
              <a:extLst>
                <a:ext uri="{FF2B5EF4-FFF2-40B4-BE49-F238E27FC236}">
                  <a16:creationId xmlns:a16="http://schemas.microsoft.com/office/drawing/2014/main" id="{11EACC9A-C441-EFFF-0310-95902D2594C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324792" y="4639384"/>
              <a:ext cx="1828800" cy="2524125"/>
            </a:xfrm>
            <a:prstGeom prst="rect">
              <a:avLst/>
            </a:prstGeom>
            <a:solidFill>
              <a:prstClr val="white"/>
            </a:solidFill>
            <a:ln w="1">
              <a:solidFill>
                <a:prstClr val="green"/>
              </a:solidFill>
            </a:ln>
          </xdr:spPr>
          <xdr:txBody>
            <a:bodyPr vertOverflow="clip" horzOverflow="clip"/>
            <a:lstStyle/>
            <a:p>
              <a:r>
                <a:rPr lang="en-P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9C30067-C025-4346-A8C1-F923CA5B5506}" sourceName="Category">
  <extLst>
    <x:ext xmlns:x15="http://schemas.microsoft.com/office/spreadsheetml/2010/11/main" uri="{2F2917AC-EB37-4324-AD4E-5DD8C200BD13}">
      <x15:tableSlicerCache tableId="26"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5A3D46B-E124-4138-A9C5-98C482CD2F9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91B603-7698-4BF1-8A68-C7169504A726}" name="Table3" displayName="Table3" ref="B5:F17" totalsRowShown="0" headerRowDxfId="171" dataDxfId="170" dataCellStyle="Comma">
  <autoFilter ref="B5:F17" xr:uid="{E891B603-7698-4BF1-8A68-C7169504A726}"/>
  <tableColumns count="5">
    <tableColumn id="1" xr3:uid="{5366A07A-F3B6-4849-B198-3E22209FB3F0}" name="Post Date" dataDxfId="169"/>
    <tableColumn id="2" xr3:uid="{3EB970DD-ACF0-4CD4-B79A-BEBB053A7A71}" name="Description"/>
    <tableColumn id="3" xr3:uid="{CFD92A4F-7776-48B9-95B5-887892C09BBB}" name="Debits " dataDxfId="168" dataCellStyle="Comma"/>
    <tableColumn id="4" xr3:uid="{6A23FD73-6369-43B3-9229-803277A66ABE}" name="Credits" dataDxfId="167" dataCellStyle="Comma"/>
    <tableColumn id="5" xr3:uid="{E6ADD904-393D-4429-AA00-CADD6D904673}" name="Balance" dataDxfId="166" dataCellStyle="Comma"/>
  </tableColumns>
  <tableStyleInfo name="TableStyleLight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0FFC870-B23D-4759-A98A-544771438929}" name="Table22" displayName="Table22" ref="J6:O50" totalsRowShown="0" dataDxfId="117" tableBorderDxfId="116">
  <autoFilter ref="J6:O50" xr:uid="{D0FFC870-B23D-4759-A98A-544771438929}"/>
  <tableColumns count="6">
    <tableColumn id="1" xr3:uid="{F2637BED-42C5-43EC-99B0-C0A178A91B58}" name="Date" dataDxfId="115"/>
    <tableColumn id="2" xr3:uid="{D0F272EA-20DA-447F-81AE-0E7B3DB8208A}" name="Details" dataDxfId="114"/>
    <tableColumn id="3" xr3:uid="{5D666E9F-3276-4842-B376-CE9FC57C3A02}" name="Amount" dataDxfId="113"/>
    <tableColumn id="4" xr3:uid="{19C463EA-E750-4515-97B6-86C509041F3A}" name="Date2" dataDxfId="112"/>
    <tableColumn id="5" xr3:uid="{FA82EC2B-F22C-4FB8-B892-513C5BDACB53}" name="Details2" dataDxfId="111"/>
    <tableColumn id="6" xr3:uid="{A8184372-1A7D-413C-A2F3-5E478F29D2C5}" name="Amount2"/>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98770A3-6C6F-4898-B6A6-6ACE8D064035}" name="Table7" displayName="Table7" ref="B5:F52" totalsRowShown="0">
  <autoFilter ref="B5:F52" xr:uid="{598770A3-6C6F-4898-B6A6-6ACE8D064035}"/>
  <tableColumns count="5">
    <tableColumn id="1" xr3:uid="{96E79EB0-9D54-419B-84E7-3D74F005170C}" name="Post Date" dataDxfId="110"/>
    <tableColumn id="2" xr3:uid="{EB03538F-559B-41E2-A5C5-8324A6CFA79D}" name="Description"/>
    <tableColumn id="3" xr3:uid="{07B80A61-CDAB-4BB7-9FFF-B875E6FAA3F8}" name="Debits " dataDxfId="109"/>
    <tableColumn id="4" xr3:uid="{9B674E47-D862-4B22-812C-C739DE68D92D}" name="Credits" dataDxfId="108"/>
    <tableColumn id="5" xr3:uid="{FC569951-B919-4318-A21A-BF7FF5BC3CE5}" name="Balance" dataDxfId="107" dataCellStyle="Comma"/>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0F6246C-CF8D-4B9D-9421-B4352708AEFC}" name="Table21" displayName="Table21" ref="J6:O44" totalsRowShown="0" dataDxfId="106" tableBorderDxfId="105">
  <autoFilter ref="J6:O44" xr:uid="{60F6246C-CF8D-4B9D-9421-B4352708AEFC}"/>
  <tableColumns count="6">
    <tableColumn id="1" xr3:uid="{FD0CFEDF-F6E6-4654-BA43-2D692925CFB2}" name="Date" dataDxfId="104"/>
    <tableColumn id="2" xr3:uid="{C1B7F905-797A-458C-8C78-40CB034C8F92}" name="Details" dataDxfId="103"/>
    <tableColumn id="3" xr3:uid="{90F083CA-0751-4D15-91E7-3E9288430DFB}" name="Amount" dataDxfId="102"/>
    <tableColumn id="4" xr3:uid="{124806E9-1872-4D2B-8B28-45870C22A310}" name="Date2" dataDxfId="101"/>
    <tableColumn id="5" xr3:uid="{FF5C7FC8-C43D-4487-AD34-72909FA08D99}" name="Details2" dataDxfId="100"/>
    <tableColumn id="6" xr3:uid="{00A25D1A-211F-4569-80ED-D8839E353556}" name="Amount2"/>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8808033-B61C-443D-BB4B-8993CEB95851}" name="Table8" displayName="Table8" ref="B5:F57" totalsRowCount="1">
  <autoFilter ref="B5:F56" xr:uid="{E8808033-B61C-443D-BB4B-8993CEB95851}"/>
  <tableColumns count="5">
    <tableColumn id="1" xr3:uid="{D5C79D30-5218-425B-ACE3-42F59E046382}" name="Post Date" dataDxfId="99" totalsRowDxfId="98"/>
    <tableColumn id="2" xr3:uid="{4C102D84-7137-47C9-99B5-07C69478A5C2}" name="Description"/>
    <tableColumn id="3" xr3:uid="{6D08A066-1853-4830-A154-0B1BF740D3A7}" name="Debits " totalsRowFunction="sum" dataDxfId="97" totalsRowDxfId="96"/>
    <tableColumn id="4" xr3:uid="{812DB1DA-4501-47E9-B4F1-6394B32DDB2E}" name="Credits" totalsRowFunction="sum" dataDxfId="95" totalsRowDxfId="94"/>
    <tableColumn id="5" xr3:uid="{6C3C828E-1B2B-417A-809C-68EE25492326}" name="Balance" totalsRowFunction="custom" dataDxfId="93" totalsRowDxfId="92" dataCellStyle="Comma" totalsRowCellStyle="Comma">
      <totalsRowFormula>F56</totalsRowFormula>
    </tableColumn>
  </tableColumns>
  <tableStyleInfo name="TableStyleLight2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153F59D-8FAC-4730-8241-FA67DB0B24BD}" name="Table20" displayName="Table20" ref="J6:O49" totalsRowShown="0" dataDxfId="91" tableBorderDxfId="90">
  <autoFilter ref="J6:O49" xr:uid="{6153F59D-8FAC-4730-8241-FA67DB0B24BD}"/>
  <tableColumns count="6">
    <tableColumn id="1" xr3:uid="{61E640AA-352B-4E66-A5B9-79793814C20E}" name="Date" dataDxfId="89"/>
    <tableColumn id="2" xr3:uid="{A2A779C0-1DE7-4D57-89B2-4B69051664B1}" name="Details" dataDxfId="88"/>
    <tableColumn id="3" xr3:uid="{57A75986-5EA7-416A-AE24-A26F4002BF6A}" name="Amount" dataDxfId="87"/>
    <tableColumn id="4" xr3:uid="{24B53FE6-8053-483A-AFAA-67922FB14472}" name="Date2" dataDxfId="86"/>
    <tableColumn id="5" xr3:uid="{A60FEA7F-177E-4920-93EA-BCDCDDA34950}" name="Details2" dataDxfId="85"/>
    <tableColumn id="6" xr3:uid="{CFA8E903-A1CF-42E6-BE44-3FF28B6398D7}" name="Amount2"/>
  </tableColumns>
  <tableStyleInfo name="TableStyleLight2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4BD824B-E55E-4A45-A3F5-108EAE32E37C}" name="Table9" displayName="Table9" ref="B5:F89" totalsRowCount="1">
  <autoFilter ref="B5:F88" xr:uid="{34BD824B-E55E-4A45-A3F5-108EAE32E37C}"/>
  <tableColumns count="5">
    <tableColumn id="1" xr3:uid="{154655C0-FB71-4064-BE99-B16ACD873729}" name="Post Date" dataDxfId="84" totalsRowDxfId="83"/>
    <tableColumn id="2" xr3:uid="{CEF7E068-2789-438B-9EBF-1F14B0BF29ED}" name="Description"/>
    <tableColumn id="3" xr3:uid="{83967862-ABEE-4C88-91BB-E5EEC5815514}" name="Debits " totalsRowFunction="sum" dataDxfId="82" totalsRowDxfId="81"/>
    <tableColumn id="4" xr3:uid="{81BCF424-00D8-4780-BF46-E58D413E3A36}" name="Credits" totalsRowFunction="sum" dataDxfId="80" totalsRowDxfId="79"/>
    <tableColumn id="5" xr3:uid="{0A61519F-9334-4A1E-91B9-982786983A84}" name="Balance" totalsRowFunction="custom" dataDxfId="78" totalsRowDxfId="77" dataCellStyle="Comma" totalsRowCellStyle="Comma">
      <totalsRowFormula>F88</totalsRowFormula>
    </tableColumn>
  </tableColumns>
  <tableStyleInfo name="TableStyleLight2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A7022DB-0DB2-4034-8242-6F0114A8B0D4}" name="Table19" displayName="Table19" ref="J6:O77" totalsRowShown="0" dataDxfId="76" tableBorderDxfId="75">
  <autoFilter ref="J6:O77" xr:uid="{7A7022DB-0DB2-4034-8242-6F0114A8B0D4}"/>
  <tableColumns count="6">
    <tableColumn id="1" xr3:uid="{54684124-6A20-4CF3-B6CF-6BEF084663A6}" name="Date" dataDxfId="74"/>
    <tableColumn id="2" xr3:uid="{0439EF60-F61E-4A88-93AC-60928CA46064}" name="Details" dataDxfId="73"/>
    <tableColumn id="3" xr3:uid="{2E77FF69-2BFF-4B6D-8336-6938AFC815E1}" name="Amount" dataDxfId="72"/>
    <tableColumn id="4" xr3:uid="{AF60F462-28C3-4044-9AAD-C778C3346B16}" name="Date2" dataDxfId="71"/>
    <tableColumn id="5" xr3:uid="{26A8D35F-609A-4ECF-B15B-68468E9DDEB2}" name="Details2" dataDxfId="70"/>
    <tableColumn id="6" xr3:uid="{8CA67745-00E3-42D2-BF09-A8BC7297CB55}" name="Amount2"/>
  </tableColumns>
  <tableStyleInfo name="TableStyleLight2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6897152-5CF0-4FAB-BF2F-F91C05A9043A}" name="Table10" displayName="Table10" ref="B5:F91" totalsRowCount="1">
  <autoFilter ref="B5:F90" xr:uid="{16897152-5CF0-4FAB-BF2F-F91C05A9043A}"/>
  <tableColumns count="5">
    <tableColumn id="1" xr3:uid="{E86A29DE-2863-4299-9C65-2180152ADDBD}" name="Post Date" dataDxfId="69" totalsRowDxfId="68"/>
    <tableColumn id="2" xr3:uid="{5DAC4FBD-F421-4751-837C-704E455C8178}" name="Description"/>
    <tableColumn id="3" xr3:uid="{8AE2E6F5-B527-4903-A04B-06D9ADD80408}" name="Debits " totalsRowFunction="sum"/>
    <tableColumn id="4" xr3:uid="{109FF94A-7E23-48F3-AB23-3174682F90D2}" name="Credits" totalsRowFunction="sum" dataDxfId="67" totalsRowDxfId="66" dataCellStyle="Currency" totalsRowCellStyle="Currency"/>
    <tableColumn id="5" xr3:uid="{E3D05604-4206-4891-919D-804DE13BAAD3}" name="Balance" totalsRowFunction="custom" dataDxfId="65" totalsRowDxfId="64" dataCellStyle="Comma" totalsRowCellStyle="Comma">
      <totalsRowFormula>F90</totalsRowFormula>
    </tableColumn>
  </tableColumns>
  <tableStyleInfo name="TableStyleLight2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292BBF5-0626-479F-8BB4-AAA31B984A32}" name="Table18" displayName="Table18" ref="J6:O74" totalsRowShown="0" dataDxfId="63" tableBorderDxfId="62">
  <autoFilter ref="J6:O74" xr:uid="{B292BBF5-0626-479F-8BB4-AAA31B984A32}"/>
  <tableColumns count="6">
    <tableColumn id="1" xr3:uid="{9FD45AA3-29D6-45B8-AE93-6018D816BFC6}" name="Date" dataDxfId="61"/>
    <tableColumn id="2" xr3:uid="{632A4CA9-BAC5-468C-986C-A021DDC4994C}" name="Details" dataDxfId="60"/>
    <tableColumn id="3" xr3:uid="{CFD54DAD-784D-473F-8B7B-A42496C7F3FD}" name="Amount" dataDxfId="59"/>
    <tableColumn id="4" xr3:uid="{C422C797-F740-44B1-9557-F99EFB52167D}" name="Date2" dataDxfId="58"/>
    <tableColumn id="5" xr3:uid="{CBA7E3E7-6A83-449B-83AE-5CDA3ABE4A2F}" name="Details2" dataDxfId="57"/>
    <tableColumn id="6" xr3:uid="{EC2060EF-23C6-4115-AAC7-25E7915CF73B}" name="Amount2"/>
  </tableColumns>
  <tableStyleInfo name="TableStyleLight2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2A1D44A-00F9-44DF-BA1F-B9D74FBBBA1D}" name="Table11" displayName="Table11" ref="B5:F43" totalsRowCount="1">
  <autoFilter ref="B5:F42" xr:uid="{82A1D44A-00F9-44DF-BA1F-B9D74FBBBA1D}"/>
  <tableColumns count="5">
    <tableColumn id="1" xr3:uid="{F0986FD6-5BC6-4424-9428-79596ABF6F9A}" name="Post Date" dataDxfId="56" totalsRowDxfId="55"/>
    <tableColumn id="2" xr3:uid="{498BC283-1780-4AA8-88C8-CF24E37C06A9}" name="Description"/>
    <tableColumn id="3" xr3:uid="{3C440CC6-3890-41A3-96A8-D2049DF8DA9F}" name="Debits " totalsRowFunction="sum" dataDxfId="54" totalsRowDxfId="53"/>
    <tableColumn id="4" xr3:uid="{4CB0DC26-332B-4328-9EBA-465E82BCB70D}" name="Credits" totalsRowFunction="sum" dataDxfId="52" totalsRowDxfId="51"/>
    <tableColumn id="5" xr3:uid="{6A9BBE53-24FD-4814-88C2-278DEEDC0340}" name="Balance" totalsRowFunction="custom" dataDxfId="50" totalsRowDxfId="49" dataCellStyle="Comma" totalsRowCellStyle="Comma">
      <totalsRowFormula>F42</totalsRow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788655E-364C-4BAD-9332-66F8EAD278A7}" name="Table14" displayName="Table14" ref="J6:O33" totalsRowShown="0" tableBorderDxfId="165">
  <autoFilter ref="J6:O33" xr:uid="{A788655E-364C-4BAD-9332-66F8EAD278A7}"/>
  <tableColumns count="6">
    <tableColumn id="1" xr3:uid="{B3E1F05C-6CF4-4E80-9C4F-5F3213CC969D}" name="Date" dataDxfId="164"/>
    <tableColumn id="2" xr3:uid="{0B87841A-7FFE-486B-B9CD-E0F85D8DD9B6}" name="Details" dataDxfId="163"/>
    <tableColumn id="3" xr3:uid="{32ABD40C-0822-4368-A1FC-456A70E07E11}" name="Amount" dataDxfId="162"/>
    <tableColumn id="4" xr3:uid="{8225B37F-3590-421B-987C-55882A52005F}" name="Date2" dataDxfId="161"/>
    <tableColumn id="5" xr3:uid="{8E526665-B2C8-487D-9073-2DB48188AC6B}" name="Details2" dataDxfId="160"/>
    <tableColumn id="6" xr3:uid="{651B5A10-416F-4B0F-9C20-227A9177494D}" name="Amount2" dataDxfId="159"/>
  </tableColumns>
  <tableStyleInfo name="TableStyleLight2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8D3536E-3E6C-4D39-8BDE-5DCC9D765C39}" name="Table17" displayName="Table17" ref="J6:O35" totalsRowShown="0" dataDxfId="48" tableBorderDxfId="47">
  <autoFilter ref="J6:O35" xr:uid="{C8D3536E-3E6C-4D39-8BDE-5DCC9D765C39}"/>
  <tableColumns count="6">
    <tableColumn id="1" xr3:uid="{8C1A50DB-22D4-4CD9-B301-644751E09787}" name="Date" dataDxfId="46"/>
    <tableColumn id="2" xr3:uid="{E07A2453-EAFE-441F-8257-8DD27CB1ECF2}" name="Details" dataDxfId="45"/>
    <tableColumn id="3" xr3:uid="{466F2C6E-EFF0-4710-9004-7F5F4B4F5E21}" name="Amount" dataDxfId="44"/>
    <tableColumn id="4" xr3:uid="{7BA9819D-36A2-4096-A91E-8E82C607B66A}" name="Date2" dataDxfId="43"/>
    <tableColumn id="5" xr3:uid="{E6E4078E-2AEC-4C2F-A7EA-73A193D88EBF}" name="Details2" dataDxfId="42"/>
    <tableColumn id="6" xr3:uid="{D13724FE-101A-43CA-93EA-C01503C312DA}" name="Amount2"/>
  </tableColumns>
  <tableStyleInfo name="TableStyleLight2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6EF9D37-87DA-4D7D-A13B-3CBF13DCC5E9}" name="Table12" displayName="Table12" ref="B6:F55" totalsRowCount="1">
  <autoFilter ref="B6:F54" xr:uid="{66EF9D37-87DA-4D7D-A13B-3CBF13DCC5E9}"/>
  <tableColumns count="5">
    <tableColumn id="1" xr3:uid="{1CF2279F-38FE-4757-AFF5-D5B70DFE3787}" name="Post Date" dataDxfId="41" totalsRowDxfId="40"/>
    <tableColumn id="2" xr3:uid="{7082CBEB-09FD-43A1-BB55-0334EB7AF2CB}" name="Description"/>
    <tableColumn id="3" xr3:uid="{AC54BDC7-B302-409F-A765-D58E5B2F101D}" name="Debits " totalsRowFunction="sum" dataDxfId="39" totalsRowDxfId="38"/>
    <tableColumn id="4" xr3:uid="{A689B240-5D5B-40AE-A967-D1C579FCC061}" name="Credits" totalsRowFunction="sum" dataDxfId="37" totalsRowDxfId="36"/>
    <tableColumn id="5" xr3:uid="{777D2BA8-D244-4081-BA89-ADC675575DEE}" name="Balance" totalsRowFunction="custom" dataDxfId="35" totalsRowDxfId="34" dataCellStyle="Comma" totalsRowCellStyle="Comma">
      <totalsRowFormula>F54</totalsRowFormula>
    </tableColumn>
  </tableColumns>
  <tableStyleInfo name="TableStyleLight2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A4056EE-3753-4B41-A107-F6F3B7991D2A}" name="Table16" displayName="Table16" ref="J6:O47" totalsRowShown="0" headerRowDxfId="33" tableBorderDxfId="32">
  <autoFilter ref="J6:O47" xr:uid="{9A4056EE-3753-4B41-A107-F6F3B7991D2A}"/>
  <tableColumns count="6">
    <tableColumn id="1" xr3:uid="{2D479313-68DB-4B7F-A352-A964443EDEE9}" name="Date" dataDxfId="31"/>
    <tableColumn id="2" xr3:uid="{5BF840CD-6511-44C0-8D72-DCF57C4D7353}" name="Details" dataDxfId="30"/>
    <tableColumn id="3" xr3:uid="{A549E90B-737F-4940-9BB9-0B9D7B481107}" name="Amount" dataDxfId="29"/>
    <tableColumn id="4" xr3:uid="{E3825641-5019-436D-A27B-F89B2F2717C1}" name="Date2" dataDxfId="28"/>
    <tableColumn id="5" xr3:uid="{35B06D2F-1F97-428D-89F8-ACCF25BB2605}" name="Details2" dataDxfId="27"/>
    <tableColumn id="6" xr3:uid="{71651B40-3130-4C19-8BDC-A2CF4AC741DD}" name="Amount2"/>
  </tableColumns>
  <tableStyleInfo name="TableStyleLight2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216D168-678F-452D-96A8-4371C5A1C08D}" name="Table13" displayName="Table13" ref="B6:F65" totalsRowCount="1">
  <autoFilter ref="B6:F64" xr:uid="{A216D168-678F-452D-96A8-4371C5A1C08D}"/>
  <tableColumns count="5">
    <tableColumn id="1" xr3:uid="{EDF9A04A-3A43-4DD4-96A0-9A1051771CC9}" name="Post Date" dataDxfId="26" totalsRowDxfId="25"/>
    <tableColumn id="2" xr3:uid="{AFC06292-23A8-4ED9-9C12-1606D591FC1F}" name="Description"/>
    <tableColumn id="3" xr3:uid="{ED6999EE-D6E5-4AD2-980A-DCCF567F0351}" name="Debits " totalsRowFunction="sum" dataDxfId="24" totalsRowDxfId="23"/>
    <tableColumn id="4" xr3:uid="{BEBFC13F-31AE-46EA-9326-5092C3C59441}" name="Credits" totalsRowFunction="sum" dataDxfId="22" totalsRowDxfId="21" dataCellStyle="Currency" totalsRowCellStyle="Currency"/>
    <tableColumn id="5" xr3:uid="{E68DC9C0-728F-4765-80ED-982B7CD6A78A}" name="Balance" totalsRowFunction="custom" dataDxfId="20" totalsRowDxfId="19" dataCellStyle="Comma" totalsRowCellStyle="Comma">
      <totalsRowFormula>F64</totalsRowFormula>
    </tableColumn>
  </tableColumns>
  <tableStyleInfo name="TableStyleLight2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5C060B9-FEE4-4E45-B9FB-B0B62A4BBF7C}" name="Table15" displayName="Table15" ref="J6:O53" totalsRowShown="0" dataDxfId="18" tableBorderDxfId="17">
  <autoFilter ref="J6:O53" xr:uid="{05C060B9-FEE4-4E45-B9FB-B0B62A4BBF7C}"/>
  <tableColumns count="6">
    <tableColumn id="1" xr3:uid="{B0D7626D-5491-4A76-9273-C74239F2AE80}" name="Date" dataDxfId="16"/>
    <tableColumn id="2" xr3:uid="{FDD0BCF7-4294-4F4D-83E3-5A69ED789E59}" name="Details" dataDxfId="15"/>
    <tableColumn id="3" xr3:uid="{0870F8AD-7D52-48AB-B7C2-FD88014183BB}" name="Amount" dataDxfId="14"/>
    <tableColumn id="4" xr3:uid="{82591331-5DC9-4009-A0F9-5724F3B56284}" name="Date2" dataDxfId="13"/>
    <tableColumn id="5" xr3:uid="{2D2B52B4-694C-40DC-8909-23169C19A34E}" name="Details2" dataDxfId="12"/>
    <tableColumn id="6" xr3:uid="{508A446F-B5C2-4919-9112-16CC5433F639}" name="Amount2"/>
  </tableColumns>
  <tableStyleInfo name="TableStyleLight2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71F2B4A-DB50-414E-8B11-A70BE86C065A}" name="Table26" displayName="Table26" ref="B1:G540" totalsRowCount="1" headerRowDxfId="11">
  <autoFilter ref="B1:G539" xr:uid="{571F2B4A-DB50-414E-8B11-A70BE86C065A}"/>
  <tableColumns count="6">
    <tableColumn id="1" xr3:uid="{D57C1D10-C98D-4AE2-9225-C38A9EAE8316}" name="Post Date" dataDxfId="10" totalsRowDxfId="9"/>
    <tableColumn id="2" xr3:uid="{211B7BE0-2B57-4072-9172-CD6EC335B95B}" name="Description"/>
    <tableColumn id="3" xr3:uid="{9A82FCC8-824E-4FCA-8497-22A839576D99}" name="Debits " totalsRowFunction="sum" dataDxfId="8" totalsRowDxfId="7"/>
    <tableColumn id="4" xr3:uid="{11B99EE8-2AC4-406A-BEA0-3B6ED33879C8}" name="Credits" totalsRowFunction="sum" dataDxfId="6" totalsRowDxfId="5" dataCellStyle="Currency"/>
    <tableColumn id="5" xr3:uid="{F03F69F7-8044-4B65-B777-34CF228842EE}" name="Balance" totalsRowFunction="custom" dataDxfId="4" totalsRowDxfId="3" dataCellStyle="Comma">
      <totalsRowFormula>F539</totalsRowFormula>
    </tableColumn>
    <tableColumn id="6" xr3:uid="{33800DAA-6AB1-4601-BE5E-920D024E3877}" name="Category"/>
  </tableColumns>
  <tableStyleInfo name="TableStyleLight20"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450F12-740E-412D-B8F5-321081F26E20}" name="Table2" displayName="Table2" ref="I1:J10" totalsRowShown="0">
  <autoFilter ref="I1:J10" xr:uid="{89450F12-740E-412D-B8F5-321081F26E20}"/>
  <tableColumns count="2">
    <tableColumn id="1" xr3:uid="{C5EF21E3-4282-451D-8CF9-1BE6D5BFAD85}" name="Details"/>
    <tableColumn id="2" xr3:uid="{2FFF143B-5D7B-4E3A-A5A3-3888F0CF0883}" name="Amount" dataDxfId="2"/>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00B843F-7E79-4571-A408-3BAF8A595896}" name="Table27" displayName="Table27" ref="I14:J17" totalsRowShown="0">
  <autoFilter ref="I14:J17" xr:uid="{300B843F-7E79-4571-A408-3BAF8A595896}"/>
  <tableColumns count="2">
    <tableColumn id="1" xr3:uid="{005190B3-D779-43EB-AD95-ADBCA6684FD9}" name="Details "/>
    <tableColumn id="2" xr3:uid="{DA131033-0A3E-41D6-B6D8-27253B9AC90A}" name="Amount" dataDxfId="1"/>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DFF4BDA-6999-45A7-93AD-CAE079AB9C2B}" name="Table28" displayName="Table28" ref="I21:J24" totalsRowShown="0">
  <autoFilter ref="I21:J24" xr:uid="{EDFF4BDA-6999-45A7-93AD-CAE079AB9C2B}"/>
  <tableColumns count="2">
    <tableColumn id="1" xr3:uid="{9CFF4D1B-F4D8-4B24-B6B5-931F1DBDE049}" name="Details "/>
    <tableColumn id="2" xr3:uid="{B7BC5CAA-161C-405D-9516-A87017B55831}" name="Amoun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38B71B-2C45-4BCF-858C-F708D5A65091}" name="Table4" displayName="Table4" ref="B5:F15" totalsRowShown="0" headerRowDxfId="158" dataDxfId="157" dataCellStyle="Comma">
  <autoFilter ref="B5:F15" xr:uid="{6038B71B-2C45-4BCF-858C-F708D5A65091}"/>
  <tableColumns count="5">
    <tableColumn id="1" xr3:uid="{46BF3E27-CDEC-4946-9D8A-B5E3138E4271}" name="Post Date" dataDxfId="156"/>
    <tableColumn id="2" xr3:uid="{7B800D4D-2610-4CA1-9CF7-03AC01C66C92}" name="Description"/>
    <tableColumn id="3" xr3:uid="{58489DAE-699C-4F32-BC50-E8FF58F7C678}" name="Debits " dataDxfId="155" dataCellStyle="Comma"/>
    <tableColumn id="4" xr3:uid="{9432E1A8-7447-4070-99E2-1F5D907B3D6C}" name="Credits" dataDxfId="154" dataCellStyle="Comma"/>
    <tableColumn id="5" xr3:uid="{EB1AE3DD-5CC0-4DD7-A4B0-E1FA70DB5BB9}" name="Balance" dataDxfId="153" dataCellStyle="Comma"/>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C1D451F-CF37-4C2B-8BDE-7A6DC004823B}" name="Table25" displayName="Table25" ref="J6:O33" totalsRowShown="0" dataDxfId="152" tableBorderDxfId="151">
  <autoFilter ref="J6:O33" xr:uid="{2C1D451F-CF37-4C2B-8BDE-7A6DC004823B}"/>
  <tableColumns count="6">
    <tableColumn id="1" xr3:uid="{9D497B49-1265-4F95-89E5-1D6B5B327A09}" name="Date" dataDxfId="150"/>
    <tableColumn id="2" xr3:uid="{7A4D6E83-777D-47D5-902F-1BD0B9B0399D}" name="Details" dataDxfId="149"/>
    <tableColumn id="3" xr3:uid="{3157122C-7345-445B-A836-23F71125FBC7}" name="Amount" dataDxfId="148"/>
    <tableColumn id="4" xr3:uid="{6446E7E0-CA6C-40AD-AFE3-FC8BC0214EEC}" name="Date2" dataDxfId="147"/>
    <tableColumn id="5" xr3:uid="{D670BAA0-7176-4FBD-B79B-80F62B326705}" name="Details2" dataDxfId="146"/>
    <tableColumn id="6" xr3:uid="{653E106B-2326-48F0-90D9-A2C5A0565FDC}" name="Amount2" dataDxfId="145"/>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DA038B-4AA0-4687-8327-5C4D003DE141}" name="Table5" displayName="Table5" ref="B5:F49" totalsRowShown="0">
  <autoFilter ref="B5:F49" xr:uid="{8ADA038B-4AA0-4687-8327-5C4D003DE141}"/>
  <tableColumns count="5">
    <tableColumn id="1" xr3:uid="{36FEEE96-8455-4B3B-81FA-04DF6D140AE6}" name="Post Date" dataDxfId="144"/>
    <tableColumn id="2" xr3:uid="{EC05EA3B-51E3-4BAA-B5A6-C3FC6E73E228}" name="Description"/>
    <tableColumn id="3" xr3:uid="{384A3B74-B089-4918-8C93-A48BC38983D7}" name="Debits " dataDxfId="143"/>
    <tableColumn id="4" xr3:uid="{8344ACBF-69C4-4CB4-A20F-B64945C06506}" name="Credits" dataDxfId="142"/>
    <tableColumn id="5" xr3:uid="{E8384305-4B54-42D7-9A2F-687A145E098E}" name="Balance" dataDxfId="141" dataCellStyle="Comma"/>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4D7B694-D663-4304-8866-C6CC3AD2A5CB}" name="Table24" displayName="Table24" ref="J6:O40" totalsRowShown="0" dataDxfId="140" tableBorderDxfId="139">
  <autoFilter ref="J6:O40" xr:uid="{F4D7B694-D663-4304-8866-C6CC3AD2A5CB}"/>
  <tableColumns count="6">
    <tableColumn id="1" xr3:uid="{25E2F48B-9A53-406A-BB3A-54D3217BDDC5}" name="Date" dataDxfId="138"/>
    <tableColumn id="2" xr3:uid="{F43E00F1-9AF4-4E95-9D97-70A96DA7ED23}" name="Details" dataDxfId="137"/>
    <tableColumn id="3" xr3:uid="{AD3B79A7-652E-4970-BCCA-CB43E6E21F16}" name="Amount" dataDxfId="136"/>
    <tableColumn id="4" xr3:uid="{BF9DBCE5-D329-47D8-9399-39B5BBDE4162}" name="Date2" dataDxfId="135"/>
    <tableColumn id="5" xr3:uid="{36D920B4-B025-41C7-9C8F-9ECE2E21817C}" name="Details2" dataDxfId="134"/>
    <tableColumn id="6" xr3:uid="{397C140A-C0F8-4712-A7EA-26C906583662}" name="Amount2"/>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F81824-13BC-4338-B993-CBA33A27BDE7}" name="Table1" displayName="Table1" ref="B5:F40" totalsRowShown="0" headerRowDxfId="133">
  <autoFilter ref="B5:F40" xr:uid="{BAF81824-13BC-4338-B993-CBA33A27BDE7}"/>
  <tableColumns count="5">
    <tableColumn id="1" xr3:uid="{096B88AF-FB0C-4A14-BAFE-A665F8671B22}" name="Post Date" dataDxfId="132"/>
    <tableColumn id="2" xr3:uid="{3AC60013-92FA-422F-A991-1490FA85F6EC}" name="Description"/>
    <tableColumn id="3" xr3:uid="{1B0367CA-A411-4307-8062-0E38C1E18429}" name="Debits " dataDxfId="131" dataCellStyle="Comma"/>
    <tableColumn id="4" xr3:uid="{1C78F0DA-E542-411F-BACD-42008BB12455}" name="Credits"/>
    <tableColumn id="5" xr3:uid="{02470A33-87A7-405F-919D-19D35ECFB5F1}" name="Balance" dataDxfId="130" dataCellStyle="Comma"/>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53EE02F-37F6-4AB2-962D-A83E5F46F40A}" name="Table23" displayName="Table23" ref="J6:O33" totalsRowShown="0" dataDxfId="129" tableBorderDxfId="128">
  <autoFilter ref="J6:O33" xr:uid="{653EE02F-37F6-4AB2-962D-A83E5F46F40A}"/>
  <tableColumns count="6">
    <tableColumn id="1" xr3:uid="{5DAD3E4C-6BAC-43CD-AF04-F32AD643C7BB}" name="Date" dataDxfId="127"/>
    <tableColumn id="2" xr3:uid="{B2497194-EB91-4C8F-9C63-3FB1F081E408}" name="Details" dataDxfId="126"/>
    <tableColumn id="3" xr3:uid="{1C58090E-9BAC-41DF-9B67-96FB46EF4B41}" name="Amount" dataDxfId="125"/>
    <tableColumn id="4" xr3:uid="{1D24FBA3-1B6F-49F0-B9BF-616F956641A2}" name="Date2" dataDxfId="124"/>
    <tableColumn id="5" xr3:uid="{2FC94F4A-90C8-47F3-823B-348FE6F9EE87}" name="Details2" dataDxfId="123"/>
    <tableColumn id="6" xr3:uid="{D0FBA72D-0B71-4A4B-9856-B8D08C1483C0}" name="Amount2" dataDxfId="122"/>
  </tableColumns>
  <tableStyleInfo name="TableStyleLight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21D981E-7534-4DFF-B47D-66F40A8A1011}" name="Table6" displayName="Table6" ref="B5:F61" totalsRowShown="0">
  <autoFilter ref="B5:F61" xr:uid="{821D981E-7534-4DFF-B47D-66F40A8A1011}"/>
  <tableColumns count="5">
    <tableColumn id="1" xr3:uid="{40C7BA83-973D-4601-BFB8-4CF3A881C56D}" name="Post Date" dataDxfId="121"/>
    <tableColumn id="2" xr3:uid="{D4C9C527-EA7F-414A-87A3-38F5CB7BF034}" name="Description"/>
    <tableColumn id="3" xr3:uid="{F86D0804-3361-4592-8D4A-2963D60B2F0B}" name="Debits " dataDxfId="120"/>
    <tableColumn id="4" xr3:uid="{983EA70D-A950-4FB2-AB70-934231E8A75D}" name="Credits" dataDxfId="119"/>
    <tableColumn id="5" xr3:uid="{BF61078C-AA1F-44F3-968B-93624C301FB1}" name="Balance" dataDxfId="118" dataCellStyle="Comma"/>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25.x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table" Target="../tables/table28.xml"/><Relationship Id="rId5" Type="http://schemas.openxmlformats.org/officeDocument/2006/relationships/table" Target="../tables/table27.xml"/><Relationship Id="rId4" Type="http://schemas.openxmlformats.org/officeDocument/2006/relationships/table" Target="../tables/table2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06D95-C9D5-44B7-8A86-43D8C7B54A94}">
  <dimension ref="B4:O35"/>
  <sheetViews>
    <sheetView view="pageBreakPreview" zoomScaleNormal="100" zoomScaleSheetLayoutView="100" workbookViewId="0">
      <selection activeCell="B6" sqref="B6"/>
    </sheetView>
  </sheetViews>
  <sheetFormatPr defaultRowHeight="14.5" x14ac:dyDescent="0.35"/>
  <cols>
    <col min="2" max="2" width="11.36328125" style="4" bestFit="1" customWidth="1"/>
    <col min="3" max="3" width="61.453125" bestFit="1" customWidth="1"/>
    <col min="4" max="4" width="10.54296875" customWidth="1"/>
    <col min="5" max="5" width="10.54296875" bestFit="1" customWidth="1"/>
    <col min="6" max="6" width="12.1796875" customWidth="1"/>
    <col min="10" max="10" width="11.36328125" bestFit="1" customWidth="1"/>
    <col min="11" max="11" width="29.1796875" customWidth="1"/>
    <col min="12" max="13" width="11.36328125" bestFit="1" customWidth="1"/>
    <col min="14" max="14" width="29.36328125" style="25" customWidth="1"/>
    <col min="15" max="15" width="11.6328125" style="5" customWidth="1"/>
  </cols>
  <sheetData>
    <row r="4" spans="2:15" ht="15" thickBot="1" x14ac:dyDescent="0.4"/>
    <row r="5" spans="2:15" x14ac:dyDescent="0.35">
      <c r="B5" s="9" t="s">
        <v>0</v>
      </c>
      <c r="C5" s="10" t="s">
        <v>1</v>
      </c>
      <c r="D5" s="10" t="s">
        <v>2</v>
      </c>
      <c r="E5" s="10" t="s">
        <v>3</v>
      </c>
      <c r="F5" s="10" t="s">
        <v>4</v>
      </c>
      <c r="J5" s="68" t="s">
        <v>8</v>
      </c>
      <c r="K5" s="69"/>
      <c r="L5" s="69"/>
      <c r="M5" s="69"/>
      <c r="N5" s="69"/>
      <c r="O5" s="70"/>
    </row>
    <row r="6" spans="2:15" x14ac:dyDescent="0.35">
      <c r="B6" s="3">
        <v>44927</v>
      </c>
      <c r="C6" t="s">
        <v>18</v>
      </c>
      <c r="D6" s="8"/>
      <c r="E6" s="8"/>
      <c r="F6" s="8">
        <v>247.32</v>
      </c>
      <c r="J6" s="42" t="s">
        <v>5</v>
      </c>
      <c r="K6" s="43" t="s">
        <v>6</v>
      </c>
      <c r="L6" s="44" t="s">
        <v>7</v>
      </c>
      <c r="M6" s="42" t="s">
        <v>9</v>
      </c>
      <c r="N6" s="45" t="s">
        <v>11</v>
      </c>
      <c r="O6" s="46" t="s">
        <v>12</v>
      </c>
    </row>
    <row r="7" spans="2:15" x14ac:dyDescent="0.35">
      <c r="B7" s="3">
        <v>44986</v>
      </c>
      <c r="C7" t="s">
        <v>182</v>
      </c>
      <c r="D7" s="8">
        <v>16.239999999999998</v>
      </c>
      <c r="E7" s="8"/>
      <c r="F7" s="8">
        <f>F6-D7+E7</f>
        <v>231.07999999999998</v>
      </c>
      <c r="J7" s="11">
        <f>B6</f>
        <v>44927</v>
      </c>
      <c r="K7" s="11" t="str">
        <f>C6</f>
        <v>Beginning Balance</v>
      </c>
      <c r="L7" s="14">
        <f>F6</f>
        <v>247.32</v>
      </c>
      <c r="M7" s="11">
        <f t="shared" ref="M7:O8" si="0">B7</f>
        <v>44986</v>
      </c>
      <c r="N7" s="24" t="str">
        <f t="shared" si="0"/>
        <v>POS *********AUS</v>
      </c>
      <c r="O7" s="22">
        <f t="shared" si="0"/>
        <v>16.239999999999998</v>
      </c>
    </row>
    <row r="8" spans="2:15" x14ac:dyDescent="0.35">
      <c r="B8" s="3">
        <v>45017</v>
      </c>
      <c r="C8" t="s">
        <v>183</v>
      </c>
      <c r="D8" s="8">
        <v>231</v>
      </c>
      <c r="E8" s="8"/>
      <c r="F8" s="8">
        <f t="shared" ref="F8:F16" si="1">F7-D8+E8</f>
        <v>7.9999999999984084E-2</v>
      </c>
      <c r="J8" s="11">
        <f>B9</f>
        <v>45078</v>
      </c>
      <c r="K8" s="11" t="str">
        <f>C9</f>
        <v>Depo*********sit</v>
      </c>
      <c r="L8" s="14">
        <f>E9</f>
        <v>185</v>
      </c>
      <c r="M8" s="11">
        <f t="shared" si="0"/>
        <v>45017</v>
      </c>
      <c r="N8" s="24" t="str">
        <f t="shared" si="0"/>
        <v>With*********wal</v>
      </c>
      <c r="O8" s="22">
        <f t="shared" si="0"/>
        <v>231</v>
      </c>
    </row>
    <row r="9" spans="2:15" x14ac:dyDescent="0.35">
      <c r="B9" s="3">
        <v>45078</v>
      </c>
      <c r="C9" t="s">
        <v>184</v>
      </c>
      <c r="D9" s="8"/>
      <c r="E9" s="8">
        <v>185</v>
      </c>
      <c r="F9" s="8">
        <f t="shared" si="1"/>
        <v>185.07999999999998</v>
      </c>
      <c r="J9" s="11">
        <f>B10</f>
        <v>45170</v>
      </c>
      <c r="K9" s="11" t="str">
        <f>C10</f>
        <v>Depo*********sit</v>
      </c>
      <c r="L9" s="14">
        <f>E10</f>
        <v>178</v>
      </c>
      <c r="M9" s="11" t="str">
        <f t="shared" ref="M9:O11" si="2">B11</f>
        <v>01/14/2023</v>
      </c>
      <c r="N9" s="24" t="str">
        <f t="shared" si="2"/>
        <v>POS *********ZUS</v>
      </c>
      <c r="O9" s="39">
        <f t="shared" si="2"/>
        <v>100</v>
      </c>
    </row>
    <row r="10" spans="2:15" x14ac:dyDescent="0.35">
      <c r="B10" s="3">
        <v>45170</v>
      </c>
      <c r="C10" t="s">
        <v>184</v>
      </c>
      <c r="D10" s="8"/>
      <c r="E10" s="8">
        <v>178</v>
      </c>
      <c r="F10" s="8">
        <f t="shared" si="1"/>
        <v>363.08</v>
      </c>
      <c r="J10" s="15" t="str">
        <f>B14</f>
        <v>01/23/2023</v>
      </c>
      <c r="K10" s="24" t="str">
        <f>C14</f>
        <v>ATM *********YUS</v>
      </c>
      <c r="L10" s="14">
        <f>E14</f>
        <v>485</v>
      </c>
      <c r="M10" s="11" t="str">
        <f t="shared" si="2"/>
        <v>01/15/2023</v>
      </c>
      <c r="N10" s="24" t="str">
        <f t="shared" si="2"/>
        <v>POS *********AUS</v>
      </c>
      <c r="O10" s="39">
        <f t="shared" si="2"/>
        <v>12.74</v>
      </c>
    </row>
    <row r="11" spans="2:15" x14ac:dyDescent="0.35">
      <c r="B11" s="3" t="s">
        <v>13</v>
      </c>
      <c r="C11" t="s">
        <v>185</v>
      </c>
      <c r="D11" s="8">
        <v>100</v>
      </c>
      <c r="E11" s="8"/>
      <c r="F11" s="8">
        <f t="shared" si="1"/>
        <v>263.08</v>
      </c>
      <c r="J11" s="15"/>
      <c r="K11" s="11"/>
      <c r="L11" s="14"/>
      <c r="M11" s="11" t="str">
        <f t="shared" si="2"/>
        <v>01/18/2023</v>
      </c>
      <c r="N11" s="24" t="str">
        <f t="shared" si="2"/>
        <v>With*********wal</v>
      </c>
      <c r="O11" s="22">
        <f t="shared" si="2"/>
        <v>250</v>
      </c>
    </row>
    <row r="12" spans="2:15" x14ac:dyDescent="0.35">
      <c r="B12" s="3" t="s">
        <v>14</v>
      </c>
      <c r="C12" t="s">
        <v>182</v>
      </c>
      <c r="D12" s="8">
        <v>12.74</v>
      </c>
      <c r="E12" s="8"/>
      <c r="F12" s="8">
        <f t="shared" si="1"/>
        <v>250.33999999999997</v>
      </c>
      <c r="J12" s="15"/>
      <c r="K12" s="11"/>
      <c r="L12" s="14"/>
      <c r="M12" s="15" t="str">
        <f>B15</f>
        <v>01/23/2023</v>
      </c>
      <c r="N12" s="24" t="str">
        <f>C15</f>
        <v>With*********wal</v>
      </c>
      <c r="O12" s="40">
        <f>D15</f>
        <v>485.34</v>
      </c>
    </row>
    <row r="13" spans="2:15" x14ac:dyDescent="0.35">
      <c r="B13" s="3" t="s">
        <v>15</v>
      </c>
      <c r="C13" t="s">
        <v>183</v>
      </c>
      <c r="D13" s="8">
        <v>250</v>
      </c>
      <c r="E13" s="8"/>
      <c r="F13" s="8">
        <f t="shared" si="1"/>
        <v>0.33999999999997499</v>
      </c>
      <c r="J13" s="15"/>
      <c r="K13" s="11"/>
      <c r="L13" s="14"/>
      <c r="M13" s="15"/>
      <c r="N13" s="24"/>
      <c r="O13" s="22"/>
    </row>
    <row r="14" spans="2:15" x14ac:dyDescent="0.35">
      <c r="B14" s="3" t="s">
        <v>16</v>
      </c>
      <c r="C14" t="s">
        <v>186</v>
      </c>
      <c r="D14" s="8"/>
      <c r="E14" s="8">
        <v>485</v>
      </c>
      <c r="F14" s="8">
        <f t="shared" si="1"/>
        <v>485.34</v>
      </c>
      <c r="J14" s="11"/>
      <c r="K14" s="11"/>
      <c r="L14" s="12"/>
      <c r="M14" s="15" t="str">
        <f>B16</f>
        <v>01/31/2023</v>
      </c>
      <c r="N14" s="24" t="str">
        <f>C16</f>
        <v>Ending Balance</v>
      </c>
      <c r="O14" s="17">
        <f>F16</f>
        <v>0</v>
      </c>
    </row>
    <row r="15" spans="2:15" x14ac:dyDescent="0.35">
      <c r="B15" s="3" t="s">
        <v>16</v>
      </c>
      <c r="C15" t="s">
        <v>183</v>
      </c>
      <c r="D15" s="8">
        <v>485.34</v>
      </c>
      <c r="E15" s="8"/>
      <c r="F15" s="8">
        <f t="shared" si="1"/>
        <v>0</v>
      </c>
      <c r="J15" s="11"/>
      <c r="K15" s="11"/>
      <c r="L15" s="12"/>
      <c r="M15" s="15"/>
      <c r="N15" s="24"/>
      <c r="O15" s="17"/>
    </row>
    <row r="16" spans="2:15" x14ac:dyDescent="0.35">
      <c r="B16" s="3" t="s">
        <v>17</v>
      </c>
      <c r="C16" t="s">
        <v>20</v>
      </c>
      <c r="D16" s="8"/>
      <c r="E16" s="8"/>
      <c r="F16" s="8">
        <f t="shared" si="1"/>
        <v>0</v>
      </c>
      <c r="J16" s="12"/>
      <c r="K16" s="12"/>
      <c r="L16" s="12"/>
      <c r="M16" s="15"/>
      <c r="N16" s="24"/>
      <c r="O16" s="17"/>
    </row>
    <row r="17" spans="2:15" x14ac:dyDescent="0.35">
      <c r="B17" s="3"/>
      <c r="D17" s="41">
        <f>SUM(D6:D16)</f>
        <v>1095.32</v>
      </c>
      <c r="E17" s="41">
        <f>SUM(E6:E16)</f>
        <v>848</v>
      </c>
      <c r="F17" s="41">
        <f>F16</f>
        <v>0</v>
      </c>
      <c r="J17" s="12"/>
      <c r="K17" s="12"/>
      <c r="L17" s="12"/>
      <c r="M17" s="15"/>
      <c r="N17" s="24"/>
      <c r="O17" s="17"/>
    </row>
    <row r="18" spans="2:15" x14ac:dyDescent="0.35">
      <c r="B18" s="3"/>
      <c r="D18" s="8"/>
      <c r="E18" s="8"/>
      <c r="F18" s="8"/>
      <c r="J18" s="12"/>
      <c r="K18" s="12"/>
      <c r="L18" s="12"/>
      <c r="M18" s="15"/>
      <c r="N18" s="24"/>
      <c r="O18" s="17"/>
    </row>
    <row r="19" spans="2:15" x14ac:dyDescent="0.35">
      <c r="B19" s="3"/>
      <c r="D19" s="8"/>
      <c r="E19" s="8"/>
      <c r="F19" s="8"/>
      <c r="J19" s="12"/>
      <c r="K19" s="12"/>
      <c r="L19" s="12"/>
      <c r="M19" s="15"/>
      <c r="N19" s="24"/>
      <c r="O19" s="17"/>
    </row>
    <row r="20" spans="2:15" x14ac:dyDescent="0.35">
      <c r="D20" s="8"/>
      <c r="E20" s="8"/>
      <c r="F20" s="8"/>
      <c r="J20" s="12"/>
      <c r="K20" s="12"/>
      <c r="L20" s="12"/>
      <c r="M20" s="15"/>
      <c r="N20" s="24"/>
      <c r="O20" s="17"/>
    </row>
    <row r="21" spans="2:15" x14ac:dyDescent="0.35">
      <c r="B21" s="3"/>
      <c r="D21" s="8"/>
      <c r="E21" s="8"/>
      <c r="F21" s="8"/>
      <c r="J21" s="12"/>
      <c r="K21" s="12"/>
      <c r="L21" s="12"/>
      <c r="M21" s="15"/>
      <c r="N21" s="24"/>
      <c r="O21" s="17"/>
    </row>
    <row r="22" spans="2:15" x14ac:dyDescent="0.35">
      <c r="B22" s="3"/>
      <c r="D22" s="8"/>
      <c r="E22" s="8"/>
      <c r="F22" s="8"/>
      <c r="J22" s="12"/>
      <c r="K22" s="12"/>
      <c r="L22" s="12"/>
      <c r="M22" s="15"/>
      <c r="N22" s="24"/>
      <c r="O22" s="17"/>
    </row>
    <row r="23" spans="2:15" x14ac:dyDescent="0.35">
      <c r="B23" s="3"/>
      <c r="D23" s="8"/>
      <c r="E23" s="8"/>
      <c r="F23" s="8"/>
      <c r="J23" s="12"/>
      <c r="K23" s="12"/>
      <c r="L23" s="12"/>
      <c r="M23" s="16"/>
      <c r="N23" s="26"/>
      <c r="O23" s="17"/>
    </row>
    <row r="24" spans="2:15" x14ac:dyDescent="0.35">
      <c r="B24" s="3"/>
      <c r="D24" s="8"/>
      <c r="E24" s="8"/>
      <c r="F24" s="8"/>
      <c r="J24" s="12"/>
      <c r="K24" s="12"/>
      <c r="L24" s="12"/>
      <c r="M24" s="15"/>
      <c r="N24" s="24"/>
      <c r="O24" s="17"/>
    </row>
    <row r="25" spans="2:15" x14ac:dyDescent="0.35">
      <c r="B25" s="3"/>
      <c r="D25" s="8"/>
      <c r="E25" s="8"/>
      <c r="F25" s="8"/>
      <c r="J25" s="12"/>
      <c r="K25" s="12"/>
      <c r="L25" s="12"/>
      <c r="M25" s="12"/>
      <c r="N25" s="26"/>
      <c r="O25" s="17"/>
    </row>
    <row r="26" spans="2:15" x14ac:dyDescent="0.35">
      <c r="B26" s="3"/>
      <c r="D26" s="8"/>
      <c r="E26" s="8"/>
      <c r="F26" s="8"/>
      <c r="J26" s="18"/>
      <c r="K26" s="18"/>
      <c r="L26" s="18"/>
      <c r="M26" s="18"/>
      <c r="N26" s="27"/>
      <c r="O26" s="22"/>
    </row>
    <row r="27" spans="2:15" x14ac:dyDescent="0.35">
      <c r="B27" s="3"/>
      <c r="D27" s="8"/>
      <c r="E27" s="8"/>
      <c r="F27" s="8"/>
      <c r="J27" s="1"/>
      <c r="K27" s="1"/>
      <c r="L27" s="1"/>
      <c r="M27" s="1"/>
      <c r="N27" s="28"/>
      <c r="O27" s="22"/>
    </row>
    <row r="28" spans="2:15" x14ac:dyDescent="0.35">
      <c r="B28" s="3"/>
      <c r="D28" s="8"/>
      <c r="E28" s="8"/>
      <c r="F28" s="8"/>
      <c r="J28" s="1"/>
      <c r="K28" s="1"/>
      <c r="L28" s="1"/>
      <c r="M28" s="1"/>
      <c r="N28" s="28"/>
      <c r="O28" s="22"/>
    </row>
    <row r="29" spans="2:15" x14ac:dyDescent="0.35">
      <c r="B29" s="3"/>
      <c r="D29" s="8"/>
      <c r="E29" s="8"/>
      <c r="F29" s="8"/>
      <c r="J29" s="1"/>
      <c r="K29" s="1"/>
      <c r="L29" s="1"/>
      <c r="M29" s="1"/>
      <c r="N29" s="28"/>
      <c r="O29" s="22"/>
    </row>
    <row r="30" spans="2:15" x14ac:dyDescent="0.35">
      <c r="B30" s="3"/>
      <c r="D30" s="8"/>
      <c r="E30" s="8"/>
      <c r="F30" s="8"/>
      <c r="J30" s="1"/>
      <c r="K30" s="1"/>
      <c r="L30" s="1"/>
      <c r="M30" s="1"/>
      <c r="N30" s="28"/>
      <c r="O30" s="22"/>
    </row>
    <row r="31" spans="2:15" x14ac:dyDescent="0.35">
      <c r="D31" s="8"/>
      <c r="E31" s="8"/>
      <c r="F31" s="8"/>
      <c r="J31" s="1"/>
      <c r="K31" s="1"/>
      <c r="L31" s="1"/>
      <c r="M31" s="1"/>
      <c r="N31" s="28"/>
      <c r="O31" s="22"/>
    </row>
    <row r="32" spans="2:15" x14ac:dyDescent="0.35">
      <c r="D32" s="2"/>
      <c r="E32" s="2"/>
      <c r="F32" s="2"/>
      <c r="J32" s="1"/>
      <c r="K32" s="1"/>
      <c r="L32" s="1"/>
      <c r="M32" s="1"/>
      <c r="N32" s="28"/>
      <c r="O32" s="22"/>
    </row>
    <row r="33" spans="4:15" x14ac:dyDescent="0.35">
      <c r="D33" s="2"/>
      <c r="E33" s="2"/>
      <c r="F33" s="2"/>
      <c r="J33" s="47"/>
      <c r="K33" s="47" t="s">
        <v>163</v>
      </c>
      <c r="L33" s="48">
        <f>SUM(L7:L32)</f>
        <v>1095.32</v>
      </c>
      <c r="M33" s="47"/>
      <c r="N33" s="49" t="s">
        <v>163</v>
      </c>
      <c r="O33" s="48">
        <f>SUM(O7:O32)</f>
        <v>1095.32</v>
      </c>
    </row>
    <row r="34" spans="4:15" x14ac:dyDescent="0.35">
      <c r="D34" s="2"/>
      <c r="E34" s="2"/>
      <c r="F34" s="2"/>
    </row>
    <row r="35" spans="4:15" x14ac:dyDescent="0.35">
      <c r="F35" s="2"/>
    </row>
  </sheetData>
  <mergeCells count="1">
    <mergeCell ref="J5:O5"/>
  </mergeCells>
  <pageMargins left="0.7" right="0.7" top="0.75" bottom="0.75" header="0.3" footer="0.3"/>
  <pageSetup paperSize="9" scale="70" orientation="portrait" r:id="rId1"/>
  <colBreaks count="1" manualBreakCount="1">
    <brk id="7" max="1048575" man="1"/>
  </colBreak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5E646-B725-41CB-9ABB-39EE0FBD9364}">
  <dimension ref="B4:O43"/>
  <sheetViews>
    <sheetView view="pageBreakPreview" zoomScaleNormal="100" zoomScaleSheetLayoutView="100" workbookViewId="0">
      <selection activeCell="C6" sqref="C6"/>
    </sheetView>
  </sheetViews>
  <sheetFormatPr defaultRowHeight="14.5" x14ac:dyDescent="0.35"/>
  <cols>
    <col min="2" max="2" width="11.36328125" style="4" bestFit="1" customWidth="1"/>
    <col min="3" max="3" width="61.453125" bestFit="1" customWidth="1"/>
    <col min="4" max="5" width="10.54296875" style="5" customWidth="1"/>
    <col min="6" max="6" width="12.1796875" customWidth="1"/>
    <col min="7" max="9" width="8.7265625" customWidth="1"/>
    <col min="10" max="10" width="11.36328125" style="25" customWidth="1"/>
    <col min="11" max="11" width="29.1796875" style="25" customWidth="1"/>
    <col min="12" max="12" width="11.36328125" customWidth="1"/>
    <col min="13" max="13" width="11.36328125" style="25" bestFit="1" customWidth="1"/>
    <col min="14" max="14" width="29.36328125" style="25" customWidth="1"/>
    <col min="15" max="15" width="10.453125" bestFit="1" customWidth="1"/>
  </cols>
  <sheetData>
    <row r="4" spans="2:15" ht="15" thickBot="1" x14ac:dyDescent="0.4"/>
    <row r="5" spans="2:15" x14ac:dyDescent="0.35">
      <c r="B5" s="9" t="s">
        <v>0</v>
      </c>
      <c r="C5" s="10" t="s">
        <v>1</v>
      </c>
      <c r="D5" s="19" t="s">
        <v>2</v>
      </c>
      <c r="E5" s="19" t="s">
        <v>3</v>
      </c>
      <c r="F5" s="10" t="s">
        <v>4</v>
      </c>
      <c r="J5" s="68" t="s">
        <v>8</v>
      </c>
      <c r="K5" s="69"/>
      <c r="L5" s="69"/>
      <c r="M5" s="69"/>
      <c r="N5" s="69"/>
      <c r="O5" s="70"/>
    </row>
    <row r="6" spans="2:15" x14ac:dyDescent="0.35">
      <c r="B6" s="3">
        <v>44936</v>
      </c>
      <c r="C6" t="s">
        <v>18</v>
      </c>
      <c r="D6" s="8"/>
      <c r="E6" s="8"/>
      <c r="F6" s="8">
        <f>Sep!F90</f>
        <v>154.0480000000012</v>
      </c>
      <c r="J6" s="50" t="s">
        <v>5</v>
      </c>
      <c r="K6" s="51" t="s">
        <v>6</v>
      </c>
      <c r="L6" s="44" t="s">
        <v>7</v>
      </c>
      <c r="M6" s="50" t="s">
        <v>9</v>
      </c>
      <c r="N6" s="45" t="s">
        <v>11</v>
      </c>
      <c r="O6" s="52" t="s">
        <v>12</v>
      </c>
    </row>
    <row r="7" spans="2:15" x14ac:dyDescent="0.35">
      <c r="B7" s="3">
        <v>44936</v>
      </c>
      <c r="C7" t="s">
        <v>191</v>
      </c>
      <c r="D7" s="8"/>
      <c r="E7" s="8">
        <v>230</v>
      </c>
      <c r="F7" s="8">
        <f>F6-D7+E7</f>
        <v>384.0480000000012</v>
      </c>
      <c r="J7" s="32">
        <f>B6</f>
        <v>44936</v>
      </c>
      <c r="K7" s="32" t="str">
        <f>C6</f>
        <v>Beginning Balance</v>
      </c>
      <c r="L7" s="22">
        <f>F6</f>
        <v>154.0480000000012</v>
      </c>
      <c r="M7" s="32">
        <f>B8</f>
        <v>44936</v>
      </c>
      <c r="N7" s="32" t="str">
        <f>C8</f>
        <v>POS ********YUS</v>
      </c>
      <c r="O7" s="31">
        <f>D8</f>
        <v>6.21</v>
      </c>
    </row>
    <row r="8" spans="2:15" x14ac:dyDescent="0.35">
      <c r="B8" s="3">
        <v>44936</v>
      </c>
      <c r="C8" t="s">
        <v>193</v>
      </c>
      <c r="D8" s="8">
        <v>6.21</v>
      </c>
      <c r="E8" s="8"/>
      <c r="F8" s="8">
        <f t="shared" ref="F8:F42" si="0">F7-D8+E8</f>
        <v>377.83800000000122</v>
      </c>
      <c r="J8" s="32">
        <f>B15</f>
        <v>44995</v>
      </c>
      <c r="K8" s="32" t="str">
        <f>C15</f>
        <v>Poin********ZUS</v>
      </c>
      <c r="L8" s="22">
        <f>E7</f>
        <v>230</v>
      </c>
      <c r="M8" s="32">
        <f t="shared" ref="M8:O12" si="1">B9</f>
        <v>44936</v>
      </c>
      <c r="N8" s="32" t="str">
        <f t="shared" si="1"/>
        <v>POS ********YUS</v>
      </c>
      <c r="O8" s="31">
        <f t="shared" si="1"/>
        <v>10</v>
      </c>
    </row>
    <row r="9" spans="2:15" x14ac:dyDescent="0.35">
      <c r="B9" s="3">
        <v>44936</v>
      </c>
      <c r="C9" t="s">
        <v>193</v>
      </c>
      <c r="D9" s="8">
        <v>10</v>
      </c>
      <c r="E9" s="8"/>
      <c r="F9" s="8">
        <f t="shared" si="0"/>
        <v>367.83800000000122</v>
      </c>
      <c r="J9" s="32">
        <f>B18</f>
        <v>45087</v>
      </c>
      <c r="K9" s="32" t="str">
        <f>C18</f>
        <v>Depo********sit</v>
      </c>
      <c r="L9" s="22">
        <f>E15</f>
        <v>250</v>
      </c>
      <c r="M9" s="32">
        <f t="shared" si="1"/>
        <v>44936</v>
      </c>
      <c r="N9" s="32" t="str">
        <f t="shared" si="1"/>
        <v>POS ********AUS</v>
      </c>
      <c r="O9" s="31">
        <f t="shared" si="1"/>
        <v>205.99</v>
      </c>
    </row>
    <row r="10" spans="2:15" x14ac:dyDescent="0.35">
      <c r="B10" s="3">
        <v>44936</v>
      </c>
      <c r="C10" t="s">
        <v>195</v>
      </c>
      <c r="D10" s="8">
        <v>205.99</v>
      </c>
      <c r="E10" s="8"/>
      <c r="F10" s="8">
        <f t="shared" si="0"/>
        <v>161.84800000000121</v>
      </c>
      <c r="J10" s="32">
        <f>B20</f>
        <v>45209</v>
      </c>
      <c r="K10" s="32" t="str">
        <f>C20</f>
        <v>Depo********CNS</v>
      </c>
      <c r="L10" s="22">
        <f>E18</f>
        <v>165</v>
      </c>
      <c r="M10" s="32">
        <f t="shared" si="1"/>
        <v>44936</v>
      </c>
      <c r="N10" s="32" t="str">
        <f t="shared" si="1"/>
        <v>POS ********YUS</v>
      </c>
      <c r="O10" s="31">
        <f t="shared" si="1"/>
        <v>120.1</v>
      </c>
    </row>
    <row r="11" spans="2:15" x14ac:dyDescent="0.35">
      <c r="B11" s="3">
        <v>44936</v>
      </c>
      <c r="C11" t="s">
        <v>193</v>
      </c>
      <c r="D11" s="8">
        <v>120.1</v>
      </c>
      <c r="E11" s="8"/>
      <c r="F11" s="8">
        <f t="shared" si="0"/>
        <v>41.748000000001213</v>
      </c>
      <c r="J11" s="32">
        <f>B21</f>
        <v>45209</v>
      </c>
      <c r="K11" s="32" t="str">
        <f>C21</f>
        <v>Poin********ZUS</v>
      </c>
      <c r="L11" s="22">
        <f>E20</f>
        <v>110</v>
      </c>
      <c r="M11" s="32">
        <f t="shared" si="1"/>
        <v>44936</v>
      </c>
      <c r="N11" s="32" t="str">
        <f t="shared" si="1"/>
        <v>POS ********YUS</v>
      </c>
      <c r="O11" s="31">
        <f t="shared" si="1"/>
        <v>18.489999999999998</v>
      </c>
    </row>
    <row r="12" spans="2:15" x14ac:dyDescent="0.35">
      <c r="B12" s="3">
        <v>44936</v>
      </c>
      <c r="C12" t="s">
        <v>193</v>
      </c>
      <c r="D12" s="8">
        <v>18.489999999999998</v>
      </c>
      <c r="E12" s="8"/>
      <c r="F12" s="8">
        <f t="shared" si="0"/>
        <v>23.258000000001214</v>
      </c>
      <c r="J12" s="32">
        <f>B21</f>
        <v>45209</v>
      </c>
      <c r="K12" s="32" t="str">
        <f>C21</f>
        <v>Poin********ZUS</v>
      </c>
      <c r="L12" s="22">
        <f>E21</f>
        <v>50</v>
      </c>
      <c r="M12" s="32">
        <f t="shared" si="1"/>
        <v>44967</v>
      </c>
      <c r="N12" s="32" t="str">
        <f t="shared" si="1"/>
        <v>POS ********YUS</v>
      </c>
      <c r="O12" s="31">
        <f t="shared" si="1"/>
        <v>3.53</v>
      </c>
    </row>
    <row r="13" spans="2:15" x14ac:dyDescent="0.35">
      <c r="B13" s="3">
        <v>44967</v>
      </c>
      <c r="C13" t="s">
        <v>193</v>
      </c>
      <c r="D13" s="8">
        <v>3.53</v>
      </c>
      <c r="E13" s="8"/>
      <c r="F13" s="8">
        <f t="shared" si="0"/>
        <v>19.728000000001213</v>
      </c>
      <c r="J13" s="32">
        <f>B22</f>
        <v>45209</v>
      </c>
      <c r="K13" s="32" t="str">
        <f>C22</f>
        <v>Depo********sit</v>
      </c>
      <c r="L13" s="22">
        <f>E22</f>
        <v>178</v>
      </c>
      <c r="M13" s="32">
        <f>B14</f>
        <v>44995</v>
      </c>
      <c r="N13" s="32" t="str">
        <f>C14</f>
        <v>POS ********YUS</v>
      </c>
      <c r="O13" s="31">
        <f>D14</f>
        <v>14.09</v>
      </c>
    </row>
    <row r="14" spans="2:15" x14ac:dyDescent="0.35">
      <c r="B14" s="3">
        <v>44995</v>
      </c>
      <c r="C14" t="s">
        <v>193</v>
      </c>
      <c r="D14" s="8">
        <v>14.09</v>
      </c>
      <c r="E14" s="8"/>
      <c r="F14" s="8">
        <f t="shared" si="0"/>
        <v>5.6380000000012132</v>
      </c>
      <c r="J14" s="32" t="str">
        <f>B26</f>
        <v>10/14/2023</v>
      </c>
      <c r="K14" s="32" t="str">
        <f>C26</f>
        <v xml:space="preserve">Poin********US </v>
      </c>
      <c r="L14" s="22">
        <f>E26</f>
        <v>350</v>
      </c>
      <c r="M14" s="32">
        <f t="shared" ref="M14:O15" si="2">B16</f>
        <v>45087</v>
      </c>
      <c r="N14" s="32" t="str">
        <f t="shared" si="2"/>
        <v>POS ********YUS</v>
      </c>
      <c r="O14" s="31">
        <f t="shared" si="2"/>
        <v>23.92</v>
      </c>
    </row>
    <row r="15" spans="2:15" x14ac:dyDescent="0.35">
      <c r="B15" s="3">
        <v>44995</v>
      </c>
      <c r="C15" t="s">
        <v>191</v>
      </c>
      <c r="D15" s="8"/>
      <c r="E15" s="8">
        <v>250</v>
      </c>
      <c r="F15" s="8">
        <f t="shared" si="0"/>
        <v>255.63800000000123</v>
      </c>
      <c r="J15" s="32" t="str">
        <f>B27</f>
        <v>10/14/2023</v>
      </c>
      <c r="K15" s="32" t="str">
        <f>C27</f>
        <v>Reve********Fee</v>
      </c>
      <c r="L15" s="22">
        <f>E27</f>
        <v>32</v>
      </c>
      <c r="M15" s="32">
        <f t="shared" si="2"/>
        <v>45087</v>
      </c>
      <c r="N15" s="32" t="str">
        <f t="shared" si="2"/>
        <v>Elec********096</v>
      </c>
      <c r="O15" s="31">
        <f t="shared" si="2"/>
        <v>200</v>
      </c>
    </row>
    <row r="16" spans="2:15" x14ac:dyDescent="0.35">
      <c r="B16" s="3">
        <v>45087</v>
      </c>
      <c r="C16" t="s">
        <v>193</v>
      </c>
      <c r="D16" s="8">
        <v>23.92</v>
      </c>
      <c r="E16" s="8"/>
      <c r="F16" s="8">
        <f t="shared" si="0"/>
        <v>231.71800000000121</v>
      </c>
      <c r="J16" s="32" t="str">
        <f>B34</f>
        <v>10/24/2023</v>
      </c>
      <c r="K16" s="32" t="str">
        <f>C34</f>
        <v>Depo********sit</v>
      </c>
      <c r="L16" s="22">
        <f>E34</f>
        <v>300</v>
      </c>
      <c r="M16" s="32">
        <f>B19</f>
        <v>45117</v>
      </c>
      <c r="N16" s="32" t="str">
        <f>C19</f>
        <v>POS ********YUS</v>
      </c>
      <c r="O16" s="31">
        <f>D19</f>
        <v>13.02</v>
      </c>
    </row>
    <row r="17" spans="2:15" x14ac:dyDescent="0.35">
      <c r="B17" s="3">
        <v>45087</v>
      </c>
      <c r="C17" t="s">
        <v>243</v>
      </c>
      <c r="D17" s="8">
        <v>200</v>
      </c>
      <c r="E17" s="8"/>
      <c r="F17" s="8">
        <f t="shared" si="0"/>
        <v>31.718000000001211</v>
      </c>
      <c r="J17" s="28" t="str">
        <f>B41</f>
        <v>10/31/2023</v>
      </c>
      <c r="K17" s="28" t="str">
        <f>C41</f>
        <v>ATM ********YUS</v>
      </c>
      <c r="L17" s="22">
        <f>E41</f>
        <v>140</v>
      </c>
      <c r="M17" s="32">
        <f t="shared" ref="M17:O19" si="3">B23</f>
        <v>45240</v>
      </c>
      <c r="N17" s="32" t="str">
        <f t="shared" si="3"/>
        <v xml:space="preserve">POS ********US </v>
      </c>
      <c r="O17" s="31">
        <f t="shared" si="3"/>
        <v>292</v>
      </c>
    </row>
    <row r="18" spans="2:15" x14ac:dyDescent="0.35">
      <c r="B18" s="3">
        <v>45087</v>
      </c>
      <c r="C18" t="s">
        <v>189</v>
      </c>
      <c r="D18" s="8"/>
      <c r="E18" s="8">
        <v>165</v>
      </c>
      <c r="F18" s="8">
        <f t="shared" si="0"/>
        <v>196.71800000000121</v>
      </c>
      <c r="J18" s="28"/>
      <c r="K18" s="28"/>
      <c r="L18" s="1"/>
      <c r="M18" s="32">
        <f t="shared" si="3"/>
        <v>45270</v>
      </c>
      <c r="N18" s="32" t="str">
        <f t="shared" si="3"/>
        <v>POS ********YUS</v>
      </c>
      <c r="O18" s="31">
        <f t="shared" si="3"/>
        <v>12.5</v>
      </c>
    </row>
    <row r="19" spans="2:15" x14ac:dyDescent="0.35">
      <c r="B19" s="3">
        <v>45117</v>
      </c>
      <c r="C19" t="s">
        <v>193</v>
      </c>
      <c r="D19" s="8">
        <v>13.02</v>
      </c>
      <c r="E19" s="8"/>
      <c r="F19" s="8">
        <f t="shared" si="0"/>
        <v>183.6980000000012</v>
      </c>
      <c r="J19" s="28"/>
      <c r="K19" s="28"/>
      <c r="L19" s="1"/>
      <c r="M19" s="32" t="str">
        <f t="shared" si="3"/>
        <v>10/14/2023</v>
      </c>
      <c r="N19" s="32" t="str">
        <f t="shared" si="3"/>
        <v>POS ********YUS</v>
      </c>
      <c r="O19" s="31">
        <f t="shared" si="3"/>
        <v>34.36</v>
      </c>
    </row>
    <row r="20" spans="2:15" x14ac:dyDescent="0.35">
      <c r="B20" s="3">
        <v>45209</v>
      </c>
      <c r="C20" t="s">
        <v>200</v>
      </c>
      <c r="D20" s="8"/>
      <c r="E20" s="8">
        <v>110</v>
      </c>
      <c r="F20" s="8">
        <f t="shared" si="0"/>
        <v>293.69800000000123</v>
      </c>
      <c r="J20" s="28"/>
      <c r="K20" s="28"/>
      <c r="L20" s="1"/>
      <c r="M20" s="32" t="str">
        <f t="shared" ref="M20:O25" si="4">B28</f>
        <v>10/14/2023</v>
      </c>
      <c r="N20" s="32" t="str">
        <f t="shared" si="4"/>
        <v>Desc********ENT</v>
      </c>
      <c r="O20" s="31">
        <f t="shared" si="4"/>
        <v>200</v>
      </c>
    </row>
    <row r="21" spans="2:15" x14ac:dyDescent="0.35">
      <c r="B21" s="3">
        <v>45209</v>
      </c>
      <c r="C21" t="s">
        <v>191</v>
      </c>
      <c r="D21" s="8"/>
      <c r="E21" s="8">
        <v>50</v>
      </c>
      <c r="F21" s="8">
        <f t="shared" si="0"/>
        <v>343.69800000000123</v>
      </c>
      <c r="J21" s="28"/>
      <c r="K21" s="28"/>
      <c r="L21" s="1"/>
      <c r="M21" s="32" t="str">
        <f t="shared" si="4"/>
        <v>10/15/2023</v>
      </c>
      <c r="N21" s="32" t="str">
        <f t="shared" si="4"/>
        <v xml:space="preserve">POS ********US </v>
      </c>
      <c r="O21" s="31">
        <f t="shared" si="4"/>
        <v>13.72</v>
      </c>
    </row>
    <row r="22" spans="2:15" x14ac:dyDescent="0.35">
      <c r="B22" s="3">
        <v>45209</v>
      </c>
      <c r="C22" t="s">
        <v>189</v>
      </c>
      <c r="D22" s="8"/>
      <c r="E22" s="8">
        <v>178</v>
      </c>
      <c r="F22" s="8">
        <f t="shared" si="0"/>
        <v>521.69800000000123</v>
      </c>
      <c r="J22" s="28"/>
      <c r="K22" s="28"/>
      <c r="L22" s="1"/>
      <c r="M22" s="32" t="str">
        <f t="shared" si="4"/>
        <v>10/17/2023</v>
      </c>
      <c r="N22" s="32" t="str">
        <f t="shared" si="4"/>
        <v>POS ********YUS</v>
      </c>
      <c r="O22" s="31">
        <f t="shared" si="4"/>
        <v>200</v>
      </c>
    </row>
    <row r="23" spans="2:15" x14ac:dyDescent="0.35">
      <c r="B23" s="3">
        <v>45240</v>
      </c>
      <c r="C23" t="s">
        <v>203</v>
      </c>
      <c r="D23" s="8">
        <v>292</v>
      </c>
      <c r="E23" s="8"/>
      <c r="F23" s="8">
        <f t="shared" si="0"/>
        <v>229.69800000000123</v>
      </c>
      <c r="J23" s="28"/>
      <c r="K23" s="28"/>
      <c r="L23" s="1"/>
      <c r="M23" s="32" t="str">
        <f t="shared" si="4"/>
        <v>10/17/2023</v>
      </c>
      <c r="N23" s="32" t="str">
        <f t="shared" si="4"/>
        <v xml:space="preserve">POS ********US </v>
      </c>
      <c r="O23" s="31">
        <f t="shared" si="4"/>
        <v>100</v>
      </c>
    </row>
    <row r="24" spans="2:15" x14ac:dyDescent="0.35">
      <c r="B24" s="3">
        <v>45270</v>
      </c>
      <c r="C24" t="s">
        <v>193</v>
      </c>
      <c r="D24" s="8">
        <v>12.5</v>
      </c>
      <c r="E24" s="8"/>
      <c r="F24" s="8">
        <f t="shared" si="0"/>
        <v>217.19800000000123</v>
      </c>
      <c r="J24" s="28"/>
      <c r="K24" s="28"/>
      <c r="L24" s="1"/>
      <c r="M24" s="32" t="str">
        <f t="shared" si="4"/>
        <v>10/17/2023</v>
      </c>
      <c r="N24" s="32" t="str">
        <f t="shared" si="4"/>
        <v>POS ********YUS</v>
      </c>
      <c r="O24" s="31">
        <f t="shared" si="4"/>
        <v>29.25</v>
      </c>
    </row>
    <row r="25" spans="2:15" x14ac:dyDescent="0.35">
      <c r="B25" s="3" t="s">
        <v>126</v>
      </c>
      <c r="C25" t="s">
        <v>193</v>
      </c>
      <c r="D25" s="8">
        <v>34.36</v>
      </c>
      <c r="E25" s="8"/>
      <c r="F25" s="8">
        <f t="shared" si="0"/>
        <v>182.83800000000122</v>
      </c>
      <c r="J25" s="28"/>
      <c r="K25" s="28"/>
      <c r="L25" s="1"/>
      <c r="M25" s="32" t="str">
        <f t="shared" si="4"/>
        <v>10/17/2023</v>
      </c>
      <c r="N25" s="32" t="str">
        <f t="shared" si="4"/>
        <v>POS ********YUS</v>
      </c>
      <c r="O25" s="31">
        <f t="shared" si="4"/>
        <v>18.07</v>
      </c>
    </row>
    <row r="26" spans="2:15" x14ac:dyDescent="0.35">
      <c r="B26" s="3" t="s">
        <v>126</v>
      </c>
      <c r="C26" t="s">
        <v>244</v>
      </c>
      <c r="D26" s="8"/>
      <c r="E26" s="8">
        <v>350</v>
      </c>
      <c r="F26" s="8">
        <f t="shared" si="0"/>
        <v>532.83800000000122</v>
      </c>
      <c r="J26" s="28"/>
      <c r="K26" s="28"/>
      <c r="L26" s="1"/>
      <c r="M26" s="28" t="str">
        <f t="shared" ref="M26:O31" si="5">B35</f>
        <v>10/24/2023</v>
      </c>
      <c r="N26" s="28" t="str">
        <f t="shared" si="5"/>
        <v>POS ********YUS</v>
      </c>
      <c r="O26" s="31">
        <f t="shared" si="5"/>
        <v>29.99</v>
      </c>
    </row>
    <row r="27" spans="2:15" x14ac:dyDescent="0.35">
      <c r="B27" s="3" t="s">
        <v>126</v>
      </c>
      <c r="C27" t="s">
        <v>245</v>
      </c>
      <c r="D27" s="8"/>
      <c r="E27" s="8">
        <v>32</v>
      </c>
      <c r="F27" s="8">
        <f t="shared" si="0"/>
        <v>564.83800000000122</v>
      </c>
      <c r="J27" s="28"/>
      <c r="K27" s="28"/>
      <c r="L27" s="1"/>
      <c r="M27" s="28" t="str">
        <f t="shared" si="5"/>
        <v>10/26/2023</v>
      </c>
      <c r="N27" s="28" t="str">
        <f t="shared" si="5"/>
        <v>POS ********YUS</v>
      </c>
      <c r="O27" s="31">
        <f t="shared" si="5"/>
        <v>21.71</v>
      </c>
    </row>
    <row r="28" spans="2:15" x14ac:dyDescent="0.35">
      <c r="B28" s="3" t="s">
        <v>126</v>
      </c>
      <c r="C28" t="s">
        <v>246</v>
      </c>
      <c r="D28" s="8">
        <v>200</v>
      </c>
      <c r="E28" s="8"/>
      <c r="F28" s="8">
        <f t="shared" si="0"/>
        <v>364.83800000000122</v>
      </c>
      <c r="J28" s="28"/>
      <c r="K28" s="28"/>
      <c r="L28" s="1"/>
      <c r="M28" s="28" t="str">
        <f t="shared" si="5"/>
        <v>10/27/2023</v>
      </c>
      <c r="N28" s="28" t="str">
        <f t="shared" si="5"/>
        <v>POS ********YUS</v>
      </c>
      <c r="O28" s="31">
        <f t="shared" si="5"/>
        <v>20</v>
      </c>
    </row>
    <row r="29" spans="2:15" x14ac:dyDescent="0.35">
      <c r="B29" s="3" t="s">
        <v>127</v>
      </c>
      <c r="C29" t="s">
        <v>203</v>
      </c>
      <c r="D29" s="8">
        <v>13.72</v>
      </c>
      <c r="E29" s="8"/>
      <c r="F29" s="8">
        <f t="shared" si="0"/>
        <v>351.11800000000119</v>
      </c>
      <c r="J29" s="28"/>
      <c r="K29" s="28"/>
      <c r="L29" s="1"/>
      <c r="M29" s="28" t="str">
        <f t="shared" si="5"/>
        <v>10/27/2023</v>
      </c>
      <c r="N29" s="28" t="str">
        <f t="shared" si="5"/>
        <v>Elec********626</v>
      </c>
      <c r="O29" s="31">
        <f t="shared" si="5"/>
        <v>200</v>
      </c>
    </row>
    <row r="30" spans="2:15" x14ac:dyDescent="0.35">
      <c r="B30" s="3" t="s">
        <v>128</v>
      </c>
      <c r="C30" t="s">
        <v>193</v>
      </c>
      <c r="D30" s="8">
        <v>200</v>
      </c>
      <c r="E30" s="8"/>
      <c r="F30" s="8">
        <f t="shared" si="0"/>
        <v>151.11800000000119</v>
      </c>
      <c r="J30" s="28"/>
      <c r="K30" s="28"/>
      <c r="L30" s="1"/>
      <c r="M30" s="28" t="str">
        <f t="shared" si="5"/>
        <v>10/28/2023</v>
      </c>
      <c r="N30" s="28" t="str">
        <f t="shared" si="5"/>
        <v>POS ********YUS</v>
      </c>
      <c r="O30" s="31">
        <f t="shared" si="5"/>
        <v>9.99</v>
      </c>
    </row>
    <row r="31" spans="2:15" x14ac:dyDescent="0.35">
      <c r="B31" s="4" t="s">
        <v>128</v>
      </c>
      <c r="C31" t="s">
        <v>203</v>
      </c>
      <c r="D31" s="2">
        <v>100</v>
      </c>
      <c r="E31" s="2"/>
      <c r="F31" s="8">
        <f t="shared" si="0"/>
        <v>51.118000000001189</v>
      </c>
      <c r="J31" s="28"/>
      <c r="K31" s="28"/>
      <c r="L31" s="1"/>
      <c r="M31" s="28" t="str">
        <f t="shared" si="5"/>
        <v>10/28/2023</v>
      </c>
      <c r="N31" s="28" t="str">
        <f t="shared" si="5"/>
        <v>POS ********YUS</v>
      </c>
      <c r="O31" s="31">
        <f t="shared" si="5"/>
        <v>14.99</v>
      </c>
    </row>
    <row r="32" spans="2:15" x14ac:dyDescent="0.35">
      <c r="B32" s="4" t="s">
        <v>128</v>
      </c>
      <c r="C32" t="s">
        <v>193</v>
      </c>
      <c r="D32" s="2">
        <v>29.25</v>
      </c>
      <c r="E32" s="2"/>
      <c r="F32" s="8">
        <f t="shared" si="0"/>
        <v>21.868000000001189</v>
      </c>
      <c r="J32" s="28"/>
      <c r="K32" s="28"/>
      <c r="L32" s="1"/>
      <c r="M32" s="28"/>
      <c r="N32" s="28"/>
      <c r="O32" s="1"/>
    </row>
    <row r="33" spans="2:15" x14ac:dyDescent="0.35">
      <c r="B33" s="4" t="s">
        <v>128</v>
      </c>
      <c r="C33" t="s">
        <v>193</v>
      </c>
      <c r="D33" s="2">
        <v>18.07</v>
      </c>
      <c r="E33" s="2"/>
      <c r="F33" s="8">
        <f t="shared" si="0"/>
        <v>3.7980000000011884</v>
      </c>
      <c r="J33" s="28"/>
      <c r="K33" s="28"/>
      <c r="L33" s="1"/>
      <c r="M33" s="28" t="str">
        <f>B42</f>
        <v>10/31/2023</v>
      </c>
      <c r="N33" s="28" t="str">
        <f>C42</f>
        <v>Ending Balance</v>
      </c>
      <c r="O33" s="22">
        <f>F42</f>
        <v>147.11800000000119</v>
      </c>
    </row>
    <row r="34" spans="2:15" x14ac:dyDescent="0.35">
      <c r="B34" s="4" t="s">
        <v>129</v>
      </c>
      <c r="C34" t="s">
        <v>189</v>
      </c>
      <c r="E34" s="5">
        <v>300</v>
      </c>
      <c r="F34" s="8">
        <f t="shared" si="0"/>
        <v>303.7980000000012</v>
      </c>
      <c r="J34" s="28"/>
      <c r="K34" s="28"/>
      <c r="L34" s="1"/>
      <c r="M34" s="28"/>
      <c r="N34" s="28"/>
      <c r="O34" s="1"/>
    </row>
    <row r="35" spans="2:15" x14ac:dyDescent="0.35">
      <c r="B35" s="4" t="s">
        <v>129</v>
      </c>
      <c r="C35" t="s">
        <v>193</v>
      </c>
      <c r="D35" s="5">
        <v>29.99</v>
      </c>
      <c r="F35" s="8">
        <f t="shared" si="0"/>
        <v>273.80800000000119</v>
      </c>
      <c r="J35" s="29"/>
      <c r="K35" s="49" t="s">
        <v>163</v>
      </c>
      <c r="L35" s="48">
        <f>SUM(L7:L34)</f>
        <v>1959.0480000000011</v>
      </c>
      <c r="M35" s="49"/>
      <c r="N35" s="49" t="s">
        <v>163</v>
      </c>
      <c r="O35" s="48">
        <f>SUM(O7:O34)</f>
        <v>1959.0480000000011</v>
      </c>
    </row>
    <row r="36" spans="2:15" x14ac:dyDescent="0.35">
      <c r="B36" s="4" t="s">
        <v>130</v>
      </c>
      <c r="C36" t="s">
        <v>193</v>
      </c>
      <c r="D36" s="5">
        <v>21.71</v>
      </c>
      <c r="F36" s="8">
        <f t="shared" si="0"/>
        <v>252.09800000000118</v>
      </c>
    </row>
    <row r="37" spans="2:15" x14ac:dyDescent="0.35">
      <c r="B37" s="4" t="s">
        <v>131</v>
      </c>
      <c r="C37" t="s">
        <v>193</v>
      </c>
      <c r="D37" s="5">
        <v>20</v>
      </c>
      <c r="F37" s="8">
        <f t="shared" si="0"/>
        <v>232.09800000000118</v>
      </c>
    </row>
    <row r="38" spans="2:15" x14ac:dyDescent="0.35">
      <c r="B38" s="4" t="s">
        <v>131</v>
      </c>
      <c r="C38" t="s">
        <v>247</v>
      </c>
      <c r="D38" s="5">
        <v>200</v>
      </c>
      <c r="F38" s="8">
        <f t="shared" si="0"/>
        <v>32.098000000001178</v>
      </c>
    </row>
    <row r="39" spans="2:15" x14ac:dyDescent="0.35">
      <c r="B39" s="4" t="s">
        <v>132</v>
      </c>
      <c r="C39" t="s">
        <v>193</v>
      </c>
      <c r="D39" s="5">
        <v>9.99</v>
      </c>
      <c r="F39" s="8">
        <f t="shared" si="0"/>
        <v>22.108000000001176</v>
      </c>
    </row>
    <row r="40" spans="2:15" x14ac:dyDescent="0.35">
      <c r="B40" s="4" t="s">
        <v>132</v>
      </c>
      <c r="C40" t="s">
        <v>193</v>
      </c>
      <c r="D40" s="5">
        <v>14.99</v>
      </c>
      <c r="F40" s="8">
        <f t="shared" si="0"/>
        <v>7.1180000000011763</v>
      </c>
    </row>
    <row r="41" spans="2:15" x14ac:dyDescent="0.35">
      <c r="B41" s="4" t="s">
        <v>133</v>
      </c>
      <c r="C41" t="s">
        <v>218</v>
      </c>
      <c r="E41" s="5">
        <v>140</v>
      </c>
      <c r="F41" s="8">
        <f t="shared" si="0"/>
        <v>147.11800000000119</v>
      </c>
    </row>
    <row r="42" spans="2:15" x14ac:dyDescent="0.35">
      <c r="B42" s="4" t="s">
        <v>133</v>
      </c>
      <c r="C42" t="s">
        <v>20</v>
      </c>
      <c r="F42" s="8">
        <f t="shared" si="0"/>
        <v>147.11800000000119</v>
      </c>
    </row>
    <row r="43" spans="2:15" x14ac:dyDescent="0.35">
      <c r="D43" s="5">
        <f>SUBTOTAL(109,Table11[[Debits ]])</f>
        <v>1811.93</v>
      </c>
      <c r="E43" s="5">
        <f>SUBTOTAL(109,Table11[Credits])</f>
        <v>1805</v>
      </c>
      <c r="F43" s="67">
        <f>F42</f>
        <v>147.11800000000119</v>
      </c>
    </row>
  </sheetData>
  <mergeCells count="1">
    <mergeCell ref="J5:O5"/>
  </mergeCells>
  <pageMargins left="0.7" right="0.7" top="0.75" bottom="0.75" header="0.3" footer="0.3"/>
  <pageSetup paperSize="9" scale="70" orientation="portrait" r:id="rId1"/>
  <colBreaks count="1" manualBreakCount="1">
    <brk id="7" max="1048575" man="1"/>
  </colBreaks>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58224-1006-41F6-96FC-0B73B3DF75CB}">
  <dimension ref="B4:O55"/>
  <sheetViews>
    <sheetView view="pageBreakPreview" zoomScaleNormal="100" zoomScaleSheetLayoutView="100" workbookViewId="0">
      <selection activeCell="C7" sqref="C7"/>
    </sheetView>
  </sheetViews>
  <sheetFormatPr defaultRowHeight="14.5" x14ac:dyDescent="0.35"/>
  <cols>
    <col min="2" max="2" width="11.36328125" style="4" bestFit="1" customWidth="1"/>
    <col min="3" max="3" width="61.453125" bestFit="1" customWidth="1"/>
    <col min="4" max="5" width="10.54296875" style="5" customWidth="1"/>
    <col min="6" max="6" width="12.1796875" customWidth="1"/>
    <col min="7" max="9" width="8.7265625" customWidth="1"/>
    <col min="10" max="10" width="11.36328125" style="25" customWidth="1"/>
    <col min="11" max="11" width="29.1796875" style="25" customWidth="1"/>
    <col min="12" max="12" width="11.36328125" customWidth="1"/>
    <col min="13" max="13" width="11.36328125" bestFit="1" customWidth="1"/>
    <col min="14" max="14" width="29.36328125" customWidth="1"/>
    <col min="15" max="15" width="10.6328125" customWidth="1"/>
  </cols>
  <sheetData>
    <row r="4" spans="2:15" ht="15" thickBot="1" x14ac:dyDescent="0.4"/>
    <row r="5" spans="2:15" x14ac:dyDescent="0.35">
      <c r="J5" s="68" t="s">
        <v>8</v>
      </c>
      <c r="K5" s="69"/>
      <c r="L5" s="69"/>
      <c r="M5" s="69"/>
      <c r="N5" s="69"/>
      <c r="O5" s="70"/>
    </row>
    <row r="6" spans="2:15" x14ac:dyDescent="0.35">
      <c r="B6" s="9" t="s">
        <v>0</v>
      </c>
      <c r="C6" s="10" t="s">
        <v>1</v>
      </c>
      <c r="D6" s="19" t="s">
        <v>2</v>
      </c>
      <c r="E6" s="19" t="s">
        <v>3</v>
      </c>
      <c r="F6" s="10" t="s">
        <v>4</v>
      </c>
      <c r="J6" s="50" t="s">
        <v>5</v>
      </c>
      <c r="K6" s="51" t="s">
        <v>6</v>
      </c>
      <c r="L6" s="44" t="s">
        <v>7</v>
      </c>
      <c r="M6" s="42" t="s">
        <v>9</v>
      </c>
      <c r="N6" s="44" t="s">
        <v>11</v>
      </c>
      <c r="O6" s="52" t="s">
        <v>12</v>
      </c>
    </row>
    <row r="7" spans="2:15" x14ac:dyDescent="0.35">
      <c r="B7" s="3">
        <v>44937</v>
      </c>
      <c r="C7" t="s">
        <v>18</v>
      </c>
      <c r="D7" s="8"/>
      <c r="E7" s="8"/>
      <c r="F7" s="8">
        <f>Oct!F42</f>
        <v>147.11800000000119</v>
      </c>
      <c r="J7" s="24">
        <f>B7</f>
        <v>44937</v>
      </c>
      <c r="K7" s="24" t="str">
        <f>C7</f>
        <v>Beginning Balance</v>
      </c>
      <c r="L7" s="14">
        <f>F7</f>
        <v>147.11800000000119</v>
      </c>
      <c r="M7" s="11">
        <f t="shared" ref="M7:O10" si="0">B8</f>
        <v>44937</v>
      </c>
      <c r="N7" s="11" t="str">
        <f t="shared" si="0"/>
        <v>POS ********YUS</v>
      </c>
      <c r="O7" s="14">
        <f t="shared" si="0"/>
        <v>3.14</v>
      </c>
    </row>
    <row r="8" spans="2:15" x14ac:dyDescent="0.35">
      <c r="B8" s="3">
        <v>44937</v>
      </c>
      <c r="C8" t="s">
        <v>193</v>
      </c>
      <c r="D8" s="8">
        <v>3.14</v>
      </c>
      <c r="E8" s="8"/>
      <c r="F8" s="8">
        <f>F7-D8+E8</f>
        <v>143.9780000000012</v>
      </c>
      <c r="J8" s="24">
        <f>B12</f>
        <v>45027</v>
      </c>
      <c r="K8" s="24" t="str">
        <f>C12</f>
        <v>Depo********SAV</v>
      </c>
      <c r="L8" s="14">
        <f>E12</f>
        <v>500</v>
      </c>
      <c r="M8" s="11">
        <f t="shared" si="0"/>
        <v>44968</v>
      </c>
      <c r="N8" s="11" t="str">
        <f t="shared" si="0"/>
        <v>Elec********992</v>
      </c>
      <c r="O8" s="14">
        <f t="shared" si="0"/>
        <v>100</v>
      </c>
    </row>
    <row r="9" spans="2:15" x14ac:dyDescent="0.35">
      <c r="B9" s="3">
        <v>44968</v>
      </c>
      <c r="C9" t="s">
        <v>248</v>
      </c>
      <c r="D9" s="8">
        <v>100</v>
      </c>
      <c r="E9" s="8"/>
      <c r="F9" s="8">
        <f t="shared" ref="F9:F54" si="1">F8-D9+E9</f>
        <v>43.978000000001202</v>
      </c>
      <c r="J9" s="24">
        <f>B18</f>
        <v>45088</v>
      </c>
      <c r="K9" s="24" t="str">
        <f>C18</f>
        <v>Depo********sit</v>
      </c>
      <c r="L9" s="14">
        <f>E18</f>
        <v>178</v>
      </c>
      <c r="M9" s="11">
        <f t="shared" si="0"/>
        <v>44996</v>
      </c>
      <c r="N9" s="11" t="str">
        <f t="shared" si="0"/>
        <v xml:space="preserve">POS ********US </v>
      </c>
      <c r="O9" s="14">
        <f t="shared" si="0"/>
        <v>6.21</v>
      </c>
    </row>
    <row r="10" spans="2:15" x14ac:dyDescent="0.35">
      <c r="B10" s="3">
        <v>44996</v>
      </c>
      <c r="C10" t="s">
        <v>203</v>
      </c>
      <c r="D10" s="8">
        <v>6.21</v>
      </c>
      <c r="E10" s="8"/>
      <c r="F10" s="8">
        <f t="shared" si="1"/>
        <v>37.768000000001201</v>
      </c>
      <c r="J10" s="24">
        <f>B23</f>
        <v>45180</v>
      </c>
      <c r="K10" s="24" t="str">
        <f>C23</f>
        <v>Depo********SAV</v>
      </c>
      <c r="L10" s="14">
        <f>E23</f>
        <v>100</v>
      </c>
      <c r="M10" s="11">
        <f t="shared" si="0"/>
        <v>45027</v>
      </c>
      <c r="N10" s="11" t="str">
        <f t="shared" si="0"/>
        <v>POS ********YUS</v>
      </c>
      <c r="O10" s="14">
        <f t="shared" si="0"/>
        <v>10</v>
      </c>
    </row>
    <row r="11" spans="2:15" x14ac:dyDescent="0.35">
      <c r="B11" s="3">
        <v>45027</v>
      </c>
      <c r="C11" t="s">
        <v>193</v>
      </c>
      <c r="D11" s="8">
        <v>10</v>
      </c>
      <c r="E11" s="8"/>
      <c r="F11" s="8">
        <f t="shared" si="1"/>
        <v>27.768000000001201</v>
      </c>
      <c r="J11" s="24" t="str">
        <f>B28</f>
        <v>11/14/2023</v>
      </c>
      <c r="K11" s="24" t="str">
        <f>C28</f>
        <v>Depo********SAV</v>
      </c>
      <c r="L11" s="14">
        <f>E28</f>
        <v>20</v>
      </c>
      <c r="M11" s="11">
        <f t="shared" ref="M11:O15" si="2">B13</f>
        <v>45027</v>
      </c>
      <c r="N11" s="11" t="str">
        <f t="shared" si="2"/>
        <v xml:space="preserve">POS ********US </v>
      </c>
      <c r="O11" s="14">
        <f t="shared" si="2"/>
        <v>21.49</v>
      </c>
    </row>
    <row r="12" spans="2:15" x14ac:dyDescent="0.35">
      <c r="B12" s="3">
        <v>45027</v>
      </c>
      <c r="C12" t="s">
        <v>223</v>
      </c>
      <c r="D12" s="8"/>
      <c r="E12" s="8">
        <v>500</v>
      </c>
      <c r="F12" s="8">
        <f t="shared" si="1"/>
        <v>527.76800000000117</v>
      </c>
      <c r="J12" s="24" t="str">
        <f>B32</f>
        <v>11/18/2023</v>
      </c>
      <c r="K12" s="24" t="str">
        <f>C32</f>
        <v>Poin********ZUS</v>
      </c>
      <c r="L12" s="14">
        <f>E32</f>
        <v>350</v>
      </c>
      <c r="M12" s="11">
        <f t="shared" si="2"/>
        <v>45027</v>
      </c>
      <c r="N12" s="11" t="str">
        <f t="shared" si="2"/>
        <v>POS ********AUS</v>
      </c>
      <c r="O12" s="14">
        <f t="shared" si="2"/>
        <v>205.99</v>
      </c>
    </row>
    <row r="13" spans="2:15" x14ac:dyDescent="0.35">
      <c r="B13" s="3">
        <v>45027</v>
      </c>
      <c r="C13" t="s">
        <v>203</v>
      </c>
      <c r="D13" s="8">
        <v>21.49</v>
      </c>
      <c r="E13" s="8"/>
      <c r="F13" s="8">
        <f t="shared" si="1"/>
        <v>506.27800000000116</v>
      </c>
      <c r="J13" s="24" t="str">
        <f>B40</f>
        <v>11/20/2023</v>
      </c>
      <c r="K13" s="24" t="str">
        <f>C40</f>
        <v>Depo********SAV</v>
      </c>
      <c r="L13" s="14">
        <f>E40</f>
        <v>5</v>
      </c>
      <c r="M13" s="11">
        <f t="shared" si="2"/>
        <v>45057</v>
      </c>
      <c r="N13" s="11" t="str">
        <f t="shared" si="2"/>
        <v>POS ********YUS</v>
      </c>
      <c r="O13" s="14">
        <f t="shared" si="2"/>
        <v>33.18</v>
      </c>
    </row>
    <row r="14" spans="2:15" x14ac:dyDescent="0.35">
      <c r="B14" s="3">
        <v>45027</v>
      </c>
      <c r="C14" t="s">
        <v>195</v>
      </c>
      <c r="D14" s="8">
        <v>205.99</v>
      </c>
      <c r="E14" s="8"/>
      <c r="F14" s="8">
        <f t="shared" si="1"/>
        <v>300.28800000000115</v>
      </c>
      <c r="J14" s="24" t="str">
        <f>B38</f>
        <v>11/20/2023</v>
      </c>
      <c r="K14" s="24" t="str">
        <f>C38</f>
        <v>Elec********280</v>
      </c>
      <c r="L14" s="14">
        <f>E42</f>
        <v>178</v>
      </c>
      <c r="M14" s="11">
        <f t="shared" si="2"/>
        <v>45088</v>
      </c>
      <c r="N14" s="11" t="str">
        <f t="shared" si="2"/>
        <v>POS ********YUS</v>
      </c>
      <c r="O14" s="14">
        <f t="shared" si="2"/>
        <v>84.36</v>
      </c>
    </row>
    <row r="15" spans="2:15" x14ac:dyDescent="0.35">
      <c r="B15" s="3">
        <v>45057</v>
      </c>
      <c r="C15" t="s">
        <v>193</v>
      </c>
      <c r="D15" s="8">
        <v>33.18</v>
      </c>
      <c r="E15" s="8"/>
      <c r="F15" s="8">
        <f t="shared" si="1"/>
        <v>267.10800000000114</v>
      </c>
      <c r="J15" s="24" t="str">
        <f>B50</f>
        <v>11/27/2023</v>
      </c>
      <c r="K15" s="24" t="str">
        <f>C50</f>
        <v>Poin********YUS</v>
      </c>
      <c r="L15" s="14">
        <f>E50</f>
        <v>34</v>
      </c>
      <c r="M15" s="11">
        <f t="shared" si="2"/>
        <v>45088</v>
      </c>
      <c r="N15" s="11" t="str">
        <f t="shared" si="2"/>
        <v>POS ********YUS</v>
      </c>
      <c r="O15" s="14">
        <f t="shared" si="2"/>
        <v>10.71</v>
      </c>
    </row>
    <row r="16" spans="2:15" x14ac:dyDescent="0.35">
      <c r="B16" s="3">
        <v>45088</v>
      </c>
      <c r="C16" t="s">
        <v>193</v>
      </c>
      <c r="D16" s="8">
        <v>84.36</v>
      </c>
      <c r="E16" s="8"/>
      <c r="F16" s="8">
        <f t="shared" si="1"/>
        <v>182.74800000000113</v>
      </c>
      <c r="J16" s="24" t="str">
        <f>B51</f>
        <v>11/27/2023</v>
      </c>
      <c r="K16" s="24" t="str">
        <f>C51</f>
        <v>Poin********YUS</v>
      </c>
      <c r="L16" s="14">
        <f>E51</f>
        <v>78.2</v>
      </c>
      <c r="M16" s="15">
        <f t="shared" ref="M16:O19" si="3">B19</f>
        <v>45118</v>
      </c>
      <c r="N16" s="15" t="str">
        <f t="shared" si="3"/>
        <v>POS ********YUS</v>
      </c>
      <c r="O16" s="23">
        <f t="shared" si="3"/>
        <v>6.96</v>
      </c>
    </row>
    <row r="17" spans="2:15" x14ac:dyDescent="0.35">
      <c r="B17" s="3">
        <v>45088</v>
      </c>
      <c r="C17" t="s">
        <v>193</v>
      </c>
      <c r="D17" s="8">
        <v>10.71</v>
      </c>
      <c r="E17" s="8"/>
      <c r="F17" s="8">
        <f t="shared" si="1"/>
        <v>172.03800000000112</v>
      </c>
      <c r="J17" s="26"/>
      <c r="K17" s="26"/>
      <c r="L17" s="12"/>
      <c r="M17" s="15">
        <f t="shared" si="3"/>
        <v>45149</v>
      </c>
      <c r="N17" s="15" t="str">
        <f t="shared" si="3"/>
        <v>POS ********YUS</v>
      </c>
      <c r="O17" s="23">
        <f t="shared" si="3"/>
        <v>26.4</v>
      </c>
    </row>
    <row r="18" spans="2:15" x14ac:dyDescent="0.35">
      <c r="B18" s="3">
        <v>45088</v>
      </c>
      <c r="C18" t="s">
        <v>189</v>
      </c>
      <c r="D18" s="8"/>
      <c r="E18" s="8">
        <v>178</v>
      </c>
      <c r="F18" s="8">
        <f t="shared" si="1"/>
        <v>350.03800000000115</v>
      </c>
      <c r="J18" s="26"/>
      <c r="K18" s="26"/>
      <c r="L18" s="12"/>
      <c r="M18" s="15">
        <f t="shared" si="3"/>
        <v>45149</v>
      </c>
      <c r="N18" s="15" t="str">
        <f t="shared" si="3"/>
        <v>POS ********YUS</v>
      </c>
      <c r="O18" s="23">
        <f t="shared" si="3"/>
        <v>27.16</v>
      </c>
    </row>
    <row r="19" spans="2:15" x14ac:dyDescent="0.35">
      <c r="B19" s="3">
        <v>45118</v>
      </c>
      <c r="C19" t="s">
        <v>193</v>
      </c>
      <c r="D19" s="8">
        <v>6.96</v>
      </c>
      <c r="E19" s="8"/>
      <c r="F19" s="8">
        <f t="shared" si="1"/>
        <v>343.07800000000117</v>
      </c>
      <c r="J19" s="26"/>
      <c r="K19" s="26"/>
      <c r="L19" s="12"/>
      <c r="M19" s="15">
        <f t="shared" si="3"/>
        <v>45180</v>
      </c>
      <c r="N19" s="15" t="str">
        <f t="shared" si="3"/>
        <v>POS ********LUS</v>
      </c>
      <c r="O19" s="23">
        <f t="shared" si="3"/>
        <v>30.6</v>
      </c>
    </row>
    <row r="20" spans="2:15" x14ac:dyDescent="0.35">
      <c r="B20" s="3">
        <v>45149</v>
      </c>
      <c r="C20" t="s">
        <v>193</v>
      </c>
      <c r="D20" s="8">
        <v>26.4</v>
      </c>
      <c r="E20" s="8"/>
      <c r="F20" s="8">
        <f t="shared" si="1"/>
        <v>316.67800000000119</v>
      </c>
      <c r="J20" s="26"/>
      <c r="K20" s="26"/>
      <c r="L20" s="12"/>
      <c r="M20" s="15">
        <f t="shared" ref="M20:O23" si="4">B24</f>
        <v>45210</v>
      </c>
      <c r="N20" s="15" t="str">
        <f t="shared" si="4"/>
        <v>POS ********YUS</v>
      </c>
      <c r="O20" s="23">
        <f t="shared" si="4"/>
        <v>11.94</v>
      </c>
    </row>
    <row r="21" spans="2:15" x14ac:dyDescent="0.35">
      <c r="B21" s="3">
        <v>45149</v>
      </c>
      <c r="C21" t="s">
        <v>193</v>
      </c>
      <c r="D21" s="8">
        <v>27.16</v>
      </c>
      <c r="E21" s="8"/>
      <c r="F21" s="8">
        <f t="shared" si="1"/>
        <v>289.51800000000117</v>
      </c>
      <c r="J21" s="26"/>
      <c r="K21" s="26"/>
      <c r="L21" s="12"/>
      <c r="M21" s="15">
        <f t="shared" si="4"/>
        <v>45271</v>
      </c>
      <c r="N21" s="15" t="str">
        <f t="shared" si="4"/>
        <v>POS ********HUS</v>
      </c>
      <c r="O21" s="23">
        <f t="shared" si="4"/>
        <v>320.08</v>
      </c>
    </row>
    <row r="22" spans="2:15" x14ac:dyDescent="0.35">
      <c r="B22" s="3">
        <v>45180</v>
      </c>
      <c r="C22" t="s">
        <v>197</v>
      </c>
      <c r="D22" s="8">
        <v>30.6</v>
      </c>
      <c r="E22" s="8"/>
      <c r="F22" s="8">
        <f t="shared" si="1"/>
        <v>258.91800000000114</v>
      </c>
      <c r="J22" s="26"/>
      <c r="K22" s="26"/>
      <c r="L22" s="12"/>
      <c r="M22" s="15" t="str">
        <f t="shared" si="4"/>
        <v>11/14/2023</v>
      </c>
      <c r="N22" s="15" t="str">
        <f t="shared" si="4"/>
        <v>POS ********YUS</v>
      </c>
      <c r="O22" s="23">
        <f t="shared" si="4"/>
        <v>2.0099999999999998</v>
      </c>
    </row>
    <row r="23" spans="2:15" x14ac:dyDescent="0.35">
      <c r="B23" s="3">
        <v>45180</v>
      </c>
      <c r="C23" t="s">
        <v>223</v>
      </c>
      <c r="D23" s="8"/>
      <c r="E23" s="8">
        <v>100</v>
      </c>
      <c r="F23" s="8">
        <f t="shared" si="1"/>
        <v>358.91800000000114</v>
      </c>
      <c r="J23" s="26"/>
      <c r="K23" s="26"/>
      <c r="L23" s="12"/>
      <c r="M23" s="15" t="str">
        <f t="shared" si="4"/>
        <v>11/14/2023</v>
      </c>
      <c r="N23" s="15" t="str">
        <f t="shared" si="4"/>
        <v>POS ********YUS</v>
      </c>
      <c r="O23" s="23">
        <f t="shared" si="4"/>
        <v>14.11</v>
      </c>
    </row>
    <row r="24" spans="2:15" x14ac:dyDescent="0.35">
      <c r="B24" s="3">
        <v>45210</v>
      </c>
      <c r="C24" t="s">
        <v>193</v>
      </c>
      <c r="D24" s="8">
        <v>11.94</v>
      </c>
      <c r="E24" s="8"/>
      <c r="F24" s="8">
        <f t="shared" si="1"/>
        <v>346.97800000000115</v>
      </c>
      <c r="J24" s="26"/>
      <c r="K24" s="26"/>
      <c r="L24" s="12"/>
      <c r="M24" s="15" t="str">
        <f t="shared" ref="M24:O26" si="5">B29</f>
        <v>11/14/2023</v>
      </c>
      <c r="N24" s="15" t="str">
        <f t="shared" si="5"/>
        <v>ATM ********YUS</v>
      </c>
      <c r="O24" s="23">
        <f t="shared" si="5"/>
        <v>20</v>
      </c>
    </row>
    <row r="25" spans="2:15" x14ac:dyDescent="0.35">
      <c r="B25" s="3">
        <v>45271</v>
      </c>
      <c r="C25" t="s">
        <v>249</v>
      </c>
      <c r="D25" s="8">
        <v>320.08</v>
      </c>
      <c r="E25" s="8"/>
      <c r="F25" s="8">
        <f t="shared" si="1"/>
        <v>26.898000000001161</v>
      </c>
      <c r="J25" s="26"/>
      <c r="K25" s="26"/>
      <c r="L25" s="12"/>
      <c r="M25" s="15" t="str">
        <f t="shared" si="5"/>
        <v>11/16/2023</v>
      </c>
      <c r="N25" s="15" t="str">
        <f t="shared" si="5"/>
        <v>POS ********AUS</v>
      </c>
      <c r="O25" s="23">
        <f t="shared" si="5"/>
        <v>5</v>
      </c>
    </row>
    <row r="26" spans="2:15" x14ac:dyDescent="0.35">
      <c r="B26" s="3" t="s">
        <v>135</v>
      </c>
      <c r="C26" t="s">
        <v>193</v>
      </c>
      <c r="D26" s="8">
        <v>2.0099999999999998</v>
      </c>
      <c r="E26" s="8"/>
      <c r="F26" s="8">
        <f t="shared" si="1"/>
        <v>24.888000000001163</v>
      </c>
      <c r="J26" s="27"/>
      <c r="K26" s="27"/>
      <c r="L26" s="18"/>
      <c r="M26" s="15" t="str">
        <f t="shared" si="5"/>
        <v>11/17/2023</v>
      </c>
      <c r="N26" s="15" t="str">
        <f t="shared" si="5"/>
        <v>POS ********AUS</v>
      </c>
      <c r="O26" s="23">
        <f t="shared" si="5"/>
        <v>5</v>
      </c>
    </row>
    <row r="27" spans="2:15" x14ac:dyDescent="0.35">
      <c r="B27" s="3" t="s">
        <v>135</v>
      </c>
      <c r="C27" t="s">
        <v>193</v>
      </c>
      <c r="D27" s="8">
        <v>14.11</v>
      </c>
      <c r="E27" s="8"/>
      <c r="F27" s="8">
        <f t="shared" si="1"/>
        <v>10.778000000001164</v>
      </c>
      <c r="J27" s="28"/>
      <c r="K27" s="28"/>
      <c r="L27" s="1"/>
      <c r="M27" s="1" t="str">
        <f t="shared" ref="M27:O33" si="6">B33</f>
        <v>11/18/2023</v>
      </c>
      <c r="N27" s="1" t="str">
        <f t="shared" si="6"/>
        <v>POS ********YUS</v>
      </c>
      <c r="O27" s="22">
        <f t="shared" si="6"/>
        <v>15.45</v>
      </c>
    </row>
    <row r="28" spans="2:15" x14ac:dyDescent="0.35">
      <c r="B28" s="3" t="s">
        <v>135</v>
      </c>
      <c r="C28" t="s">
        <v>223</v>
      </c>
      <c r="D28" s="8"/>
      <c r="E28" s="8">
        <v>20</v>
      </c>
      <c r="F28" s="8">
        <f t="shared" si="1"/>
        <v>30.778000000001164</v>
      </c>
      <c r="J28" s="28"/>
      <c r="K28" s="28"/>
      <c r="L28" s="1"/>
      <c r="M28" s="1" t="str">
        <f t="shared" si="6"/>
        <v>11/18/2023</v>
      </c>
      <c r="N28" s="1" t="str">
        <f t="shared" si="6"/>
        <v>POS ********YUS</v>
      </c>
      <c r="O28" s="22">
        <f t="shared" si="6"/>
        <v>61.48</v>
      </c>
    </row>
    <row r="29" spans="2:15" x14ac:dyDescent="0.35">
      <c r="B29" s="3" t="s">
        <v>135</v>
      </c>
      <c r="C29" t="s">
        <v>218</v>
      </c>
      <c r="D29" s="8">
        <v>20</v>
      </c>
      <c r="E29" s="8"/>
      <c r="F29" s="8">
        <f t="shared" si="1"/>
        <v>10.778000000001164</v>
      </c>
      <c r="J29" s="28"/>
      <c r="K29" s="28"/>
      <c r="L29" s="1"/>
      <c r="M29" s="1" t="str">
        <f t="shared" si="6"/>
        <v>11/19/2023</v>
      </c>
      <c r="N29" s="1" t="str">
        <f t="shared" si="6"/>
        <v>POS ********AUS</v>
      </c>
      <c r="O29" s="22">
        <f t="shared" si="6"/>
        <v>10</v>
      </c>
    </row>
    <row r="30" spans="2:15" x14ac:dyDescent="0.35">
      <c r="B30" s="3" t="s">
        <v>136</v>
      </c>
      <c r="C30" t="s">
        <v>195</v>
      </c>
      <c r="D30" s="8">
        <v>5</v>
      </c>
      <c r="E30" s="8"/>
      <c r="F30" s="8">
        <f t="shared" si="1"/>
        <v>5.778000000001164</v>
      </c>
      <c r="J30" s="28"/>
      <c r="K30" s="28"/>
      <c r="L30" s="1"/>
      <c r="M30" s="1" t="str">
        <f t="shared" si="6"/>
        <v>11/20/2023</v>
      </c>
      <c r="N30" s="1" t="str">
        <f t="shared" si="6"/>
        <v>POS ********AUS</v>
      </c>
      <c r="O30" s="22">
        <f t="shared" si="6"/>
        <v>2</v>
      </c>
    </row>
    <row r="31" spans="2:15" x14ac:dyDescent="0.35">
      <c r="B31" s="3" t="s">
        <v>137</v>
      </c>
      <c r="C31" t="s">
        <v>195</v>
      </c>
      <c r="D31" s="8">
        <v>5</v>
      </c>
      <c r="E31" s="8"/>
      <c r="F31" s="8">
        <f t="shared" si="1"/>
        <v>0.77800000000116398</v>
      </c>
      <c r="J31" s="28"/>
      <c r="K31" s="28"/>
      <c r="L31" s="1"/>
      <c r="M31" s="1" t="str">
        <f t="shared" si="6"/>
        <v>11/20/2023</v>
      </c>
      <c r="N31" s="1" t="str">
        <f t="shared" si="6"/>
        <v>Elec********050</v>
      </c>
      <c r="O31" s="22">
        <f t="shared" si="6"/>
        <v>200</v>
      </c>
    </row>
    <row r="32" spans="2:15" x14ac:dyDescent="0.35">
      <c r="B32" s="4" t="s">
        <v>138</v>
      </c>
      <c r="C32" t="s">
        <v>191</v>
      </c>
      <c r="D32" s="8"/>
      <c r="E32" s="8">
        <v>350</v>
      </c>
      <c r="F32" s="8">
        <f t="shared" si="1"/>
        <v>350.77800000000116</v>
      </c>
      <c r="J32" s="28"/>
      <c r="K32" s="28"/>
      <c r="L32" s="1"/>
      <c r="M32" s="1" t="str">
        <f t="shared" si="6"/>
        <v>11/20/2023</v>
      </c>
      <c r="N32" s="1" t="str">
        <f t="shared" si="6"/>
        <v>Elec********280</v>
      </c>
      <c r="O32" s="22">
        <f t="shared" si="6"/>
        <v>20</v>
      </c>
    </row>
    <row r="33" spans="2:15" x14ac:dyDescent="0.35">
      <c r="B33" s="4" t="s">
        <v>138</v>
      </c>
      <c r="C33" t="s">
        <v>193</v>
      </c>
      <c r="D33" s="2">
        <v>15.45</v>
      </c>
      <c r="E33" s="2"/>
      <c r="F33" s="8">
        <f t="shared" si="1"/>
        <v>335.32800000000117</v>
      </c>
      <c r="J33" s="28"/>
      <c r="K33" s="28"/>
      <c r="L33" s="1"/>
      <c r="M33" s="1" t="str">
        <f t="shared" si="6"/>
        <v>11/20/2023</v>
      </c>
      <c r="N33" s="1" t="str">
        <f t="shared" si="6"/>
        <v>Elec********064</v>
      </c>
      <c r="O33" s="22">
        <f t="shared" si="6"/>
        <v>40</v>
      </c>
    </row>
    <row r="34" spans="2:15" x14ac:dyDescent="0.35">
      <c r="B34" s="4" t="s">
        <v>138</v>
      </c>
      <c r="C34" t="s">
        <v>193</v>
      </c>
      <c r="D34" s="2">
        <v>61.48</v>
      </c>
      <c r="E34" s="2"/>
      <c r="F34" s="8">
        <f t="shared" si="1"/>
        <v>273.84800000000115</v>
      </c>
      <c r="J34" s="28"/>
      <c r="K34" s="28"/>
      <c r="L34" s="1"/>
      <c r="M34" s="1" t="str">
        <f>B41</f>
        <v>11/20/2023</v>
      </c>
      <c r="N34" s="1" t="str">
        <f>C41</f>
        <v>POS ********YUS</v>
      </c>
      <c r="O34" s="22">
        <f>D41</f>
        <v>5.99</v>
      </c>
    </row>
    <row r="35" spans="2:15" x14ac:dyDescent="0.35">
      <c r="B35" s="4" t="s">
        <v>139</v>
      </c>
      <c r="C35" t="s">
        <v>195</v>
      </c>
      <c r="D35" s="2">
        <v>10</v>
      </c>
      <c r="E35" s="2"/>
      <c r="F35" s="8">
        <f t="shared" si="1"/>
        <v>263.84800000000115</v>
      </c>
      <c r="J35" s="28"/>
      <c r="K35" s="28"/>
      <c r="L35" s="1"/>
      <c r="M35" s="1" t="str">
        <f t="shared" ref="M35:O41" si="7">B43</f>
        <v>11/21/2023</v>
      </c>
      <c r="N35" s="1" t="str">
        <f t="shared" si="7"/>
        <v>ATM ********YUS</v>
      </c>
      <c r="O35" s="22">
        <f t="shared" si="7"/>
        <v>43.5</v>
      </c>
    </row>
    <row r="36" spans="2:15" x14ac:dyDescent="0.35">
      <c r="B36" s="4" t="s">
        <v>140</v>
      </c>
      <c r="C36" t="s">
        <v>195</v>
      </c>
      <c r="D36" s="2">
        <v>2</v>
      </c>
      <c r="F36" s="8">
        <f t="shared" si="1"/>
        <v>261.84800000000115</v>
      </c>
      <c r="J36" s="28"/>
      <c r="K36" s="28"/>
      <c r="L36" s="1"/>
      <c r="M36" s="1" t="str">
        <f t="shared" si="7"/>
        <v>11/21/2023</v>
      </c>
      <c r="N36" s="1" t="str">
        <f t="shared" si="7"/>
        <v>POS ********YUS</v>
      </c>
      <c r="O36" s="22">
        <f t="shared" si="7"/>
        <v>14.99</v>
      </c>
    </row>
    <row r="37" spans="2:15" x14ac:dyDescent="0.35">
      <c r="B37" s="4" t="s">
        <v>140</v>
      </c>
      <c r="C37" t="s">
        <v>250</v>
      </c>
      <c r="D37" s="2">
        <v>200</v>
      </c>
      <c r="F37" s="8">
        <f t="shared" si="1"/>
        <v>61.84800000000115</v>
      </c>
      <c r="J37" s="28"/>
      <c r="K37" s="28"/>
      <c r="L37" s="1"/>
      <c r="M37" s="1" t="str">
        <f t="shared" si="7"/>
        <v>11/21/2033</v>
      </c>
      <c r="N37" s="1" t="str">
        <f t="shared" si="7"/>
        <v>NON-********(S)</v>
      </c>
      <c r="O37" s="22">
        <f t="shared" si="7"/>
        <v>1.75</v>
      </c>
    </row>
    <row r="38" spans="2:15" x14ac:dyDescent="0.35">
      <c r="B38" s="4" t="s">
        <v>140</v>
      </c>
      <c r="C38" t="s">
        <v>251</v>
      </c>
      <c r="D38" s="2">
        <v>20</v>
      </c>
      <c r="F38" s="8">
        <f t="shared" si="1"/>
        <v>41.84800000000115</v>
      </c>
      <c r="J38" s="28"/>
      <c r="K38" s="28"/>
      <c r="L38" s="1"/>
      <c r="M38" s="1" t="str">
        <f t="shared" si="7"/>
        <v>11/22/2023</v>
      </c>
      <c r="N38" s="1" t="str">
        <f t="shared" si="7"/>
        <v>POS ********YUS</v>
      </c>
      <c r="O38" s="22">
        <f t="shared" si="7"/>
        <v>34</v>
      </c>
    </row>
    <row r="39" spans="2:15" x14ac:dyDescent="0.35">
      <c r="B39" s="4" t="s">
        <v>140</v>
      </c>
      <c r="C39" t="s">
        <v>252</v>
      </c>
      <c r="D39" s="2">
        <v>40</v>
      </c>
      <c r="F39" s="8">
        <f t="shared" si="1"/>
        <v>1.8480000000011501</v>
      </c>
      <c r="J39" s="28"/>
      <c r="K39" s="28"/>
      <c r="L39" s="1"/>
      <c r="M39" s="1" t="str">
        <f t="shared" si="7"/>
        <v>11/22/2023</v>
      </c>
      <c r="N39" s="1" t="str">
        <f t="shared" si="7"/>
        <v>POS ********YUS</v>
      </c>
      <c r="O39" s="22">
        <f t="shared" si="7"/>
        <v>3.36</v>
      </c>
    </row>
    <row r="40" spans="2:15" x14ac:dyDescent="0.35">
      <c r="B40" s="4" t="s">
        <v>140</v>
      </c>
      <c r="C40" t="s">
        <v>223</v>
      </c>
      <c r="E40" s="5">
        <v>5</v>
      </c>
      <c r="F40" s="8">
        <f t="shared" si="1"/>
        <v>6.8480000000011501</v>
      </c>
      <c r="J40" s="28"/>
      <c r="K40" s="28"/>
      <c r="L40" s="1"/>
      <c r="M40" s="1" t="str">
        <f t="shared" si="7"/>
        <v>11/22/2023</v>
      </c>
      <c r="N40" s="1" t="str">
        <f t="shared" si="7"/>
        <v>POS ********YUS</v>
      </c>
      <c r="O40" s="22">
        <f t="shared" si="7"/>
        <v>4.6100000000000003</v>
      </c>
    </row>
    <row r="41" spans="2:15" x14ac:dyDescent="0.35">
      <c r="B41" s="4" t="s">
        <v>140</v>
      </c>
      <c r="C41" t="s">
        <v>193</v>
      </c>
      <c r="D41" s="2">
        <v>5.99</v>
      </c>
      <c r="F41" s="8">
        <f t="shared" si="1"/>
        <v>0.85800000000114984</v>
      </c>
      <c r="J41" s="28"/>
      <c r="K41" s="28"/>
      <c r="L41" s="1"/>
      <c r="M41" s="1" t="str">
        <f t="shared" si="7"/>
        <v>11/22/2023</v>
      </c>
      <c r="N41" s="1" t="str">
        <f t="shared" si="7"/>
        <v>POS ********YUS</v>
      </c>
      <c r="O41" s="22">
        <f t="shared" si="7"/>
        <v>78.2</v>
      </c>
    </row>
    <row r="42" spans="2:15" x14ac:dyDescent="0.35">
      <c r="B42" s="4" t="s">
        <v>140</v>
      </c>
      <c r="C42" t="s">
        <v>253</v>
      </c>
      <c r="E42" s="5">
        <v>178</v>
      </c>
      <c r="F42" s="8">
        <f t="shared" si="1"/>
        <v>178.85800000000114</v>
      </c>
      <c r="J42" s="28"/>
      <c r="K42" s="28"/>
      <c r="L42" s="1"/>
      <c r="M42" s="1" t="str">
        <f t="shared" ref="M42:O43" si="8">B52</f>
        <v>11/28/2023</v>
      </c>
      <c r="N42" s="1" t="str">
        <f t="shared" si="8"/>
        <v>POS ********YUS</v>
      </c>
      <c r="O42" s="22">
        <f t="shared" si="8"/>
        <v>9.99</v>
      </c>
    </row>
    <row r="43" spans="2:15" x14ac:dyDescent="0.35">
      <c r="B43" s="4" t="s">
        <v>141</v>
      </c>
      <c r="C43" t="s">
        <v>218</v>
      </c>
      <c r="D43" s="5">
        <v>43.5</v>
      </c>
      <c r="F43" s="8">
        <f t="shared" si="1"/>
        <v>135.35800000000114</v>
      </c>
      <c r="J43" s="28"/>
      <c r="K43" s="28"/>
      <c r="L43" s="1"/>
      <c r="M43" s="1" t="str">
        <f t="shared" si="8"/>
        <v>11/30/2023</v>
      </c>
      <c r="N43" s="1" t="str">
        <f t="shared" si="8"/>
        <v>POS ********ZUS</v>
      </c>
      <c r="O43" s="22">
        <f t="shared" si="8"/>
        <v>16.059999999999999</v>
      </c>
    </row>
    <row r="44" spans="2:15" x14ac:dyDescent="0.35">
      <c r="B44" s="4" t="s">
        <v>141</v>
      </c>
      <c r="C44" t="s">
        <v>193</v>
      </c>
      <c r="D44" s="5">
        <v>14.99</v>
      </c>
      <c r="F44" s="8">
        <f t="shared" si="1"/>
        <v>120.36800000000115</v>
      </c>
      <c r="J44" s="28"/>
      <c r="K44" s="28"/>
      <c r="L44" s="1"/>
      <c r="M44" s="1"/>
      <c r="N44" s="1"/>
      <c r="O44" s="1"/>
    </row>
    <row r="45" spans="2:15" x14ac:dyDescent="0.35">
      <c r="B45" s="4" t="s">
        <v>142</v>
      </c>
      <c r="C45" t="s">
        <v>225</v>
      </c>
      <c r="D45" s="5">
        <v>1.75</v>
      </c>
      <c r="F45" s="8">
        <f t="shared" si="1"/>
        <v>118.61800000000115</v>
      </c>
      <c r="J45" s="28"/>
      <c r="K45" s="28"/>
      <c r="L45" s="1"/>
      <c r="M45" s="1" t="str">
        <f>B54</f>
        <v>11/30/2023</v>
      </c>
      <c r="N45" s="1" t="str">
        <f>C54</f>
        <v>Ending Balance</v>
      </c>
      <c r="O45" s="22">
        <f>F54</f>
        <v>84.59800000000115</v>
      </c>
    </row>
    <row r="46" spans="2:15" x14ac:dyDescent="0.35">
      <c r="B46" s="4" t="s">
        <v>143</v>
      </c>
      <c r="C46" t="s">
        <v>193</v>
      </c>
      <c r="D46" s="5">
        <v>34</v>
      </c>
      <c r="F46" s="8">
        <f t="shared" si="1"/>
        <v>84.618000000001146</v>
      </c>
      <c r="J46" s="28"/>
      <c r="K46" s="28"/>
      <c r="L46" s="1"/>
      <c r="M46" s="1"/>
      <c r="N46" s="1"/>
      <c r="O46" s="1"/>
    </row>
    <row r="47" spans="2:15" x14ac:dyDescent="0.35">
      <c r="B47" s="4" t="s">
        <v>143</v>
      </c>
      <c r="C47" t="s">
        <v>193</v>
      </c>
      <c r="D47" s="5">
        <v>3.36</v>
      </c>
      <c r="F47" s="8">
        <f t="shared" si="1"/>
        <v>81.258000000001147</v>
      </c>
      <c r="J47" s="29"/>
      <c r="K47" s="49" t="s">
        <v>163</v>
      </c>
      <c r="L47" s="48">
        <f>SUM(L7:L46)</f>
        <v>1590.3180000000013</v>
      </c>
      <c r="M47" s="47"/>
      <c r="N47" s="47" t="s">
        <v>163</v>
      </c>
      <c r="O47" s="48">
        <f>SUM(O7:O46)</f>
        <v>1590.3180000000009</v>
      </c>
    </row>
    <row r="48" spans="2:15" x14ac:dyDescent="0.35">
      <c r="B48" s="4" t="s">
        <v>143</v>
      </c>
      <c r="C48" t="s">
        <v>193</v>
      </c>
      <c r="D48" s="5">
        <v>4.6100000000000003</v>
      </c>
      <c r="F48" s="8">
        <f t="shared" si="1"/>
        <v>76.648000000001147</v>
      </c>
    </row>
    <row r="49" spans="2:6" x14ac:dyDescent="0.35">
      <c r="B49" s="4" t="s">
        <v>143</v>
      </c>
      <c r="C49" t="s">
        <v>193</v>
      </c>
      <c r="D49" s="5">
        <v>78.2</v>
      </c>
      <c r="F49" s="8">
        <f t="shared" si="1"/>
        <v>-1.5519999999988556</v>
      </c>
    </row>
    <row r="50" spans="2:6" x14ac:dyDescent="0.35">
      <c r="B50" s="4" t="s">
        <v>144</v>
      </c>
      <c r="C50" t="s">
        <v>219</v>
      </c>
      <c r="E50" s="5">
        <v>34</v>
      </c>
      <c r="F50" s="8">
        <f t="shared" si="1"/>
        <v>32.448000000001144</v>
      </c>
    </row>
    <row r="51" spans="2:6" x14ac:dyDescent="0.35">
      <c r="B51" s="4" t="s">
        <v>144</v>
      </c>
      <c r="C51" t="s">
        <v>219</v>
      </c>
      <c r="E51" s="5">
        <v>78.2</v>
      </c>
      <c r="F51" s="8">
        <f t="shared" si="1"/>
        <v>110.64800000000115</v>
      </c>
    </row>
    <row r="52" spans="2:6" x14ac:dyDescent="0.35">
      <c r="B52" s="4" t="s">
        <v>145</v>
      </c>
      <c r="C52" t="s">
        <v>193</v>
      </c>
      <c r="D52" s="5">
        <v>9.99</v>
      </c>
      <c r="F52" s="8">
        <f t="shared" si="1"/>
        <v>100.65800000000115</v>
      </c>
    </row>
    <row r="53" spans="2:6" x14ac:dyDescent="0.35">
      <c r="B53" s="4" t="s">
        <v>146</v>
      </c>
      <c r="C53" t="s">
        <v>188</v>
      </c>
      <c r="D53" s="5">
        <v>16.059999999999999</v>
      </c>
      <c r="F53" s="8">
        <f t="shared" si="1"/>
        <v>84.59800000000115</v>
      </c>
    </row>
    <row r="54" spans="2:6" x14ac:dyDescent="0.35">
      <c r="B54" s="4" t="s">
        <v>146</v>
      </c>
      <c r="C54" t="s">
        <v>20</v>
      </c>
      <c r="F54" s="8">
        <f t="shared" si="1"/>
        <v>84.59800000000115</v>
      </c>
    </row>
    <row r="55" spans="2:6" x14ac:dyDescent="0.35">
      <c r="D55" s="5">
        <f>SUBTOTAL(109,Table12[[Debits ]])</f>
        <v>1505.7199999999998</v>
      </c>
      <c r="E55" s="5">
        <f>SUBTOTAL(109,Table12[Credits])</f>
        <v>1443.2</v>
      </c>
      <c r="F55" s="67">
        <f>F54</f>
        <v>84.59800000000115</v>
      </c>
    </row>
  </sheetData>
  <mergeCells count="1">
    <mergeCell ref="J5:O5"/>
  </mergeCells>
  <pageMargins left="0.7" right="0.7" top="0.75" bottom="0.75" header="0.3" footer="0.3"/>
  <pageSetup paperSize="9" scale="70" orientation="portrait" r:id="rId1"/>
  <colBreaks count="1" manualBreakCount="1">
    <brk id="7" max="1048575" man="1"/>
  </colBreaks>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4AFA4-B1C4-48CB-9D1F-3AEB32F5B2E5}">
  <dimension ref="B4:O65"/>
  <sheetViews>
    <sheetView view="pageBreakPreview" zoomScaleNormal="100" zoomScaleSheetLayoutView="100" workbookViewId="0">
      <selection activeCell="C7" sqref="C7"/>
    </sheetView>
  </sheetViews>
  <sheetFormatPr defaultRowHeight="14.5" x14ac:dyDescent="0.35"/>
  <cols>
    <col min="2" max="2" width="11.36328125" style="4" bestFit="1" customWidth="1"/>
    <col min="3" max="3" width="61.453125" bestFit="1" customWidth="1"/>
    <col min="4" max="4" width="10.54296875" style="5" customWidth="1"/>
    <col min="5" max="5" width="10.54296875" style="7" customWidth="1"/>
    <col min="6" max="6" width="12.1796875" customWidth="1"/>
    <col min="7" max="9" width="8.7265625" customWidth="1"/>
    <col min="10" max="10" width="11.36328125" style="25" customWidth="1"/>
    <col min="11" max="11" width="29.1796875" style="25" customWidth="1"/>
    <col min="12" max="12" width="12.7265625" customWidth="1"/>
    <col min="13" max="13" width="11.36328125" style="25" bestFit="1" customWidth="1"/>
    <col min="14" max="14" width="29.36328125" style="25" customWidth="1"/>
    <col min="15" max="15" width="14.1796875" customWidth="1"/>
  </cols>
  <sheetData>
    <row r="4" spans="2:15" ht="15" thickBot="1" x14ac:dyDescent="0.4"/>
    <row r="5" spans="2:15" x14ac:dyDescent="0.35">
      <c r="J5" s="68" t="s">
        <v>8</v>
      </c>
      <c r="K5" s="69"/>
      <c r="L5" s="69"/>
      <c r="M5" s="69"/>
      <c r="N5" s="69"/>
      <c r="O5" s="70"/>
    </row>
    <row r="6" spans="2:15" x14ac:dyDescent="0.35">
      <c r="B6" s="9" t="s">
        <v>0</v>
      </c>
      <c r="C6" s="10" t="s">
        <v>1</v>
      </c>
      <c r="D6" s="19" t="s">
        <v>2</v>
      </c>
      <c r="E6" s="20" t="s">
        <v>3</v>
      </c>
      <c r="F6" s="10" t="s">
        <v>4</v>
      </c>
      <c r="J6" s="50" t="s">
        <v>5</v>
      </c>
      <c r="K6" s="51" t="s">
        <v>6</v>
      </c>
      <c r="L6" s="44" t="s">
        <v>7</v>
      </c>
      <c r="M6" s="50" t="s">
        <v>9</v>
      </c>
      <c r="N6" s="45" t="s">
        <v>11</v>
      </c>
      <c r="O6" s="52" t="s">
        <v>12</v>
      </c>
    </row>
    <row r="7" spans="2:15" x14ac:dyDescent="0.35">
      <c r="B7" s="3">
        <v>44938</v>
      </c>
      <c r="C7" t="s">
        <v>18</v>
      </c>
      <c r="D7" s="8"/>
      <c r="E7" s="21"/>
      <c r="F7" s="8">
        <f>Nov!F54</f>
        <v>84.59800000000115</v>
      </c>
      <c r="J7" s="24">
        <f>B7</f>
        <v>44938</v>
      </c>
      <c r="K7" s="24" t="str">
        <f>C7</f>
        <v>Beginning Balance</v>
      </c>
      <c r="L7" s="14">
        <f>F7</f>
        <v>84.59800000000115</v>
      </c>
      <c r="M7" s="24">
        <f t="shared" ref="M7:O9" si="0">B8</f>
        <v>44938</v>
      </c>
      <c r="N7" s="24" t="str">
        <f t="shared" si="0"/>
        <v>POS ********AUS</v>
      </c>
      <c r="O7" s="30">
        <f t="shared" si="0"/>
        <v>20</v>
      </c>
    </row>
    <row r="8" spans="2:15" x14ac:dyDescent="0.35">
      <c r="B8" s="3">
        <v>44938</v>
      </c>
      <c r="C8" t="s">
        <v>195</v>
      </c>
      <c r="D8" s="8">
        <v>20</v>
      </c>
      <c r="E8" s="21"/>
      <c r="F8" s="8">
        <f>F7-D8+E8</f>
        <v>64.59800000000115</v>
      </c>
      <c r="J8" s="24">
        <f>B11</f>
        <v>44938</v>
      </c>
      <c r="K8" s="24" t="str">
        <f>C11</f>
        <v>Depo********sit</v>
      </c>
      <c r="L8" s="14">
        <f>E11</f>
        <v>100</v>
      </c>
      <c r="M8" s="24">
        <f t="shared" si="0"/>
        <v>44938</v>
      </c>
      <c r="N8" s="24" t="str">
        <f t="shared" si="0"/>
        <v>POS ********YUS</v>
      </c>
      <c r="O8" s="30">
        <f t="shared" si="0"/>
        <v>2.0099999999999998</v>
      </c>
    </row>
    <row r="9" spans="2:15" x14ac:dyDescent="0.35">
      <c r="B9" s="3">
        <v>44938</v>
      </c>
      <c r="C9" t="s">
        <v>193</v>
      </c>
      <c r="D9" s="8">
        <v>2.0099999999999998</v>
      </c>
      <c r="E9" s="21"/>
      <c r="F9" s="8">
        <f t="shared" ref="F9:F64" si="1">F8-D9+E9</f>
        <v>62.588000000001152</v>
      </c>
      <c r="J9" s="24">
        <f>B14</f>
        <v>45028</v>
      </c>
      <c r="K9" s="24" t="str">
        <f>C14</f>
        <v>Depo********sit</v>
      </c>
      <c r="L9" s="14">
        <f>E14</f>
        <v>218</v>
      </c>
      <c r="M9" s="24">
        <f t="shared" si="0"/>
        <v>44938</v>
      </c>
      <c r="N9" s="24" t="str">
        <f t="shared" si="0"/>
        <v>POS ********YUS</v>
      </c>
      <c r="O9" s="30">
        <f t="shared" si="0"/>
        <v>20</v>
      </c>
    </row>
    <row r="10" spans="2:15" x14ac:dyDescent="0.35">
      <c r="B10" s="3">
        <v>44938</v>
      </c>
      <c r="C10" t="s">
        <v>193</v>
      </c>
      <c r="D10" s="8">
        <v>20</v>
      </c>
      <c r="E10" s="21"/>
      <c r="F10" s="8">
        <f t="shared" si="1"/>
        <v>42.588000000001152</v>
      </c>
      <c r="J10" s="24">
        <f>B17</f>
        <v>45089</v>
      </c>
      <c r="K10" s="24" t="str">
        <f>C17</f>
        <v>ATM ********YUS</v>
      </c>
      <c r="L10" s="14">
        <f>E17</f>
        <v>240</v>
      </c>
      <c r="M10" s="24">
        <f t="shared" ref="M10:O11" si="2">B12</f>
        <v>44969</v>
      </c>
      <c r="N10" s="24" t="str">
        <f t="shared" si="2"/>
        <v>POS ********AUS</v>
      </c>
      <c r="O10" s="30">
        <f t="shared" si="2"/>
        <v>55.67</v>
      </c>
    </row>
    <row r="11" spans="2:15" x14ac:dyDescent="0.35">
      <c r="B11" s="3">
        <v>44938</v>
      </c>
      <c r="C11" t="s">
        <v>189</v>
      </c>
      <c r="D11" s="8"/>
      <c r="E11" s="21">
        <v>100</v>
      </c>
      <c r="F11" s="8">
        <f t="shared" si="1"/>
        <v>142.58800000000116</v>
      </c>
      <c r="J11" s="24">
        <f>B21</f>
        <v>45181</v>
      </c>
      <c r="K11" s="24" t="str">
        <f>C21</f>
        <v>Poin********ZUS</v>
      </c>
      <c r="L11" s="14">
        <f>E21</f>
        <v>150</v>
      </c>
      <c r="M11" s="24">
        <f t="shared" si="2"/>
        <v>44997</v>
      </c>
      <c r="N11" s="24" t="str">
        <f t="shared" si="2"/>
        <v>POS ********OUS</v>
      </c>
      <c r="O11" s="30">
        <f t="shared" si="2"/>
        <v>79.98</v>
      </c>
    </row>
    <row r="12" spans="2:15" x14ac:dyDescent="0.35">
      <c r="B12" s="3">
        <v>44969</v>
      </c>
      <c r="C12" t="s">
        <v>195</v>
      </c>
      <c r="D12" s="8">
        <v>55.67</v>
      </c>
      <c r="E12" s="21"/>
      <c r="F12" s="8">
        <f t="shared" si="1"/>
        <v>86.918000000001157</v>
      </c>
      <c r="J12" s="24">
        <f>B23</f>
        <v>45211</v>
      </c>
      <c r="K12" s="24" t="str">
        <f>C23</f>
        <v>ATM ********YUS</v>
      </c>
      <c r="L12" s="14">
        <f>E23</f>
        <v>180</v>
      </c>
      <c r="M12" s="24">
        <f t="shared" ref="M12:O13" si="3">B15</f>
        <v>45058</v>
      </c>
      <c r="N12" s="24" t="str">
        <f t="shared" si="3"/>
        <v>ATM ********YUS</v>
      </c>
      <c r="O12" s="30">
        <f t="shared" si="3"/>
        <v>103.5</v>
      </c>
    </row>
    <row r="13" spans="2:15" x14ac:dyDescent="0.35">
      <c r="B13" s="3">
        <v>44997</v>
      </c>
      <c r="C13" t="s">
        <v>210</v>
      </c>
      <c r="D13" s="8">
        <v>79.98</v>
      </c>
      <c r="E13" s="21"/>
      <c r="F13" s="8">
        <f t="shared" si="1"/>
        <v>6.9380000000011535</v>
      </c>
      <c r="J13" s="24">
        <f>B26</f>
        <v>45242</v>
      </c>
      <c r="K13" s="24" t="str">
        <f>C26</f>
        <v>ATM ********YUS</v>
      </c>
      <c r="L13" s="14">
        <f>E26</f>
        <v>170</v>
      </c>
      <c r="M13" s="24">
        <f t="shared" si="3"/>
        <v>45058</v>
      </c>
      <c r="N13" s="24" t="str">
        <f t="shared" si="3"/>
        <v>NON-********(S)</v>
      </c>
      <c r="O13" s="30">
        <f t="shared" si="3"/>
        <v>1.75</v>
      </c>
    </row>
    <row r="14" spans="2:15" x14ac:dyDescent="0.35">
      <c r="B14" s="3">
        <v>45028</v>
      </c>
      <c r="C14" t="s">
        <v>189</v>
      </c>
      <c r="D14" s="8"/>
      <c r="E14" s="21">
        <v>218</v>
      </c>
      <c r="F14" s="8">
        <f t="shared" si="1"/>
        <v>224.93800000000115</v>
      </c>
      <c r="J14" s="24">
        <f>B27</f>
        <v>45272</v>
      </c>
      <c r="K14" s="24" t="str">
        <f>C27</f>
        <v>ATM ********YUS</v>
      </c>
      <c r="L14" s="14">
        <f>E27</f>
        <v>140</v>
      </c>
      <c r="M14" s="24">
        <f t="shared" ref="M14:O16" si="4">B18</f>
        <v>45089</v>
      </c>
      <c r="N14" s="24" t="str">
        <f t="shared" si="4"/>
        <v>POS ********YUS</v>
      </c>
      <c r="O14" s="30">
        <f t="shared" si="4"/>
        <v>100</v>
      </c>
    </row>
    <row r="15" spans="2:15" x14ac:dyDescent="0.35">
      <c r="B15" s="3">
        <v>45058</v>
      </c>
      <c r="C15" t="s">
        <v>218</v>
      </c>
      <c r="D15" s="8">
        <v>103.5</v>
      </c>
      <c r="E15" s="21"/>
      <c r="F15" s="8">
        <f t="shared" si="1"/>
        <v>121.43800000000115</v>
      </c>
      <c r="J15" s="24" t="str">
        <f>B40</f>
        <v>12/18/2023</v>
      </c>
      <c r="K15" s="24" t="str">
        <f>C40</f>
        <v>Depo********sit</v>
      </c>
      <c r="L15" s="14">
        <f>E40</f>
        <v>178</v>
      </c>
      <c r="M15" s="24">
        <f t="shared" si="4"/>
        <v>45089</v>
      </c>
      <c r="N15" s="24" t="str">
        <f t="shared" si="4"/>
        <v>POS ********AUS</v>
      </c>
      <c r="O15" s="30">
        <f t="shared" si="4"/>
        <v>205.99</v>
      </c>
    </row>
    <row r="16" spans="2:15" x14ac:dyDescent="0.35">
      <c r="B16" s="3">
        <v>45058</v>
      </c>
      <c r="C16" t="s">
        <v>225</v>
      </c>
      <c r="D16" s="8">
        <v>1.75</v>
      </c>
      <c r="E16" s="21"/>
      <c r="F16" s="8">
        <f t="shared" si="1"/>
        <v>119.68800000000115</v>
      </c>
      <c r="J16" s="26" t="str">
        <f>B45</f>
        <v>12/22/2023</v>
      </c>
      <c r="K16" s="26" t="str">
        <f>C45</f>
        <v>Poin********ZUS</v>
      </c>
      <c r="L16" s="14">
        <f>E45</f>
        <v>400</v>
      </c>
      <c r="M16" s="24">
        <f t="shared" si="4"/>
        <v>45181</v>
      </c>
      <c r="N16" s="24" t="str">
        <f t="shared" si="4"/>
        <v>POS ********AUS</v>
      </c>
      <c r="O16" s="30">
        <f t="shared" si="4"/>
        <v>5</v>
      </c>
    </row>
    <row r="17" spans="2:15" x14ac:dyDescent="0.35">
      <c r="B17" s="3">
        <v>45089</v>
      </c>
      <c r="C17" t="s">
        <v>218</v>
      </c>
      <c r="D17" s="8"/>
      <c r="E17" s="21">
        <v>240</v>
      </c>
      <c r="F17" s="8">
        <f t="shared" si="1"/>
        <v>359.68800000000113</v>
      </c>
      <c r="J17" s="26" t="str">
        <f>B48</f>
        <v>12/23/2023</v>
      </c>
      <c r="K17" s="26" t="str">
        <f>C48</f>
        <v>ATM ********YUS</v>
      </c>
      <c r="L17" s="14">
        <f>E48</f>
        <v>300</v>
      </c>
      <c r="M17" s="24">
        <f>B22</f>
        <v>45181</v>
      </c>
      <c r="N17" s="24" t="str">
        <f>C22</f>
        <v>POS ********LUS</v>
      </c>
      <c r="O17" s="30">
        <f>D22</f>
        <v>30.6</v>
      </c>
    </row>
    <row r="18" spans="2:15" x14ac:dyDescent="0.35">
      <c r="B18" s="3">
        <v>45089</v>
      </c>
      <c r="C18" t="s">
        <v>193</v>
      </c>
      <c r="D18" s="8">
        <v>100</v>
      </c>
      <c r="E18" s="21"/>
      <c r="F18" s="8">
        <f t="shared" si="1"/>
        <v>259.68800000000113</v>
      </c>
      <c r="J18" s="26" t="str">
        <f>B54</f>
        <v>12/27/2023</v>
      </c>
      <c r="K18" s="26" t="str">
        <f>C54</f>
        <v>Depo********sit</v>
      </c>
      <c r="L18" s="14">
        <f>E54</f>
        <v>150</v>
      </c>
      <c r="M18" s="24">
        <f t="shared" ref="M18:O19" si="5">B24</f>
        <v>45242</v>
      </c>
      <c r="N18" s="24" t="str">
        <f t="shared" si="5"/>
        <v>POS ********YUS</v>
      </c>
      <c r="O18" s="30">
        <f t="shared" si="5"/>
        <v>15.26</v>
      </c>
    </row>
    <row r="19" spans="2:15" x14ac:dyDescent="0.35">
      <c r="B19" s="3">
        <v>45089</v>
      </c>
      <c r="C19" t="s">
        <v>195</v>
      </c>
      <c r="D19" s="8">
        <v>205.99</v>
      </c>
      <c r="E19" s="21"/>
      <c r="F19" s="8">
        <f t="shared" si="1"/>
        <v>53.698000000001116</v>
      </c>
      <c r="J19" s="26" t="str">
        <f>B56</f>
        <v>12/29/2023</v>
      </c>
      <c r="K19" s="26" t="str">
        <f>C56</f>
        <v>Poin********ZUS</v>
      </c>
      <c r="L19" s="14">
        <f>E56</f>
        <v>300</v>
      </c>
      <c r="M19" s="24">
        <f t="shared" si="5"/>
        <v>45242</v>
      </c>
      <c r="N19" s="24" t="str">
        <f t="shared" si="5"/>
        <v>POS ********YUS</v>
      </c>
      <c r="O19" s="30">
        <f t="shared" si="5"/>
        <v>23.77</v>
      </c>
    </row>
    <row r="20" spans="2:15" x14ac:dyDescent="0.35">
      <c r="B20" s="3">
        <v>45181</v>
      </c>
      <c r="C20" t="s">
        <v>195</v>
      </c>
      <c r="D20" s="8">
        <v>5</v>
      </c>
      <c r="E20" s="21"/>
      <c r="F20" s="8">
        <f t="shared" si="1"/>
        <v>48.698000000001116</v>
      </c>
      <c r="J20" s="26" t="str">
        <f>B59</f>
        <v>12/30/2023</v>
      </c>
      <c r="K20" s="26" t="str">
        <f>C59</f>
        <v>ATM ********YUS</v>
      </c>
      <c r="L20" s="14">
        <f>E59</f>
        <v>60</v>
      </c>
      <c r="M20" s="24">
        <f t="shared" ref="M20:M31" si="6">B28</f>
        <v>45272</v>
      </c>
      <c r="N20" s="24" t="str">
        <f t="shared" ref="N20:N31" si="7">C28</f>
        <v>POS ********YUS</v>
      </c>
      <c r="O20" s="30">
        <f t="shared" ref="O20:O31" si="8">D28</f>
        <v>45.28</v>
      </c>
    </row>
    <row r="21" spans="2:15" x14ac:dyDescent="0.35">
      <c r="B21" s="3">
        <v>45181</v>
      </c>
      <c r="C21" t="s">
        <v>191</v>
      </c>
      <c r="D21" s="8"/>
      <c r="E21" s="21">
        <v>150</v>
      </c>
      <c r="F21" s="8">
        <f t="shared" si="1"/>
        <v>198.69800000000112</v>
      </c>
      <c r="J21" s="26"/>
      <c r="K21" s="26"/>
      <c r="L21" s="12"/>
      <c r="M21" s="24">
        <f t="shared" si="6"/>
        <v>45272</v>
      </c>
      <c r="N21" s="24" t="str">
        <f t="shared" si="7"/>
        <v>POS ********HUS</v>
      </c>
      <c r="O21" s="30">
        <f t="shared" si="8"/>
        <v>289.68</v>
      </c>
    </row>
    <row r="22" spans="2:15" x14ac:dyDescent="0.35">
      <c r="B22" s="3">
        <v>45181</v>
      </c>
      <c r="C22" t="s">
        <v>197</v>
      </c>
      <c r="D22" s="8">
        <v>30.6</v>
      </c>
      <c r="E22" s="21"/>
      <c r="F22" s="8">
        <f t="shared" si="1"/>
        <v>168.09800000000112</v>
      </c>
      <c r="J22" s="26"/>
      <c r="K22" s="26"/>
      <c r="L22" s="12"/>
      <c r="M22" s="24" t="str">
        <f t="shared" si="6"/>
        <v>12/13/2023</v>
      </c>
      <c r="N22" s="24" t="str">
        <f t="shared" si="7"/>
        <v>POS ********YUS</v>
      </c>
      <c r="O22" s="30">
        <f t="shared" si="8"/>
        <v>87</v>
      </c>
    </row>
    <row r="23" spans="2:15" x14ac:dyDescent="0.35">
      <c r="B23" s="3">
        <v>45211</v>
      </c>
      <c r="C23" t="s">
        <v>218</v>
      </c>
      <c r="D23" s="8"/>
      <c r="E23" s="21">
        <v>180</v>
      </c>
      <c r="F23" s="8">
        <f t="shared" si="1"/>
        <v>348.09800000000109</v>
      </c>
      <c r="J23" s="26"/>
      <c r="K23" s="26"/>
      <c r="L23" s="12"/>
      <c r="M23" s="24" t="str">
        <f t="shared" si="6"/>
        <v>12/13/2023</v>
      </c>
      <c r="N23" s="24" t="str">
        <f t="shared" si="7"/>
        <v>POS ********AUS</v>
      </c>
      <c r="O23" s="30">
        <f t="shared" si="8"/>
        <v>15</v>
      </c>
    </row>
    <row r="24" spans="2:15" x14ac:dyDescent="0.35">
      <c r="B24" s="3">
        <v>45242</v>
      </c>
      <c r="C24" t="s">
        <v>193</v>
      </c>
      <c r="D24" s="8">
        <v>15.26</v>
      </c>
      <c r="E24" s="21"/>
      <c r="F24" s="8">
        <f t="shared" si="1"/>
        <v>332.8380000000011</v>
      </c>
      <c r="J24" s="26"/>
      <c r="K24" s="26"/>
      <c r="L24" s="12"/>
      <c r="M24" s="24" t="str">
        <f t="shared" si="6"/>
        <v>12/14/2023</v>
      </c>
      <c r="N24" s="24" t="str">
        <f t="shared" si="7"/>
        <v>POS ********OUS</v>
      </c>
      <c r="O24" s="30">
        <f t="shared" si="8"/>
        <v>79</v>
      </c>
    </row>
    <row r="25" spans="2:15" x14ac:dyDescent="0.35">
      <c r="B25" s="3">
        <v>45242</v>
      </c>
      <c r="C25" t="s">
        <v>193</v>
      </c>
      <c r="D25" s="8">
        <v>23.77</v>
      </c>
      <c r="E25" s="21"/>
      <c r="F25" s="8">
        <f t="shared" si="1"/>
        <v>309.06800000000112</v>
      </c>
      <c r="J25" s="26"/>
      <c r="K25" s="26"/>
      <c r="L25" s="12"/>
      <c r="M25" s="24" t="str">
        <f t="shared" si="6"/>
        <v>12/14/2023</v>
      </c>
      <c r="N25" s="24" t="str">
        <f t="shared" si="7"/>
        <v>POS ********YUS</v>
      </c>
      <c r="O25" s="30">
        <f t="shared" si="8"/>
        <v>15</v>
      </c>
    </row>
    <row r="26" spans="2:15" x14ac:dyDescent="0.35">
      <c r="B26" s="3">
        <v>45242</v>
      </c>
      <c r="C26" t="s">
        <v>218</v>
      </c>
      <c r="D26" s="8"/>
      <c r="E26" s="21">
        <v>170</v>
      </c>
      <c r="F26" s="8">
        <f t="shared" si="1"/>
        <v>479.06800000000112</v>
      </c>
      <c r="J26" s="27"/>
      <c r="K26" s="27"/>
      <c r="L26" s="18"/>
      <c r="M26" s="24" t="str">
        <f t="shared" si="6"/>
        <v>12/14/2023</v>
      </c>
      <c r="N26" s="24" t="str">
        <f t="shared" si="7"/>
        <v>Elec********584</v>
      </c>
      <c r="O26" s="30">
        <f t="shared" si="8"/>
        <v>50</v>
      </c>
    </row>
    <row r="27" spans="2:15" x14ac:dyDescent="0.35">
      <c r="B27" s="3">
        <v>45272</v>
      </c>
      <c r="C27" t="s">
        <v>218</v>
      </c>
      <c r="D27" s="8"/>
      <c r="E27" s="21">
        <v>140</v>
      </c>
      <c r="F27" s="8">
        <f t="shared" si="1"/>
        <v>619.06800000000112</v>
      </c>
      <c r="J27" s="28"/>
      <c r="K27" s="28"/>
      <c r="L27" s="1"/>
      <c r="M27" s="24" t="str">
        <f t="shared" si="6"/>
        <v>12/15/2023</v>
      </c>
      <c r="N27" s="24" t="str">
        <f t="shared" si="7"/>
        <v>POS ********AUS</v>
      </c>
      <c r="O27" s="30">
        <f t="shared" si="8"/>
        <v>10</v>
      </c>
    </row>
    <row r="28" spans="2:15" x14ac:dyDescent="0.35">
      <c r="B28" s="3">
        <v>45272</v>
      </c>
      <c r="C28" t="s">
        <v>193</v>
      </c>
      <c r="D28" s="8">
        <v>45.28</v>
      </c>
      <c r="E28" s="21"/>
      <c r="F28" s="8">
        <f t="shared" si="1"/>
        <v>573.78800000000115</v>
      </c>
      <c r="J28" s="28"/>
      <c r="K28" s="28"/>
      <c r="L28" s="1"/>
      <c r="M28" s="24" t="str">
        <f t="shared" si="6"/>
        <v>12/16/2023</v>
      </c>
      <c r="N28" s="24" t="str">
        <f t="shared" si="7"/>
        <v>POS ********YUS</v>
      </c>
      <c r="O28" s="30">
        <f t="shared" si="8"/>
        <v>1.08</v>
      </c>
    </row>
    <row r="29" spans="2:15" x14ac:dyDescent="0.35">
      <c r="B29" s="3">
        <v>45272</v>
      </c>
      <c r="C29" t="s">
        <v>249</v>
      </c>
      <c r="D29" s="8">
        <v>289.68</v>
      </c>
      <c r="E29" s="21"/>
      <c r="F29" s="8">
        <f t="shared" si="1"/>
        <v>284.10800000000114</v>
      </c>
      <c r="J29" s="28"/>
      <c r="K29" s="28"/>
      <c r="L29" s="1"/>
      <c r="M29" s="24" t="str">
        <f t="shared" si="6"/>
        <v>12/17/2023</v>
      </c>
      <c r="N29" s="24" t="str">
        <f t="shared" si="7"/>
        <v>POS ********AUS</v>
      </c>
      <c r="O29" s="30">
        <f t="shared" si="8"/>
        <v>7.59</v>
      </c>
    </row>
    <row r="30" spans="2:15" x14ac:dyDescent="0.35">
      <c r="B30" s="3" t="s">
        <v>147</v>
      </c>
      <c r="C30" t="s">
        <v>193</v>
      </c>
      <c r="D30" s="8">
        <v>87</v>
      </c>
      <c r="E30" s="21"/>
      <c r="F30" s="8">
        <f t="shared" si="1"/>
        <v>197.10800000000114</v>
      </c>
      <c r="J30" s="28"/>
      <c r="K30" s="28"/>
      <c r="L30" s="1"/>
      <c r="M30" s="24" t="str">
        <f t="shared" si="6"/>
        <v>12/17/2023</v>
      </c>
      <c r="N30" s="24" t="str">
        <f t="shared" si="7"/>
        <v>POS ********YUS</v>
      </c>
      <c r="O30" s="30">
        <f t="shared" si="8"/>
        <v>4.07</v>
      </c>
    </row>
    <row r="31" spans="2:15" x14ac:dyDescent="0.35">
      <c r="B31" s="3" t="s">
        <v>147</v>
      </c>
      <c r="C31" t="s">
        <v>195</v>
      </c>
      <c r="D31" s="8">
        <v>15</v>
      </c>
      <c r="E31" s="21"/>
      <c r="F31" s="8">
        <f t="shared" si="1"/>
        <v>182.10800000000114</v>
      </c>
      <c r="J31" s="28"/>
      <c r="K31" s="28"/>
      <c r="L31" s="1"/>
      <c r="M31" s="24" t="str">
        <f t="shared" si="6"/>
        <v>12/17/2023</v>
      </c>
      <c r="N31" s="24" t="str">
        <f t="shared" si="7"/>
        <v>POS ********YUS</v>
      </c>
      <c r="O31" s="30">
        <f t="shared" si="8"/>
        <v>1.08</v>
      </c>
    </row>
    <row r="32" spans="2:15" x14ac:dyDescent="0.35">
      <c r="B32" s="4" t="s">
        <v>148</v>
      </c>
      <c r="C32" t="s">
        <v>210</v>
      </c>
      <c r="D32" s="8">
        <v>79</v>
      </c>
      <c r="E32" s="21"/>
      <c r="F32" s="8">
        <f t="shared" si="1"/>
        <v>103.10800000000114</v>
      </c>
      <c r="J32" s="28"/>
      <c r="K32" s="28"/>
      <c r="L32" s="1"/>
      <c r="M32" s="28" t="str">
        <f t="shared" ref="M32:O35" si="9">B41</f>
        <v>12/18/2023</v>
      </c>
      <c r="N32" s="28" t="str">
        <f t="shared" si="9"/>
        <v>With********wal</v>
      </c>
      <c r="O32" s="31">
        <f t="shared" si="9"/>
        <v>150</v>
      </c>
    </row>
    <row r="33" spans="2:15" x14ac:dyDescent="0.35">
      <c r="B33" s="4" t="s">
        <v>148</v>
      </c>
      <c r="C33" t="s">
        <v>193</v>
      </c>
      <c r="D33" s="2">
        <v>15</v>
      </c>
      <c r="F33" s="8">
        <f t="shared" si="1"/>
        <v>88.108000000001141</v>
      </c>
      <c r="J33" s="28"/>
      <c r="K33" s="28"/>
      <c r="L33" s="1"/>
      <c r="M33" s="28" t="str">
        <f t="shared" si="9"/>
        <v>12/18/2023</v>
      </c>
      <c r="N33" s="28" t="str">
        <f t="shared" si="9"/>
        <v>POS ********YUS</v>
      </c>
      <c r="O33" s="31">
        <f t="shared" si="9"/>
        <v>11.46</v>
      </c>
    </row>
    <row r="34" spans="2:15" x14ac:dyDescent="0.35">
      <c r="B34" s="4" t="s">
        <v>148</v>
      </c>
      <c r="C34" t="s">
        <v>254</v>
      </c>
      <c r="D34" s="2">
        <v>50</v>
      </c>
      <c r="F34" s="8">
        <f t="shared" si="1"/>
        <v>38.108000000001141</v>
      </c>
      <c r="J34" s="28"/>
      <c r="K34" s="28"/>
      <c r="L34" s="1"/>
      <c r="M34" s="28" t="str">
        <f t="shared" si="9"/>
        <v>12/21/2023</v>
      </c>
      <c r="N34" s="28" t="str">
        <f t="shared" si="9"/>
        <v>POS ********YUS</v>
      </c>
      <c r="O34" s="31">
        <f t="shared" si="9"/>
        <v>13.05</v>
      </c>
    </row>
    <row r="35" spans="2:15" x14ac:dyDescent="0.35">
      <c r="B35" s="4" t="s">
        <v>149</v>
      </c>
      <c r="C35" t="s">
        <v>195</v>
      </c>
      <c r="D35" s="2">
        <v>10</v>
      </c>
      <c r="F35" s="8">
        <f t="shared" si="1"/>
        <v>28.108000000001141</v>
      </c>
      <c r="J35" s="28"/>
      <c r="K35" s="28"/>
      <c r="L35" s="1"/>
      <c r="M35" s="28" t="str">
        <f t="shared" si="9"/>
        <v>12/21/2023</v>
      </c>
      <c r="N35" s="28" t="str">
        <f t="shared" si="9"/>
        <v>POS ********YUS</v>
      </c>
      <c r="O35" s="31">
        <f t="shared" si="9"/>
        <v>14.99</v>
      </c>
    </row>
    <row r="36" spans="2:15" x14ac:dyDescent="0.35">
      <c r="B36" s="4" t="s">
        <v>150</v>
      </c>
      <c r="C36" t="s">
        <v>193</v>
      </c>
      <c r="D36" s="2">
        <v>1.08</v>
      </c>
      <c r="F36" s="8">
        <f t="shared" si="1"/>
        <v>27.028000000001143</v>
      </c>
      <c r="J36" s="28"/>
      <c r="K36" s="28"/>
      <c r="L36" s="1"/>
      <c r="M36" s="28" t="str">
        <f t="shared" ref="M36:O37" si="10">B46</f>
        <v>12/22/2023</v>
      </c>
      <c r="N36" s="28" t="str">
        <f t="shared" si="10"/>
        <v>POS ********YUS</v>
      </c>
      <c r="O36" s="31">
        <f t="shared" si="10"/>
        <v>4.07</v>
      </c>
    </row>
    <row r="37" spans="2:15" x14ac:dyDescent="0.35">
      <c r="B37" s="4" t="s">
        <v>151</v>
      </c>
      <c r="C37" t="s">
        <v>195</v>
      </c>
      <c r="D37" s="2">
        <v>7.59</v>
      </c>
      <c r="F37" s="8">
        <f t="shared" si="1"/>
        <v>19.438000000001143</v>
      </c>
      <c r="J37" s="28"/>
      <c r="K37" s="28"/>
      <c r="L37" s="1"/>
      <c r="M37" s="28" t="str">
        <f t="shared" si="10"/>
        <v>12/22/2023</v>
      </c>
      <c r="N37" s="28" t="str">
        <f t="shared" si="10"/>
        <v>POS ********AUS</v>
      </c>
      <c r="O37" s="31">
        <f t="shared" si="10"/>
        <v>100</v>
      </c>
    </row>
    <row r="38" spans="2:15" x14ac:dyDescent="0.35">
      <c r="B38" s="4" t="s">
        <v>151</v>
      </c>
      <c r="C38" t="s">
        <v>193</v>
      </c>
      <c r="D38" s="2">
        <v>4.07</v>
      </c>
      <c r="F38" s="8">
        <f t="shared" si="1"/>
        <v>15.368000000001143</v>
      </c>
      <c r="J38" s="28"/>
      <c r="K38" s="28"/>
      <c r="L38" s="1"/>
      <c r="M38" s="28" t="str">
        <f t="shared" ref="M38:O42" si="11">B49</f>
        <v>12/23/2023</v>
      </c>
      <c r="N38" s="28" t="str">
        <f t="shared" si="11"/>
        <v>POS ********AUS</v>
      </c>
      <c r="O38" s="31">
        <f t="shared" si="11"/>
        <v>205.99</v>
      </c>
    </row>
    <row r="39" spans="2:15" x14ac:dyDescent="0.35">
      <c r="B39" s="4" t="s">
        <v>151</v>
      </c>
      <c r="C39" t="s">
        <v>193</v>
      </c>
      <c r="D39" s="2">
        <v>1.08</v>
      </c>
      <c r="F39" s="8">
        <f t="shared" si="1"/>
        <v>14.288000000001142</v>
      </c>
      <c r="J39" s="28"/>
      <c r="K39" s="28"/>
      <c r="L39" s="1"/>
      <c r="M39" s="28" t="str">
        <f t="shared" si="11"/>
        <v>12/23/2023</v>
      </c>
      <c r="N39" s="28" t="str">
        <f t="shared" si="11"/>
        <v>POS ********YUS</v>
      </c>
      <c r="O39" s="31">
        <f t="shared" si="11"/>
        <v>22.63</v>
      </c>
    </row>
    <row r="40" spans="2:15" x14ac:dyDescent="0.35">
      <c r="B40" s="4" t="s">
        <v>152</v>
      </c>
      <c r="C40" t="s">
        <v>189</v>
      </c>
      <c r="E40" s="7">
        <v>178</v>
      </c>
      <c r="F40" s="8">
        <f t="shared" si="1"/>
        <v>192.28800000000115</v>
      </c>
      <c r="J40" s="28"/>
      <c r="K40" s="28"/>
      <c r="L40" s="1"/>
      <c r="M40" s="28" t="str">
        <f t="shared" si="11"/>
        <v>12/24/2023</v>
      </c>
      <c r="N40" s="28" t="str">
        <f t="shared" si="11"/>
        <v>POS ********OUS</v>
      </c>
      <c r="O40" s="31">
        <f t="shared" si="11"/>
        <v>79.98</v>
      </c>
    </row>
    <row r="41" spans="2:15" x14ac:dyDescent="0.35">
      <c r="B41" s="4" t="s">
        <v>152</v>
      </c>
      <c r="C41" t="s">
        <v>190</v>
      </c>
      <c r="D41" s="2">
        <v>150</v>
      </c>
      <c r="F41" s="8">
        <f t="shared" si="1"/>
        <v>42.288000000001148</v>
      </c>
      <c r="J41" s="28"/>
      <c r="K41" s="28"/>
      <c r="L41" s="1"/>
      <c r="M41" s="28" t="str">
        <f t="shared" si="11"/>
        <v>12/26/2023</v>
      </c>
      <c r="N41" s="28" t="str">
        <f t="shared" si="11"/>
        <v>Elec********114</v>
      </c>
      <c r="O41" s="31">
        <f t="shared" si="11"/>
        <v>150</v>
      </c>
    </row>
    <row r="42" spans="2:15" x14ac:dyDescent="0.35">
      <c r="B42" s="4" t="s">
        <v>152</v>
      </c>
      <c r="C42" t="s">
        <v>193</v>
      </c>
      <c r="D42" s="2">
        <v>11.46</v>
      </c>
      <c r="F42" s="8">
        <f t="shared" si="1"/>
        <v>30.828000000001147</v>
      </c>
      <c r="J42" s="28"/>
      <c r="K42" s="28"/>
      <c r="L42" s="1"/>
      <c r="M42" s="28" t="str">
        <f t="shared" si="11"/>
        <v>12/27/2023</v>
      </c>
      <c r="N42" s="28" t="str">
        <f t="shared" si="11"/>
        <v>POS ********AUS</v>
      </c>
      <c r="O42" s="31">
        <f t="shared" si="11"/>
        <v>11.38</v>
      </c>
    </row>
    <row r="43" spans="2:15" x14ac:dyDescent="0.35">
      <c r="B43" s="4" t="s">
        <v>153</v>
      </c>
      <c r="C43" t="s">
        <v>193</v>
      </c>
      <c r="D43" s="2">
        <v>13.05</v>
      </c>
      <c r="F43" s="8">
        <f t="shared" si="1"/>
        <v>17.778000000001146</v>
      </c>
      <c r="J43" s="28"/>
      <c r="K43" s="28"/>
      <c r="L43" s="1"/>
      <c r="M43" s="28" t="str">
        <f>B55</f>
        <v>12/28/2023</v>
      </c>
      <c r="N43" s="28" t="str">
        <f>C55</f>
        <v>POS ********YUS</v>
      </c>
      <c r="O43" s="31">
        <f>D55</f>
        <v>9.99</v>
      </c>
    </row>
    <row r="44" spans="2:15" x14ac:dyDescent="0.35">
      <c r="B44" s="4" t="s">
        <v>153</v>
      </c>
      <c r="C44" t="s">
        <v>193</v>
      </c>
      <c r="D44" s="2">
        <v>14.99</v>
      </c>
      <c r="F44" s="8">
        <f t="shared" si="1"/>
        <v>2.788000000001146</v>
      </c>
      <c r="J44" s="28"/>
      <c r="K44" s="28"/>
      <c r="L44" s="1"/>
      <c r="M44" s="28" t="str">
        <f t="shared" ref="M44:O45" si="12">B57</f>
        <v>12/29/2023</v>
      </c>
      <c r="N44" s="28" t="str">
        <f t="shared" si="12"/>
        <v>POS ********AUS</v>
      </c>
      <c r="O44" s="31">
        <f t="shared" si="12"/>
        <v>300</v>
      </c>
    </row>
    <row r="45" spans="2:15" x14ac:dyDescent="0.35">
      <c r="B45" s="4" t="s">
        <v>154</v>
      </c>
      <c r="C45" t="s">
        <v>191</v>
      </c>
      <c r="E45" s="7">
        <v>400</v>
      </c>
      <c r="F45" s="8">
        <f t="shared" si="1"/>
        <v>402.78800000000115</v>
      </c>
      <c r="J45" s="28"/>
      <c r="K45" s="28"/>
      <c r="L45" s="1"/>
      <c r="M45" s="28" t="str">
        <f t="shared" si="12"/>
        <v>12/29/2023</v>
      </c>
      <c r="N45" s="28" t="str">
        <f t="shared" si="12"/>
        <v>POS ********AUS</v>
      </c>
      <c r="O45" s="31">
        <f t="shared" si="12"/>
        <v>40</v>
      </c>
    </row>
    <row r="46" spans="2:15" x14ac:dyDescent="0.35">
      <c r="B46" s="4" t="s">
        <v>154</v>
      </c>
      <c r="C46" t="s">
        <v>193</v>
      </c>
      <c r="D46" s="2">
        <v>4.07</v>
      </c>
      <c r="F46" s="8">
        <f t="shared" si="1"/>
        <v>398.71800000000115</v>
      </c>
      <c r="J46" s="28"/>
      <c r="K46" s="28"/>
      <c r="L46" s="1"/>
      <c r="M46" s="28" t="str">
        <f t="shared" ref="M46:O49" si="13">B60</f>
        <v>12/30/2023</v>
      </c>
      <c r="N46" s="28" t="str">
        <f t="shared" si="13"/>
        <v>POS ********AUS</v>
      </c>
      <c r="O46" s="31">
        <f t="shared" si="13"/>
        <v>11.38</v>
      </c>
    </row>
    <row r="47" spans="2:15" x14ac:dyDescent="0.35">
      <c r="B47" s="4" t="s">
        <v>154</v>
      </c>
      <c r="C47" t="s">
        <v>195</v>
      </c>
      <c r="D47" s="2">
        <v>100</v>
      </c>
      <c r="F47" s="8">
        <f t="shared" si="1"/>
        <v>298.71800000000115</v>
      </c>
      <c r="J47" s="28"/>
      <c r="K47" s="28"/>
      <c r="L47" s="1"/>
      <c r="M47" s="28" t="str">
        <f t="shared" si="13"/>
        <v>12/30/2023</v>
      </c>
      <c r="N47" s="28" t="str">
        <f t="shared" si="13"/>
        <v>POS ********NUS</v>
      </c>
      <c r="O47" s="31">
        <f t="shared" si="13"/>
        <v>76.03</v>
      </c>
    </row>
    <row r="48" spans="2:15" x14ac:dyDescent="0.35">
      <c r="B48" s="4" t="s">
        <v>155</v>
      </c>
      <c r="C48" t="s">
        <v>218</v>
      </c>
      <c r="E48" s="7">
        <v>300</v>
      </c>
      <c r="F48" s="8">
        <f t="shared" si="1"/>
        <v>598.71800000000121</v>
      </c>
      <c r="J48" s="28"/>
      <c r="K48" s="28"/>
      <c r="L48" s="1"/>
      <c r="M48" s="28" t="str">
        <f t="shared" si="13"/>
        <v>12/30/2023</v>
      </c>
      <c r="N48" s="28" t="str">
        <f t="shared" si="13"/>
        <v>POS ********AUS</v>
      </c>
      <c r="O48" s="31">
        <f t="shared" si="13"/>
        <v>123.84</v>
      </c>
    </row>
    <row r="49" spans="2:15" x14ac:dyDescent="0.35">
      <c r="B49" s="4" t="s">
        <v>155</v>
      </c>
      <c r="C49" t="s">
        <v>195</v>
      </c>
      <c r="D49" s="2">
        <v>205.99</v>
      </c>
      <c r="F49" s="8">
        <f t="shared" si="1"/>
        <v>392.7280000000012</v>
      </c>
      <c r="J49" s="28"/>
      <c r="K49" s="28"/>
      <c r="L49" s="1"/>
      <c r="M49" s="28" t="str">
        <f t="shared" si="13"/>
        <v>12/30/2023</v>
      </c>
      <c r="N49" s="28" t="str">
        <f t="shared" si="13"/>
        <v>POS ********AUS</v>
      </c>
      <c r="O49" s="31">
        <f t="shared" si="13"/>
        <v>56.17</v>
      </c>
    </row>
    <row r="50" spans="2:15" x14ac:dyDescent="0.35">
      <c r="B50" s="4" t="s">
        <v>155</v>
      </c>
      <c r="C50" t="s">
        <v>193</v>
      </c>
      <c r="D50" s="2">
        <v>22.63</v>
      </c>
      <c r="F50" s="8">
        <f t="shared" si="1"/>
        <v>370.09800000000121</v>
      </c>
      <c r="J50" s="28"/>
      <c r="K50" s="28"/>
      <c r="L50" s="1"/>
      <c r="M50" s="28"/>
      <c r="N50" s="28"/>
      <c r="O50" s="1"/>
    </row>
    <row r="51" spans="2:15" x14ac:dyDescent="0.35">
      <c r="B51" s="4" t="s">
        <v>156</v>
      </c>
      <c r="C51" t="s">
        <v>210</v>
      </c>
      <c r="D51" s="2">
        <v>79.98</v>
      </c>
      <c r="F51" s="8">
        <f t="shared" si="1"/>
        <v>290.11800000000119</v>
      </c>
      <c r="J51" s="28"/>
      <c r="K51" s="28"/>
      <c r="L51" s="1"/>
      <c r="M51" s="28" t="str">
        <f>B64</f>
        <v>12/31/2023</v>
      </c>
      <c r="N51" s="28" t="str">
        <f>C64</f>
        <v>Ending Balance</v>
      </c>
      <c r="O51" s="22">
        <f>F64</f>
        <v>21.328000000001182</v>
      </c>
    </row>
    <row r="52" spans="2:15" x14ac:dyDescent="0.35">
      <c r="B52" s="4" t="s">
        <v>157</v>
      </c>
      <c r="C52" t="s">
        <v>255</v>
      </c>
      <c r="D52" s="2">
        <v>150</v>
      </c>
      <c r="F52" s="8">
        <f t="shared" si="1"/>
        <v>140.11800000000119</v>
      </c>
      <c r="J52" s="28"/>
      <c r="K52" s="28"/>
      <c r="L52" s="1"/>
      <c r="M52" s="28"/>
      <c r="N52" s="28"/>
      <c r="O52" s="1"/>
    </row>
    <row r="53" spans="2:15" x14ac:dyDescent="0.35">
      <c r="B53" s="4" t="s">
        <v>158</v>
      </c>
      <c r="C53" t="s">
        <v>195</v>
      </c>
      <c r="D53" s="2">
        <v>11.38</v>
      </c>
      <c r="F53" s="8">
        <f t="shared" si="1"/>
        <v>128.73800000000119</v>
      </c>
      <c r="J53" s="29"/>
      <c r="K53" s="49" t="s">
        <v>163</v>
      </c>
      <c r="L53" s="48">
        <f>SUM(L7:L52)</f>
        <v>2670.5980000000009</v>
      </c>
      <c r="M53" s="49"/>
      <c r="N53" s="49" t="s">
        <v>163</v>
      </c>
      <c r="O53" s="48">
        <f>SUM(O7:O52)</f>
        <v>2670.5980000000018</v>
      </c>
    </row>
    <row r="54" spans="2:15" x14ac:dyDescent="0.35">
      <c r="B54" s="4" t="s">
        <v>158</v>
      </c>
      <c r="C54" t="s">
        <v>189</v>
      </c>
      <c r="E54" s="7">
        <v>150</v>
      </c>
      <c r="F54" s="8">
        <f t="shared" si="1"/>
        <v>278.73800000000119</v>
      </c>
    </row>
    <row r="55" spans="2:15" x14ac:dyDescent="0.35">
      <c r="B55" s="4" t="s">
        <v>159</v>
      </c>
      <c r="C55" t="s">
        <v>193</v>
      </c>
      <c r="D55" s="5">
        <v>9.99</v>
      </c>
      <c r="F55" s="8">
        <f t="shared" si="1"/>
        <v>268.74800000000118</v>
      </c>
    </row>
    <row r="56" spans="2:15" x14ac:dyDescent="0.35">
      <c r="B56" s="4" t="s">
        <v>160</v>
      </c>
      <c r="C56" t="s">
        <v>191</v>
      </c>
      <c r="E56" s="7">
        <v>300</v>
      </c>
      <c r="F56" s="8">
        <f t="shared" si="1"/>
        <v>568.74800000000118</v>
      </c>
    </row>
    <row r="57" spans="2:15" x14ac:dyDescent="0.35">
      <c r="B57" s="4" t="s">
        <v>160</v>
      </c>
      <c r="C57" t="s">
        <v>195</v>
      </c>
      <c r="D57" s="5">
        <v>300</v>
      </c>
      <c r="F57" s="8">
        <f t="shared" si="1"/>
        <v>268.74800000000118</v>
      </c>
    </row>
    <row r="58" spans="2:15" x14ac:dyDescent="0.35">
      <c r="B58" s="4" t="s">
        <v>160</v>
      </c>
      <c r="C58" t="s">
        <v>195</v>
      </c>
      <c r="D58" s="5">
        <v>40</v>
      </c>
      <c r="F58" s="8">
        <f t="shared" si="1"/>
        <v>228.74800000000118</v>
      </c>
    </row>
    <row r="59" spans="2:15" x14ac:dyDescent="0.35">
      <c r="B59" s="4" t="s">
        <v>161</v>
      </c>
      <c r="C59" t="s">
        <v>218</v>
      </c>
      <c r="E59" s="7">
        <v>60</v>
      </c>
      <c r="F59" s="8">
        <f t="shared" si="1"/>
        <v>288.74800000000118</v>
      </c>
    </row>
    <row r="60" spans="2:15" x14ac:dyDescent="0.35">
      <c r="B60" s="4" t="s">
        <v>161</v>
      </c>
      <c r="C60" t="s">
        <v>195</v>
      </c>
      <c r="D60" s="5">
        <v>11.38</v>
      </c>
      <c r="F60" s="8">
        <f t="shared" si="1"/>
        <v>277.36800000000119</v>
      </c>
    </row>
    <row r="61" spans="2:15" x14ac:dyDescent="0.35">
      <c r="B61" s="4" t="s">
        <v>161</v>
      </c>
      <c r="C61" t="s">
        <v>199</v>
      </c>
      <c r="D61" s="5">
        <v>76.03</v>
      </c>
      <c r="F61" s="8">
        <f t="shared" si="1"/>
        <v>201.33800000000119</v>
      </c>
    </row>
    <row r="62" spans="2:15" x14ac:dyDescent="0.35">
      <c r="B62" s="4" t="s">
        <v>161</v>
      </c>
      <c r="C62" t="s">
        <v>195</v>
      </c>
      <c r="D62" s="5">
        <v>123.84</v>
      </c>
      <c r="F62" s="8">
        <f t="shared" si="1"/>
        <v>77.498000000001184</v>
      </c>
    </row>
    <row r="63" spans="2:15" x14ac:dyDescent="0.35">
      <c r="B63" s="4" t="s">
        <v>161</v>
      </c>
      <c r="C63" t="s">
        <v>195</v>
      </c>
      <c r="D63" s="5">
        <v>56.17</v>
      </c>
      <c r="F63" s="8">
        <f t="shared" si="1"/>
        <v>21.328000000001182</v>
      </c>
    </row>
    <row r="64" spans="2:15" x14ac:dyDescent="0.35">
      <c r="B64" s="4" t="s">
        <v>162</v>
      </c>
      <c r="C64" t="s">
        <v>20</v>
      </c>
      <c r="F64" s="8">
        <f t="shared" si="1"/>
        <v>21.328000000001182</v>
      </c>
    </row>
    <row r="65" spans="4:6" x14ac:dyDescent="0.35">
      <c r="D65" s="5">
        <f>SUBTOTAL(109,Table13[[Debits ]])</f>
        <v>2649.2700000000004</v>
      </c>
      <c r="E65" s="67">
        <f>SUBTOTAL(109,Table13[Credits])</f>
        <v>2586</v>
      </c>
      <c r="F65" s="67">
        <f>F64</f>
        <v>21.328000000001182</v>
      </c>
    </row>
  </sheetData>
  <mergeCells count="1">
    <mergeCell ref="J5:O5"/>
  </mergeCells>
  <pageMargins left="0.7" right="0.7" top="0.75" bottom="0.75" header="0.3" footer="0.3"/>
  <pageSetup paperSize="9" scale="65" orientation="portrait" r:id="rId1"/>
  <colBreaks count="1" manualBreakCount="1">
    <brk id="7" max="1048575" man="1"/>
  </colBreaks>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2272-F253-4B34-BCF6-6389FD53863E}">
  <dimension ref="B1:K542"/>
  <sheetViews>
    <sheetView tabSelected="1" view="pageBreakPreview" zoomScale="103" zoomScaleNormal="114" workbookViewId="0">
      <selection activeCell="C1" sqref="C1"/>
    </sheetView>
  </sheetViews>
  <sheetFormatPr defaultRowHeight="14.5" x14ac:dyDescent="0.35"/>
  <cols>
    <col min="2" max="2" width="11" style="4" customWidth="1"/>
    <col min="3" max="3" width="61.453125" bestFit="1" customWidth="1"/>
    <col min="4" max="4" width="11.36328125" bestFit="1" customWidth="1"/>
    <col min="5" max="5" width="14.08984375" bestFit="1" customWidth="1"/>
    <col min="6" max="6" width="11.6328125" bestFit="1" customWidth="1"/>
    <col min="7" max="7" width="17.90625" bestFit="1" customWidth="1"/>
    <col min="8" max="8" width="11.26953125" bestFit="1" customWidth="1"/>
    <col min="9" max="9" width="39.36328125" customWidth="1"/>
    <col min="10" max="10" width="12.90625" style="5" customWidth="1"/>
    <col min="11" max="11" width="11.90625" style="7" bestFit="1" customWidth="1"/>
  </cols>
  <sheetData>
    <row r="1" spans="2:11" x14ac:dyDescent="0.35">
      <c r="B1" s="63" t="s">
        <v>0</v>
      </c>
      <c r="C1" s="64" t="s">
        <v>1</v>
      </c>
      <c r="D1" s="64" t="s">
        <v>2</v>
      </c>
      <c r="E1" s="64" t="s">
        <v>3</v>
      </c>
      <c r="F1" s="64" t="s">
        <v>4</v>
      </c>
      <c r="G1" s="66" t="s">
        <v>177</v>
      </c>
      <c r="H1" s="53"/>
      <c r="I1" s="6" t="s">
        <v>6</v>
      </c>
      <c r="J1" s="53" t="s">
        <v>7</v>
      </c>
      <c r="K1" s="65"/>
    </row>
    <row r="2" spans="2:11" x14ac:dyDescent="0.35">
      <c r="B2" s="3">
        <v>44927</v>
      </c>
      <c r="C2" t="s">
        <v>18</v>
      </c>
      <c r="D2" s="8"/>
      <c r="E2" s="8"/>
      <c r="F2" s="8">
        <v>247.32</v>
      </c>
      <c r="G2" s="8"/>
      <c r="I2" t="s">
        <v>18</v>
      </c>
      <c r="J2" s="7">
        <v>247.32</v>
      </c>
      <c r="K2" s="21"/>
    </row>
    <row r="3" spans="2:11" x14ac:dyDescent="0.35">
      <c r="B3" s="3">
        <v>44986</v>
      </c>
      <c r="C3" t="s">
        <v>195</v>
      </c>
      <c r="D3" s="8">
        <v>16.239999999999998</v>
      </c>
      <c r="E3" s="8"/>
      <c r="F3" s="8">
        <f>F2-D3+E3</f>
        <v>231.07999999999998</v>
      </c>
      <c r="G3" s="8" t="s">
        <v>181</v>
      </c>
      <c r="I3" s="6" t="s">
        <v>170</v>
      </c>
      <c r="J3" s="53"/>
      <c r="K3" s="21"/>
    </row>
    <row r="4" spans="2:11" x14ac:dyDescent="0.35">
      <c r="B4" s="3">
        <v>45017</v>
      </c>
      <c r="C4" t="s">
        <v>190</v>
      </c>
      <c r="D4" s="8">
        <v>231</v>
      </c>
      <c r="E4" s="8"/>
      <c r="F4" s="8">
        <f t="shared" ref="F4:F67" si="0">F3-D4+E4</f>
        <v>7.9999999999984084E-2</v>
      </c>
      <c r="G4" s="8" t="s">
        <v>179</v>
      </c>
      <c r="H4" s="5"/>
      <c r="I4" t="s">
        <v>173</v>
      </c>
      <c r="J4" s="5">
        <f>J17</f>
        <v>44611.23</v>
      </c>
      <c r="K4" s="21"/>
    </row>
    <row r="5" spans="2:11" x14ac:dyDescent="0.35">
      <c r="B5" s="3">
        <v>45078</v>
      </c>
      <c r="C5" t="s">
        <v>189</v>
      </c>
      <c r="D5" s="8"/>
      <c r="E5" s="8">
        <v>185</v>
      </c>
      <c r="F5" s="8">
        <f t="shared" si="0"/>
        <v>185.07999999999998</v>
      </c>
      <c r="G5" s="8" t="s">
        <v>19</v>
      </c>
      <c r="H5" s="5"/>
      <c r="I5" t="s">
        <v>134</v>
      </c>
      <c r="J5" s="5">
        <v>96</v>
      </c>
      <c r="K5" s="21"/>
    </row>
    <row r="6" spans="2:11" x14ac:dyDescent="0.35">
      <c r="B6" s="3">
        <v>45170</v>
      </c>
      <c r="C6" t="s">
        <v>189</v>
      </c>
      <c r="D6" s="8"/>
      <c r="E6" s="8">
        <v>178</v>
      </c>
      <c r="F6" s="8">
        <f t="shared" si="0"/>
        <v>363.08</v>
      </c>
      <c r="G6" s="8" t="s">
        <v>19</v>
      </c>
      <c r="H6" s="5"/>
      <c r="I6" t="s">
        <v>39</v>
      </c>
      <c r="J6" s="5">
        <v>0.04</v>
      </c>
      <c r="K6" s="21"/>
    </row>
    <row r="7" spans="2:11" x14ac:dyDescent="0.35">
      <c r="B7" s="3" t="s">
        <v>13</v>
      </c>
      <c r="C7" t="s">
        <v>188</v>
      </c>
      <c r="D7" s="8">
        <v>100</v>
      </c>
      <c r="E7" s="8"/>
      <c r="F7" s="8">
        <f t="shared" si="0"/>
        <v>263.08</v>
      </c>
      <c r="G7" s="8" t="s">
        <v>181</v>
      </c>
      <c r="I7" s="6" t="s">
        <v>171</v>
      </c>
      <c r="J7" s="53"/>
    </row>
    <row r="8" spans="2:11" x14ac:dyDescent="0.35">
      <c r="B8" s="3" t="s">
        <v>14</v>
      </c>
      <c r="C8" t="s">
        <v>195</v>
      </c>
      <c r="D8" s="8">
        <v>12.74</v>
      </c>
      <c r="E8" s="8"/>
      <c r="F8" s="8">
        <f t="shared" si="0"/>
        <v>250.33999999999997</v>
      </c>
      <c r="G8" s="8" t="s">
        <v>181</v>
      </c>
      <c r="I8" t="s">
        <v>174</v>
      </c>
      <c r="J8" s="5">
        <f>J24</f>
        <v>-22601.74</v>
      </c>
    </row>
    <row r="9" spans="2:11" x14ac:dyDescent="0.35">
      <c r="B9" s="3" t="s">
        <v>15</v>
      </c>
      <c r="C9" t="s">
        <v>190</v>
      </c>
      <c r="D9" s="8">
        <v>250</v>
      </c>
      <c r="E9" s="8"/>
      <c r="F9" s="8">
        <f t="shared" si="0"/>
        <v>0.33999999999997499</v>
      </c>
      <c r="G9" s="8" t="s">
        <v>179</v>
      </c>
      <c r="I9" t="s">
        <v>10</v>
      </c>
      <c r="J9" s="5">
        <v>-22331.522000000001</v>
      </c>
    </row>
    <row r="10" spans="2:11" x14ac:dyDescent="0.35">
      <c r="B10" s="3" t="s">
        <v>16</v>
      </c>
      <c r="C10" t="s">
        <v>218</v>
      </c>
      <c r="D10" s="8"/>
      <c r="E10" s="8">
        <v>485</v>
      </c>
      <c r="F10" s="8">
        <f t="shared" si="0"/>
        <v>485.34</v>
      </c>
      <c r="G10" s="8" t="s">
        <v>19</v>
      </c>
      <c r="I10" t="s">
        <v>20</v>
      </c>
      <c r="J10" s="5">
        <f>SUBTOTAL(109,J2:J9)</f>
        <v>21.328000000001339</v>
      </c>
    </row>
    <row r="11" spans="2:11" x14ac:dyDescent="0.35">
      <c r="B11" s="3" t="s">
        <v>16</v>
      </c>
      <c r="C11" t="s">
        <v>190</v>
      </c>
      <c r="D11" s="8">
        <v>485.34</v>
      </c>
      <c r="E11" s="8"/>
      <c r="F11" s="8">
        <f t="shared" si="0"/>
        <v>0</v>
      </c>
      <c r="G11" s="8" t="s">
        <v>179</v>
      </c>
      <c r="J11"/>
    </row>
    <row r="12" spans="2:11" x14ac:dyDescent="0.35">
      <c r="B12" s="3" t="s">
        <v>21</v>
      </c>
      <c r="C12" t="s">
        <v>187</v>
      </c>
      <c r="D12" s="8"/>
      <c r="E12" s="8">
        <v>100</v>
      </c>
      <c r="F12" s="8">
        <f t="shared" si="0"/>
        <v>100</v>
      </c>
      <c r="G12" s="8" t="s">
        <v>19</v>
      </c>
    </row>
    <row r="13" spans="2:11" x14ac:dyDescent="0.35">
      <c r="B13" s="3" t="s">
        <v>22</v>
      </c>
      <c r="C13" t="s">
        <v>188</v>
      </c>
      <c r="D13" s="8">
        <v>100</v>
      </c>
      <c r="E13" s="8"/>
      <c r="F13" s="8">
        <f t="shared" si="0"/>
        <v>0</v>
      </c>
      <c r="G13" s="8" t="s">
        <v>181</v>
      </c>
      <c r="I13" s="6" t="s">
        <v>175</v>
      </c>
      <c r="K13" s="65"/>
    </row>
    <row r="14" spans="2:11" x14ac:dyDescent="0.35">
      <c r="B14" s="3" t="s">
        <v>23</v>
      </c>
      <c r="C14" t="s">
        <v>189</v>
      </c>
      <c r="D14" s="8"/>
      <c r="E14" s="8">
        <v>200</v>
      </c>
      <c r="F14" s="8">
        <f t="shared" si="0"/>
        <v>200</v>
      </c>
      <c r="G14" s="8" t="s">
        <v>19</v>
      </c>
      <c r="I14" t="s">
        <v>172</v>
      </c>
      <c r="J14" s="5" t="s">
        <v>7</v>
      </c>
    </row>
    <row r="15" spans="2:11" x14ac:dyDescent="0.35">
      <c r="B15" s="3" t="s">
        <v>23</v>
      </c>
      <c r="C15" t="s">
        <v>190</v>
      </c>
      <c r="D15" s="8">
        <v>200</v>
      </c>
      <c r="E15" s="8"/>
      <c r="F15" s="8">
        <f t="shared" si="0"/>
        <v>0</v>
      </c>
      <c r="G15" s="8" t="s">
        <v>179</v>
      </c>
      <c r="I15" t="s">
        <v>164</v>
      </c>
      <c r="J15" s="5">
        <v>44626.23</v>
      </c>
    </row>
    <row r="16" spans="2:11" x14ac:dyDescent="0.35">
      <c r="B16" s="3" t="s">
        <v>24</v>
      </c>
      <c r="C16" t="s">
        <v>191</v>
      </c>
      <c r="D16" s="8"/>
      <c r="E16" s="8">
        <v>325</v>
      </c>
      <c r="F16" s="8">
        <f t="shared" si="0"/>
        <v>325</v>
      </c>
      <c r="G16" s="8" t="s">
        <v>19</v>
      </c>
      <c r="I16" t="s">
        <v>169</v>
      </c>
      <c r="J16" s="5">
        <v>-15</v>
      </c>
    </row>
    <row r="17" spans="2:10" x14ac:dyDescent="0.35">
      <c r="B17" s="3" t="s">
        <v>25</v>
      </c>
      <c r="C17" t="s">
        <v>192</v>
      </c>
      <c r="D17" s="8"/>
      <c r="E17" s="8">
        <v>200</v>
      </c>
      <c r="F17" s="8">
        <f t="shared" si="0"/>
        <v>525</v>
      </c>
      <c r="G17" s="8" t="s">
        <v>19</v>
      </c>
      <c r="I17" t="s">
        <v>168</v>
      </c>
      <c r="J17" s="5">
        <f>SUM(J15:J16)</f>
        <v>44611.23</v>
      </c>
    </row>
    <row r="18" spans="2:10" x14ac:dyDescent="0.35">
      <c r="B18" s="3" t="s">
        <v>26</v>
      </c>
      <c r="C18" t="s">
        <v>191</v>
      </c>
      <c r="D18" s="8"/>
      <c r="E18" s="8">
        <v>382.69</v>
      </c>
      <c r="F18" s="8">
        <f t="shared" si="0"/>
        <v>907.69</v>
      </c>
      <c r="G18" s="8" t="s">
        <v>19</v>
      </c>
    </row>
    <row r="19" spans="2:10" x14ac:dyDescent="0.35">
      <c r="B19" s="3">
        <v>44929</v>
      </c>
      <c r="C19" t="s">
        <v>193</v>
      </c>
      <c r="D19" s="8">
        <v>218.28</v>
      </c>
      <c r="E19" s="8"/>
      <c r="F19" s="8">
        <f t="shared" si="0"/>
        <v>689.41000000000008</v>
      </c>
      <c r="G19" s="8" t="s">
        <v>181</v>
      </c>
    </row>
    <row r="20" spans="2:10" x14ac:dyDescent="0.35">
      <c r="B20" s="3">
        <v>44960</v>
      </c>
      <c r="C20" t="s">
        <v>194</v>
      </c>
      <c r="D20" s="8"/>
      <c r="E20" s="8">
        <v>3957.93</v>
      </c>
      <c r="F20" s="8">
        <f t="shared" si="0"/>
        <v>4647.34</v>
      </c>
      <c r="G20" s="8" t="s">
        <v>19</v>
      </c>
      <c r="I20" s="6" t="s">
        <v>176</v>
      </c>
    </row>
    <row r="21" spans="2:10" x14ac:dyDescent="0.35">
      <c r="B21" s="3">
        <v>44960</v>
      </c>
      <c r="C21" t="s">
        <v>195</v>
      </c>
      <c r="D21" s="8">
        <v>203.99</v>
      </c>
      <c r="E21" s="8"/>
      <c r="F21" s="8">
        <f t="shared" si="0"/>
        <v>4443.3500000000004</v>
      </c>
      <c r="G21" s="8" t="s">
        <v>181</v>
      </c>
      <c r="I21" t="s">
        <v>172</v>
      </c>
      <c r="J21" s="5" t="s">
        <v>7</v>
      </c>
    </row>
    <row r="22" spans="2:10" x14ac:dyDescent="0.35">
      <c r="B22" s="3">
        <v>44988</v>
      </c>
      <c r="C22" t="s">
        <v>188</v>
      </c>
      <c r="D22" s="8">
        <v>100</v>
      </c>
      <c r="E22" s="8"/>
      <c r="F22" s="8">
        <f t="shared" si="0"/>
        <v>4343.3500000000004</v>
      </c>
      <c r="G22" s="8" t="s">
        <v>181</v>
      </c>
      <c r="I22" t="s">
        <v>165</v>
      </c>
      <c r="J22" s="5">
        <v>-23201.74</v>
      </c>
    </row>
    <row r="23" spans="2:10" x14ac:dyDescent="0.35">
      <c r="B23" s="3">
        <v>44988</v>
      </c>
      <c r="C23" t="s">
        <v>196</v>
      </c>
      <c r="D23" s="8">
        <v>3504.55</v>
      </c>
      <c r="E23" s="8"/>
      <c r="F23" s="8">
        <f t="shared" si="0"/>
        <v>838.80000000000018</v>
      </c>
      <c r="G23" s="8" t="s">
        <v>179</v>
      </c>
      <c r="I23" t="s">
        <v>167</v>
      </c>
      <c r="J23" s="5">
        <v>600</v>
      </c>
    </row>
    <row r="24" spans="2:10" x14ac:dyDescent="0.35">
      <c r="B24" s="3">
        <v>44988</v>
      </c>
      <c r="C24" t="s">
        <v>197</v>
      </c>
      <c r="D24" s="8">
        <v>68.16</v>
      </c>
      <c r="E24" s="8"/>
      <c r="F24" s="8">
        <f t="shared" si="0"/>
        <v>770.64000000000021</v>
      </c>
      <c r="G24" s="8" t="s">
        <v>181</v>
      </c>
      <c r="I24" t="s">
        <v>166</v>
      </c>
      <c r="J24" s="5">
        <f>SUM(J22:J23)</f>
        <v>-22601.74</v>
      </c>
    </row>
    <row r="25" spans="2:10" x14ac:dyDescent="0.35">
      <c r="B25" s="3">
        <v>44988</v>
      </c>
      <c r="C25" t="s">
        <v>189</v>
      </c>
      <c r="D25" s="8"/>
      <c r="E25" s="8">
        <v>380.6</v>
      </c>
      <c r="F25" s="8">
        <f t="shared" si="0"/>
        <v>1151.2400000000002</v>
      </c>
      <c r="G25" s="8" t="s">
        <v>19</v>
      </c>
    </row>
    <row r="26" spans="2:10" x14ac:dyDescent="0.35">
      <c r="B26" s="3">
        <v>44988</v>
      </c>
      <c r="C26" t="s">
        <v>190</v>
      </c>
      <c r="D26" s="8">
        <v>400</v>
      </c>
      <c r="E26" s="8"/>
      <c r="F26" s="8">
        <f t="shared" si="0"/>
        <v>751.24000000000024</v>
      </c>
      <c r="G26" s="8" t="s">
        <v>179</v>
      </c>
    </row>
    <row r="27" spans="2:10" x14ac:dyDescent="0.35">
      <c r="B27" s="3">
        <v>44988</v>
      </c>
      <c r="C27" t="s">
        <v>198</v>
      </c>
      <c r="D27" s="8">
        <v>60</v>
      </c>
      <c r="E27" s="8"/>
      <c r="F27" s="8">
        <f t="shared" si="0"/>
        <v>691.24000000000024</v>
      </c>
      <c r="G27" s="8" t="s">
        <v>181</v>
      </c>
    </row>
    <row r="28" spans="2:10" x14ac:dyDescent="0.35">
      <c r="B28" s="3">
        <v>45172</v>
      </c>
      <c r="C28" t="s">
        <v>193</v>
      </c>
      <c r="D28" s="8">
        <v>26.05</v>
      </c>
      <c r="E28" s="8"/>
      <c r="F28" s="8">
        <f t="shared" si="0"/>
        <v>665.19000000000028</v>
      </c>
      <c r="G28" s="8" t="s">
        <v>181</v>
      </c>
    </row>
    <row r="29" spans="2:10" x14ac:dyDescent="0.35">
      <c r="B29" s="3">
        <v>45172</v>
      </c>
      <c r="C29" t="s">
        <v>190</v>
      </c>
      <c r="D29" s="8">
        <v>6.25</v>
      </c>
      <c r="E29" s="8"/>
      <c r="F29" s="8">
        <f t="shared" si="0"/>
        <v>658.94000000000028</v>
      </c>
      <c r="G29" s="8" t="s">
        <v>179</v>
      </c>
    </row>
    <row r="30" spans="2:10" x14ac:dyDescent="0.35">
      <c r="B30" s="3">
        <v>45172</v>
      </c>
      <c r="C30" t="s">
        <v>190</v>
      </c>
      <c r="D30" s="8">
        <v>100</v>
      </c>
      <c r="E30" s="8"/>
      <c r="F30" s="8">
        <f t="shared" si="0"/>
        <v>558.94000000000028</v>
      </c>
      <c r="G30" s="8" t="s">
        <v>179</v>
      </c>
    </row>
    <row r="31" spans="2:10" x14ac:dyDescent="0.35">
      <c r="B31" s="3">
        <v>45172</v>
      </c>
      <c r="C31" t="s">
        <v>190</v>
      </c>
      <c r="D31" s="8">
        <v>200</v>
      </c>
      <c r="E31" s="8"/>
      <c r="F31" s="8">
        <f t="shared" si="0"/>
        <v>358.94000000000028</v>
      </c>
      <c r="G31" s="8" t="s">
        <v>179</v>
      </c>
    </row>
    <row r="32" spans="2:10" x14ac:dyDescent="0.35">
      <c r="B32" s="3">
        <v>45172</v>
      </c>
      <c r="C32" t="s">
        <v>193</v>
      </c>
      <c r="D32" s="8">
        <v>8.43</v>
      </c>
      <c r="E32" s="8"/>
      <c r="F32" s="8">
        <f t="shared" si="0"/>
        <v>350.51000000000028</v>
      </c>
      <c r="G32" s="8" t="s">
        <v>181</v>
      </c>
    </row>
    <row r="33" spans="2:7" x14ac:dyDescent="0.35">
      <c r="B33" s="3">
        <v>45202</v>
      </c>
      <c r="C33" t="s">
        <v>199</v>
      </c>
      <c r="D33" s="8">
        <v>54.3</v>
      </c>
      <c r="E33" s="8"/>
      <c r="F33" s="8">
        <f t="shared" si="0"/>
        <v>296.21000000000026</v>
      </c>
      <c r="G33" s="8" t="s">
        <v>181</v>
      </c>
    </row>
    <row r="34" spans="2:7" x14ac:dyDescent="0.35">
      <c r="B34" s="3">
        <v>45233</v>
      </c>
      <c r="C34" t="s">
        <v>195</v>
      </c>
      <c r="D34" s="8">
        <v>103.99</v>
      </c>
      <c r="E34" s="8"/>
      <c r="F34" s="8">
        <f t="shared" si="0"/>
        <v>192.22000000000025</v>
      </c>
      <c r="G34" s="8" t="s">
        <v>181</v>
      </c>
    </row>
    <row r="35" spans="2:7" x14ac:dyDescent="0.35">
      <c r="B35" s="3" t="s">
        <v>28</v>
      </c>
      <c r="C35" t="s">
        <v>200</v>
      </c>
      <c r="D35" s="8"/>
      <c r="E35" s="8">
        <v>375</v>
      </c>
      <c r="F35" s="8">
        <f t="shared" si="0"/>
        <v>567.22000000000025</v>
      </c>
      <c r="G35" s="8" t="s">
        <v>19</v>
      </c>
    </row>
    <row r="36" spans="2:7" x14ac:dyDescent="0.35">
      <c r="B36" s="3" t="s">
        <v>28</v>
      </c>
      <c r="C36" t="s">
        <v>188</v>
      </c>
      <c r="D36" s="8">
        <v>350</v>
      </c>
      <c r="E36" s="8"/>
      <c r="F36" s="8">
        <f t="shared" si="0"/>
        <v>217.22000000000025</v>
      </c>
      <c r="G36" s="8" t="s">
        <v>181</v>
      </c>
    </row>
    <row r="37" spans="2:7" x14ac:dyDescent="0.35">
      <c r="B37" s="3" t="s">
        <v>29</v>
      </c>
      <c r="C37" t="s">
        <v>191</v>
      </c>
      <c r="D37" s="8"/>
      <c r="E37" s="8">
        <v>1200</v>
      </c>
      <c r="F37" s="8">
        <f t="shared" si="0"/>
        <v>1417.2200000000003</v>
      </c>
      <c r="G37" s="8" t="s">
        <v>19</v>
      </c>
    </row>
    <row r="38" spans="2:7" x14ac:dyDescent="0.35">
      <c r="B38" s="3" t="s">
        <v>29</v>
      </c>
      <c r="C38" t="s">
        <v>188</v>
      </c>
      <c r="D38" s="8">
        <v>150</v>
      </c>
      <c r="E38" s="8"/>
      <c r="F38" s="8">
        <f t="shared" si="0"/>
        <v>1267.2200000000003</v>
      </c>
      <c r="G38" s="8" t="s">
        <v>181</v>
      </c>
    </row>
    <row r="39" spans="2:7" x14ac:dyDescent="0.35">
      <c r="B39" s="3" t="s">
        <v>29</v>
      </c>
      <c r="C39" t="s">
        <v>190</v>
      </c>
      <c r="D39" s="8">
        <v>375</v>
      </c>
      <c r="E39" s="8"/>
      <c r="F39" s="8">
        <f t="shared" si="0"/>
        <v>892.22000000000025</v>
      </c>
      <c r="G39" s="8" t="s">
        <v>179</v>
      </c>
    </row>
    <row r="40" spans="2:7" x14ac:dyDescent="0.35">
      <c r="B40" s="3" t="s">
        <v>29</v>
      </c>
      <c r="C40" t="s">
        <v>190</v>
      </c>
      <c r="D40" s="8">
        <v>0.97</v>
      </c>
      <c r="E40" s="8"/>
      <c r="F40" s="8">
        <f t="shared" si="0"/>
        <v>891.25000000000023</v>
      </c>
      <c r="G40" s="8" t="s">
        <v>179</v>
      </c>
    </row>
    <row r="41" spans="2:7" x14ac:dyDescent="0.35">
      <c r="B41" s="3" t="s">
        <v>29</v>
      </c>
      <c r="C41" t="s">
        <v>190</v>
      </c>
      <c r="D41" s="8">
        <v>106.25</v>
      </c>
      <c r="E41" s="8"/>
      <c r="F41" s="8">
        <f t="shared" si="0"/>
        <v>785.00000000000023</v>
      </c>
      <c r="G41" s="8" t="s">
        <v>179</v>
      </c>
    </row>
    <row r="42" spans="2:7" x14ac:dyDescent="0.35">
      <c r="B42" s="3" t="s">
        <v>30</v>
      </c>
      <c r="C42" t="s">
        <v>193</v>
      </c>
      <c r="D42" s="8">
        <v>32.659999999999997</v>
      </c>
      <c r="E42" s="8"/>
      <c r="F42" s="8">
        <f t="shared" si="0"/>
        <v>752.34000000000026</v>
      </c>
      <c r="G42" s="8" t="s">
        <v>181</v>
      </c>
    </row>
    <row r="43" spans="2:7" x14ac:dyDescent="0.35">
      <c r="B43" s="4" t="s">
        <v>31</v>
      </c>
      <c r="C43" t="s">
        <v>198</v>
      </c>
      <c r="D43" s="8">
        <v>84</v>
      </c>
      <c r="E43" s="8"/>
      <c r="F43" s="8">
        <f t="shared" si="0"/>
        <v>668.34000000000026</v>
      </c>
      <c r="G43" s="8" t="s">
        <v>181</v>
      </c>
    </row>
    <row r="44" spans="2:7" x14ac:dyDescent="0.35">
      <c r="B44" s="4" t="s">
        <v>31</v>
      </c>
      <c r="C44" t="s">
        <v>193</v>
      </c>
      <c r="D44" s="2">
        <v>24.8</v>
      </c>
      <c r="E44" s="2"/>
      <c r="F44" s="8">
        <f t="shared" si="0"/>
        <v>643.5400000000003</v>
      </c>
      <c r="G44" s="8" t="s">
        <v>181</v>
      </c>
    </row>
    <row r="45" spans="2:7" x14ac:dyDescent="0.35">
      <c r="B45" s="4" t="s">
        <v>32</v>
      </c>
      <c r="C45" t="s">
        <v>193</v>
      </c>
      <c r="D45" s="2">
        <v>5.89</v>
      </c>
      <c r="E45" s="2"/>
      <c r="F45" s="8">
        <f t="shared" si="0"/>
        <v>637.65000000000032</v>
      </c>
      <c r="G45" s="8" t="s">
        <v>181</v>
      </c>
    </row>
    <row r="46" spans="2:7" x14ac:dyDescent="0.35">
      <c r="B46" s="4" t="s">
        <v>32</v>
      </c>
      <c r="C46" t="s">
        <v>201</v>
      </c>
      <c r="D46" s="2">
        <v>86.89</v>
      </c>
      <c r="E46" s="2"/>
      <c r="F46" s="8">
        <f t="shared" si="0"/>
        <v>550.76000000000033</v>
      </c>
      <c r="G46" s="8" t="s">
        <v>179</v>
      </c>
    </row>
    <row r="47" spans="2:7" x14ac:dyDescent="0.35">
      <c r="B47" s="4" t="s">
        <v>33</v>
      </c>
      <c r="C47" t="s">
        <v>200</v>
      </c>
      <c r="D47" s="5"/>
      <c r="E47" s="5">
        <v>200</v>
      </c>
      <c r="F47" s="8">
        <f t="shared" si="0"/>
        <v>750.76000000000033</v>
      </c>
      <c r="G47" s="8" t="s">
        <v>19</v>
      </c>
    </row>
    <row r="48" spans="2:7" x14ac:dyDescent="0.35">
      <c r="B48" s="4" t="s">
        <v>33</v>
      </c>
      <c r="C48" t="s">
        <v>188</v>
      </c>
      <c r="D48" s="2">
        <v>175</v>
      </c>
      <c r="E48" s="5"/>
      <c r="F48" s="8">
        <f t="shared" si="0"/>
        <v>575.76000000000033</v>
      </c>
      <c r="G48" s="8" t="s">
        <v>181</v>
      </c>
    </row>
    <row r="49" spans="2:7" x14ac:dyDescent="0.35">
      <c r="B49" s="4" t="s">
        <v>33</v>
      </c>
      <c r="C49" t="s">
        <v>200</v>
      </c>
      <c r="D49" s="5"/>
      <c r="E49" s="5">
        <v>200</v>
      </c>
      <c r="F49" s="8">
        <f t="shared" si="0"/>
        <v>775.76000000000033</v>
      </c>
      <c r="G49" s="8" t="s">
        <v>19</v>
      </c>
    </row>
    <row r="50" spans="2:7" x14ac:dyDescent="0.35">
      <c r="B50" s="4" t="s">
        <v>34</v>
      </c>
      <c r="C50" t="s">
        <v>202</v>
      </c>
      <c r="D50" s="5">
        <v>9</v>
      </c>
      <c r="E50" s="5"/>
      <c r="F50" s="8">
        <f t="shared" si="0"/>
        <v>766.76000000000033</v>
      </c>
      <c r="G50" s="8" t="s">
        <v>181</v>
      </c>
    </row>
    <row r="51" spans="2:7" x14ac:dyDescent="0.35">
      <c r="B51" s="4" t="s">
        <v>34</v>
      </c>
      <c r="C51" t="s">
        <v>203</v>
      </c>
      <c r="D51" s="5">
        <v>200</v>
      </c>
      <c r="E51" s="5"/>
      <c r="F51" s="8">
        <f t="shared" si="0"/>
        <v>566.76000000000033</v>
      </c>
      <c r="G51" s="8" t="s">
        <v>181</v>
      </c>
    </row>
    <row r="52" spans="2:7" x14ac:dyDescent="0.35">
      <c r="B52" s="4" t="s">
        <v>35</v>
      </c>
      <c r="C52" t="s">
        <v>204</v>
      </c>
      <c r="D52" s="5"/>
      <c r="E52" s="5">
        <v>400</v>
      </c>
      <c r="F52" s="8">
        <f t="shared" si="0"/>
        <v>966.76000000000033</v>
      </c>
      <c r="G52" s="8" t="s">
        <v>19</v>
      </c>
    </row>
    <row r="53" spans="2:7" x14ac:dyDescent="0.35">
      <c r="B53" s="4" t="s">
        <v>35</v>
      </c>
      <c r="C53" t="s">
        <v>188</v>
      </c>
      <c r="D53" s="5">
        <v>150</v>
      </c>
      <c r="E53" s="5"/>
      <c r="F53" s="8">
        <f t="shared" si="0"/>
        <v>816.76000000000033</v>
      </c>
      <c r="G53" s="8" t="s">
        <v>181</v>
      </c>
    </row>
    <row r="54" spans="2:7" x14ac:dyDescent="0.35">
      <c r="B54" s="4" t="s">
        <v>35</v>
      </c>
      <c r="C54" t="s">
        <v>188</v>
      </c>
      <c r="D54" s="5">
        <v>200</v>
      </c>
      <c r="E54" s="5"/>
      <c r="F54" s="8">
        <f t="shared" si="0"/>
        <v>616.76000000000033</v>
      </c>
      <c r="G54" s="8" t="s">
        <v>181</v>
      </c>
    </row>
    <row r="55" spans="2:7" x14ac:dyDescent="0.35">
      <c r="B55" s="4" t="s">
        <v>36</v>
      </c>
      <c r="C55" t="s">
        <v>191</v>
      </c>
      <c r="D55" s="5"/>
      <c r="E55" s="5">
        <v>1</v>
      </c>
      <c r="F55" s="8">
        <f t="shared" si="0"/>
        <v>617.76000000000033</v>
      </c>
      <c r="G55" s="8" t="s">
        <v>19</v>
      </c>
    </row>
    <row r="56" spans="2:7" x14ac:dyDescent="0.35">
      <c r="B56" s="4" t="s">
        <v>36</v>
      </c>
      <c r="C56" t="s">
        <v>191</v>
      </c>
      <c r="D56" s="5"/>
      <c r="E56" s="5">
        <v>162</v>
      </c>
      <c r="F56" s="8">
        <f t="shared" si="0"/>
        <v>779.76000000000033</v>
      </c>
      <c r="G56" s="8" t="s">
        <v>19</v>
      </c>
    </row>
    <row r="57" spans="2:7" x14ac:dyDescent="0.35">
      <c r="B57" s="4" t="s">
        <v>37</v>
      </c>
      <c r="C57" t="s">
        <v>189</v>
      </c>
      <c r="D57" s="5"/>
      <c r="E57" s="5">
        <v>1211</v>
      </c>
      <c r="F57" s="8">
        <f t="shared" si="0"/>
        <v>1990.7600000000002</v>
      </c>
      <c r="G57" s="8" t="s">
        <v>19</v>
      </c>
    </row>
    <row r="58" spans="2:7" x14ac:dyDescent="0.35">
      <c r="B58" s="4" t="s">
        <v>38</v>
      </c>
      <c r="C58" t="s">
        <v>188</v>
      </c>
      <c r="D58" s="5">
        <v>150</v>
      </c>
      <c r="E58" s="5"/>
      <c r="F58" s="8">
        <f t="shared" si="0"/>
        <v>1840.7600000000002</v>
      </c>
      <c r="G58" s="8" t="s">
        <v>181</v>
      </c>
    </row>
    <row r="59" spans="2:7" x14ac:dyDescent="0.35">
      <c r="B59" s="4" t="s">
        <v>38</v>
      </c>
      <c r="C59" t="s">
        <v>205</v>
      </c>
      <c r="D59" s="5"/>
      <c r="E59" s="5">
        <v>0.01</v>
      </c>
      <c r="F59" s="8">
        <f t="shared" si="0"/>
        <v>1840.7700000000002</v>
      </c>
      <c r="G59" s="8" t="s">
        <v>39</v>
      </c>
    </row>
    <row r="60" spans="2:7" x14ac:dyDescent="0.35">
      <c r="B60" s="3">
        <v>44961</v>
      </c>
      <c r="C60" t="s">
        <v>188</v>
      </c>
      <c r="D60" s="8">
        <v>200</v>
      </c>
      <c r="E60" s="8"/>
      <c r="F60" s="8">
        <f t="shared" si="0"/>
        <v>1640.7700000000002</v>
      </c>
      <c r="G60" s="8" t="s">
        <v>181</v>
      </c>
    </row>
    <row r="61" spans="2:7" x14ac:dyDescent="0.35">
      <c r="B61" s="3">
        <v>44961</v>
      </c>
      <c r="C61" t="s">
        <v>188</v>
      </c>
      <c r="D61" s="8">
        <v>200</v>
      </c>
      <c r="E61" s="8"/>
      <c r="F61" s="8">
        <f t="shared" si="0"/>
        <v>1440.7700000000002</v>
      </c>
      <c r="G61" s="8" t="s">
        <v>181</v>
      </c>
    </row>
    <row r="62" spans="2:7" x14ac:dyDescent="0.35">
      <c r="B62" s="3">
        <v>45081</v>
      </c>
      <c r="C62" t="s">
        <v>191</v>
      </c>
      <c r="D62" s="8"/>
      <c r="E62" s="8">
        <v>10</v>
      </c>
      <c r="F62" s="8">
        <f t="shared" si="0"/>
        <v>1450.7700000000002</v>
      </c>
      <c r="G62" s="8" t="s">
        <v>19</v>
      </c>
    </row>
    <row r="63" spans="2:7" x14ac:dyDescent="0.35">
      <c r="B63" s="3">
        <v>45081</v>
      </c>
      <c r="C63" t="s">
        <v>206</v>
      </c>
      <c r="D63" s="8"/>
      <c r="E63" s="8">
        <v>155</v>
      </c>
      <c r="F63" s="8">
        <f t="shared" si="0"/>
        <v>1605.7700000000002</v>
      </c>
      <c r="G63" s="8" t="s">
        <v>19</v>
      </c>
    </row>
    <row r="64" spans="2:7" x14ac:dyDescent="0.35">
      <c r="B64" s="3">
        <v>45142</v>
      </c>
      <c r="C64" t="s">
        <v>191</v>
      </c>
      <c r="D64" s="8"/>
      <c r="E64" s="8">
        <v>300</v>
      </c>
      <c r="F64" s="8">
        <f t="shared" si="0"/>
        <v>1905.7700000000002</v>
      </c>
      <c r="G64" s="8" t="s">
        <v>19</v>
      </c>
    </row>
    <row r="65" spans="2:7" x14ac:dyDescent="0.35">
      <c r="B65" s="3">
        <v>45142</v>
      </c>
      <c r="C65" t="s">
        <v>191</v>
      </c>
      <c r="D65" s="8"/>
      <c r="E65" s="8">
        <v>50</v>
      </c>
      <c r="F65" s="8">
        <f t="shared" si="0"/>
        <v>1955.7700000000002</v>
      </c>
      <c r="G65" s="8" t="s">
        <v>19</v>
      </c>
    </row>
    <row r="66" spans="2:7" x14ac:dyDescent="0.35">
      <c r="B66" s="3">
        <v>45203</v>
      </c>
      <c r="C66" t="s">
        <v>189</v>
      </c>
      <c r="D66" s="8"/>
      <c r="E66" s="8">
        <v>178</v>
      </c>
      <c r="F66" s="8">
        <f t="shared" si="0"/>
        <v>2133.7700000000004</v>
      </c>
      <c r="G66" s="8" t="s">
        <v>19</v>
      </c>
    </row>
    <row r="67" spans="2:7" x14ac:dyDescent="0.35">
      <c r="B67" s="3">
        <v>45203</v>
      </c>
      <c r="C67" t="s">
        <v>190</v>
      </c>
      <c r="D67" s="8">
        <v>1100</v>
      </c>
      <c r="E67" s="8"/>
      <c r="F67" s="8">
        <f t="shared" si="0"/>
        <v>1033.7700000000004</v>
      </c>
      <c r="G67" s="8" t="s">
        <v>179</v>
      </c>
    </row>
    <row r="68" spans="2:7" x14ac:dyDescent="0.35">
      <c r="B68" s="3" t="s">
        <v>40</v>
      </c>
      <c r="C68" t="s">
        <v>193</v>
      </c>
      <c r="D68" s="8">
        <v>28.75</v>
      </c>
      <c r="E68" s="8"/>
      <c r="F68" s="8">
        <f t="shared" ref="F68:F131" si="1">F67-D68+E68</f>
        <v>1005.0200000000004</v>
      </c>
      <c r="G68" s="8" t="s">
        <v>181</v>
      </c>
    </row>
    <row r="69" spans="2:7" x14ac:dyDescent="0.35">
      <c r="B69" s="3" t="s">
        <v>41</v>
      </c>
      <c r="C69" t="s">
        <v>188</v>
      </c>
      <c r="D69" s="8">
        <v>100</v>
      </c>
      <c r="E69" s="8"/>
      <c r="F69" s="8">
        <f t="shared" si="1"/>
        <v>905.02000000000044</v>
      </c>
      <c r="G69" s="8" t="s">
        <v>181</v>
      </c>
    </row>
    <row r="70" spans="2:7" x14ac:dyDescent="0.35">
      <c r="B70" s="3" t="s">
        <v>41</v>
      </c>
      <c r="C70" t="s">
        <v>193</v>
      </c>
      <c r="D70" s="8">
        <v>25</v>
      </c>
      <c r="E70" s="8"/>
      <c r="F70" s="8">
        <f t="shared" si="1"/>
        <v>880.02000000000044</v>
      </c>
      <c r="G70" s="8" t="s">
        <v>181</v>
      </c>
    </row>
    <row r="71" spans="2:7" x14ac:dyDescent="0.35">
      <c r="B71" s="3" t="s">
        <v>42</v>
      </c>
      <c r="C71" t="s">
        <v>188</v>
      </c>
      <c r="D71" s="8">
        <v>100</v>
      </c>
      <c r="E71" s="8"/>
      <c r="F71" s="8">
        <f t="shared" si="1"/>
        <v>780.02000000000044</v>
      </c>
      <c r="G71" s="8" t="s">
        <v>181</v>
      </c>
    </row>
    <row r="72" spans="2:7" x14ac:dyDescent="0.35">
      <c r="B72" s="3" t="s">
        <v>43</v>
      </c>
      <c r="C72" t="s">
        <v>191</v>
      </c>
      <c r="D72" s="8"/>
      <c r="E72" s="8">
        <v>165</v>
      </c>
      <c r="F72" s="8">
        <f t="shared" si="1"/>
        <v>945.02000000000044</v>
      </c>
      <c r="G72" s="8" t="s">
        <v>19</v>
      </c>
    </row>
    <row r="73" spans="2:7" x14ac:dyDescent="0.35">
      <c r="B73" s="4" t="s">
        <v>43</v>
      </c>
      <c r="C73" t="s">
        <v>188</v>
      </c>
      <c r="D73" s="8">
        <v>160</v>
      </c>
      <c r="E73" s="8"/>
      <c r="F73" s="8">
        <f t="shared" si="1"/>
        <v>785.02000000000044</v>
      </c>
      <c r="G73" s="8" t="s">
        <v>181</v>
      </c>
    </row>
    <row r="74" spans="2:7" x14ac:dyDescent="0.35">
      <c r="B74" s="3" t="s">
        <v>43</v>
      </c>
      <c r="C74" t="s">
        <v>188</v>
      </c>
      <c r="D74" s="8">
        <v>140</v>
      </c>
      <c r="E74" s="8"/>
      <c r="F74" s="8">
        <f t="shared" si="1"/>
        <v>645.02000000000044</v>
      </c>
      <c r="G74" s="8" t="s">
        <v>181</v>
      </c>
    </row>
    <row r="75" spans="2:7" x14ac:dyDescent="0.35">
      <c r="B75" s="3" t="s">
        <v>44</v>
      </c>
      <c r="C75" t="s">
        <v>191</v>
      </c>
      <c r="D75" s="8"/>
      <c r="E75" s="8">
        <v>300</v>
      </c>
      <c r="F75" s="8">
        <f t="shared" si="1"/>
        <v>945.02000000000044</v>
      </c>
      <c r="G75" s="8" t="s">
        <v>19</v>
      </c>
    </row>
    <row r="76" spans="2:7" x14ac:dyDescent="0.35">
      <c r="B76" s="3" t="s">
        <v>45</v>
      </c>
      <c r="C76" t="s">
        <v>188</v>
      </c>
      <c r="D76" s="8">
        <v>160</v>
      </c>
      <c r="E76" s="8"/>
      <c r="F76" s="8">
        <f t="shared" si="1"/>
        <v>785.02000000000044</v>
      </c>
      <c r="G76" s="8" t="s">
        <v>181</v>
      </c>
    </row>
    <row r="77" spans="2:7" x14ac:dyDescent="0.35">
      <c r="B77" s="3" t="s">
        <v>46</v>
      </c>
      <c r="C77" t="s">
        <v>189</v>
      </c>
      <c r="D77" s="8"/>
      <c r="E77" s="8">
        <v>1305</v>
      </c>
      <c r="F77" s="8">
        <f t="shared" si="1"/>
        <v>2090.0200000000004</v>
      </c>
      <c r="G77" s="8" t="s">
        <v>19</v>
      </c>
    </row>
    <row r="78" spans="2:7" x14ac:dyDescent="0.35">
      <c r="B78" s="3" t="s">
        <v>46</v>
      </c>
      <c r="C78" t="s">
        <v>190</v>
      </c>
      <c r="D78" s="8">
        <v>100</v>
      </c>
      <c r="E78" s="8"/>
      <c r="F78" s="8">
        <f t="shared" si="1"/>
        <v>1990.0200000000004</v>
      </c>
      <c r="G78" s="8" t="s">
        <v>179</v>
      </c>
    </row>
    <row r="79" spans="2:7" x14ac:dyDescent="0.35">
      <c r="B79" s="3" t="s">
        <v>47</v>
      </c>
      <c r="C79" t="s">
        <v>193</v>
      </c>
      <c r="D79" s="8">
        <v>102</v>
      </c>
      <c r="E79" s="8"/>
      <c r="F79" s="8">
        <f t="shared" si="1"/>
        <v>1888.0200000000004</v>
      </c>
      <c r="G79" s="8" t="s">
        <v>181</v>
      </c>
    </row>
    <row r="80" spans="2:7" x14ac:dyDescent="0.35">
      <c r="B80" s="3" t="s">
        <v>47</v>
      </c>
      <c r="C80" t="s">
        <v>207</v>
      </c>
      <c r="D80" s="8"/>
      <c r="E80" s="8">
        <v>54.3</v>
      </c>
      <c r="F80" s="8">
        <f t="shared" si="1"/>
        <v>1942.3200000000004</v>
      </c>
      <c r="G80" s="8" t="s">
        <v>19</v>
      </c>
    </row>
    <row r="81" spans="2:7" x14ac:dyDescent="0.35">
      <c r="B81" s="3" t="s">
        <v>47</v>
      </c>
      <c r="C81" t="s">
        <v>188</v>
      </c>
      <c r="D81" s="8">
        <v>75</v>
      </c>
      <c r="E81" s="8"/>
      <c r="F81" s="8">
        <f t="shared" si="1"/>
        <v>1867.3200000000004</v>
      </c>
      <c r="G81" s="8" t="s">
        <v>181</v>
      </c>
    </row>
    <row r="82" spans="2:7" x14ac:dyDescent="0.35">
      <c r="B82" s="3" t="s">
        <v>48</v>
      </c>
      <c r="C82" t="s">
        <v>193</v>
      </c>
      <c r="D82" s="8">
        <v>13.21</v>
      </c>
      <c r="E82" s="8"/>
      <c r="F82" s="8">
        <f t="shared" si="1"/>
        <v>1854.1100000000004</v>
      </c>
      <c r="G82" s="8" t="s">
        <v>181</v>
      </c>
    </row>
    <row r="83" spans="2:7" x14ac:dyDescent="0.35">
      <c r="B83" s="3" t="s">
        <v>48</v>
      </c>
      <c r="C83" t="s">
        <v>188</v>
      </c>
      <c r="D83" s="8">
        <v>40</v>
      </c>
      <c r="E83" s="8"/>
      <c r="F83" s="8">
        <f t="shared" si="1"/>
        <v>1814.1100000000004</v>
      </c>
      <c r="G83" s="8" t="s">
        <v>181</v>
      </c>
    </row>
    <row r="84" spans="2:7" x14ac:dyDescent="0.35">
      <c r="B84" s="4" t="s">
        <v>49</v>
      </c>
      <c r="C84" t="s">
        <v>208</v>
      </c>
      <c r="D84" s="8">
        <v>1305</v>
      </c>
      <c r="E84" s="8"/>
      <c r="F84" s="8">
        <f t="shared" si="1"/>
        <v>509.11000000000035</v>
      </c>
      <c r="G84" s="8" t="s">
        <v>181</v>
      </c>
    </row>
    <row r="85" spans="2:7" x14ac:dyDescent="0.35">
      <c r="B85" s="4" t="s">
        <v>49</v>
      </c>
      <c r="C85" t="s">
        <v>209</v>
      </c>
      <c r="D85" s="8">
        <v>15</v>
      </c>
      <c r="E85" s="8"/>
      <c r="F85" s="8">
        <f t="shared" si="1"/>
        <v>494.11000000000035</v>
      </c>
      <c r="G85" s="8" t="s">
        <v>178</v>
      </c>
    </row>
    <row r="86" spans="2:7" x14ac:dyDescent="0.35">
      <c r="B86" s="4" t="s">
        <v>50</v>
      </c>
      <c r="C86" t="s">
        <v>193</v>
      </c>
      <c r="D86" s="8">
        <v>40.450000000000003</v>
      </c>
      <c r="E86" s="8"/>
      <c r="F86" s="8">
        <f t="shared" si="1"/>
        <v>453.66000000000037</v>
      </c>
      <c r="G86" s="8" t="s">
        <v>181</v>
      </c>
    </row>
    <row r="87" spans="2:7" x14ac:dyDescent="0.35">
      <c r="B87" s="4" t="s">
        <v>50</v>
      </c>
      <c r="C87" t="s">
        <v>189</v>
      </c>
      <c r="D87" s="8"/>
      <c r="E87" s="5">
        <v>1305</v>
      </c>
      <c r="F87" s="8">
        <f t="shared" si="1"/>
        <v>1758.6600000000003</v>
      </c>
      <c r="G87" s="8" t="s">
        <v>19</v>
      </c>
    </row>
    <row r="88" spans="2:7" x14ac:dyDescent="0.35">
      <c r="B88" s="4" t="s">
        <v>51</v>
      </c>
      <c r="C88" t="s">
        <v>191</v>
      </c>
      <c r="D88" s="38"/>
      <c r="E88" s="38">
        <v>110</v>
      </c>
      <c r="F88" s="8">
        <f t="shared" si="1"/>
        <v>1868.6600000000003</v>
      </c>
      <c r="G88" s="8" t="s">
        <v>19</v>
      </c>
    </row>
    <row r="89" spans="2:7" x14ac:dyDescent="0.35">
      <c r="B89" s="4" t="s">
        <v>51</v>
      </c>
      <c r="C89" t="s">
        <v>193</v>
      </c>
      <c r="D89" s="8">
        <v>11.61</v>
      </c>
      <c r="E89" s="38"/>
      <c r="F89" s="8">
        <f t="shared" si="1"/>
        <v>1857.0500000000004</v>
      </c>
      <c r="G89" s="8" t="s">
        <v>181</v>
      </c>
    </row>
    <row r="90" spans="2:7" x14ac:dyDescent="0.35">
      <c r="B90" s="4" t="s">
        <v>51</v>
      </c>
      <c r="C90" t="s">
        <v>210</v>
      </c>
      <c r="D90" s="8">
        <v>212.99</v>
      </c>
      <c r="E90" s="38"/>
      <c r="F90" s="8">
        <f t="shared" si="1"/>
        <v>1644.0600000000004</v>
      </c>
      <c r="G90" s="8" t="s">
        <v>181</v>
      </c>
    </row>
    <row r="91" spans="2:7" x14ac:dyDescent="0.35">
      <c r="B91" s="4" t="s">
        <v>52</v>
      </c>
      <c r="C91" t="s">
        <v>188</v>
      </c>
      <c r="D91" s="8">
        <v>100</v>
      </c>
      <c r="E91" s="38"/>
      <c r="F91" s="8">
        <f t="shared" si="1"/>
        <v>1544.0600000000004</v>
      </c>
      <c r="G91" s="8" t="s">
        <v>181</v>
      </c>
    </row>
    <row r="92" spans="2:7" x14ac:dyDescent="0.35">
      <c r="B92" s="3">
        <v>44931</v>
      </c>
      <c r="C92" t="s">
        <v>211</v>
      </c>
      <c r="D92" s="8">
        <v>54.3</v>
      </c>
      <c r="E92" s="8"/>
      <c r="F92" s="8">
        <f t="shared" si="1"/>
        <v>1489.7600000000004</v>
      </c>
      <c r="G92" s="8" t="s">
        <v>179</v>
      </c>
    </row>
    <row r="93" spans="2:7" x14ac:dyDescent="0.35">
      <c r="B93" s="3">
        <v>44962</v>
      </c>
      <c r="C93" t="s">
        <v>212</v>
      </c>
      <c r="D93" s="8">
        <v>60</v>
      </c>
      <c r="E93" s="8"/>
      <c r="F93" s="8">
        <f t="shared" si="1"/>
        <v>1429.7600000000004</v>
      </c>
      <c r="G93" s="8" t="s">
        <v>181</v>
      </c>
    </row>
    <row r="94" spans="2:7" x14ac:dyDescent="0.35">
      <c r="B94" s="3">
        <v>44962</v>
      </c>
      <c r="C94" t="s">
        <v>213</v>
      </c>
      <c r="D94" s="8">
        <v>1</v>
      </c>
      <c r="E94" s="8"/>
      <c r="F94" s="8">
        <f t="shared" si="1"/>
        <v>1428.7600000000004</v>
      </c>
      <c r="G94" s="8" t="s">
        <v>179</v>
      </c>
    </row>
    <row r="95" spans="2:7" x14ac:dyDescent="0.35">
      <c r="B95" s="3">
        <v>44990</v>
      </c>
      <c r="C95" t="s">
        <v>189</v>
      </c>
      <c r="D95" s="8"/>
      <c r="E95" s="8">
        <v>178</v>
      </c>
      <c r="F95" s="8">
        <f t="shared" si="1"/>
        <v>1606.7600000000004</v>
      </c>
      <c r="G95" s="8" t="s">
        <v>19</v>
      </c>
    </row>
    <row r="96" spans="2:7" x14ac:dyDescent="0.35">
      <c r="B96" s="3">
        <v>45021</v>
      </c>
      <c r="C96" t="s">
        <v>188</v>
      </c>
      <c r="D96" s="8">
        <v>200</v>
      </c>
      <c r="E96" s="8"/>
      <c r="F96" s="8">
        <f t="shared" si="1"/>
        <v>1406.7600000000004</v>
      </c>
      <c r="G96" s="8" t="s">
        <v>181</v>
      </c>
    </row>
    <row r="97" spans="2:7" x14ac:dyDescent="0.35">
      <c r="B97" s="3">
        <v>45021</v>
      </c>
      <c r="C97" t="s">
        <v>193</v>
      </c>
      <c r="D97" s="8">
        <v>20</v>
      </c>
      <c r="E97" s="8"/>
      <c r="F97" s="8">
        <f t="shared" si="1"/>
        <v>1386.7600000000004</v>
      </c>
      <c r="G97" s="8" t="s">
        <v>181</v>
      </c>
    </row>
    <row r="98" spans="2:7" x14ac:dyDescent="0.35">
      <c r="B98" s="3">
        <v>45051</v>
      </c>
      <c r="C98" t="s">
        <v>193</v>
      </c>
      <c r="D98" s="8">
        <v>102</v>
      </c>
      <c r="E98" s="8"/>
      <c r="F98" s="8">
        <f t="shared" si="1"/>
        <v>1284.7600000000004</v>
      </c>
      <c r="G98" s="8" t="s">
        <v>181</v>
      </c>
    </row>
    <row r="99" spans="2:7" x14ac:dyDescent="0.35">
      <c r="B99" s="3">
        <v>45051</v>
      </c>
      <c r="C99" t="s">
        <v>193</v>
      </c>
      <c r="D99" s="8">
        <v>26.36</v>
      </c>
      <c r="E99" s="8"/>
      <c r="F99" s="8">
        <f t="shared" si="1"/>
        <v>1258.4000000000005</v>
      </c>
      <c r="G99" s="8" t="s">
        <v>181</v>
      </c>
    </row>
    <row r="100" spans="2:7" x14ac:dyDescent="0.35">
      <c r="B100" s="3">
        <v>45051</v>
      </c>
      <c r="C100" t="s">
        <v>193</v>
      </c>
      <c r="D100" s="8">
        <v>26.36</v>
      </c>
      <c r="E100" s="8"/>
      <c r="F100" s="8">
        <f t="shared" si="1"/>
        <v>1232.0400000000006</v>
      </c>
      <c r="G100" s="8" t="s">
        <v>181</v>
      </c>
    </row>
    <row r="101" spans="2:7" x14ac:dyDescent="0.35">
      <c r="B101" s="3">
        <v>45051</v>
      </c>
      <c r="C101" t="s">
        <v>193</v>
      </c>
      <c r="D101" s="8">
        <v>10.31</v>
      </c>
      <c r="E101" s="8"/>
      <c r="F101" s="8">
        <f t="shared" si="1"/>
        <v>1221.7300000000007</v>
      </c>
      <c r="G101" s="8" t="s">
        <v>181</v>
      </c>
    </row>
    <row r="102" spans="2:7" x14ac:dyDescent="0.35">
      <c r="B102" s="3">
        <v>45082</v>
      </c>
      <c r="C102" t="s">
        <v>188</v>
      </c>
      <c r="D102" s="8">
        <v>120</v>
      </c>
      <c r="E102" s="8"/>
      <c r="F102" s="8">
        <f t="shared" si="1"/>
        <v>1101.7300000000007</v>
      </c>
      <c r="G102" s="8" t="s">
        <v>181</v>
      </c>
    </row>
    <row r="103" spans="2:7" x14ac:dyDescent="0.35">
      <c r="B103" s="3">
        <v>45082</v>
      </c>
      <c r="C103" t="s">
        <v>191</v>
      </c>
      <c r="D103" s="8"/>
      <c r="E103" s="8">
        <v>350</v>
      </c>
      <c r="F103" s="8">
        <f t="shared" si="1"/>
        <v>1451.7300000000007</v>
      </c>
      <c r="G103" s="8" t="s">
        <v>19</v>
      </c>
    </row>
    <row r="104" spans="2:7" x14ac:dyDescent="0.35">
      <c r="B104" s="3">
        <v>45082</v>
      </c>
      <c r="C104" t="s">
        <v>191</v>
      </c>
      <c r="D104" s="8"/>
      <c r="E104" s="8">
        <v>165</v>
      </c>
      <c r="F104" s="8">
        <f t="shared" si="1"/>
        <v>1616.7300000000007</v>
      </c>
      <c r="G104" s="8" t="s">
        <v>19</v>
      </c>
    </row>
    <row r="105" spans="2:7" x14ac:dyDescent="0.35">
      <c r="B105" s="3">
        <v>45082</v>
      </c>
      <c r="C105" t="s">
        <v>193</v>
      </c>
      <c r="D105" s="8">
        <v>30</v>
      </c>
      <c r="E105" s="8"/>
      <c r="F105" s="8">
        <f t="shared" si="1"/>
        <v>1586.7300000000007</v>
      </c>
      <c r="G105" s="8" t="s">
        <v>181</v>
      </c>
    </row>
    <row r="106" spans="2:7" x14ac:dyDescent="0.35">
      <c r="B106" s="3">
        <v>45143</v>
      </c>
      <c r="C106" t="s">
        <v>214</v>
      </c>
      <c r="D106" s="8">
        <v>600</v>
      </c>
      <c r="E106" s="8"/>
      <c r="F106" s="8">
        <f t="shared" si="1"/>
        <v>986.7300000000007</v>
      </c>
      <c r="G106" s="8" t="s">
        <v>179</v>
      </c>
    </row>
    <row r="107" spans="2:7" x14ac:dyDescent="0.35">
      <c r="B107" s="3">
        <v>45143</v>
      </c>
      <c r="C107" t="s">
        <v>215</v>
      </c>
      <c r="D107" s="8">
        <v>248.04</v>
      </c>
      <c r="E107" s="8"/>
      <c r="F107" s="8">
        <f t="shared" si="1"/>
        <v>738.69000000000074</v>
      </c>
      <c r="G107" s="8" t="s">
        <v>179</v>
      </c>
    </row>
    <row r="108" spans="2:7" x14ac:dyDescent="0.35">
      <c r="B108" s="3">
        <v>45143</v>
      </c>
      <c r="C108" t="s">
        <v>189</v>
      </c>
      <c r="D108" s="8"/>
      <c r="E108" s="8">
        <v>1087.5</v>
      </c>
      <c r="F108" s="8">
        <f t="shared" si="1"/>
        <v>1826.1900000000007</v>
      </c>
      <c r="G108" s="8" t="s">
        <v>19</v>
      </c>
    </row>
    <row r="109" spans="2:7" x14ac:dyDescent="0.35">
      <c r="B109" s="3">
        <v>45204</v>
      </c>
      <c r="C109" t="s">
        <v>193</v>
      </c>
      <c r="D109" s="8">
        <v>17.59</v>
      </c>
      <c r="E109" s="8"/>
      <c r="F109" s="8">
        <f t="shared" si="1"/>
        <v>1808.6000000000008</v>
      </c>
      <c r="G109" s="8" t="s">
        <v>181</v>
      </c>
    </row>
    <row r="110" spans="2:7" x14ac:dyDescent="0.35">
      <c r="B110" s="3">
        <v>45204</v>
      </c>
      <c r="C110" t="s">
        <v>193</v>
      </c>
      <c r="D110" s="8">
        <v>200</v>
      </c>
      <c r="E110" s="8"/>
      <c r="F110" s="8">
        <f t="shared" si="1"/>
        <v>1608.6000000000008</v>
      </c>
      <c r="G110" s="8" t="s">
        <v>181</v>
      </c>
    </row>
    <row r="111" spans="2:7" x14ac:dyDescent="0.35">
      <c r="B111" s="3">
        <v>45204</v>
      </c>
      <c r="C111" t="s">
        <v>195</v>
      </c>
      <c r="D111" s="8">
        <v>170</v>
      </c>
      <c r="E111" s="8"/>
      <c r="F111" s="8">
        <f t="shared" si="1"/>
        <v>1438.6000000000008</v>
      </c>
      <c r="G111" s="8" t="s">
        <v>181</v>
      </c>
    </row>
    <row r="112" spans="2:7" x14ac:dyDescent="0.35">
      <c r="B112" s="3">
        <v>45204</v>
      </c>
      <c r="C112" t="s">
        <v>193</v>
      </c>
      <c r="D112" s="8">
        <v>200</v>
      </c>
      <c r="E112" s="8"/>
      <c r="F112" s="8">
        <f t="shared" si="1"/>
        <v>1238.6000000000008</v>
      </c>
      <c r="G112" s="8" t="s">
        <v>181</v>
      </c>
    </row>
    <row r="113" spans="2:7" x14ac:dyDescent="0.35">
      <c r="B113" s="3">
        <v>45235</v>
      </c>
      <c r="C113" t="s">
        <v>193</v>
      </c>
      <c r="D113" s="8">
        <v>30</v>
      </c>
      <c r="E113" s="8"/>
      <c r="F113" s="8">
        <f t="shared" si="1"/>
        <v>1208.6000000000008</v>
      </c>
      <c r="G113" s="8" t="s">
        <v>181</v>
      </c>
    </row>
    <row r="114" spans="2:7" x14ac:dyDescent="0.35">
      <c r="B114" s="3">
        <v>45265</v>
      </c>
      <c r="C114" t="s">
        <v>216</v>
      </c>
      <c r="D114" s="8"/>
      <c r="E114" s="8">
        <v>0.16</v>
      </c>
      <c r="F114" s="8">
        <f t="shared" si="1"/>
        <v>1208.7600000000009</v>
      </c>
      <c r="G114" s="8" t="s">
        <v>19</v>
      </c>
    </row>
    <row r="115" spans="2:7" x14ac:dyDescent="0.35">
      <c r="B115" s="3">
        <v>45265</v>
      </c>
      <c r="C115" t="s">
        <v>216</v>
      </c>
      <c r="D115" s="8"/>
      <c r="E115" s="8">
        <v>0.45</v>
      </c>
      <c r="F115" s="8">
        <f t="shared" si="1"/>
        <v>1209.2100000000009</v>
      </c>
      <c r="G115" s="8" t="s">
        <v>19</v>
      </c>
    </row>
    <row r="116" spans="2:7" x14ac:dyDescent="0.35">
      <c r="B116" s="3">
        <v>45265</v>
      </c>
      <c r="C116" t="s">
        <v>216</v>
      </c>
      <c r="D116" s="8">
        <v>0.61</v>
      </c>
      <c r="E116" s="8"/>
      <c r="F116" s="8">
        <f t="shared" si="1"/>
        <v>1208.600000000001</v>
      </c>
      <c r="G116" s="8" t="s">
        <v>179</v>
      </c>
    </row>
    <row r="117" spans="2:7" x14ac:dyDescent="0.35">
      <c r="B117" s="4" t="s">
        <v>53</v>
      </c>
      <c r="C117" t="s">
        <v>217</v>
      </c>
      <c r="D117" s="2">
        <v>200</v>
      </c>
      <c r="E117" s="2"/>
      <c r="F117" s="8">
        <f t="shared" si="1"/>
        <v>1008.600000000001</v>
      </c>
      <c r="G117" s="8" t="s">
        <v>181</v>
      </c>
    </row>
    <row r="118" spans="2:7" x14ac:dyDescent="0.35">
      <c r="B118" s="4" t="s">
        <v>53</v>
      </c>
      <c r="C118" t="s">
        <v>191</v>
      </c>
      <c r="D118" s="2"/>
      <c r="E118" s="2">
        <v>187.5</v>
      </c>
      <c r="F118" s="8">
        <f t="shared" si="1"/>
        <v>1196.100000000001</v>
      </c>
      <c r="G118" s="8" t="s">
        <v>19</v>
      </c>
    </row>
    <row r="119" spans="2:7" x14ac:dyDescent="0.35">
      <c r="B119" s="4" t="s">
        <v>54</v>
      </c>
      <c r="C119" t="s">
        <v>191</v>
      </c>
      <c r="D119" s="2"/>
      <c r="E119" s="2">
        <v>400</v>
      </c>
      <c r="F119" s="8">
        <f t="shared" si="1"/>
        <v>1596.100000000001</v>
      </c>
      <c r="G119" s="8" t="s">
        <v>19</v>
      </c>
    </row>
    <row r="120" spans="2:7" x14ac:dyDescent="0.35">
      <c r="B120" s="4" t="s">
        <v>55</v>
      </c>
      <c r="C120" t="s">
        <v>190</v>
      </c>
      <c r="D120" s="5">
        <v>207.86</v>
      </c>
      <c r="E120" s="5"/>
      <c r="F120" s="8">
        <f t="shared" si="1"/>
        <v>1388.2400000000011</v>
      </c>
      <c r="G120" s="8" t="s">
        <v>179</v>
      </c>
    </row>
    <row r="121" spans="2:7" x14ac:dyDescent="0.35">
      <c r="B121" s="4" t="s">
        <v>55</v>
      </c>
      <c r="C121" t="s">
        <v>190</v>
      </c>
      <c r="D121" s="2">
        <v>878.87</v>
      </c>
      <c r="E121" s="5"/>
      <c r="F121" s="8">
        <f t="shared" si="1"/>
        <v>509.37000000000114</v>
      </c>
      <c r="G121" s="8" t="s">
        <v>179</v>
      </c>
    </row>
    <row r="122" spans="2:7" x14ac:dyDescent="0.35">
      <c r="B122" s="4" t="s">
        <v>56</v>
      </c>
      <c r="C122" t="s">
        <v>193</v>
      </c>
      <c r="D122" s="5">
        <v>102</v>
      </c>
      <c r="E122" s="5"/>
      <c r="F122" s="8">
        <f t="shared" si="1"/>
        <v>407.37000000000114</v>
      </c>
      <c r="G122" s="8" t="s">
        <v>181</v>
      </c>
    </row>
    <row r="123" spans="2:7" x14ac:dyDescent="0.35">
      <c r="B123" s="4" t="s">
        <v>57</v>
      </c>
      <c r="C123" t="s">
        <v>188</v>
      </c>
      <c r="D123" s="5">
        <v>150</v>
      </c>
      <c r="E123" s="5"/>
      <c r="F123" s="8">
        <f t="shared" si="1"/>
        <v>257.37000000000114</v>
      </c>
      <c r="G123" s="8" t="s">
        <v>181</v>
      </c>
    </row>
    <row r="124" spans="2:7" x14ac:dyDescent="0.35">
      <c r="B124" s="4" t="s">
        <v>58</v>
      </c>
      <c r="C124" t="s">
        <v>202</v>
      </c>
      <c r="D124" s="5">
        <v>3.75</v>
      </c>
      <c r="E124" s="5"/>
      <c r="F124" s="8">
        <f t="shared" si="1"/>
        <v>253.62000000000114</v>
      </c>
      <c r="G124" s="8" t="s">
        <v>181</v>
      </c>
    </row>
    <row r="125" spans="2:7" x14ac:dyDescent="0.35">
      <c r="B125" s="4" t="s">
        <v>58</v>
      </c>
      <c r="C125" t="s">
        <v>188</v>
      </c>
      <c r="D125" s="5">
        <v>150</v>
      </c>
      <c r="E125" s="5"/>
      <c r="F125" s="8">
        <f t="shared" si="1"/>
        <v>103.62000000000114</v>
      </c>
      <c r="G125" s="8" t="s">
        <v>181</v>
      </c>
    </row>
    <row r="126" spans="2:7" x14ac:dyDescent="0.35">
      <c r="B126" s="4" t="s">
        <v>59</v>
      </c>
      <c r="C126" t="s">
        <v>193</v>
      </c>
      <c r="D126" s="5">
        <v>13.72</v>
      </c>
      <c r="E126" s="5"/>
      <c r="F126" s="8">
        <f t="shared" si="1"/>
        <v>89.900000000001143</v>
      </c>
      <c r="G126" s="8" t="s">
        <v>181</v>
      </c>
    </row>
    <row r="127" spans="2:7" x14ac:dyDescent="0.35">
      <c r="B127" s="4" t="s">
        <v>59</v>
      </c>
      <c r="C127" t="s">
        <v>191</v>
      </c>
      <c r="D127" s="5"/>
      <c r="E127" s="5">
        <v>350</v>
      </c>
      <c r="F127" s="8">
        <f t="shared" si="1"/>
        <v>439.90000000000111</v>
      </c>
      <c r="G127" s="8" t="s">
        <v>19</v>
      </c>
    </row>
    <row r="128" spans="2:7" x14ac:dyDescent="0.35">
      <c r="B128" s="4" t="s">
        <v>59</v>
      </c>
      <c r="C128" t="s">
        <v>191</v>
      </c>
      <c r="D128" s="5"/>
      <c r="E128" s="5">
        <v>165</v>
      </c>
      <c r="F128" s="8">
        <f t="shared" si="1"/>
        <v>604.90000000000111</v>
      </c>
      <c r="G128" s="8" t="s">
        <v>19</v>
      </c>
    </row>
    <row r="129" spans="2:7" x14ac:dyDescent="0.35">
      <c r="B129" s="4" t="s">
        <v>59</v>
      </c>
      <c r="C129" t="s">
        <v>189</v>
      </c>
      <c r="D129" s="5"/>
      <c r="E129" s="5">
        <v>178</v>
      </c>
      <c r="F129" s="8">
        <f t="shared" si="1"/>
        <v>782.90000000000111</v>
      </c>
      <c r="G129" s="8" t="s">
        <v>19</v>
      </c>
    </row>
    <row r="130" spans="2:7" x14ac:dyDescent="0.35">
      <c r="B130" s="4" t="s">
        <v>60</v>
      </c>
      <c r="C130" t="s">
        <v>218</v>
      </c>
      <c r="D130" s="5">
        <v>100</v>
      </c>
      <c r="E130" s="5"/>
      <c r="F130" s="8">
        <f t="shared" si="1"/>
        <v>682.90000000000111</v>
      </c>
      <c r="G130" s="8" t="s">
        <v>179</v>
      </c>
    </row>
    <row r="131" spans="2:7" x14ac:dyDescent="0.35">
      <c r="B131" s="4" t="s">
        <v>60</v>
      </c>
      <c r="C131" t="s">
        <v>188</v>
      </c>
      <c r="D131" s="5">
        <v>120</v>
      </c>
      <c r="E131" s="5"/>
      <c r="F131" s="8">
        <f t="shared" si="1"/>
        <v>562.90000000000111</v>
      </c>
      <c r="G131" s="8" t="s">
        <v>181</v>
      </c>
    </row>
    <row r="132" spans="2:7" x14ac:dyDescent="0.35">
      <c r="B132" s="4" t="s">
        <v>60</v>
      </c>
      <c r="C132" t="s">
        <v>193</v>
      </c>
      <c r="D132" s="5">
        <v>7.83</v>
      </c>
      <c r="E132" s="5"/>
      <c r="F132" s="8">
        <f t="shared" ref="F132:F195" si="2">F131-D132+E132</f>
        <v>555.07000000000107</v>
      </c>
      <c r="G132" s="8" t="s">
        <v>181</v>
      </c>
    </row>
    <row r="133" spans="2:7" x14ac:dyDescent="0.35">
      <c r="B133" s="4" t="s">
        <v>61</v>
      </c>
      <c r="C133" t="s">
        <v>193</v>
      </c>
      <c r="D133" s="5">
        <v>36.31</v>
      </c>
      <c r="E133" s="5"/>
      <c r="F133" s="8">
        <f t="shared" si="2"/>
        <v>518.76000000000113</v>
      </c>
      <c r="G133" s="8" t="s">
        <v>181</v>
      </c>
    </row>
    <row r="134" spans="2:7" x14ac:dyDescent="0.35">
      <c r="B134" s="4" t="s">
        <v>61</v>
      </c>
      <c r="C134" t="s">
        <v>193</v>
      </c>
      <c r="D134" s="5">
        <v>12</v>
      </c>
      <c r="E134" s="5"/>
      <c r="F134" s="8">
        <f t="shared" si="2"/>
        <v>506.76000000000113</v>
      </c>
      <c r="G134" s="8" t="s">
        <v>181</v>
      </c>
    </row>
    <row r="135" spans="2:7" x14ac:dyDescent="0.35">
      <c r="B135" s="4" t="s">
        <v>61</v>
      </c>
      <c r="C135" t="s">
        <v>189</v>
      </c>
      <c r="D135" s="5"/>
      <c r="E135" s="5">
        <v>450</v>
      </c>
      <c r="F135" s="8">
        <f t="shared" si="2"/>
        <v>956.76000000000113</v>
      </c>
      <c r="G135" s="8" t="s">
        <v>19</v>
      </c>
    </row>
    <row r="136" spans="2:7" x14ac:dyDescent="0.35">
      <c r="B136" s="4" t="s">
        <v>61</v>
      </c>
      <c r="C136" t="s">
        <v>190</v>
      </c>
      <c r="D136" s="5">
        <v>100</v>
      </c>
      <c r="E136" s="5"/>
      <c r="F136" s="8">
        <f t="shared" si="2"/>
        <v>856.76000000000113</v>
      </c>
      <c r="G136" s="8" t="s">
        <v>179</v>
      </c>
    </row>
    <row r="137" spans="2:7" x14ac:dyDescent="0.35">
      <c r="B137" s="4" t="s">
        <v>62</v>
      </c>
      <c r="C137" t="s">
        <v>188</v>
      </c>
      <c r="D137" s="5">
        <v>380</v>
      </c>
      <c r="E137" s="5"/>
      <c r="F137" s="8">
        <f t="shared" si="2"/>
        <v>476.76000000000113</v>
      </c>
      <c r="G137" s="8" t="s">
        <v>181</v>
      </c>
    </row>
    <row r="138" spans="2:7" x14ac:dyDescent="0.35">
      <c r="B138" s="4" t="s">
        <v>63</v>
      </c>
      <c r="C138" t="s">
        <v>193</v>
      </c>
      <c r="D138" s="5">
        <v>9.99</v>
      </c>
      <c r="E138" s="5"/>
      <c r="F138" s="8">
        <f t="shared" si="2"/>
        <v>466.77000000000112</v>
      </c>
      <c r="G138" s="8" t="s">
        <v>181</v>
      </c>
    </row>
    <row r="139" spans="2:7" x14ac:dyDescent="0.35">
      <c r="B139" s="4" t="s">
        <v>64</v>
      </c>
      <c r="C139" t="s">
        <v>219</v>
      </c>
      <c r="D139" s="5"/>
      <c r="E139" s="5">
        <v>45.25</v>
      </c>
      <c r="F139" s="8">
        <f t="shared" si="2"/>
        <v>512.02000000000112</v>
      </c>
      <c r="G139" s="8" t="s">
        <v>19</v>
      </c>
    </row>
    <row r="140" spans="2:7" x14ac:dyDescent="0.35">
      <c r="B140" s="4" t="s">
        <v>64</v>
      </c>
      <c r="C140" t="s">
        <v>193</v>
      </c>
      <c r="D140" s="5">
        <v>207</v>
      </c>
      <c r="E140" s="5"/>
      <c r="F140" s="8">
        <f t="shared" si="2"/>
        <v>305.02000000000112</v>
      </c>
      <c r="G140" s="8" t="s">
        <v>181</v>
      </c>
    </row>
    <row r="141" spans="2:7" x14ac:dyDescent="0.35">
      <c r="B141" s="4" t="s">
        <v>64</v>
      </c>
      <c r="C141" t="s">
        <v>193</v>
      </c>
      <c r="D141" s="5">
        <v>41.53</v>
      </c>
      <c r="E141" s="5"/>
      <c r="F141" s="8">
        <f t="shared" si="2"/>
        <v>263.49000000000115</v>
      </c>
      <c r="G141" s="8" t="s">
        <v>181</v>
      </c>
    </row>
    <row r="142" spans="2:7" x14ac:dyDescent="0.35">
      <c r="B142" s="4" t="s">
        <v>64</v>
      </c>
      <c r="C142" t="s">
        <v>193</v>
      </c>
      <c r="D142" s="5">
        <v>35</v>
      </c>
      <c r="E142" s="5"/>
      <c r="F142" s="8">
        <f t="shared" si="2"/>
        <v>228.49000000000115</v>
      </c>
      <c r="G142" s="8" t="s">
        <v>181</v>
      </c>
    </row>
    <row r="143" spans="2:7" x14ac:dyDescent="0.35">
      <c r="B143" s="4" t="s">
        <v>65</v>
      </c>
      <c r="C143" t="s">
        <v>193</v>
      </c>
      <c r="D143" s="5">
        <v>20.62</v>
      </c>
      <c r="E143" s="5"/>
      <c r="F143" s="8">
        <f t="shared" si="2"/>
        <v>207.87000000000114</v>
      </c>
      <c r="G143" s="8" t="s">
        <v>181</v>
      </c>
    </row>
    <row r="144" spans="2:7" x14ac:dyDescent="0.35">
      <c r="B144" s="4" t="s">
        <v>65</v>
      </c>
      <c r="C144" t="s">
        <v>193</v>
      </c>
      <c r="D144" s="5">
        <v>14.1</v>
      </c>
      <c r="E144" s="5"/>
      <c r="F144" s="8">
        <f t="shared" si="2"/>
        <v>193.77000000000115</v>
      </c>
      <c r="G144" s="8" t="s">
        <v>181</v>
      </c>
    </row>
    <row r="145" spans="2:7" x14ac:dyDescent="0.35">
      <c r="B145" s="3">
        <v>44932</v>
      </c>
      <c r="C145" t="s">
        <v>188</v>
      </c>
      <c r="D145" s="8">
        <v>130</v>
      </c>
      <c r="E145" s="8"/>
      <c r="F145" s="8">
        <f t="shared" si="2"/>
        <v>63.770000000001147</v>
      </c>
      <c r="G145" s="8" t="s">
        <v>181</v>
      </c>
    </row>
    <row r="146" spans="2:7" x14ac:dyDescent="0.35">
      <c r="B146" s="3">
        <v>44932</v>
      </c>
      <c r="C146" t="s">
        <v>191</v>
      </c>
      <c r="D146" s="8"/>
      <c r="E146" s="8">
        <v>450</v>
      </c>
      <c r="F146" s="8">
        <f t="shared" si="2"/>
        <v>513.77000000000112</v>
      </c>
      <c r="G146" s="8" t="s">
        <v>19</v>
      </c>
    </row>
    <row r="147" spans="2:7" x14ac:dyDescent="0.35">
      <c r="B147" s="3">
        <v>44963</v>
      </c>
      <c r="C147" t="s">
        <v>189</v>
      </c>
      <c r="D147" s="8"/>
      <c r="E147" s="8">
        <v>178</v>
      </c>
      <c r="F147" s="8">
        <f t="shared" si="2"/>
        <v>691.77000000000112</v>
      </c>
      <c r="G147" s="8" t="s">
        <v>19</v>
      </c>
    </row>
    <row r="148" spans="2:7" x14ac:dyDescent="0.35">
      <c r="B148" s="3">
        <v>44991</v>
      </c>
      <c r="C148" t="s">
        <v>193</v>
      </c>
      <c r="D148" s="8">
        <v>30</v>
      </c>
      <c r="E148" s="8"/>
      <c r="F148" s="8">
        <f t="shared" si="2"/>
        <v>661.77000000000112</v>
      </c>
      <c r="G148" s="8" t="s">
        <v>181</v>
      </c>
    </row>
    <row r="149" spans="2:7" x14ac:dyDescent="0.35">
      <c r="B149" s="3">
        <v>45022</v>
      </c>
      <c r="C149" t="s">
        <v>191</v>
      </c>
      <c r="D149" s="8"/>
      <c r="E149" s="8">
        <v>200</v>
      </c>
      <c r="F149" s="8">
        <f t="shared" si="2"/>
        <v>861.77000000000112</v>
      </c>
      <c r="G149" s="8" t="s">
        <v>19</v>
      </c>
    </row>
    <row r="150" spans="2:7" x14ac:dyDescent="0.35">
      <c r="B150" s="3">
        <v>45022</v>
      </c>
      <c r="C150" t="s">
        <v>188</v>
      </c>
      <c r="D150" s="8">
        <v>200</v>
      </c>
      <c r="E150" s="8"/>
      <c r="F150" s="8">
        <f t="shared" si="2"/>
        <v>661.77000000000112</v>
      </c>
      <c r="G150" s="8" t="s">
        <v>181</v>
      </c>
    </row>
    <row r="151" spans="2:7" x14ac:dyDescent="0.35">
      <c r="B151" s="3">
        <v>45052</v>
      </c>
      <c r="C151" t="s">
        <v>193</v>
      </c>
      <c r="D151" s="8">
        <v>170</v>
      </c>
      <c r="E151" s="8"/>
      <c r="F151" s="8">
        <f t="shared" si="2"/>
        <v>491.77000000000112</v>
      </c>
      <c r="G151" s="8" t="s">
        <v>181</v>
      </c>
    </row>
    <row r="152" spans="2:7" x14ac:dyDescent="0.35">
      <c r="B152" s="3">
        <v>45052</v>
      </c>
      <c r="C152" t="s">
        <v>200</v>
      </c>
      <c r="D152" s="8"/>
      <c r="E152" s="8">
        <v>4000</v>
      </c>
      <c r="F152" s="8">
        <f t="shared" si="2"/>
        <v>4491.7700000000013</v>
      </c>
      <c r="G152" s="8" t="s">
        <v>19</v>
      </c>
    </row>
    <row r="153" spans="2:7" x14ac:dyDescent="0.35">
      <c r="B153" s="3">
        <v>45052</v>
      </c>
      <c r="C153" t="s">
        <v>188</v>
      </c>
      <c r="D153" s="8">
        <v>150</v>
      </c>
      <c r="E153" s="8"/>
      <c r="F153" s="8">
        <f t="shared" si="2"/>
        <v>4341.7700000000013</v>
      </c>
      <c r="G153" s="8" t="s">
        <v>181</v>
      </c>
    </row>
    <row r="154" spans="2:7" x14ac:dyDescent="0.35">
      <c r="B154" s="3">
        <v>45083</v>
      </c>
      <c r="C154" t="s">
        <v>188</v>
      </c>
      <c r="D154" s="8">
        <v>150</v>
      </c>
      <c r="E154" s="8"/>
      <c r="F154" s="8">
        <f t="shared" si="2"/>
        <v>4191.7700000000013</v>
      </c>
      <c r="G154" s="8" t="s">
        <v>181</v>
      </c>
    </row>
    <row r="155" spans="2:7" x14ac:dyDescent="0.35">
      <c r="B155" s="3">
        <v>45083</v>
      </c>
      <c r="C155" t="s">
        <v>196</v>
      </c>
      <c r="D155" s="8">
        <v>2002.6</v>
      </c>
      <c r="E155" s="8"/>
      <c r="F155" s="8">
        <f t="shared" si="2"/>
        <v>2189.1700000000014</v>
      </c>
      <c r="G155" s="8" t="s">
        <v>179</v>
      </c>
    </row>
    <row r="156" spans="2:7" x14ac:dyDescent="0.35">
      <c r="B156" s="3">
        <v>45083</v>
      </c>
      <c r="C156" t="s">
        <v>193</v>
      </c>
      <c r="D156" s="8">
        <v>16.28</v>
      </c>
      <c r="E156" s="8"/>
      <c r="F156" s="8">
        <f t="shared" si="2"/>
        <v>2172.8900000000012</v>
      </c>
      <c r="G156" s="8" t="s">
        <v>181</v>
      </c>
    </row>
    <row r="157" spans="2:7" x14ac:dyDescent="0.35">
      <c r="B157" s="3">
        <v>45083</v>
      </c>
      <c r="C157" t="s">
        <v>190</v>
      </c>
      <c r="D157" s="8">
        <v>300</v>
      </c>
      <c r="E157" s="8"/>
      <c r="F157" s="8">
        <f t="shared" si="2"/>
        <v>1872.8900000000012</v>
      </c>
      <c r="G157" s="8" t="s">
        <v>179</v>
      </c>
    </row>
    <row r="158" spans="2:7" x14ac:dyDescent="0.35">
      <c r="B158" s="3">
        <v>45083</v>
      </c>
      <c r="C158" t="s">
        <v>190</v>
      </c>
      <c r="D158" s="8">
        <v>300</v>
      </c>
      <c r="E158" s="8"/>
      <c r="F158" s="8">
        <f t="shared" si="2"/>
        <v>1572.8900000000012</v>
      </c>
      <c r="G158" s="8" t="s">
        <v>179</v>
      </c>
    </row>
    <row r="159" spans="2:7" x14ac:dyDescent="0.35">
      <c r="B159" s="3">
        <v>45083</v>
      </c>
      <c r="C159" t="s">
        <v>193</v>
      </c>
      <c r="D159" s="8">
        <v>200</v>
      </c>
      <c r="E159" s="8"/>
      <c r="F159" s="8">
        <f t="shared" si="2"/>
        <v>1372.8900000000012</v>
      </c>
      <c r="G159" s="8" t="s">
        <v>181</v>
      </c>
    </row>
    <row r="160" spans="2:7" x14ac:dyDescent="0.35">
      <c r="B160" s="3">
        <v>45083</v>
      </c>
      <c r="C160" t="s">
        <v>193</v>
      </c>
      <c r="D160" s="8">
        <v>200</v>
      </c>
      <c r="E160" s="8"/>
      <c r="F160" s="8">
        <f t="shared" si="2"/>
        <v>1172.8900000000012</v>
      </c>
      <c r="G160" s="8" t="s">
        <v>181</v>
      </c>
    </row>
    <row r="161" spans="2:7" x14ac:dyDescent="0.35">
      <c r="B161" s="3">
        <v>45083</v>
      </c>
      <c r="C161" t="s">
        <v>193</v>
      </c>
      <c r="D161" s="8">
        <v>25</v>
      </c>
      <c r="E161" s="8"/>
      <c r="F161" s="8">
        <f t="shared" si="2"/>
        <v>1147.8900000000012</v>
      </c>
      <c r="G161" s="8" t="s">
        <v>181</v>
      </c>
    </row>
    <row r="162" spans="2:7" x14ac:dyDescent="0.35">
      <c r="B162" s="3">
        <v>45113</v>
      </c>
      <c r="C162" t="s">
        <v>193</v>
      </c>
      <c r="D162" s="8">
        <v>11.05</v>
      </c>
      <c r="E162" s="8"/>
      <c r="F162" s="8">
        <f t="shared" si="2"/>
        <v>1136.8400000000013</v>
      </c>
      <c r="G162" s="8" t="s">
        <v>181</v>
      </c>
    </row>
    <row r="163" spans="2:7" x14ac:dyDescent="0.35">
      <c r="B163" s="3">
        <v>45113</v>
      </c>
      <c r="C163" t="s">
        <v>193</v>
      </c>
      <c r="D163" s="8">
        <v>2.88</v>
      </c>
      <c r="E163" s="8"/>
      <c r="F163" s="8">
        <f t="shared" si="2"/>
        <v>1133.9600000000012</v>
      </c>
      <c r="G163" s="8" t="s">
        <v>181</v>
      </c>
    </row>
    <row r="164" spans="2:7" x14ac:dyDescent="0.35">
      <c r="B164" s="3">
        <v>45144</v>
      </c>
      <c r="C164" t="s">
        <v>193</v>
      </c>
      <c r="D164" s="8">
        <v>162.93</v>
      </c>
      <c r="E164" s="8"/>
      <c r="F164" s="8">
        <f t="shared" si="2"/>
        <v>971.03000000000111</v>
      </c>
      <c r="G164" s="8" t="s">
        <v>181</v>
      </c>
    </row>
    <row r="165" spans="2:7" x14ac:dyDescent="0.35">
      <c r="B165" s="3">
        <v>45144</v>
      </c>
      <c r="C165" t="s">
        <v>193</v>
      </c>
      <c r="D165" s="8">
        <v>25.18</v>
      </c>
      <c r="E165" s="8"/>
      <c r="F165" s="8">
        <f t="shared" si="2"/>
        <v>945.85000000000116</v>
      </c>
      <c r="G165" s="8" t="s">
        <v>181</v>
      </c>
    </row>
    <row r="166" spans="2:7" x14ac:dyDescent="0.35">
      <c r="B166" s="3">
        <v>45144</v>
      </c>
      <c r="C166" t="s">
        <v>193</v>
      </c>
      <c r="D166" s="8">
        <v>18.29</v>
      </c>
      <c r="E166" s="8"/>
      <c r="F166" s="8">
        <f t="shared" si="2"/>
        <v>927.5600000000012</v>
      </c>
      <c r="G166" s="8" t="s">
        <v>181</v>
      </c>
    </row>
    <row r="167" spans="2:7" x14ac:dyDescent="0.35">
      <c r="B167" s="3">
        <v>45175</v>
      </c>
      <c r="C167" t="s">
        <v>193</v>
      </c>
      <c r="D167" s="8">
        <v>7.39</v>
      </c>
      <c r="E167" s="8"/>
      <c r="F167" s="8">
        <f t="shared" si="2"/>
        <v>920.17000000000121</v>
      </c>
      <c r="G167" s="8" t="s">
        <v>181</v>
      </c>
    </row>
    <row r="168" spans="2:7" x14ac:dyDescent="0.35">
      <c r="B168" s="3">
        <v>45205</v>
      </c>
      <c r="C168" t="s">
        <v>193</v>
      </c>
      <c r="D168" s="8">
        <v>31.08</v>
      </c>
      <c r="E168" s="8"/>
      <c r="F168" s="8">
        <f t="shared" si="2"/>
        <v>889.09000000000117</v>
      </c>
      <c r="G168" s="8" t="s">
        <v>181</v>
      </c>
    </row>
    <row r="169" spans="2:7" x14ac:dyDescent="0.35">
      <c r="B169" s="3">
        <v>45266</v>
      </c>
      <c r="C169" t="s">
        <v>220</v>
      </c>
      <c r="D169" s="8">
        <v>236.32</v>
      </c>
      <c r="E169" s="8"/>
      <c r="F169" s="8">
        <f t="shared" si="2"/>
        <v>652.77000000000112</v>
      </c>
      <c r="G169" s="8" t="s">
        <v>179</v>
      </c>
    </row>
    <row r="170" spans="2:7" x14ac:dyDescent="0.35">
      <c r="B170" s="4" t="s">
        <v>66</v>
      </c>
      <c r="C170" t="s">
        <v>193</v>
      </c>
      <c r="D170" s="2">
        <v>226.75</v>
      </c>
      <c r="E170" s="2"/>
      <c r="F170" s="8">
        <f t="shared" si="2"/>
        <v>426.02000000000112</v>
      </c>
      <c r="G170" s="8" t="s">
        <v>181</v>
      </c>
    </row>
    <row r="171" spans="2:7" x14ac:dyDescent="0.35">
      <c r="B171" s="4" t="s">
        <v>67</v>
      </c>
      <c r="C171" t="s">
        <v>193</v>
      </c>
      <c r="D171" s="2">
        <v>23.6</v>
      </c>
      <c r="E171" s="2"/>
      <c r="F171" s="8">
        <f t="shared" si="2"/>
        <v>402.4200000000011</v>
      </c>
      <c r="G171" s="8" t="s">
        <v>181</v>
      </c>
    </row>
    <row r="172" spans="2:7" x14ac:dyDescent="0.35">
      <c r="B172" s="4" t="s">
        <v>67</v>
      </c>
      <c r="C172" t="s">
        <v>189</v>
      </c>
      <c r="D172" s="2"/>
      <c r="E172" s="2">
        <v>178</v>
      </c>
      <c r="F172" s="8">
        <f t="shared" si="2"/>
        <v>580.4200000000011</v>
      </c>
      <c r="G172" s="8" t="s">
        <v>19</v>
      </c>
    </row>
    <row r="173" spans="2:7" x14ac:dyDescent="0.35">
      <c r="B173" s="4" t="s">
        <v>68</v>
      </c>
      <c r="C173" t="s">
        <v>191</v>
      </c>
      <c r="D173" s="5"/>
      <c r="E173" s="5">
        <v>350</v>
      </c>
      <c r="F173" s="8">
        <f t="shared" si="2"/>
        <v>930.4200000000011</v>
      </c>
      <c r="G173" s="8" t="s">
        <v>19</v>
      </c>
    </row>
    <row r="174" spans="2:7" x14ac:dyDescent="0.35">
      <c r="B174" s="4" t="s">
        <v>68</v>
      </c>
      <c r="C174" t="s">
        <v>188</v>
      </c>
      <c r="D174" s="5">
        <v>300</v>
      </c>
      <c r="E174" s="5"/>
      <c r="F174" s="8">
        <f t="shared" si="2"/>
        <v>630.4200000000011</v>
      </c>
      <c r="G174" s="8" t="s">
        <v>181</v>
      </c>
    </row>
    <row r="175" spans="2:7" x14ac:dyDescent="0.35">
      <c r="B175" s="4" t="s">
        <v>69</v>
      </c>
      <c r="C175" t="s">
        <v>193</v>
      </c>
      <c r="D175" s="5">
        <v>17.36</v>
      </c>
      <c r="E175" s="5"/>
      <c r="F175" s="8">
        <f t="shared" si="2"/>
        <v>613.06000000000108</v>
      </c>
      <c r="G175" s="8" t="s">
        <v>181</v>
      </c>
    </row>
    <row r="176" spans="2:7" x14ac:dyDescent="0.35">
      <c r="B176" s="4" t="s">
        <v>70</v>
      </c>
      <c r="C176" t="s">
        <v>193</v>
      </c>
      <c r="D176" s="5">
        <v>25</v>
      </c>
      <c r="E176" s="5"/>
      <c r="F176" s="8">
        <f t="shared" si="2"/>
        <v>588.06000000000108</v>
      </c>
      <c r="G176" s="8" t="s">
        <v>181</v>
      </c>
    </row>
    <row r="177" spans="2:7" x14ac:dyDescent="0.35">
      <c r="B177" s="4" t="s">
        <v>71</v>
      </c>
      <c r="C177" t="s">
        <v>193</v>
      </c>
      <c r="D177" s="5">
        <v>14.99</v>
      </c>
      <c r="E177" s="5"/>
      <c r="F177" s="8">
        <f t="shared" si="2"/>
        <v>573.07000000000107</v>
      </c>
      <c r="G177" s="8" t="s">
        <v>181</v>
      </c>
    </row>
    <row r="178" spans="2:7" x14ac:dyDescent="0.35">
      <c r="B178" s="4" t="s">
        <v>72</v>
      </c>
      <c r="C178" t="s">
        <v>221</v>
      </c>
      <c r="D178" s="5"/>
      <c r="E178" s="5">
        <v>54.3</v>
      </c>
      <c r="F178" s="8">
        <f t="shared" si="2"/>
        <v>627.37000000000103</v>
      </c>
      <c r="G178" s="8" t="s">
        <v>19</v>
      </c>
    </row>
    <row r="179" spans="2:7" x14ac:dyDescent="0.35">
      <c r="B179" s="4" t="s">
        <v>72</v>
      </c>
      <c r="C179" t="s">
        <v>189</v>
      </c>
      <c r="D179" s="5"/>
      <c r="E179" s="5">
        <v>165</v>
      </c>
      <c r="F179" s="8">
        <f t="shared" si="2"/>
        <v>792.37000000000103</v>
      </c>
      <c r="G179" s="8" t="s">
        <v>19</v>
      </c>
    </row>
    <row r="180" spans="2:7" x14ac:dyDescent="0.35">
      <c r="B180" s="4" t="s">
        <v>72</v>
      </c>
      <c r="C180" t="s">
        <v>190</v>
      </c>
      <c r="D180" s="5">
        <v>60</v>
      </c>
      <c r="E180" s="5"/>
      <c r="F180" s="8">
        <f t="shared" si="2"/>
        <v>732.37000000000103</v>
      </c>
      <c r="G180" s="8" t="s">
        <v>179</v>
      </c>
    </row>
    <row r="181" spans="2:7" x14ac:dyDescent="0.35">
      <c r="B181" s="4" t="s">
        <v>73</v>
      </c>
      <c r="C181" t="s">
        <v>193</v>
      </c>
      <c r="D181" s="5">
        <v>13.05</v>
      </c>
      <c r="E181" s="5"/>
      <c r="F181" s="8">
        <f t="shared" si="2"/>
        <v>719.32000000000107</v>
      </c>
      <c r="G181" s="8" t="s">
        <v>181</v>
      </c>
    </row>
    <row r="182" spans="2:7" x14ac:dyDescent="0.35">
      <c r="B182" s="4" t="s">
        <v>74</v>
      </c>
      <c r="C182" t="s">
        <v>188</v>
      </c>
      <c r="D182" s="5">
        <v>100</v>
      </c>
      <c r="E182" s="5"/>
      <c r="F182" s="8">
        <f t="shared" si="2"/>
        <v>619.32000000000107</v>
      </c>
      <c r="G182" s="8" t="s">
        <v>181</v>
      </c>
    </row>
    <row r="183" spans="2:7" x14ac:dyDescent="0.35">
      <c r="B183" s="4" t="s">
        <v>75</v>
      </c>
      <c r="C183" t="s">
        <v>218</v>
      </c>
      <c r="D183" s="5">
        <v>130</v>
      </c>
      <c r="E183" s="5"/>
      <c r="F183" s="8">
        <f t="shared" si="2"/>
        <v>489.32000000000107</v>
      </c>
      <c r="G183" s="8" t="s">
        <v>179</v>
      </c>
    </row>
    <row r="184" spans="2:7" x14ac:dyDescent="0.35">
      <c r="B184" s="4" t="s">
        <v>75</v>
      </c>
      <c r="C184" t="s">
        <v>193</v>
      </c>
      <c r="D184" s="5">
        <v>9.99</v>
      </c>
      <c r="E184" s="5"/>
      <c r="F184" s="8">
        <f t="shared" si="2"/>
        <v>479.33000000000106</v>
      </c>
      <c r="G184" s="8" t="s">
        <v>181</v>
      </c>
    </row>
    <row r="185" spans="2:7" x14ac:dyDescent="0.35">
      <c r="B185" s="4" t="s">
        <v>76</v>
      </c>
      <c r="C185" t="s">
        <v>195</v>
      </c>
      <c r="D185" s="5">
        <v>20</v>
      </c>
      <c r="E185" s="5"/>
      <c r="F185" s="8">
        <f t="shared" si="2"/>
        <v>459.33000000000106</v>
      </c>
      <c r="G185" s="8" t="s">
        <v>181</v>
      </c>
    </row>
    <row r="186" spans="2:7" x14ac:dyDescent="0.35">
      <c r="B186" s="4" t="s">
        <v>76</v>
      </c>
      <c r="C186" t="s">
        <v>189</v>
      </c>
      <c r="D186" s="5"/>
      <c r="E186" s="5">
        <v>343.08</v>
      </c>
      <c r="F186" s="8">
        <f t="shared" si="2"/>
        <v>802.41000000000099</v>
      </c>
      <c r="G186" s="8" t="s">
        <v>19</v>
      </c>
    </row>
    <row r="187" spans="2:7" x14ac:dyDescent="0.35">
      <c r="B187" s="4" t="s">
        <v>77</v>
      </c>
      <c r="C187" t="s">
        <v>193</v>
      </c>
      <c r="D187" s="5">
        <v>25</v>
      </c>
      <c r="E187" s="5"/>
      <c r="F187" s="8">
        <f t="shared" si="2"/>
        <v>777.41000000000099</v>
      </c>
      <c r="G187" s="8" t="s">
        <v>181</v>
      </c>
    </row>
    <row r="188" spans="2:7" x14ac:dyDescent="0.35">
      <c r="B188" s="4" t="s">
        <v>77</v>
      </c>
      <c r="C188" t="s">
        <v>205</v>
      </c>
      <c r="E188" s="5">
        <v>0.01</v>
      </c>
      <c r="F188" s="8">
        <f t="shared" si="2"/>
        <v>777.42000000000098</v>
      </c>
      <c r="G188" s="8" t="s">
        <v>39</v>
      </c>
    </row>
    <row r="189" spans="2:7" x14ac:dyDescent="0.35">
      <c r="B189" s="3">
        <v>44964</v>
      </c>
      <c r="C189" t="s">
        <v>193</v>
      </c>
      <c r="D189" s="8">
        <v>21.23</v>
      </c>
      <c r="E189" s="8"/>
      <c r="F189" s="8">
        <f t="shared" si="2"/>
        <v>756.19000000000096</v>
      </c>
      <c r="G189" s="8" t="s">
        <v>181</v>
      </c>
    </row>
    <row r="190" spans="2:7" x14ac:dyDescent="0.35">
      <c r="B190" s="3">
        <v>44992</v>
      </c>
      <c r="C190" t="s">
        <v>193</v>
      </c>
      <c r="D190" s="8">
        <v>207</v>
      </c>
      <c r="E190" s="8"/>
      <c r="F190" s="8">
        <f t="shared" si="2"/>
        <v>549.19000000000096</v>
      </c>
      <c r="G190" s="8" t="s">
        <v>181</v>
      </c>
    </row>
    <row r="191" spans="2:7" x14ac:dyDescent="0.35">
      <c r="B191" s="3">
        <v>45053</v>
      </c>
      <c r="C191" t="s">
        <v>193</v>
      </c>
      <c r="D191" s="8">
        <v>43.89</v>
      </c>
      <c r="E191" s="8"/>
      <c r="F191" s="8">
        <f t="shared" si="2"/>
        <v>505.30000000000098</v>
      </c>
      <c r="G191" s="8" t="s">
        <v>181</v>
      </c>
    </row>
    <row r="192" spans="2:7" x14ac:dyDescent="0.35">
      <c r="B192" s="3">
        <v>45053</v>
      </c>
      <c r="C192" t="s">
        <v>193</v>
      </c>
      <c r="D192" s="8">
        <v>10</v>
      </c>
      <c r="E192" s="8"/>
      <c r="F192" s="8">
        <f t="shared" si="2"/>
        <v>495.30000000000098</v>
      </c>
      <c r="G192" s="8" t="s">
        <v>181</v>
      </c>
    </row>
    <row r="193" spans="2:7" x14ac:dyDescent="0.35">
      <c r="B193" s="3">
        <v>45053</v>
      </c>
      <c r="C193" t="s">
        <v>193</v>
      </c>
      <c r="D193" s="8">
        <v>21.68</v>
      </c>
      <c r="E193" s="8"/>
      <c r="F193" s="8">
        <f t="shared" si="2"/>
        <v>473.62000000000097</v>
      </c>
      <c r="G193" s="8" t="s">
        <v>181</v>
      </c>
    </row>
    <row r="194" spans="2:7" x14ac:dyDescent="0.35">
      <c r="B194" s="3">
        <v>45053</v>
      </c>
      <c r="C194" t="s">
        <v>193</v>
      </c>
      <c r="D194" s="8">
        <v>6.78</v>
      </c>
      <c r="E194" s="8"/>
      <c r="F194" s="8">
        <f t="shared" si="2"/>
        <v>466.840000000001</v>
      </c>
      <c r="G194" s="8" t="s">
        <v>181</v>
      </c>
    </row>
    <row r="195" spans="2:7" x14ac:dyDescent="0.35">
      <c r="B195" s="3">
        <v>45053</v>
      </c>
      <c r="C195" t="s">
        <v>189</v>
      </c>
      <c r="D195" s="8"/>
      <c r="E195" s="8">
        <v>1127.69</v>
      </c>
      <c r="F195" s="8">
        <f t="shared" si="2"/>
        <v>1594.5300000000011</v>
      </c>
      <c r="G195" s="8" t="s">
        <v>19</v>
      </c>
    </row>
    <row r="196" spans="2:7" x14ac:dyDescent="0.35">
      <c r="B196" s="3">
        <v>45053</v>
      </c>
      <c r="C196" t="s">
        <v>190</v>
      </c>
      <c r="D196" s="8">
        <v>1127.69</v>
      </c>
      <c r="E196" s="8"/>
      <c r="F196" s="8">
        <f t="shared" ref="F196:F259" si="3">F195-D196+E196</f>
        <v>466.84000000000106</v>
      </c>
      <c r="G196" s="8" t="s">
        <v>179</v>
      </c>
    </row>
    <row r="197" spans="2:7" x14ac:dyDescent="0.35">
      <c r="B197" s="3">
        <v>45053</v>
      </c>
      <c r="C197" t="s">
        <v>190</v>
      </c>
      <c r="D197" s="8">
        <v>400</v>
      </c>
      <c r="E197" s="8"/>
      <c r="F197" s="8">
        <f t="shared" si="3"/>
        <v>66.840000000001055</v>
      </c>
      <c r="G197" s="8" t="s">
        <v>179</v>
      </c>
    </row>
    <row r="198" spans="2:7" x14ac:dyDescent="0.35">
      <c r="B198" s="3">
        <v>45053</v>
      </c>
      <c r="C198" t="s">
        <v>222</v>
      </c>
      <c r="D198" s="8"/>
      <c r="E198" s="8">
        <v>2000</v>
      </c>
      <c r="F198" s="8">
        <f t="shared" si="3"/>
        <v>2066.8400000000011</v>
      </c>
      <c r="G198" s="8" t="s">
        <v>19</v>
      </c>
    </row>
    <row r="199" spans="2:7" x14ac:dyDescent="0.35">
      <c r="B199" s="3">
        <v>45053</v>
      </c>
      <c r="C199" t="s">
        <v>223</v>
      </c>
      <c r="D199" s="8"/>
      <c r="E199" s="8">
        <v>50</v>
      </c>
      <c r="F199" s="8">
        <f t="shared" si="3"/>
        <v>2116.8400000000011</v>
      </c>
      <c r="G199" s="8" t="s">
        <v>19</v>
      </c>
    </row>
    <row r="200" spans="2:7" x14ac:dyDescent="0.35">
      <c r="B200" s="3">
        <v>45084</v>
      </c>
      <c r="C200" t="s">
        <v>195</v>
      </c>
      <c r="D200" s="8">
        <v>103.99</v>
      </c>
      <c r="E200" s="8"/>
      <c r="F200" s="8">
        <f t="shared" si="3"/>
        <v>2012.850000000001</v>
      </c>
      <c r="G200" s="8" t="s">
        <v>181</v>
      </c>
    </row>
    <row r="201" spans="2:7" x14ac:dyDescent="0.35">
      <c r="B201" s="3">
        <v>45084</v>
      </c>
      <c r="C201" t="s">
        <v>196</v>
      </c>
      <c r="D201" s="8">
        <v>2002.6</v>
      </c>
      <c r="E201" s="8"/>
      <c r="F201" s="8">
        <f t="shared" si="3"/>
        <v>10.250000000001137</v>
      </c>
      <c r="G201" s="8" t="s">
        <v>179</v>
      </c>
    </row>
    <row r="202" spans="2:7" x14ac:dyDescent="0.35">
      <c r="B202" s="3">
        <v>45084</v>
      </c>
      <c r="C202" t="s">
        <v>189</v>
      </c>
      <c r="D202" s="8"/>
      <c r="E202" s="8">
        <v>50</v>
      </c>
      <c r="F202" s="8">
        <f t="shared" si="3"/>
        <v>60.250000000001137</v>
      </c>
      <c r="G202" s="8" t="s">
        <v>19</v>
      </c>
    </row>
    <row r="203" spans="2:7" x14ac:dyDescent="0.35">
      <c r="B203" s="3">
        <v>45206</v>
      </c>
      <c r="C203" t="s">
        <v>189</v>
      </c>
      <c r="D203" s="8"/>
      <c r="E203" s="8">
        <v>2994.63</v>
      </c>
      <c r="F203" s="8">
        <f t="shared" si="3"/>
        <v>3054.880000000001</v>
      </c>
      <c r="G203" s="8" t="s">
        <v>19</v>
      </c>
    </row>
    <row r="204" spans="2:7" x14ac:dyDescent="0.35">
      <c r="B204" s="3">
        <v>45267</v>
      </c>
      <c r="C204" t="s">
        <v>189</v>
      </c>
      <c r="D204" s="8"/>
      <c r="E204" s="8">
        <v>465</v>
      </c>
      <c r="F204" s="8">
        <f t="shared" si="3"/>
        <v>3519.880000000001</v>
      </c>
      <c r="G204" s="8" t="s">
        <v>19</v>
      </c>
    </row>
    <row r="205" spans="2:7" x14ac:dyDescent="0.35">
      <c r="B205" s="3" t="s">
        <v>78</v>
      </c>
      <c r="C205" t="s">
        <v>193</v>
      </c>
      <c r="D205" s="8">
        <v>30</v>
      </c>
      <c r="E205" s="8"/>
      <c r="F205" s="8">
        <f t="shared" si="3"/>
        <v>3489.880000000001</v>
      </c>
      <c r="G205" s="8" t="s">
        <v>181</v>
      </c>
    </row>
    <row r="206" spans="2:7" x14ac:dyDescent="0.35">
      <c r="B206" s="3" t="s">
        <v>79</v>
      </c>
      <c r="C206" t="s">
        <v>193</v>
      </c>
      <c r="D206" s="8">
        <v>69.59</v>
      </c>
      <c r="E206" s="8"/>
      <c r="F206" s="8">
        <f t="shared" si="3"/>
        <v>3420.2900000000009</v>
      </c>
      <c r="G206" s="8" t="s">
        <v>181</v>
      </c>
    </row>
    <row r="207" spans="2:7" x14ac:dyDescent="0.35">
      <c r="B207" s="3" t="s">
        <v>79</v>
      </c>
      <c r="C207" t="s">
        <v>189</v>
      </c>
      <c r="D207" s="8"/>
      <c r="E207" s="8">
        <v>66.16</v>
      </c>
      <c r="F207" s="8">
        <f t="shared" si="3"/>
        <v>3486.4500000000007</v>
      </c>
      <c r="G207" s="8" t="s">
        <v>19</v>
      </c>
    </row>
    <row r="208" spans="2:7" x14ac:dyDescent="0.35">
      <c r="B208" s="3" t="s">
        <v>79</v>
      </c>
      <c r="C208" t="s">
        <v>190</v>
      </c>
      <c r="D208" s="8">
        <v>1000</v>
      </c>
      <c r="E208" s="8"/>
      <c r="F208" s="8">
        <f t="shared" si="3"/>
        <v>2486.4500000000007</v>
      </c>
      <c r="G208" s="8" t="s">
        <v>179</v>
      </c>
    </row>
    <row r="209" spans="2:7" x14ac:dyDescent="0.35">
      <c r="B209" s="3" t="s">
        <v>79</v>
      </c>
      <c r="C209" t="s">
        <v>193</v>
      </c>
      <c r="D209" s="8">
        <v>160</v>
      </c>
      <c r="E209" s="8"/>
      <c r="F209" s="8">
        <f t="shared" si="3"/>
        <v>2326.4500000000007</v>
      </c>
      <c r="G209" s="8" t="s">
        <v>181</v>
      </c>
    </row>
    <row r="210" spans="2:7" x14ac:dyDescent="0.35">
      <c r="B210" s="3" t="s">
        <v>79</v>
      </c>
      <c r="C210" t="s">
        <v>193</v>
      </c>
      <c r="D210" s="8">
        <v>200</v>
      </c>
      <c r="E210" s="8"/>
      <c r="F210" s="8">
        <f t="shared" si="3"/>
        <v>2126.4500000000007</v>
      </c>
      <c r="G210" s="8" t="s">
        <v>181</v>
      </c>
    </row>
    <row r="211" spans="2:7" x14ac:dyDescent="0.35">
      <c r="B211" s="3" t="s">
        <v>80</v>
      </c>
      <c r="C211" t="s">
        <v>188</v>
      </c>
      <c r="D211" s="8">
        <v>500</v>
      </c>
      <c r="E211" s="8"/>
      <c r="F211" s="8">
        <f t="shared" si="3"/>
        <v>1626.4500000000007</v>
      </c>
      <c r="G211" s="8" t="s">
        <v>181</v>
      </c>
    </row>
    <row r="212" spans="2:7" x14ac:dyDescent="0.35">
      <c r="B212" s="3" t="s">
        <v>80</v>
      </c>
      <c r="C212" t="s">
        <v>193</v>
      </c>
      <c r="D212" s="8">
        <v>13.77</v>
      </c>
      <c r="E212" s="8"/>
      <c r="F212" s="8">
        <f t="shared" si="3"/>
        <v>1612.6800000000007</v>
      </c>
      <c r="G212" s="8" t="s">
        <v>181</v>
      </c>
    </row>
    <row r="213" spans="2:7" x14ac:dyDescent="0.35">
      <c r="B213" s="4" t="s">
        <v>81</v>
      </c>
      <c r="C213" t="s">
        <v>191</v>
      </c>
      <c r="D213" s="8"/>
      <c r="E213" s="8">
        <v>350</v>
      </c>
      <c r="F213" s="8">
        <f t="shared" si="3"/>
        <v>1962.6800000000007</v>
      </c>
      <c r="G213" s="8" t="s">
        <v>19</v>
      </c>
    </row>
    <row r="214" spans="2:7" x14ac:dyDescent="0.35">
      <c r="B214" s="4" t="s">
        <v>81</v>
      </c>
      <c r="C214" t="s">
        <v>193</v>
      </c>
      <c r="D214" s="2">
        <v>25</v>
      </c>
      <c r="E214" s="2"/>
      <c r="F214" s="8">
        <f t="shared" si="3"/>
        <v>1937.6800000000007</v>
      </c>
      <c r="G214" s="8" t="s">
        <v>181</v>
      </c>
    </row>
    <row r="215" spans="2:7" x14ac:dyDescent="0.35">
      <c r="B215" s="4" t="s">
        <v>81</v>
      </c>
      <c r="C215" t="s">
        <v>193</v>
      </c>
      <c r="D215" s="2">
        <v>51.25</v>
      </c>
      <c r="E215" s="2"/>
      <c r="F215" s="8">
        <f t="shared" si="3"/>
        <v>1886.4300000000007</v>
      </c>
      <c r="G215" s="8" t="s">
        <v>181</v>
      </c>
    </row>
    <row r="216" spans="2:7" x14ac:dyDescent="0.35">
      <c r="B216" s="4" t="s">
        <v>82</v>
      </c>
      <c r="C216" t="s">
        <v>193</v>
      </c>
      <c r="D216" s="2">
        <v>39.08</v>
      </c>
      <c r="E216" s="2"/>
      <c r="F216" s="8">
        <f t="shared" si="3"/>
        <v>1847.3500000000008</v>
      </c>
      <c r="G216" s="8" t="s">
        <v>181</v>
      </c>
    </row>
    <row r="217" spans="2:7" x14ac:dyDescent="0.35">
      <c r="B217" s="4" t="s">
        <v>82</v>
      </c>
      <c r="C217" t="s">
        <v>224</v>
      </c>
      <c r="D217" s="2">
        <v>500</v>
      </c>
      <c r="E217" s="5"/>
      <c r="F217" s="8">
        <f t="shared" si="3"/>
        <v>1347.3500000000008</v>
      </c>
      <c r="G217" s="8" t="s">
        <v>179</v>
      </c>
    </row>
    <row r="218" spans="2:7" x14ac:dyDescent="0.35">
      <c r="B218" s="4" t="s">
        <v>83</v>
      </c>
      <c r="C218" t="s">
        <v>193</v>
      </c>
      <c r="D218" s="2">
        <v>30</v>
      </c>
      <c r="E218" s="5"/>
      <c r="F218" s="8">
        <f t="shared" si="3"/>
        <v>1317.3500000000008</v>
      </c>
      <c r="G218" s="8" t="s">
        <v>181</v>
      </c>
    </row>
    <row r="219" spans="2:7" x14ac:dyDescent="0.35">
      <c r="B219" s="4" t="s">
        <v>84</v>
      </c>
      <c r="C219" t="s">
        <v>193</v>
      </c>
      <c r="D219" s="2">
        <v>14.99</v>
      </c>
      <c r="E219" s="5"/>
      <c r="F219" s="8">
        <f t="shared" si="3"/>
        <v>1302.3600000000008</v>
      </c>
      <c r="G219" s="8" t="s">
        <v>181</v>
      </c>
    </row>
    <row r="220" spans="2:7" x14ac:dyDescent="0.35">
      <c r="B220" s="4" t="s">
        <v>85</v>
      </c>
      <c r="C220" t="s">
        <v>193</v>
      </c>
      <c r="D220" s="2">
        <v>30</v>
      </c>
      <c r="E220" s="5"/>
      <c r="F220" s="8">
        <f t="shared" si="3"/>
        <v>1272.3600000000008</v>
      </c>
      <c r="G220" s="8" t="s">
        <v>181</v>
      </c>
    </row>
    <row r="221" spans="2:7" x14ac:dyDescent="0.35">
      <c r="B221" s="4" t="s">
        <v>85</v>
      </c>
      <c r="C221" t="s">
        <v>195</v>
      </c>
      <c r="D221" s="2">
        <v>15.11</v>
      </c>
      <c r="E221" s="5"/>
      <c r="F221" s="8">
        <f t="shared" si="3"/>
        <v>1257.2500000000009</v>
      </c>
      <c r="G221" s="8" t="s">
        <v>181</v>
      </c>
    </row>
    <row r="222" spans="2:7" x14ac:dyDescent="0.35">
      <c r="B222" s="4" t="s">
        <v>86</v>
      </c>
      <c r="C222" t="s">
        <v>193</v>
      </c>
      <c r="D222" s="2">
        <v>26.05</v>
      </c>
      <c r="E222" s="5"/>
      <c r="F222" s="8">
        <f t="shared" si="3"/>
        <v>1231.200000000001</v>
      </c>
      <c r="G222" s="8" t="s">
        <v>181</v>
      </c>
    </row>
    <row r="223" spans="2:7" x14ac:dyDescent="0.35">
      <c r="B223" s="4" t="s">
        <v>87</v>
      </c>
      <c r="C223" t="s">
        <v>193</v>
      </c>
      <c r="D223" s="2">
        <v>45.72</v>
      </c>
      <c r="E223" s="5"/>
      <c r="F223" s="8">
        <f t="shared" si="3"/>
        <v>1185.4800000000009</v>
      </c>
      <c r="G223" s="8" t="s">
        <v>181</v>
      </c>
    </row>
    <row r="224" spans="2:7" x14ac:dyDescent="0.35">
      <c r="B224" s="4" t="s">
        <v>87</v>
      </c>
      <c r="C224" t="s">
        <v>219</v>
      </c>
      <c r="D224" s="5"/>
      <c r="E224" s="5">
        <v>26.05</v>
      </c>
      <c r="F224" s="8">
        <f t="shared" si="3"/>
        <v>1211.5300000000009</v>
      </c>
      <c r="G224" s="8" t="s">
        <v>19</v>
      </c>
    </row>
    <row r="225" spans="2:7" x14ac:dyDescent="0.35">
      <c r="B225" s="4" t="s">
        <v>88</v>
      </c>
      <c r="C225" t="s">
        <v>193</v>
      </c>
      <c r="D225" s="5">
        <v>5.69</v>
      </c>
      <c r="E225" s="5"/>
      <c r="F225" s="8">
        <f t="shared" si="3"/>
        <v>1205.8400000000008</v>
      </c>
      <c r="G225" s="8" t="s">
        <v>181</v>
      </c>
    </row>
    <row r="226" spans="2:7" x14ac:dyDescent="0.35">
      <c r="B226" s="4" t="s">
        <v>88</v>
      </c>
      <c r="C226" t="s">
        <v>193</v>
      </c>
      <c r="D226" s="5">
        <v>30</v>
      </c>
      <c r="E226" s="5"/>
      <c r="F226" s="8">
        <f t="shared" si="3"/>
        <v>1175.8400000000008</v>
      </c>
      <c r="G226" s="8" t="s">
        <v>181</v>
      </c>
    </row>
    <row r="227" spans="2:7" x14ac:dyDescent="0.35">
      <c r="B227" s="4" t="s">
        <v>89</v>
      </c>
      <c r="C227" t="s">
        <v>193</v>
      </c>
      <c r="D227" s="5">
        <v>207</v>
      </c>
      <c r="E227" s="5"/>
      <c r="F227" s="8">
        <f t="shared" si="3"/>
        <v>968.84000000000083</v>
      </c>
      <c r="G227" s="8" t="s">
        <v>181</v>
      </c>
    </row>
    <row r="228" spans="2:7" x14ac:dyDescent="0.35">
      <c r="B228" s="4" t="s">
        <v>90</v>
      </c>
      <c r="C228" t="s">
        <v>188</v>
      </c>
      <c r="D228" s="5">
        <v>75</v>
      </c>
      <c r="E228" s="5"/>
      <c r="F228" s="8">
        <f t="shared" si="3"/>
        <v>893.84000000000083</v>
      </c>
      <c r="G228" s="8" t="s">
        <v>181</v>
      </c>
    </row>
    <row r="229" spans="2:7" x14ac:dyDescent="0.35">
      <c r="B229" s="4" t="s">
        <v>90</v>
      </c>
      <c r="C229" t="s">
        <v>189</v>
      </c>
      <c r="D229" s="5"/>
      <c r="E229" s="5">
        <v>178</v>
      </c>
      <c r="F229" s="8">
        <f t="shared" si="3"/>
        <v>1071.8400000000008</v>
      </c>
      <c r="G229" s="8" t="s">
        <v>19</v>
      </c>
    </row>
    <row r="230" spans="2:7" x14ac:dyDescent="0.35">
      <c r="B230" s="4" t="s">
        <v>90</v>
      </c>
      <c r="C230" t="s">
        <v>190</v>
      </c>
      <c r="D230" s="5">
        <v>500</v>
      </c>
      <c r="E230" s="5"/>
      <c r="F230" s="8">
        <f t="shared" si="3"/>
        <v>571.84000000000083</v>
      </c>
      <c r="G230" s="8" t="s">
        <v>179</v>
      </c>
    </row>
    <row r="231" spans="2:7" x14ac:dyDescent="0.35">
      <c r="B231" s="4" t="s">
        <v>91</v>
      </c>
      <c r="C231" t="s">
        <v>193</v>
      </c>
      <c r="D231" s="5">
        <v>9.99</v>
      </c>
      <c r="E231" s="5"/>
      <c r="F231" s="8">
        <f t="shared" si="3"/>
        <v>561.85000000000082</v>
      </c>
      <c r="G231" s="8" t="s">
        <v>181</v>
      </c>
    </row>
    <row r="232" spans="2:7" x14ac:dyDescent="0.35">
      <c r="B232" s="4" t="s">
        <v>91</v>
      </c>
      <c r="C232" t="s">
        <v>193</v>
      </c>
      <c r="D232" s="5">
        <v>31.35</v>
      </c>
      <c r="E232" s="5"/>
      <c r="F232" s="8">
        <f t="shared" si="3"/>
        <v>530.5000000000008</v>
      </c>
      <c r="G232" s="8" t="s">
        <v>181</v>
      </c>
    </row>
    <row r="233" spans="2:7" x14ac:dyDescent="0.35">
      <c r="B233" s="4" t="s">
        <v>91</v>
      </c>
      <c r="C233" t="s">
        <v>193</v>
      </c>
      <c r="D233" s="5">
        <v>17.5</v>
      </c>
      <c r="E233" s="5"/>
      <c r="F233" s="8">
        <f t="shared" si="3"/>
        <v>513.0000000000008</v>
      </c>
      <c r="G233" s="8" t="s">
        <v>181</v>
      </c>
    </row>
    <row r="234" spans="2:7" x14ac:dyDescent="0.35">
      <c r="B234" s="4" t="s">
        <v>91</v>
      </c>
      <c r="C234" t="s">
        <v>193</v>
      </c>
      <c r="D234" s="5">
        <v>80.27</v>
      </c>
      <c r="E234" s="5"/>
      <c r="F234" s="8">
        <f t="shared" si="3"/>
        <v>432.73000000000081</v>
      </c>
      <c r="G234" s="8" t="s">
        <v>181</v>
      </c>
    </row>
    <row r="235" spans="2:7" x14ac:dyDescent="0.35">
      <c r="B235" s="4" t="s">
        <v>92</v>
      </c>
      <c r="C235" t="s">
        <v>193</v>
      </c>
      <c r="D235" s="5">
        <v>6.14</v>
      </c>
      <c r="E235" s="5"/>
      <c r="F235" s="8">
        <f t="shared" si="3"/>
        <v>426.59000000000083</v>
      </c>
      <c r="G235" s="8" t="s">
        <v>181</v>
      </c>
    </row>
    <row r="236" spans="2:7" x14ac:dyDescent="0.35">
      <c r="B236" s="4" t="s">
        <v>93</v>
      </c>
      <c r="C236" t="s">
        <v>188</v>
      </c>
      <c r="D236" s="5">
        <v>160</v>
      </c>
      <c r="E236" s="5"/>
      <c r="F236" s="8">
        <f t="shared" si="3"/>
        <v>266.59000000000083</v>
      </c>
      <c r="G236" s="8" t="s">
        <v>181</v>
      </c>
    </row>
    <row r="237" spans="2:7" x14ac:dyDescent="0.35">
      <c r="B237" s="4" t="s">
        <v>93</v>
      </c>
      <c r="C237" t="s">
        <v>193</v>
      </c>
      <c r="D237" s="5">
        <v>1.08</v>
      </c>
      <c r="E237" s="5"/>
      <c r="F237" s="8">
        <f t="shared" si="3"/>
        <v>265.51000000000084</v>
      </c>
      <c r="G237" s="8" t="s">
        <v>181</v>
      </c>
    </row>
    <row r="238" spans="2:7" x14ac:dyDescent="0.35">
      <c r="B238" s="3">
        <v>44934</v>
      </c>
      <c r="C238" t="s">
        <v>191</v>
      </c>
      <c r="D238" s="8"/>
      <c r="E238" s="8">
        <v>400</v>
      </c>
      <c r="F238" s="8">
        <f t="shared" si="3"/>
        <v>665.5100000000009</v>
      </c>
      <c r="G238" s="8" t="s">
        <v>19</v>
      </c>
    </row>
    <row r="239" spans="2:7" x14ac:dyDescent="0.35">
      <c r="B239" s="3">
        <v>44934</v>
      </c>
      <c r="C239" t="s">
        <v>188</v>
      </c>
      <c r="D239" s="8">
        <v>150</v>
      </c>
      <c r="E239" s="8"/>
      <c r="F239" s="8">
        <f t="shared" si="3"/>
        <v>515.5100000000009</v>
      </c>
      <c r="G239" s="8" t="s">
        <v>181</v>
      </c>
    </row>
    <row r="240" spans="2:7" x14ac:dyDescent="0.35">
      <c r="B240" s="3">
        <v>44934</v>
      </c>
      <c r="C240" t="s">
        <v>193</v>
      </c>
      <c r="D240" s="8">
        <v>2.82</v>
      </c>
      <c r="E240" s="8"/>
      <c r="F240" s="8">
        <f t="shared" si="3"/>
        <v>512.69000000000085</v>
      </c>
      <c r="G240" s="8" t="s">
        <v>181</v>
      </c>
    </row>
    <row r="241" spans="2:7" x14ac:dyDescent="0.35">
      <c r="B241" s="3">
        <v>44934</v>
      </c>
      <c r="C241" t="s">
        <v>195</v>
      </c>
      <c r="D241" s="8">
        <v>55</v>
      </c>
      <c r="E241" s="8"/>
      <c r="F241" s="8">
        <f t="shared" si="3"/>
        <v>457.69000000000085</v>
      </c>
      <c r="G241" s="8" t="s">
        <v>181</v>
      </c>
    </row>
    <row r="242" spans="2:7" x14ac:dyDescent="0.35">
      <c r="B242" s="3">
        <v>44934</v>
      </c>
      <c r="C242" t="s">
        <v>189</v>
      </c>
      <c r="D242" s="8"/>
      <c r="E242" s="8">
        <v>350</v>
      </c>
      <c r="F242" s="8">
        <f t="shared" si="3"/>
        <v>807.69000000000085</v>
      </c>
      <c r="G242" s="8" t="s">
        <v>19</v>
      </c>
    </row>
    <row r="243" spans="2:7" x14ac:dyDescent="0.35">
      <c r="B243" s="3">
        <v>44934</v>
      </c>
      <c r="C243" t="s">
        <v>193</v>
      </c>
      <c r="D243" s="8">
        <v>15</v>
      </c>
      <c r="E243" s="8"/>
      <c r="F243" s="8">
        <f t="shared" si="3"/>
        <v>792.69000000000085</v>
      </c>
      <c r="G243" s="8" t="s">
        <v>181</v>
      </c>
    </row>
    <row r="244" spans="2:7" x14ac:dyDescent="0.35">
      <c r="B244" s="3">
        <v>44934</v>
      </c>
      <c r="C244" t="s">
        <v>218</v>
      </c>
      <c r="D244" s="8">
        <v>62</v>
      </c>
      <c r="E244" s="8"/>
      <c r="F244" s="8">
        <f t="shared" si="3"/>
        <v>730.69000000000085</v>
      </c>
      <c r="G244" s="8" t="s">
        <v>179</v>
      </c>
    </row>
    <row r="245" spans="2:7" x14ac:dyDescent="0.35">
      <c r="B245" s="3">
        <v>44934</v>
      </c>
      <c r="C245" t="s">
        <v>225</v>
      </c>
      <c r="D245" s="8">
        <v>3.5</v>
      </c>
      <c r="E245" s="8"/>
      <c r="F245" s="8">
        <f t="shared" si="3"/>
        <v>727.19000000000085</v>
      </c>
      <c r="G245" s="8" t="s">
        <v>181</v>
      </c>
    </row>
    <row r="246" spans="2:7" x14ac:dyDescent="0.35">
      <c r="B246" s="3">
        <v>44965</v>
      </c>
      <c r="C246" t="s">
        <v>193</v>
      </c>
      <c r="D246" s="8">
        <v>36.950000000000003</v>
      </c>
      <c r="E246" s="8"/>
      <c r="F246" s="8">
        <f t="shared" si="3"/>
        <v>690.2400000000008</v>
      </c>
      <c r="G246" s="8" t="s">
        <v>181</v>
      </c>
    </row>
    <row r="247" spans="2:7" x14ac:dyDescent="0.35">
      <c r="B247" s="3">
        <v>44965</v>
      </c>
      <c r="C247" t="s">
        <v>193</v>
      </c>
      <c r="D247" s="8">
        <v>26.11</v>
      </c>
      <c r="E247" s="8"/>
      <c r="F247" s="8">
        <f t="shared" si="3"/>
        <v>664.13000000000079</v>
      </c>
      <c r="G247" s="8" t="s">
        <v>181</v>
      </c>
    </row>
    <row r="248" spans="2:7" x14ac:dyDescent="0.35">
      <c r="B248" s="3">
        <v>44965</v>
      </c>
      <c r="C248" t="s">
        <v>193</v>
      </c>
      <c r="D248" s="8">
        <v>6.9</v>
      </c>
      <c r="E248" s="8"/>
      <c r="F248" s="8">
        <f t="shared" si="3"/>
        <v>657.23000000000081</v>
      </c>
      <c r="G248" s="8" t="s">
        <v>181</v>
      </c>
    </row>
    <row r="249" spans="2:7" x14ac:dyDescent="0.35">
      <c r="B249" s="3">
        <v>44993</v>
      </c>
      <c r="C249" t="s">
        <v>193</v>
      </c>
      <c r="D249" s="8">
        <v>28.75</v>
      </c>
      <c r="E249" s="8"/>
      <c r="F249" s="8">
        <f t="shared" si="3"/>
        <v>628.48000000000081</v>
      </c>
      <c r="G249" s="8" t="s">
        <v>181</v>
      </c>
    </row>
    <row r="250" spans="2:7" x14ac:dyDescent="0.35">
      <c r="B250" s="3">
        <v>44993</v>
      </c>
      <c r="C250" t="s">
        <v>193</v>
      </c>
      <c r="D250" s="8">
        <v>25</v>
      </c>
      <c r="E250" s="8"/>
      <c r="F250" s="8">
        <f t="shared" si="3"/>
        <v>603.48000000000081</v>
      </c>
      <c r="G250" s="8" t="s">
        <v>181</v>
      </c>
    </row>
    <row r="251" spans="2:7" x14ac:dyDescent="0.35">
      <c r="B251" s="3">
        <v>44993</v>
      </c>
      <c r="C251" t="s">
        <v>190</v>
      </c>
      <c r="D251" s="8">
        <v>100</v>
      </c>
      <c r="E251" s="8"/>
      <c r="F251" s="8">
        <f t="shared" si="3"/>
        <v>503.48000000000081</v>
      </c>
      <c r="G251" s="8" t="s">
        <v>179</v>
      </c>
    </row>
    <row r="252" spans="2:7" x14ac:dyDescent="0.35">
      <c r="B252" s="3">
        <v>44993</v>
      </c>
      <c r="C252" t="s">
        <v>190</v>
      </c>
      <c r="D252" s="8">
        <v>100</v>
      </c>
      <c r="E252" s="8"/>
      <c r="F252" s="8">
        <f t="shared" si="3"/>
        <v>403.48000000000081</v>
      </c>
      <c r="G252" s="8" t="s">
        <v>179</v>
      </c>
    </row>
    <row r="253" spans="2:7" x14ac:dyDescent="0.35">
      <c r="B253" s="3">
        <v>44993</v>
      </c>
      <c r="C253" t="s">
        <v>218</v>
      </c>
      <c r="D253" s="8">
        <v>40</v>
      </c>
      <c r="E253" s="8"/>
      <c r="F253" s="8">
        <f t="shared" si="3"/>
        <v>363.48000000000081</v>
      </c>
      <c r="G253" s="8" t="s">
        <v>179</v>
      </c>
    </row>
    <row r="254" spans="2:7" x14ac:dyDescent="0.35">
      <c r="B254" s="3">
        <v>45024</v>
      </c>
      <c r="C254" t="s">
        <v>193</v>
      </c>
      <c r="D254" s="8">
        <v>35.700000000000003</v>
      </c>
      <c r="E254" s="8"/>
      <c r="F254" s="8">
        <f t="shared" si="3"/>
        <v>327.78000000000083</v>
      </c>
      <c r="G254" s="8" t="s">
        <v>181</v>
      </c>
    </row>
    <row r="255" spans="2:7" x14ac:dyDescent="0.35">
      <c r="B255" s="3">
        <v>45085</v>
      </c>
      <c r="C255" t="s">
        <v>191</v>
      </c>
      <c r="D255" s="5"/>
      <c r="E255" s="5">
        <v>225</v>
      </c>
      <c r="F255" s="8">
        <f t="shared" si="3"/>
        <v>552.78000000000088</v>
      </c>
      <c r="G255" s="8" t="s">
        <v>19</v>
      </c>
    </row>
    <row r="256" spans="2:7" x14ac:dyDescent="0.35">
      <c r="B256" s="3">
        <v>45085</v>
      </c>
      <c r="C256" t="s">
        <v>188</v>
      </c>
      <c r="D256" s="8">
        <v>300</v>
      </c>
      <c r="E256" s="8"/>
      <c r="F256" s="8">
        <f t="shared" si="3"/>
        <v>252.78000000000088</v>
      </c>
      <c r="G256" s="8" t="s">
        <v>181</v>
      </c>
    </row>
    <row r="257" spans="2:7" x14ac:dyDescent="0.35">
      <c r="B257" s="3">
        <v>45085</v>
      </c>
      <c r="C257" t="s">
        <v>195</v>
      </c>
      <c r="D257" s="8">
        <v>1</v>
      </c>
      <c r="E257" s="8"/>
      <c r="F257" s="8">
        <f t="shared" si="3"/>
        <v>251.78000000000088</v>
      </c>
      <c r="G257" s="8" t="s">
        <v>181</v>
      </c>
    </row>
    <row r="258" spans="2:7" x14ac:dyDescent="0.35">
      <c r="B258" s="3">
        <v>45085</v>
      </c>
      <c r="C258" t="s">
        <v>195</v>
      </c>
      <c r="D258" s="8">
        <v>250</v>
      </c>
      <c r="E258" s="8"/>
      <c r="F258" s="8">
        <f t="shared" si="3"/>
        <v>1.7800000000008822</v>
      </c>
      <c r="G258" s="8" t="s">
        <v>181</v>
      </c>
    </row>
    <row r="259" spans="2:7" x14ac:dyDescent="0.35">
      <c r="B259" s="3">
        <v>45115</v>
      </c>
      <c r="C259" t="s">
        <v>189</v>
      </c>
      <c r="D259" s="8"/>
      <c r="E259" s="8">
        <v>578</v>
      </c>
      <c r="F259" s="8">
        <f t="shared" si="3"/>
        <v>579.78000000000088</v>
      </c>
      <c r="G259" s="8" t="s">
        <v>19</v>
      </c>
    </row>
    <row r="260" spans="2:7" x14ac:dyDescent="0.35">
      <c r="B260" s="3">
        <v>45146</v>
      </c>
      <c r="C260" t="s">
        <v>210</v>
      </c>
      <c r="D260" s="8">
        <v>52.99</v>
      </c>
      <c r="E260" s="8"/>
      <c r="F260" s="8">
        <f t="shared" ref="F260:F323" si="4">F259-D260+E260</f>
        <v>526.79000000000087</v>
      </c>
      <c r="G260" s="8" t="s">
        <v>181</v>
      </c>
    </row>
    <row r="261" spans="2:7" x14ac:dyDescent="0.35">
      <c r="B261" s="3">
        <v>45146</v>
      </c>
      <c r="C261" t="s">
        <v>193</v>
      </c>
      <c r="D261" s="8">
        <v>34</v>
      </c>
      <c r="E261" s="8"/>
      <c r="F261" s="8">
        <f t="shared" si="4"/>
        <v>492.79000000000087</v>
      </c>
      <c r="G261" s="8" t="s">
        <v>181</v>
      </c>
    </row>
    <row r="262" spans="2:7" x14ac:dyDescent="0.35">
      <c r="B262" s="3">
        <v>45146</v>
      </c>
      <c r="C262" t="s">
        <v>193</v>
      </c>
      <c r="D262" s="8">
        <v>10.050000000000001</v>
      </c>
      <c r="E262" s="8"/>
      <c r="F262" s="8">
        <f t="shared" si="4"/>
        <v>482.74000000000086</v>
      </c>
      <c r="G262" s="8" t="s">
        <v>181</v>
      </c>
    </row>
    <row r="263" spans="2:7" x14ac:dyDescent="0.35">
      <c r="B263" s="3">
        <v>45177</v>
      </c>
      <c r="C263" t="s">
        <v>193</v>
      </c>
      <c r="D263" s="2">
        <v>75</v>
      </c>
      <c r="E263" s="2"/>
      <c r="F263" s="8">
        <f t="shared" si="4"/>
        <v>407.74000000000086</v>
      </c>
      <c r="G263" s="8" t="s">
        <v>181</v>
      </c>
    </row>
    <row r="264" spans="2:7" x14ac:dyDescent="0.35">
      <c r="B264" s="3">
        <v>45177</v>
      </c>
      <c r="C264" t="s">
        <v>195</v>
      </c>
      <c r="D264" s="2">
        <v>52.99</v>
      </c>
      <c r="E264" s="2"/>
      <c r="F264" s="8">
        <f t="shared" si="4"/>
        <v>354.75000000000085</v>
      </c>
      <c r="G264" s="8" t="s">
        <v>181</v>
      </c>
    </row>
    <row r="265" spans="2:7" x14ac:dyDescent="0.35">
      <c r="B265" s="3">
        <v>45177</v>
      </c>
      <c r="C265" t="s">
        <v>226</v>
      </c>
      <c r="D265" s="2"/>
      <c r="E265" s="2">
        <v>52.99</v>
      </c>
      <c r="F265" s="8">
        <f t="shared" si="4"/>
        <v>407.74000000000086</v>
      </c>
      <c r="G265" s="8" t="s">
        <v>19</v>
      </c>
    </row>
    <row r="266" spans="2:7" x14ac:dyDescent="0.35">
      <c r="B266" s="3">
        <v>45177</v>
      </c>
      <c r="C266" t="s">
        <v>189</v>
      </c>
      <c r="D266" s="5"/>
      <c r="E266" s="5">
        <v>300</v>
      </c>
      <c r="F266" s="8">
        <f t="shared" si="4"/>
        <v>707.74000000000092</v>
      </c>
      <c r="G266" s="8" t="s">
        <v>19</v>
      </c>
    </row>
    <row r="267" spans="2:7" x14ac:dyDescent="0.35">
      <c r="B267" s="3">
        <v>45207</v>
      </c>
      <c r="C267" t="s">
        <v>188</v>
      </c>
      <c r="D267" s="5">
        <v>200</v>
      </c>
      <c r="E267" s="5"/>
      <c r="F267" s="8">
        <f t="shared" si="4"/>
        <v>507.74000000000092</v>
      </c>
      <c r="G267" s="8" t="s">
        <v>181</v>
      </c>
    </row>
    <row r="268" spans="2:7" x14ac:dyDescent="0.35">
      <c r="B268" s="3">
        <v>45207</v>
      </c>
      <c r="C268" t="s">
        <v>193</v>
      </c>
      <c r="D268" s="5">
        <v>42.33</v>
      </c>
      <c r="E268" s="5"/>
      <c r="F268" s="8">
        <f t="shared" si="4"/>
        <v>465.41000000000093</v>
      </c>
      <c r="G268" s="8" t="s">
        <v>181</v>
      </c>
    </row>
    <row r="269" spans="2:7" x14ac:dyDescent="0.35">
      <c r="B269" s="3">
        <v>45207</v>
      </c>
      <c r="C269" t="s">
        <v>218</v>
      </c>
      <c r="D269" s="5">
        <v>100</v>
      </c>
      <c r="E269" s="5"/>
      <c r="F269" s="8">
        <f t="shared" si="4"/>
        <v>365.41000000000093</v>
      </c>
      <c r="G269" s="8" t="s">
        <v>179</v>
      </c>
    </row>
    <row r="270" spans="2:7" x14ac:dyDescent="0.35">
      <c r="B270" s="3">
        <v>45268</v>
      </c>
      <c r="C270" t="s">
        <v>193</v>
      </c>
      <c r="D270" s="5">
        <v>42.15</v>
      </c>
      <c r="E270" s="5"/>
      <c r="F270" s="8">
        <f t="shared" si="4"/>
        <v>323.26000000000096</v>
      </c>
      <c r="G270" s="8" t="s">
        <v>181</v>
      </c>
    </row>
    <row r="271" spans="2:7" x14ac:dyDescent="0.35">
      <c r="B271" s="3">
        <v>45268</v>
      </c>
      <c r="C271" t="s">
        <v>193</v>
      </c>
      <c r="D271" s="5">
        <v>26.36</v>
      </c>
      <c r="E271" s="5"/>
      <c r="F271" s="8">
        <f t="shared" si="4"/>
        <v>296.90000000000094</v>
      </c>
      <c r="G271" s="8" t="s">
        <v>181</v>
      </c>
    </row>
    <row r="272" spans="2:7" x14ac:dyDescent="0.35">
      <c r="B272" s="4" t="s">
        <v>94</v>
      </c>
      <c r="C272" t="s">
        <v>202</v>
      </c>
      <c r="D272" s="5">
        <v>50</v>
      </c>
      <c r="E272" s="5"/>
      <c r="F272" s="8">
        <f t="shared" si="4"/>
        <v>246.90000000000094</v>
      </c>
      <c r="G272" s="8" t="s">
        <v>181</v>
      </c>
    </row>
    <row r="273" spans="2:7" x14ac:dyDescent="0.35">
      <c r="B273" s="4" t="s">
        <v>94</v>
      </c>
      <c r="C273" t="s">
        <v>193</v>
      </c>
      <c r="D273" s="5">
        <v>26.67</v>
      </c>
      <c r="E273" s="5"/>
      <c r="F273" s="8">
        <f t="shared" si="4"/>
        <v>220.23000000000093</v>
      </c>
      <c r="G273" s="8" t="s">
        <v>181</v>
      </c>
    </row>
    <row r="274" spans="2:7" x14ac:dyDescent="0.35">
      <c r="B274" s="4" t="s">
        <v>95</v>
      </c>
      <c r="C274" t="s">
        <v>188</v>
      </c>
      <c r="D274" s="5">
        <v>30</v>
      </c>
      <c r="E274" s="5"/>
      <c r="F274" s="8">
        <f t="shared" si="4"/>
        <v>190.23000000000093</v>
      </c>
      <c r="G274" s="8" t="s">
        <v>181</v>
      </c>
    </row>
    <row r="275" spans="2:7" x14ac:dyDescent="0.35">
      <c r="B275" s="4" t="s">
        <v>96</v>
      </c>
      <c r="C275" t="s">
        <v>227</v>
      </c>
      <c r="D275" s="5"/>
      <c r="E275" s="5">
        <v>50</v>
      </c>
      <c r="F275" s="8">
        <f t="shared" si="4"/>
        <v>240.23000000000093</v>
      </c>
      <c r="G275" s="8" t="s">
        <v>19</v>
      </c>
    </row>
    <row r="276" spans="2:7" x14ac:dyDescent="0.35">
      <c r="B276" s="4" t="s">
        <v>96</v>
      </c>
      <c r="C276" t="s">
        <v>193</v>
      </c>
      <c r="D276" s="5">
        <v>5.69</v>
      </c>
      <c r="E276" s="5"/>
      <c r="F276" s="8">
        <f t="shared" si="4"/>
        <v>234.54000000000093</v>
      </c>
      <c r="G276" s="8" t="s">
        <v>181</v>
      </c>
    </row>
    <row r="277" spans="2:7" x14ac:dyDescent="0.35">
      <c r="B277" s="4" t="s">
        <v>96</v>
      </c>
      <c r="C277" t="s">
        <v>193</v>
      </c>
      <c r="D277" s="5">
        <v>5.84</v>
      </c>
      <c r="E277" s="5"/>
      <c r="F277" s="8">
        <f t="shared" si="4"/>
        <v>228.70000000000093</v>
      </c>
      <c r="G277" s="8" t="s">
        <v>181</v>
      </c>
    </row>
    <row r="278" spans="2:7" x14ac:dyDescent="0.35">
      <c r="B278" s="4" t="s">
        <v>96</v>
      </c>
      <c r="C278" t="s">
        <v>188</v>
      </c>
      <c r="D278" s="5">
        <v>125</v>
      </c>
      <c r="E278" s="5"/>
      <c r="F278" s="8">
        <f t="shared" si="4"/>
        <v>103.70000000000093</v>
      </c>
      <c r="G278" s="8" t="s">
        <v>181</v>
      </c>
    </row>
    <row r="279" spans="2:7" x14ac:dyDescent="0.35">
      <c r="B279" s="4" t="s">
        <v>97</v>
      </c>
      <c r="C279" t="s">
        <v>193</v>
      </c>
      <c r="D279" s="5">
        <v>30.02</v>
      </c>
      <c r="E279" s="5"/>
      <c r="F279" s="8">
        <f t="shared" si="4"/>
        <v>73.680000000000931</v>
      </c>
      <c r="G279" s="8" t="s">
        <v>181</v>
      </c>
    </row>
    <row r="280" spans="2:7" x14ac:dyDescent="0.35">
      <c r="B280" s="4" t="s">
        <v>97</v>
      </c>
      <c r="C280" t="s">
        <v>193</v>
      </c>
      <c r="D280" s="5">
        <v>19.66</v>
      </c>
      <c r="E280" s="5"/>
      <c r="F280" s="8">
        <f t="shared" si="4"/>
        <v>54.020000000000934</v>
      </c>
      <c r="G280" s="8" t="s">
        <v>181</v>
      </c>
    </row>
    <row r="281" spans="2:7" x14ac:dyDescent="0.35">
      <c r="B281" s="4" t="s">
        <v>97</v>
      </c>
      <c r="C281" t="s">
        <v>193</v>
      </c>
      <c r="D281" s="5">
        <v>15.36</v>
      </c>
      <c r="E281" s="5"/>
      <c r="F281" s="8">
        <f t="shared" si="4"/>
        <v>38.660000000000935</v>
      </c>
      <c r="G281" s="8" t="s">
        <v>181</v>
      </c>
    </row>
    <row r="282" spans="2:7" x14ac:dyDescent="0.35">
      <c r="B282" s="4" t="s">
        <v>98</v>
      </c>
      <c r="C282" t="s">
        <v>193</v>
      </c>
      <c r="D282" s="5">
        <v>13.02</v>
      </c>
      <c r="E282" s="5"/>
      <c r="F282" s="8">
        <f t="shared" si="4"/>
        <v>25.640000000000935</v>
      </c>
      <c r="G282" s="8" t="s">
        <v>181</v>
      </c>
    </row>
    <row r="283" spans="2:7" x14ac:dyDescent="0.35">
      <c r="B283" s="4" t="s">
        <v>98</v>
      </c>
      <c r="C283" t="s">
        <v>193</v>
      </c>
      <c r="D283" s="5">
        <v>10.99</v>
      </c>
      <c r="E283" s="5"/>
      <c r="F283" s="8">
        <f t="shared" si="4"/>
        <v>14.650000000000935</v>
      </c>
      <c r="G283" s="8" t="s">
        <v>181</v>
      </c>
    </row>
    <row r="284" spans="2:7" x14ac:dyDescent="0.35">
      <c r="B284" s="4" t="s">
        <v>98</v>
      </c>
      <c r="C284" t="s">
        <v>193</v>
      </c>
      <c r="D284" s="5">
        <v>13.33</v>
      </c>
      <c r="E284" s="5"/>
      <c r="F284" s="8">
        <f t="shared" si="4"/>
        <v>1.3200000000009346</v>
      </c>
      <c r="G284" s="8" t="s">
        <v>181</v>
      </c>
    </row>
    <row r="285" spans="2:7" x14ac:dyDescent="0.35">
      <c r="B285" s="4" t="s">
        <v>99</v>
      </c>
      <c r="C285" t="s">
        <v>228</v>
      </c>
      <c r="D285" s="5"/>
      <c r="E285" s="5">
        <v>350</v>
      </c>
      <c r="F285" s="8">
        <f t="shared" si="4"/>
        <v>351.32000000000096</v>
      </c>
      <c r="G285" s="8" t="s">
        <v>19</v>
      </c>
    </row>
    <row r="286" spans="2:7" x14ac:dyDescent="0.35">
      <c r="B286" s="4" t="s">
        <v>100</v>
      </c>
      <c r="C286" t="s">
        <v>193</v>
      </c>
      <c r="D286" s="5">
        <v>33.03</v>
      </c>
      <c r="E286" s="5"/>
      <c r="F286" s="8">
        <f t="shared" si="4"/>
        <v>318.29000000000099</v>
      </c>
      <c r="G286" s="8" t="s">
        <v>181</v>
      </c>
    </row>
    <row r="287" spans="2:7" x14ac:dyDescent="0.35">
      <c r="B287" s="4" t="s">
        <v>100</v>
      </c>
      <c r="C287" t="s">
        <v>193</v>
      </c>
      <c r="D287" s="5">
        <v>1.4</v>
      </c>
      <c r="E287" s="5"/>
      <c r="F287" s="8">
        <f t="shared" si="4"/>
        <v>316.89000000000101</v>
      </c>
      <c r="G287" s="8" t="s">
        <v>181</v>
      </c>
    </row>
    <row r="288" spans="2:7" x14ac:dyDescent="0.35">
      <c r="B288" s="4" t="s">
        <v>100</v>
      </c>
      <c r="C288" t="s">
        <v>189</v>
      </c>
      <c r="D288" s="5"/>
      <c r="E288" s="5">
        <v>178</v>
      </c>
      <c r="F288" s="8">
        <f t="shared" si="4"/>
        <v>494.89000000000101</v>
      </c>
      <c r="G288" s="8" t="s">
        <v>19</v>
      </c>
    </row>
    <row r="289" spans="2:7" x14ac:dyDescent="0.35">
      <c r="B289" s="4" t="s">
        <v>101</v>
      </c>
      <c r="C289" t="s">
        <v>193</v>
      </c>
      <c r="D289" s="5">
        <v>150</v>
      </c>
      <c r="E289" s="5"/>
      <c r="F289" s="8">
        <f t="shared" si="4"/>
        <v>344.89000000000101</v>
      </c>
      <c r="G289" s="8" t="s">
        <v>181</v>
      </c>
    </row>
    <row r="290" spans="2:7" x14ac:dyDescent="0.35">
      <c r="B290" s="4" t="s">
        <v>101</v>
      </c>
      <c r="C290" t="s">
        <v>193</v>
      </c>
      <c r="D290" s="5">
        <v>100</v>
      </c>
      <c r="E290" s="5"/>
      <c r="F290" s="8">
        <f t="shared" si="4"/>
        <v>244.89000000000101</v>
      </c>
      <c r="G290" s="8" t="s">
        <v>181</v>
      </c>
    </row>
    <row r="291" spans="2:7" x14ac:dyDescent="0.35">
      <c r="B291" s="4" t="s">
        <v>101</v>
      </c>
      <c r="C291" t="s">
        <v>218</v>
      </c>
      <c r="D291" s="5">
        <v>20</v>
      </c>
      <c r="E291" s="5"/>
      <c r="F291" s="8">
        <f t="shared" si="4"/>
        <v>224.89000000000101</v>
      </c>
      <c r="G291" s="8" t="s">
        <v>179</v>
      </c>
    </row>
    <row r="292" spans="2:7" x14ac:dyDescent="0.35">
      <c r="B292" s="4" t="s">
        <v>101</v>
      </c>
      <c r="C292" t="s">
        <v>191</v>
      </c>
      <c r="D292" s="5"/>
      <c r="E292" s="5">
        <v>350</v>
      </c>
      <c r="F292" s="8">
        <f t="shared" si="4"/>
        <v>574.89000000000101</v>
      </c>
      <c r="G292" s="8" t="s">
        <v>19</v>
      </c>
    </row>
    <row r="293" spans="2:7" x14ac:dyDescent="0.35">
      <c r="B293" s="4" t="s">
        <v>102</v>
      </c>
      <c r="C293" t="s">
        <v>193</v>
      </c>
      <c r="D293" s="5">
        <v>16.02</v>
      </c>
      <c r="E293" s="5"/>
      <c r="F293" s="8">
        <f t="shared" si="4"/>
        <v>558.87000000000103</v>
      </c>
      <c r="G293" s="8" t="s">
        <v>181</v>
      </c>
    </row>
    <row r="294" spans="2:7" x14ac:dyDescent="0.35">
      <c r="B294" s="4" t="s">
        <v>103</v>
      </c>
      <c r="C294" t="s">
        <v>191</v>
      </c>
      <c r="D294" s="5"/>
      <c r="E294" s="5">
        <v>1</v>
      </c>
      <c r="F294" s="8">
        <f t="shared" si="4"/>
        <v>559.87000000000103</v>
      </c>
      <c r="G294" s="8" t="s">
        <v>19</v>
      </c>
    </row>
    <row r="295" spans="2:7" x14ac:dyDescent="0.35">
      <c r="B295" s="4" t="s">
        <v>103</v>
      </c>
      <c r="C295" t="s">
        <v>191</v>
      </c>
      <c r="D295" s="5"/>
      <c r="E295" s="5">
        <v>1196</v>
      </c>
      <c r="F295" s="8">
        <f t="shared" si="4"/>
        <v>1755.870000000001</v>
      </c>
      <c r="G295" s="8" t="s">
        <v>19</v>
      </c>
    </row>
    <row r="296" spans="2:7" x14ac:dyDescent="0.35">
      <c r="B296" s="4" t="s">
        <v>103</v>
      </c>
      <c r="C296" t="s">
        <v>193</v>
      </c>
      <c r="D296" s="5">
        <v>9.9499999999999993</v>
      </c>
      <c r="E296" s="5"/>
      <c r="F296" s="8">
        <f t="shared" si="4"/>
        <v>1745.920000000001</v>
      </c>
      <c r="G296" s="8" t="s">
        <v>181</v>
      </c>
    </row>
    <row r="297" spans="2:7" x14ac:dyDescent="0.35">
      <c r="B297" s="4" t="s">
        <v>103</v>
      </c>
      <c r="C297" t="s">
        <v>188</v>
      </c>
      <c r="D297" s="5">
        <v>360</v>
      </c>
      <c r="E297" s="5"/>
      <c r="F297" s="8">
        <f t="shared" si="4"/>
        <v>1385.920000000001</v>
      </c>
      <c r="G297" s="8" t="s">
        <v>181</v>
      </c>
    </row>
    <row r="298" spans="2:7" x14ac:dyDescent="0.35">
      <c r="B298" s="4" t="s">
        <v>103</v>
      </c>
      <c r="C298" t="s">
        <v>190</v>
      </c>
      <c r="D298" s="5">
        <v>500</v>
      </c>
      <c r="E298" s="5"/>
      <c r="F298" s="8">
        <f t="shared" si="4"/>
        <v>885.92000000000098</v>
      </c>
      <c r="G298" s="8" t="s">
        <v>179</v>
      </c>
    </row>
    <row r="299" spans="2:7" x14ac:dyDescent="0.35">
      <c r="B299" s="4" t="s">
        <v>103</v>
      </c>
      <c r="C299" t="s">
        <v>190</v>
      </c>
      <c r="D299" s="5">
        <v>100</v>
      </c>
      <c r="E299" s="5"/>
      <c r="F299" s="8">
        <f t="shared" si="4"/>
        <v>785.92000000000098</v>
      </c>
      <c r="G299" s="8" t="s">
        <v>179</v>
      </c>
    </row>
    <row r="300" spans="2:7" x14ac:dyDescent="0.35">
      <c r="B300" s="4" t="s">
        <v>103</v>
      </c>
      <c r="C300" t="s">
        <v>190</v>
      </c>
      <c r="D300" s="5">
        <v>200</v>
      </c>
      <c r="E300" s="5"/>
      <c r="F300" s="8">
        <f t="shared" si="4"/>
        <v>585.92000000000098</v>
      </c>
      <c r="G300" s="8" t="s">
        <v>179</v>
      </c>
    </row>
    <row r="301" spans="2:7" x14ac:dyDescent="0.35">
      <c r="B301" s="4" t="s">
        <v>103</v>
      </c>
      <c r="C301" t="s">
        <v>190</v>
      </c>
      <c r="D301" s="5">
        <v>40</v>
      </c>
      <c r="E301" s="5"/>
      <c r="F301" s="8">
        <f t="shared" si="4"/>
        <v>545.92000000000098</v>
      </c>
      <c r="G301" s="8" t="s">
        <v>179</v>
      </c>
    </row>
    <row r="302" spans="2:7" x14ac:dyDescent="0.35">
      <c r="B302" s="4" t="s">
        <v>103</v>
      </c>
      <c r="C302" t="s">
        <v>193</v>
      </c>
      <c r="D302" s="5">
        <v>23.95</v>
      </c>
      <c r="E302" s="5"/>
      <c r="F302" s="8">
        <f t="shared" si="4"/>
        <v>521.97000000000094</v>
      </c>
      <c r="G302" s="8" t="s">
        <v>181</v>
      </c>
    </row>
    <row r="303" spans="2:7" x14ac:dyDescent="0.35">
      <c r="B303" s="4" t="s">
        <v>104</v>
      </c>
      <c r="C303" t="s">
        <v>195</v>
      </c>
      <c r="D303" s="5">
        <v>120</v>
      </c>
      <c r="E303" s="5"/>
      <c r="F303" s="8">
        <f t="shared" si="4"/>
        <v>401.97000000000094</v>
      </c>
      <c r="G303" s="8" t="s">
        <v>181</v>
      </c>
    </row>
    <row r="304" spans="2:7" x14ac:dyDescent="0.35">
      <c r="B304" s="4" t="s">
        <v>105</v>
      </c>
      <c r="C304" t="s">
        <v>193</v>
      </c>
      <c r="D304" s="5">
        <v>3.54</v>
      </c>
      <c r="E304" s="5"/>
      <c r="F304" s="8">
        <f t="shared" si="4"/>
        <v>398.43000000000092</v>
      </c>
      <c r="G304" s="8" t="s">
        <v>181</v>
      </c>
    </row>
    <row r="305" spans="2:7" x14ac:dyDescent="0.35">
      <c r="B305" s="4" t="s">
        <v>106</v>
      </c>
      <c r="C305" t="s">
        <v>193</v>
      </c>
      <c r="D305" s="5">
        <v>9.99</v>
      </c>
      <c r="E305" s="5"/>
      <c r="F305" s="8">
        <f t="shared" si="4"/>
        <v>388.44000000000091</v>
      </c>
      <c r="G305" s="8" t="s">
        <v>181</v>
      </c>
    </row>
    <row r="306" spans="2:7" x14ac:dyDescent="0.35">
      <c r="B306" s="4" t="s">
        <v>106</v>
      </c>
      <c r="C306" t="s">
        <v>193</v>
      </c>
      <c r="D306" s="5">
        <v>14.99</v>
      </c>
      <c r="E306" s="5"/>
      <c r="F306" s="8">
        <f t="shared" si="4"/>
        <v>373.4500000000009</v>
      </c>
      <c r="G306" s="8" t="s">
        <v>181</v>
      </c>
    </row>
    <row r="307" spans="2:7" x14ac:dyDescent="0.35">
      <c r="B307" s="4" t="s">
        <v>106</v>
      </c>
      <c r="C307" t="s">
        <v>189</v>
      </c>
      <c r="D307" s="5"/>
      <c r="E307" s="5">
        <v>165</v>
      </c>
      <c r="F307" s="8">
        <f t="shared" si="4"/>
        <v>538.45000000000095</v>
      </c>
      <c r="G307" s="8" t="s">
        <v>19</v>
      </c>
    </row>
    <row r="308" spans="2:7" x14ac:dyDescent="0.35">
      <c r="B308" s="4" t="s">
        <v>107</v>
      </c>
      <c r="C308" t="s">
        <v>193</v>
      </c>
      <c r="D308" s="5">
        <v>7.18</v>
      </c>
      <c r="E308" s="5"/>
      <c r="F308" s="8">
        <f t="shared" si="4"/>
        <v>531.270000000001</v>
      </c>
      <c r="G308" s="8" t="s">
        <v>181</v>
      </c>
    </row>
    <row r="309" spans="2:7" x14ac:dyDescent="0.35">
      <c r="B309" s="4" t="s">
        <v>107</v>
      </c>
      <c r="C309" t="s">
        <v>195</v>
      </c>
      <c r="D309" s="5">
        <v>153.99</v>
      </c>
      <c r="E309" s="5"/>
      <c r="F309" s="8">
        <f t="shared" si="4"/>
        <v>377.280000000001</v>
      </c>
      <c r="G309" s="8" t="s">
        <v>181</v>
      </c>
    </row>
    <row r="310" spans="2:7" x14ac:dyDescent="0.35">
      <c r="B310" s="4" t="s">
        <v>107</v>
      </c>
      <c r="C310" t="s">
        <v>193</v>
      </c>
      <c r="D310" s="5">
        <v>19.91</v>
      </c>
      <c r="E310" s="5"/>
      <c r="F310" s="8">
        <f t="shared" si="4"/>
        <v>357.37000000000097</v>
      </c>
      <c r="G310" s="8" t="s">
        <v>181</v>
      </c>
    </row>
    <row r="311" spans="2:7" x14ac:dyDescent="0.35">
      <c r="B311" s="4" t="s">
        <v>107</v>
      </c>
      <c r="C311" t="s">
        <v>193</v>
      </c>
      <c r="D311" s="5">
        <v>2.6</v>
      </c>
      <c r="E311" s="5"/>
      <c r="F311" s="8">
        <f t="shared" si="4"/>
        <v>354.77000000000095</v>
      </c>
      <c r="G311" s="8" t="s">
        <v>181</v>
      </c>
    </row>
    <row r="312" spans="2:7" x14ac:dyDescent="0.35">
      <c r="B312" s="4" t="s">
        <v>107</v>
      </c>
      <c r="C312" t="s">
        <v>193</v>
      </c>
      <c r="D312" s="5">
        <v>30</v>
      </c>
      <c r="E312" s="5"/>
      <c r="F312" s="8">
        <f t="shared" si="4"/>
        <v>324.77000000000095</v>
      </c>
      <c r="G312" s="8" t="s">
        <v>181</v>
      </c>
    </row>
    <row r="313" spans="2:7" x14ac:dyDescent="0.35">
      <c r="B313" s="4" t="s">
        <v>108</v>
      </c>
      <c r="C313" t="s">
        <v>193</v>
      </c>
      <c r="D313" s="5">
        <v>6.76</v>
      </c>
      <c r="E313" s="5"/>
      <c r="F313" s="8">
        <f t="shared" si="4"/>
        <v>318.01000000000096</v>
      </c>
      <c r="G313" s="8" t="s">
        <v>181</v>
      </c>
    </row>
    <row r="314" spans="2:7" x14ac:dyDescent="0.35">
      <c r="B314" s="4" t="s">
        <v>108</v>
      </c>
      <c r="C314" t="s">
        <v>195</v>
      </c>
      <c r="D314" s="5">
        <v>205.99</v>
      </c>
      <c r="E314" s="5"/>
      <c r="F314" s="8">
        <f t="shared" si="4"/>
        <v>112.02000000000095</v>
      </c>
      <c r="G314" s="8" t="s">
        <v>181</v>
      </c>
    </row>
    <row r="315" spans="2:7" x14ac:dyDescent="0.35">
      <c r="B315" s="4" t="s">
        <v>108</v>
      </c>
      <c r="C315" t="s">
        <v>228</v>
      </c>
      <c r="D315" s="5"/>
      <c r="E315" s="5">
        <v>165</v>
      </c>
      <c r="F315" s="8">
        <f t="shared" si="4"/>
        <v>277.02000000000095</v>
      </c>
      <c r="G315" s="8" t="s">
        <v>19</v>
      </c>
    </row>
    <row r="316" spans="2:7" x14ac:dyDescent="0.35">
      <c r="B316" s="4" t="s">
        <v>108</v>
      </c>
      <c r="C316" t="s">
        <v>193</v>
      </c>
      <c r="D316" s="5">
        <v>1.0820000000000001</v>
      </c>
      <c r="E316" s="5"/>
      <c r="F316" s="8">
        <f t="shared" si="4"/>
        <v>275.93800000000095</v>
      </c>
      <c r="G316" s="8" t="s">
        <v>181</v>
      </c>
    </row>
    <row r="317" spans="2:7" x14ac:dyDescent="0.35">
      <c r="B317" s="4" t="s">
        <v>108</v>
      </c>
      <c r="C317" t="s">
        <v>218</v>
      </c>
      <c r="D317" s="5">
        <v>20</v>
      </c>
      <c r="E317" s="5"/>
      <c r="F317" s="8">
        <f t="shared" si="4"/>
        <v>255.93800000000095</v>
      </c>
      <c r="G317" s="8" t="s">
        <v>179</v>
      </c>
    </row>
    <row r="318" spans="2:7" x14ac:dyDescent="0.35">
      <c r="B318" s="4" t="s">
        <v>108</v>
      </c>
      <c r="C318" t="s">
        <v>193</v>
      </c>
      <c r="D318" s="5">
        <v>30.19</v>
      </c>
      <c r="E318" s="5"/>
      <c r="F318" s="8">
        <f t="shared" si="4"/>
        <v>225.74800000000096</v>
      </c>
      <c r="G318" s="8" t="s">
        <v>181</v>
      </c>
    </row>
    <row r="319" spans="2:7" x14ac:dyDescent="0.35">
      <c r="B319" s="3">
        <v>44935</v>
      </c>
      <c r="C319" t="s">
        <v>229</v>
      </c>
      <c r="D319" s="21">
        <v>60</v>
      </c>
      <c r="E319" s="21"/>
      <c r="F319" s="8">
        <f t="shared" si="4"/>
        <v>165.74800000000096</v>
      </c>
      <c r="G319" s="8" t="s">
        <v>181</v>
      </c>
    </row>
    <row r="320" spans="2:7" x14ac:dyDescent="0.35">
      <c r="B320" s="3">
        <v>44935</v>
      </c>
      <c r="C320" t="s">
        <v>230</v>
      </c>
      <c r="D320" s="21">
        <v>0.6</v>
      </c>
      <c r="E320" s="21"/>
      <c r="F320" s="8">
        <f t="shared" si="4"/>
        <v>165.14800000000096</v>
      </c>
      <c r="G320" s="8" t="s">
        <v>179</v>
      </c>
    </row>
    <row r="321" spans="2:7" x14ac:dyDescent="0.35">
      <c r="B321" s="3">
        <v>44966</v>
      </c>
      <c r="C321" t="s">
        <v>231</v>
      </c>
      <c r="D321" s="7"/>
      <c r="E321" s="21">
        <v>300</v>
      </c>
      <c r="F321" s="8">
        <f t="shared" si="4"/>
        <v>465.14800000000093</v>
      </c>
      <c r="G321" s="8" t="s">
        <v>19</v>
      </c>
    </row>
    <row r="322" spans="2:7" x14ac:dyDescent="0.35">
      <c r="B322" s="3">
        <v>44966</v>
      </c>
      <c r="C322" t="s">
        <v>189</v>
      </c>
      <c r="D322" s="7"/>
      <c r="E322" s="21">
        <v>280</v>
      </c>
      <c r="F322" s="8">
        <f t="shared" si="4"/>
        <v>745.14800000000093</v>
      </c>
      <c r="G322" s="8" t="s">
        <v>19</v>
      </c>
    </row>
    <row r="323" spans="2:7" x14ac:dyDescent="0.35">
      <c r="B323" s="3">
        <v>44966</v>
      </c>
      <c r="C323" t="s">
        <v>191</v>
      </c>
      <c r="D323" s="7"/>
      <c r="E323" s="21">
        <v>300</v>
      </c>
      <c r="F323" s="8">
        <f t="shared" si="4"/>
        <v>1045.148000000001</v>
      </c>
      <c r="G323" s="8" t="s">
        <v>19</v>
      </c>
    </row>
    <row r="324" spans="2:7" x14ac:dyDescent="0.35">
      <c r="B324" s="3">
        <v>44994</v>
      </c>
      <c r="C324" t="s">
        <v>232</v>
      </c>
      <c r="D324" s="7"/>
      <c r="E324" s="21">
        <v>160</v>
      </c>
      <c r="F324" s="8">
        <f t="shared" ref="F324:F387" si="5">F323-D324+E324</f>
        <v>1205.148000000001</v>
      </c>
      <c r="G324" s="8" t="s">
        <v>19</v>
      </c>
    </row>
    <row r="325" spans="2:7" x14ac:dyDescent="0.35">
      <c r="B325" s="3">
        <v>44994</v>
      </c>
      <c r="C325" t="s">
        <v>188</v>
      </c>
      <c r="D325" s="21">
        <v>300</v>
      </c>
      <c r="E325" s="21"/>
      <c r="F325" s="8">
        <f t="shared" si="5"/>
        <v>905.14800000000105</v>
      </c>
      <c r="G325" s="8" t="s">
        <v>181</v>
      </c>
    </row>
    <row r="326" spans="2:7" x14ac:dyDescent="0.35">
      <c r="B326" s="3">
        <v>44994</v>
      </c>
      <c r="C326" t="s">
        <v>218</v>
      </c>
      <c r="D326" s="21"/>
      <c r="E326" s="21">
        <v>150</v>
      </c>
      <c r="F326" s="8">
        <f t="shared" si="5"/>
        <v>1055.148000000001</v>
      </c>
      <c r="G326" s="8" t="s">
        <v>19</v>
      </c>
    </row>
    <row r="327" spans="2:7" x14ac:dyDescent="0.35">
      <c r="B327" s="3">
        <v>45055</v>
      </c>
      <c r="C327" t="s">
        <v>233</v>
      </c>
      <c r="D327" s="21">
        <v>113.97</v>
      </c>
      <c r="E327" s="21"/>
      <c r="F327" s="8">
        <f t="shared" si="5"/>
        <v>941.17800000000102</v>
      </c>
      <c r="G327" s="8" t="s">
        <v>181</v>
      </c>
    </row>
    <row r="328" spans="2:7" x14ac:dyDescent="0.35">
      <c r="B328" s="3">
        <v>45055</v>
      </c>
      <c r="C328" t="s">
        <v>195</v>
      </c>
      <c r="D328" s="21">
        <v>17.920000000000002</v>
      </c>
      <c r="E328" s="21"/>
      <c r="F328" s="8">
        <f t="shared" si="5"/>
        <v>923.25800000000106</v>
      </c>
      <c r="G328" s="8" t="s">
        <v>181</v>
      </c>
    </row>
    <row r="329" spans="2:7" x14ac:dyDescent="0.35">
      <c r="B329" s="3">
        <v>45055</v>
      </c>
      <c r="C329" t="s">
        <v>193</v>
      </c>
      <c r="D329" s="21">
        <v>57.11</v>
      </c>
      <c r="E329" s="21"/>
      <c r="F329" s="8">
        <f t="shared" si="5"/>
        <v>866.14800000000105</v>
      </c>
      <c r="G329" s="8" t="s">
        <v>181</v>
      </c>
    </row>
    <row r="330" spans="2:7" x14ac:dyDescent="0.35">
      <c r="B330" s="3">
        <v>45055</v>
      </c>
      <c r="C330" t="s">
        <v>193</v>
      </c>
      <c r="D330" s="21">
        <v>75.260000000000005</v>
      </c>
      <c r="E330" s="21"/>
      <c r="F330" s="8">
        <f t="shared" si="5"/>
        <v>790.88800000000106</v>
      </c>
      <c r="G330" s="8" t="s">
        <v>181</v>
      </c>
    </row>
    <row r="331" spans="2:7" x14ac:dyDescent="0.35">
      <c r="B331" s="3">
        <v>45055</v>
      </c>
      <c r="C331" t="s">
        <v>234</v>
      </c>
      <c r="D331" s="21">
        <v>300</v>
      </c>
      <c r="E331" s="21"/>
      <c r="F331" s="8">
        <f t="shared" si="5"/>
        <v>490.88800000000106</v>
      </c>
      <c r="G331" s="8" t="s">
        <v>179</v>
      </c>
    </row>
    <row r="332" spans="2:7" x14ac:dyDescent="0.35">
      <c r="B332" s="3">
        <v>45055</v>
      </c>
      <c r="C332" t="s">
        <v>235</v>
      </c>
      <c r="D332" s="21">
        <v>400</v>
      </c>
      <c r="E332" s="21"/>
      <c r="F332" s="8">
        <f t="shared" si="5"/>
        <v>90.888000000001057</v>
      </c>
      <c r="G332" s="8" t="s">
        <v>179</v>
      </c>
    </row>
    <row r="333" spans="2:7" x14ac:dyDescent="0.35">
      <c r="B333" s="3">
        <v>45055</v>
      </c>
      <c r="C333" t="s">
        <v>203</v>
      </c>
      <c r="D333" s="21">
        <v>22.87</v>
      </c>
      <c r="E333" s="21"/>
      <c r="F333" s="8">
        <f t="shared" si="5"/>
        <v>68.018000000001052</v>
      </c>
      <c r="G333" s="8" t="s">
        <v>181</v>
      </c>
    </row>
    <row r="334" spans="2:7" x14ac:dyDescent="0.35">
      <c r="B334" s="3">
        <v>45055</v>
      </c>
      <c r="C334" t="s">
        <v>236</v>
      </c>
      <c r="D334" s="21">
        <v>200</v>
      </c>
      <c r="E334" s="21"/>
      <c r="F334" s="8">
        <f t="shared" si="5"/>
        <v>-131.98199999999895</v>
      </c>
      <c r="G334" s="8" t="s">
        <v>179</v>
      </c>
    </row>
    <row r="335" spans="2:7" x14ac:dyDescent="0.35">
      <c r="B335" s="3">
        <v>45055</v>
      </c>
      <c r="C335" t="s">
        <v>237</v>
      </c>
      <c r="D335" s="21"/>
      <c r="E335" s="21">
        <v>200</v>
      </c>
      <c r="F335" s="8">
        <f t="shared" si="5"/>
        <v>68.018000000001052</v>
      </c>
      <c r="G335" s="8" t="s">
        <v>180</v>
      </c>
    </row>
    <row r="336" spans="2:7" x14ac:dyDescent="0.35">
      <c r="B336" s="3">
        <v>45055</v>
      </c>
      <c r="C336" t="s">
        <v>238</v>
      </c>
      <c r="D336" s="21">
        <v>32</v>
      </c>
      <c r="E336" s="21"/>
      <c r="F336" s="8">
        <f t="shared" si="5"/>
        <v>36.018000000001052</v>
      </c>
      <c r="G336" s="8" t="s">
        <v>179</v>
      </c>
    </row>
    <row r="337" spans="2:7" x14ac:dyDescent="0.35">
      <c r="B337" s="3">
        <v>45086</v>
      </c>
      <c r="C337" t="s">
        <v>203</v>
      </c>
      <c r="D337" s="21">
        <v>7</v>
      </c>
      <c r="E337" s="21"/>
      <c r="F337" s="8">
        <f t="shared" si="5"/>
        <v>29.018000000001052</v>
      </c>
      <c r="G337" s="8" t="s">
        <v>181</v>
      </c>
    </row>
    <row r="338" spans="2:7" x14ac:dyDescent="0.35">
      <c r="B338" s="3">
        <v>45086</v>
      </c>
      <c r="C338" t="s">
        <v>193</v>
      </c>
      <c r="D338" s="21">
        <v>9.08</v>
      </c>
      <c r="E338" s="21"/>
      <c r="F338" s="8">
        <f t="shared" si="5"/>
        <v>19.938000000001054</v>
      </c>
      <c r="G338" s="8" t="s">
        <v>181</v>
      </c>
    </row>
    <row r="339" spans="2:7" x14ac:dyDescent="0.35">
      <c r="B339" s="3">
        <v>45086</v>
      </c>
      <c r="C339" t="s">
        <v>203</v>
      </c>
      <c r="D339" s="21">
        <v>12.48</v>
      </c>
      <c r="E339" s="21"/>
      <c r="F339" s="8">
        <f t="shared" si="5"/>
        <v>7.4580000000010536</v>
      </c>
      <c r="G339" s="8" t="s">
        <v>181</v>
      </c>
    </row>
    <row r="340" spans="2:7" x14ac:dyDescent="0.35">
      <c r="B340" s="3">
        <v>45086</v>
      </c>
      <c r="C340" t="s">
        <v>236</v>
      </c>
      <c r="D340" s="21">
        <v>200</v>
      </c>
      <c r="E340" s="21"/>
      <c r="F340" s="8">
        <f t="shared" si="5"/>
        <v>-192.54199999999895</v>
      </c>
      <c r="G340" s="8" t="s">
        <v>179</v>
      </c>
    </row>
    <row r="341" spans="2:7" x14ac:dyDescent="0.35">
      <c r="B341" s="3">
        <v>45086</v>
      </c>
      <c r="C341" t="s">
        <v>239</v>
      </c>
      <c r="D341" s="21"/>
      <c r="E341" s="21">
        <v>200</v>
      </c>
      <c r="F341" s="8">
        <f t="shared" si="5"/>
        <v>7.45800000000105</v>
      </c>
      <c r="G341" s="8" t="s">
        <v>180</v>
      </c>
    </row>
    <row r="342" spans="2:7" x14ac:dyDescent="0.35">
      <c r="B342" s="3">
        <v>45086</v>
      </c>
      <c r="C342" t="s">
        <v>238</v>
      </c>
      <c r="D342" s="21">
        <v>32</v>
      </c>
      <c r="E342" s="21"/>
      <c r="F342" s="8">
        <f t="shared" si="5"/>
        <v>-24.54199999999895</v>
      </c>
      <c r="G342" s="8" t="s">
        <v>179</v>
      </c>
    </row>
    <row r="343" spans="2:7" x14ac:dyDescent="0.35">
      <c r="B343" s="3">
        <v>45116</v>
      </c>
      <c r="C343" t="s">
        <v>218</v>
      </c>
      <c r="D343" s="21"/>
      <c r="E343" s="21">
        <v>100</v>
      </c>
      <c r="F343" s="8">
        <f t="shared" si="5"/>
        <v>75.45800000000105</v>
      </c>
      <c r="G343" s="8" t="s">
        <v>19</v>
      </c>
    </row>
    <row r="344" spans="2:7" x14ac:dyDescent="0.35">
      <c r="B344" s="3">
        <v>45116</v>
      </c>
      <c r="C344" t="s">
        <v>236</v>
      </c>
      <c r="D344" s="7">
        <v>200</v>
      </c>
      <c r="E344" s="7"/>
      <c r="F344" s="8">
        <f t="shared" si="5"/>
        <v>-124.54199999999895</v>
      </c>
      <c r="G344" s="8" t="s">
        <v>179</v>
      </c>
    </row>
    <row r="345" spans="2:7" x14ac:dyDescent="0.35">
      <c r="B345" s="3">
        <v>45116</v>
      </c>
      <c r="C345" t="s">
        <v>237</v>
      </c>
      <c r="D345" s="7"/>
      <c r="E345" s="7">
        <v>200</v>
      </c>
      <c r="F345" s="8">
        <f t="shared" si="5"/>
        <v>75.45800000000105</v>
      </c>
      <c r="G345" s="8" t="s">
        <v>180</v>
      </c>
    </row>
    <row r="346" spans="2:7" x14ac:dyDescent="0.35">
      <c r="B346" s="3">
        <v>45116</v>
      </c>
      <c r="C346" t="s">
        <v>238</v>
      </c>
      <c r="D346" s="7">
        <v>32</v>
      </c>
      <c r="E346" s="7"/>
      <c r="F346" s="8">
        <f t="shared" si="5"/>
        <v>43.45800000000105</v>
      </c>
      <c r="G346" s="8" t="s">
        <v>179</v>
      </c>
    </row>
    <row r="347" spans="2:7" x14ac:dyDescent="0.35">
      <c r="B347" s="3">
        <v>45116</v>
      </c>
      <c r="C347" t="s">
        <v>240</v>
      </c>
      <c r="D347" s="7"/>
      <c r="E347" s="7">
        <v>32</v>
      </c>
      <c r="F347" s="8">
        <f t="shared" si="5"/>
        <v>75.45800000000105</v>
      </c>
      <c r="G347" s="8" t="s">
        <v>134</v>
      </c>
    </row>
    <row r="348" spans="2:7" x14ac:dyDescent="0.35">
      <c r="B348" s="3">
        <v>45116</v>
      </c>
      <c r="C348" t="s">
        <v>240</v>
      </c>
      <c r="D348" s="7"/>
      <c r="E348" s="7">
        <v>32</v>
      </c>
      <c r="F348" s="8">
        <f t="shared" si="5"/>
        <v>107.45800000000105</v>
      </c>
      <c r="G348" s="8" t="s">
        <v>134</v>
      </c>
    </row>
    <row r="349" spans="2:7" x14ac:dyDescent="0.35">
      <c r="B349" s="3">
        <v>45147</v>
      </c>
      <c r="C349" t="s">
        <v>203</v>
      </c>
      <c r="D349" s="7">
        <v>7.52</v>
      </c>
      <c r="E349" s="7"/>
      <c r="F349" s="8">
        <f t="shared" si="5"/>
        <v>99.938000000001054</v>
      </c>
      <c r="G349" s="8" t="s">
        <v>181</v>
      </c>
    </row>
    <row r="350" spans="2:7" x14ac:dyDescent="0.35">
      <c r="B350" s="3">
        <v>45147</v>
      </c>
      <c r="C350" t="s">
        <v>203</v>
      </c>
      <c r="D350" s="7">
        <v>19.98</v>
      </c>
      <c r="E350" s="7"/>
      <c r="F350" s="8">
        <f t="shared" si="5"/>
        <v>79.95800000000105</v>
      </c>
      <c r="G350" s="8" t="s">
        <v>181</v>
      </c>
    </row>
    <row r="351" spans="2:7" x14ac:dyDescent="0.35">
      <c r="B351" s="3">
        <v>45178</v>
      </c>
      <c r="C351" t="s">
        <v>195</v>
      </c>
      <c r="D351" s="7">
        <v>20</v>
      </c>
      <c r="E351" s="7"/>
      <c r="F351" s="8">
        <f t="shared" si="5"/>
        <v>59.95800000000105</v>
      </c>
      <c r="G351" s="8" t="s">
        <v>181</v>
      </c>
    </row>
    <row r="352" spans="2:7" x14ac:dyDescent="0.35">
      <c r="B352" s="3">
        <v>45178</v>
      </c>
      <c r="C352" t="s">
        <v>198</v>
      </c>
      <c r="D352" s="7">
        <v>19.98</v>
      </c>
      <c r="E352" s="7"/>
      <c r="F352" s="8">
        <f t="shared" si="5"/>
        <v>39.978000000001046</v>
      </c>
      <c r="G352" s="8" t="s">
        <v>181</v>
      </c>
    </row>
    <row r="353" spans="2:7" x14ac:dyDescent="0.35">
      <c r="B353" s="3">
        <v>45178</v>
      </c>
      <c r="C353" t="s">
        <v>193</v>
      </c>
      <c r="D353" s="7">
        <v>13.72</v>
      </c>
      <c r="E353" s="7"/>
      <c r="F353" s="8">
        <f t="shared" si="5"/>
        <v>26.258000000001047</v>
      </c>
      <c r="G353" s="8" t="s">
        <v>181</v>
      </c>
    </row>
    <row r="354" spans="2:7" x14ac:dyDescent="0.35">
      <c r="B354" s="3">
        <v>45178</v>
      </c>
      <c r="C354" t="s">
        <v>189</v>
      </c>
      <c r="D354" s="7"/>
      <c r="E354" s="7">
        <v>165</v>
      </c>
      <c r="F354" s="8">
        <f t="shared" si="5"/>
        <v>191.25800000000106</v>
      </c>
      <c r="G354" s="8" t="s">
        <v>19</v>
      </c>
    </row>
    <row r="355" spans="2:7" x14ac:dyDescent="0.35">
      <c r="B355" s="3">
        <v>45208</v>
      </c>
      <c r="C355" t="s">
        <v>193</v>
      </c>
      <c r="D355" s="7">
        <v>11.35</v>
      </c>
      <c r="E355" s="7"/>
      <c r="F355" s="8">
        <f t="shared" si="5"/>
        <v>179.90800000000107</v>
      </c>
      <c r="G355" s="8" t="s">
        <v>181</v>
      </c>
    </row>
    <row r="356" spans="2:7" x14ac:dyDescent="0.35">
      <c r="B356" s="3">
        <v>45239</v>
      </c>
      <c r="C356" t="s">
        <v>193</v>
      </c>
      <c r="D356" s="7">
        <v>14</v>
      </c>
      <c r="E356" s="7"/>
      <c r="F356" s="8">
        <f t="shared" si="5"/>
        <v>165.90800000000107</v>
      </c>
      <c r="G356" s="8" t="s">
        <v>181</v>
      </c>
    </row>
    <row r="357" spans="2:7" x14ac:dyDescent="0.35">
      <c r="B357" s="3">
        <v>45269</v>
      </c>
      <c r="C357" t="s">
        <v>198</v>
      </c>
      <c r="D357" s="7">
        <v>19.98</v>
      </c>
      <c r="E357" s="7"/>
      <c r="F357" s="8">
        <f t="shared" si="5"/>
        <v>145.92800000000108</v>
      </c>
      <c r="G357" s="8" t="s">
        <v>181</v>
      </c>
    </row>
    <row r="358" spans="2:7" x14ac:dyDescent="0.35">
      <c r="B358" s="4" t="s">
        <v>109</v>
      </c>
      <c r="C358" t="s">
        <v>193</v>
      </c>
      <c r="D358" s="7">
        <v>13.05</v>
      </c>
      <c r="E358" s="7"/>
      <c r="F358" s="8">
        <f t="shared" si="5"/>
        <v>132.87800000000107</v>
      </c>
      <c r="G358" s="8" t="s">
        <v>181</v>
      </c>
    </row>
    <row r="359" spans="2:7" x14ac:dyDescent="0.35">
      <c r="B359" s="4" t="s">
        <v>109</v>
      </c>
      <c r="C359" t="s">
        <v>189</v>
      </c>
      <c r="D359" s="7"/>
      <c r="E359" s="7">
        <v>178</v>
      </c>
      <c r="F359" s="8">
        <f t="shared" si="5"/>
        <v>310.87800000000107</v>
      </c>
      <c r="G359" s="8" t="s">
        <v>19</v>
      </c>
    </row>
    <row r="360" spans="2:7" x14ac:dyDescent="0.35">
      <c r="B360" s="4" t="s">
        <v>110</v>
      </c>
      <c r="C360" t="s">
        <v>193</v>
      </c>
      <c r="D360" s="7">
        <v>13.05</v>
      </c>
      <c r="E360" s="7"/>
      <c r="F360" s="8">
        <f t="shared" si="5"/>
        <v>297.82800000000105</v>
      </c>
      <c r="G360" s="8" t="s">
        <v>181</v>
      </c>
    </row>
    <row r="361" spans="2:7" x14ac:dyDescent="0.35">
      <c r="B361" s="4" t="s">
        <v>110</v>
      </c>
      <c r="C361" t="s">
        <v>193</v>
      </c>
      <c r="D361" s="7">
        <v>22.23</v>
      </c>
      <c r="E361" s="7"/>
      <c r="F361" s="8">
        <f t="shared" si="5"/>
        <v>275.59800000000104</v>
      </c>
      <c r="G361" s="8" t="s">
        <v>181</v>
      </c>
    </row>
    <row r="362" spans="2:7" x14ac:dyDescent="0.35">
      <c r="B362" s="4" t="s">
        <v>111</v>
      </c>
      <c r="C362" t="s">
        <v>241</v>
      </c>
      <c r="D362" s="7">
        <v>120</v>
      </c>
      <c r="E362" s="7"/>
      <c r="F362" s="8">
        <f t="shared" si="5"/>
        <v>155.59800000000104</v>
      </c>
      <c r="G362" s="8" t="s">
        <v>179</v>
      </c>
    </row>
    <row r="363" spans="2:7" x14ac:dyDescent="0.35">
      <c r="B363" s="4" t="s">
        <v>111</v>
      </c>
      <c r="C363" t="s">
        <v>189</v>
      </c>
      <c r="D363" s="7"/>
      <c r="E363" s="7">
        <v>978.75</v>
      </c>
      <c r="F363" s="8">
        <f t="shared" si="5"/>
        <v>1134.3480000000011</v>
      </c>
      <c r="G363" s="8" t="s">
        <v>19</v>
      </c>
    </row>
    <row r="364" spans="2:7" x14ac:dyDescent="0.35">
      <c r="B364" s="4" t="s">
        <v>111</v>
      </c>
      <c r="C364" t="s">
        <v>190</v>
      </c>
      <c r="D364" s="7">
        <v>400</v>
      </c>
      <c r="E364" s="7"/>
      <c r="F364" s="8">
        <f t="shared" si="5"/>
        <v>734.34800000000109</v>
      </c>
      <c r="G364" s="8" t="s">
        <v>179</v>
      </c>
    </row>
    <row r="365" spans="2:7" x14ac:dyDescent="0.35">
      <c r="B365" s="4" t="s">
        <v>112</v>
      </c>
      <c r="C365" t="s">
        <v>193</v>
      </c>
      <c r="D365" s="7">
        <v>26.3</v>
      </c>
      <c r="E365" s="7"/>
      <c r="F365" s="8">
        <f t="shared" si="5"/>
        <v>708.04800000000114</v>
      </c>
      <c r="G365" s="8" t="s">
        <v>181</v>
      </c>
    </row>
    <row r="366" spans="2:7" x14ac:dyDescent="0.35">
      <c r="B366" s="4" t="s">
        <v>112</v>
      </c>
      <c r="C366" t="s">
        <v>193</v>
      </c>
      <c r="D366" s="7">
        <v>2.4900000000000002</v>
      </c>
      <c r="E366" s="7"/>
      <c r="F366" s="8">
        <f t="shared" si="5"/>
        <v>705.55800000000113</v>
      </c>
      <c r="G366" s="8" t="s">
        <v>181</v>
      </c>
    </row>
    <row r="367" spans="2:7" x14ac:dyDescent="0.35">
      <c r="B367" s="4" t="s">
        <v>113</v>
      </c>
      <c r="C367" t="s">
        <v>193</v>
      </c>
      <c r="D367" s="7">
        <v>42.89</v>
      </c>
      <c r="E367" s="7"/>
      <c r="F367" s="8">
        <f t="shared" si="5"/>
        <v>662.66800000000114</v>
      </c>
      <c r="G367" s="8" t="s">
        <v>181</v>
      </c>
    </row>
    <row r="368" spans="2:7" x14ac:dyDescent="0.35">
      <c r="B368" s="4" t="s">
        <v>113</v>
      </c>
      <c r="C368" t="s">
        <v>198</v>
      </c>
      <c r="D368" s="7">
        <v>19.98</v>
      </c>
      <c r="E368" s="7"/>
      <c r="F368" s="8">
        <f t="shared" si="5"/>
        <v>642.68800000000113</v>
      </c>
      <c r="G368" s="8" t="s">
        <v>181</v>
      </c>
    </row>
    <row r="369" spans="2:7" x14ac:dyDescent="0.35">
      <c r="B369" s="4" t="s">
        <v>114</v>
      </c>
      <c r="C369" t="s">
        <v>193</v>
      </c>
      <c r="D369" s="7">
        <v>60</v>
      </c>
      <c r="E369" s="7"/>
      <c r="F369" s="8">
        <f t="shared" si="5"/>
        <v>582.68800000000113</v>
      </c>
      <c r="G369" s="8" t="s">
        <v>181</v>
      </c>
    </row>
    <row r="370" spans="2:7" x14ac:dyDescent="0.35">
      <c r="B370" s="4" t="s">
        <v>114</v>
      </c>
      <c r="C370" t="s">
        <v>195</v>
      </c>
      <c r="D370" s="7">
        <v>10</v>
      </c>
      <c r="E370" s="7"/>
      <c r="F370" s="8">
        <f t="shared" si="5"/>
        <v>572.68800000000113</v>
      </c>
      <c r="G370" s="8" t="s">
        <v>181</v>
      </c>
    </row>
    <row r="371" spans="2:7" x14ac:dyDescent="0.35">
      <c r="B371" s="4" t="s">
        <v>115</v>
      </c>
      <c r="C371" t="s">
        <v>193</v>
      </c>
      <c r="D371" s="7">
        <v>60</v>
      </c>
      <c r="E371" s="7"/>
      <c r="F371" s="8">
        <f t="shared" si="5"/>
        <v>512.68800000000113</v>
      </c>
      <c r="G371" s="8" t="s">
        <v>181</v>
      </c>
    </row>
    <row r="372" spans="2:7" x14ac:dyDescent="0.35">
      <c r="B372" s="4" t="s">
        <v>115</v>
      </c>
      <c r="C372" t="s">
        <v>195</v>
      </c>
      <c r="D372" s="7">
        <v>24.62</v>
      </c>
      <c r="E372" s="7"/>
      <c r="F372" s="8">
        <f t="shared" si="5"/>
        <v>488.06800000000112</v>
      </c>
      <c r="G372" s="8" t="s">
        <v>181</v>
      </c>
    </row>
    <row r="373" spans="2:7" x14ac:dyDescent="0.35">
      <c r="B373" s="4" t="s">
        <v>115</v>
      </c>
      <c r="C373" t="s">
        <v>193</v>
      </c>
      <c r="D373" s="7">
        <v>6.21</v>
      </c>
      <c r="E373" s="7"/>
      <c r="F373" s="8">
        <f t="shared" si="5"/>
        <v>481.85800000000114</v>
      </c>
      <c r="G373" s="8" t="s">
        <v>181</v>
      </c>
    </row>
    <row r="374" spans="2:7" x14ac:dyDescent="0.35">
      <c r="B374" s="4" t="s">
        <v>115</v>
      </c>
      <c r="C374" t="s">
        <v>193</v>
      </c>
      <c r="D374" s="7">
        <v>136.84</v>
      </c>
      <c r="E374" s="7"/>
      <c r="F374" s="8">
        <f t="shared" si="5"/>
        <v>345.01800000000117</v>
      </c>
      <c r="G374" s="8" t="s">
        <v>181</v>
      </c>
    </row>
    <row r="375" spans="2:7" x14ac:dyDescent="0.35">
      <c r="B375" s="4" t="s">
        <v>115</v>
      </c>
      <c r="C375" t="s">
        <v>198</v>
      </c>
      <c r="D375" s="7">
        <v>104.99</v>
      </c>
      <c r="E375" s="7"/>
      <c r="F375" s="8">
        <f t="shared" si="5"/>
        <v>240.02800000000116</v>
      </c>
      <c r="G375" s="8" t="s">
        <v>181</v>
      </c>
    </row>
    <row r="376" spans="2:7" x14ac:dyDescent="0.35">
      <c r="B376" s="4" t="s">
        <v>116</v>
      </c>
      <c r="C376" t="s">
        <v>195</v>
      </c>
      <c r="D376" s="7">
        <v>19.98</v>
      </c>
      <c r="E376" s="7"/>
      <c r="F376" s="8">
        <f t="shared" si="5"/>
        <v>220.04800000000117</v>
      </c>
      <c r="G376" s="8" t="s">
        <v>181</v>
      </c>
    </row>
    <row r="377" spans="2:7" x14ac:dyDescent="0.35">
      <c r="B377" s="4" t="s">
        <v>116</v>
      </c>
      <c r="C377" t="s">
        <v>195</v>
      </c>
      <c r="D377" s="7">
        <v>10</v>
      </c>
      <c r="E377" s="7"/>
      <c r="F377" s="8">
        <f t="shared" si="5"/>
        <v>210.04800000000117</v>
      </c>
      <c r="G377" s="8" t="s">
        <v>181</v>
      </c>
    </row>
    <row r="378" spans="2:7" x14ac:dyDescent="0.35">
      <c r="B378" s="4" t="s">
        <v>116</v>
      </c>
      <c r="C378" t="s">
        <v>193</v>
      </c>
      <c r="D378" s="7">
        <v>26.08</v>
      </c>
      <c r="E378" s="7"/>
      <c r="F378" s="8">
        <f t="shared" si="5"/>
        <v>183.96800000000115</v>
      </c>
      <c r="G378" s="8" t="s">
        <v>181</v>
      </c>
    </row>
    <row r="379" spans="2:7" x14ac:dyDescent="0.35">
      <c r="B379" s="4" t="s">
        <v>116</v>
      </c>
      <c r="C379" t="s">
        <v>193</v>
      </c>
      <c r="D379" s="7">
        <v>14.99</v>
      </c>
      <c r="E379" s="7"/>
      <c r="F379" s="8">
        <f t="shared" si="5"/>
        <v>168.97800000000115</v>
      </c>
      <c r="G379" s="8" t="s">
        <v>181</v>
      </c>
    </row>
    <row r="380" spans="2:7" x14ac:dyDescent="0.35">
      <c r="B380" s="4" t="s">
        <v>117</v>
      </c>
      <c r="C380" t="s">
        <v>189</v>
      </c>
      <c r="D380" s="7"/>
      <c r="E380" s="7">
        <v>165</v>
      </c>
      <c r="F380" s="8">
        <f t="shared" si="5"/>
        <v>333.97800000000115</v>
      </c>
      <c r="G380" s="8" t="s">
        <v>19</v>
      </c>
    </row>
    <row r="381" spans="2:7" x14ac:dyDescent="0.35">
      <c r="B381" s="4" t="s">
        <v>117</v>
      </c>
      <c r="C381" t="s">
        <v>242</v>
      </c>
      <c r="D381" s="7">
        <v>30</v>
      </c>
      <c r="E381" s="7"/>
      <c r="F381" s="8">
        <f t="shared" si="5"/>
        <v>303.97800000000115</v>
      </c>
      <c r="G381" s="8" t="s">
        <v>179</v>
      </c>
    </row>
    <row r="382" spans="2:7" x14ac:dyDescent="0.35">
      <c r="B382" s="4" t="s">
        <v>118</v>
      </c>
      <c r="C382" t="s">
        <v>193</v>
      </c>
      <c r="D382" s="7">
        <v>25</v>
      </c>
      <c r="E382" s="7"/>
      <c r="F382" s="8">
        <f t="shared" si="5"/>
        <v>278.97800000000115</v>
      </c>
      <c r="G382" s="8" t="s">
        <v>181</v>
      </c>
    </row>
    <row r="383" spans="2:7" x14ac:dyDescent="0.35">
      <c r="B383" s="4" t="s">
        <v>119</v>
      </c>
      <c r="C383" t="s">
        <v>195</v>
      </c>
      <c r="D383" s="7">
        <v>10</v>
      </c>
      <c r="E383" s="7"/>
      <c r="F383" s="8">
        <f t="shared" si="5"/>
        <v>268.97800000000115</v>
      </c>
      <c r="G383" s="8" t="s">
        <v>181</v>
      </c>
    </row>
    <row r="384" spans="2:7" x14ac:dyDescent="0.35">
      <c r="B384" s="4" t="s">
        <v>120</v>
      </c>
      <c r="C384" t="s">
        <v>191</v>
      </c>
      <c r="D384" s="7"/>
      <c r="E384" s="7">
        <v>450</v>
      </c>
      <c r="F384" s="8">
        <f t="shared" si="5"/>
        <v>718.9780000000012</v>
      </c>
      <c r="G384" s="8" t="s">
        <v>19</v>
      </c>
    </row>
    <row r="385" spans="2:7" x14ac:dyDescent="0.35">
      <c r="B385" s="4" t="s">
        <v>120</v>
      </c>
      <c r="C385" t="s">
        <v>193</v>
      </c>
      <c r="D385" s="7">
        <v>26.5</v>
      </c>
      <c r="E385" s="7"/>
      <c r="F385" s="8">
        <f t="shared" si="5"/>
        <v>692.4780000000012</v>
      </c>
      <c r="G385" s="8" t="s">
        <v>181</v>
      </c>
    </row>
    <row r="386" spans="2:7" x14ac:dyDescent="0.35">
      <c r="B386" s="4" t="s">
        <v>120</v>
      </c>
      <c r="C386" t="s">
        <v>195</v>
      </c>
      <c r="D386" s="7">
        <v>80</v>
      </c>
      <c r="E386" s="7"/>
      <c r="F386" s="8">
        <f t="shared" si="5"/>
        <v>612.4780000000012</v>
      </c>
      <c r="G386" s="8" t="s">
        <v>181</v>
      </c>
    </row>
    <row r="387" spans="2:7" x14ac:dyDescent="0.35">
      <c r="B387" s="4" t="s">
        <v>121</v>
      </c>
      <c r="C387" t="s">
        <v>189</v>
      </c>
      <c r="D387" s="7"/>
      <c r="E387" s="7">
        <v>178</v>
      </c>
      <c r="F387" s="8">
        <f t="shared" si="5"/>
        <v>790.4780000000012</v>
      </c>
      <c r="G387" s="8" t="s">
        <v>19</v>
      </c>
    </row>
    <row r="388" spans="2:7" x14ac:dyDescent="0.35">
      <c r="B388" s="4" t="s">
        <v>121</v>
      </c>
      <c r="C388" t="s">
        <v>242</v>
      </c>
      <c r="D388" s="7">
        <v>50</v>
      </c>
      <c r="E388" s="7"/>
      <c r="F388" s="8">
        <f t="shared" ref="F388:F451" si="6">F387-D388+E388</f>
        <v>740.4780000000012</v>
      </c>
      <c r="G388" s="8" t="s">
        <v>179</v>
      </c>
    </row>
    <row r="389" spans="2:7" x14ac:dyDescent="0.35">
      <c r="B389" s="4" t="s">
        <v>121</v>
      </c>
      <c r="C389" t="s">
        <v>190</v>
      </c>
      <c r="D389" s="7">
        <v>400</v>
      </c>
      <c r="E389" s="7"/>
      <c r="F389" s="8">
        <f t="shared" si="6"/>
        <v>340.4780000000012</v>
      </c>
      <c r="G389" s="8" t="s">
        <v>179</v>
      </c>
    </row>
    <row r="390" spans="2:7" x14ac:dyDescent="0.35">
      <c r="B390" s="4" t="s">
        <v>121</v>
      </c>
      <c r="C390" t="s">
        <v>193</v>
      </c>
      <c r="D390" s="7">
        <v>27.62</v>
      </c>
      <c r="E390" s="7"/>
      <c r="F390" s="8">
        <f t="shared" si="6"/>
        <v>312.8580000000012</v>
      </c>
      <c r="G390" s="8" t="s">
        <v>181</v>
      </c>
    </row>
    <row r="391" spans="2:7" x14ac:dyDescent="0.35">
      <c r="B391" s="4" t="s">
        <v>122</v>
      </c>
      <c r="C391" t="s">
        <v>193</v>
      </c>
      <c r="D391" s="7">
        <v>45.77</v>
      </c>
      <c r="E391" s="7"/>
      <c r="F391" s="8">
        <f t="shared" si="6"/>
        <v>267.08800000000122</v>
      </c>
      <c r="G391" s="8" t="s">
        <v>181</v>
      </c>
    </row>
    <row r="392" spans="2:7" x14ac:dyDescent="0.35">
      <c r="B392" s="4" t="s">
        <v>122</v>
      </c>
      <c r="C392" t="s">
        <v>210</v>
      </c>
      <c r="D392" s="7">
        <v>79.95</v>
      </c>
      <c r="E392" s="7"/>
      <c r="F392" s="8">
        <f t="shared" si="6"/>
        <v>187.13800000000123</v>
      </c>
      <c r="G392" s="8" t="s">
        <v>181</v>
      </c>
    </row>
    <row r="393" spans="2:7" x14ac:dyDescent="0.35">
      <c r="B393" s="4" t="s">
        <v>123</v>
      </c>
      <c r="C393" t="s">
        <v>193</v>
      </c>
      <c r="D393" s="7">
        <v>3.2</v>
      </c>
      <c r="E393" s="7"/>
      <c r="F393" s="8">
        <f t="shared" si="6"/>
        <v>183.93800000000124</v>
      </c>
      <c r="G393" s="8" t="s">
        <v>181</v>
      </c>
    </row>
    <row r="394" spans="2:7" x14ac:dyDescent="0.35">
      <c r="B394" s="4" t="s">
        <v>123</v>
      </c>
      <c r="C394" t="s">
        <v>193</v>
      </c>
      <c r="D394" s="7">
        <v>14.15</v>
      </c>
      <c r="E394" s="7"/>
      <c r="F394" s="8">
        <f t="shared" si="6"/>
        <v>169.78800000000123</v>
      </c>
      <c r="G394" s="8" t="s">
        <v>181</v>
      </c>
    </row>
    <row r="395" spans="2:7" x14ac:dyDescent="0.35">
      <c r="B395" s="4" t="s">
        <v>123</v>
      </c>
      <c r="C395" t="s">
        <v>193</v>
      </c>
      <c r="D395" s="7">
        <v>14.15</v>
      </c>
      <c r="E395" s="7"/>
      <c r="F395" s="8">
        <f t="shared" si="6"/>
        <v>155.63800000000123</v>
      </c>
      <c r="G395" s="8" t="s">
        <v>181</v>
      </c>
    </row>
    <row r="396" spans="2:7" x14ac:dyDescent="0.35">
      <c r="B396" s="4" t="s">
        <v>123</v>
      </c>
      <c r="C396" t="s">
        <v>193</v>
      </c>
      <c r="D396" s="7">
        <v>9.99</v>
      </c>
      <c r="E396" s="7"/>
      <c r="F396" s="8">
        <f t="shared" si="6"/>
        <v>145.64800000000122</v>
      </c>
      <c r="G396" s="8" t="s">
        <v>181</v>
      </c>
    </row>
    <row r="397" spans="2:7" x14ac:dyDescent="0.35">
      <c r="B397" s="4" t="s">
        <v>124</v>
      </c>
      <c r="C397" t="s">
        <v>193</v>
      </c>
      <c r="D397" s="7">
        <v>36.909999999999997</v>
      </c>
      <c r="E397" s="7"/>
      <c r="F397" s="8">
        <f t="shared" si="6"/>
        <v>108.73800000000122</v>
      </c>
      <c r="G397" s="8" t="s">
        <v>181</v>
      </c>
    </row>
    <row r="398" spans="2:7" x14ac:dyDescent="0.35">
      <c r="B398" s="4" t="s">
        <v>124</v>
      </c>
      <c r="C398" t="s">
        <v>189</v>
      </c>
      <c r="D398" s="7"/>
      <c r="E398" s="7">
        <v>200</v>
      </c>
      <c r="F398" s="8">
        <f t="shared" si="6"/>
        <v>308.73800000000119</v>
      </c>
      <c r="G398" s="8" t="s">
        <v>19</v>
      </c>
    </row>
    <row r="399" spans="2:7" x14ac:dyDescent="0.35">
      <c r="B399" s="4" t="s">
        <v>124</v>
      </c>
      <c r="C399" t="s">
        <v>190</v>
      </c>
      <c r="D399" s="7">
        <v>150</v>
      </c>
      <c r="E399" s="7"/>
      <c r="F399" s="8">
        <f t="shared" si="6"/>
        <v>158.73800000000119</v>
      </c>
      <c r="G399" s="8" t="s">
        <v>179</v>
      </c>
    </row>
    <row r="400" spans="2:7" x14ac:dyDescent="0.35">
      <c r="B400" s="4" t="s">
        <v>124</v>
      </c>
      <c r="C400" t="s">
        <v>195</v>
      </c>
      <c r="D400" s="7">
        <v>4.71</v>
      </c>
      <c r="E400" s="7"/>
      <c r="F400" s="8">
        <f t="shared" si="6"/>
        <v>154.02800000000119</v>
      </c>
      <c r="G400" s="8" t="s">
        <v>181</v>
      </c>
    </row>
    <row r="401" spans="2:7" x14ac:dyDescent="0.35">
      <c r="B401" s="4" t="s">
        <v>125</v>
      </c>
      <c r="C401" t="s">
        <v>205</v>
      </c>
      <c r="E401" s="7">
        <v>0.02</v>
      </c>
      <c r="F401" s="8">
        <f t="shared" si="6"/>
        <v>154.0480000000012</v>
      </c>
      <c r="G401" s="8" t="s">
        <v>39</v>
      </c>
    </row>
    <row r="402" spans="2:7" x14ac:dyDescent="0.35">
      <c r="B402" s="3">
        <v>44936</v>
      </c>
      <c r="C402" t="s">
        <v>191</v>
      </c>
      <c r="D402" s="8"/>
      <c r="E402" s="8">
        <v>230</v>
      </c>
      <c r="F402" s="8">
        <f t="shared" si="6"/>
        <v>384.0480000000012</v>
      </c>
      <c r="G402" s="8" t="s">
        <v>19</v>
      </c>
    </row>
    <row r="403" spans="2:7" x14ac:dyDescent="0.35">
      <c r="B403" s="3">
        <v>44936</v>
      </c>
      <c r="C403" t="s">
        <v>193</v>
      </c>
      <c r="D403" s="8">
        <v>6.21</v>
      </c>
      <c r="E403" s="8"/>
      <c r="F403" s="8">
        <f t="shared" si="6"/>
        <v>377.83800000000122</v>
      </c>
      <c r="G403" s="8" t="s">
        <v>181</v>
      </c>
    </row>
    <row r="404" spans="2:7" x14ac:dyDescent="0.35">
      <c r="B404" s="3">
        <v>44936</v>
      </c>
      <c r="C404" t="s">
        <v>193</v>
      </c>
      <c r="D404" s="8">
        <v>10</v>
      </c>
      <c r="E404" s="8"/>
      <c r="F404" s="8">
        <f t="shared" si="6"/>
        <v>367.83800000000122</v>
      </c>
      <c r="G404" s="8" t="s">
        <v>181</v>
      </c>
    </row>
    <row r="405" spans="2:7" x14ac:dyDescent="0.35">
      <c r="B405" s="3">
        <v>44936</v>
      </c>
      <c r="C405" t="s">
        <v>195</v>
      </c>
      <c r="D405" s="8">
        <v>205.99</v>
      </c>
      <c r="E405" s="8"/>
      <c r="F405" s="8">
        <f t="shared" si="6"/>
        <v>161.84800000000121</v>
      </c>
      <c r="G405" s="8" t="s">
        <v>181</v>
      </c>
    </row>
    <row r="406" spans="2:7" x14ac:dyDescent="0.35">
      <c r="B406" s="3">
        <v>44936</v>
      </c>
      <c r="C406" t="s">
        <v>193</v>
      </c>
      <c r="D406" s="8">
        <v>120.1</v>
      </c>
      <c r="E406" s="8"/>
      <c r="F406" s="8">
        <f t="shared" si="6"/>
        <v>41.748000000001213</v>
      </c>
      <c r="G406" s="8" t="s">
        <v>181</v>
      </c>
    </row>
    <row r="407" spans="2:7" x14ac:dyDescent="0.35">
      <c r="B407" s="3">
        <v>44936</v>
      </c>
      <c r="C407" t="s">
        <v>193</v>
      </c>
      <c r="D407" s="8">
        <v>18.489999999999998</v>
      </c>
      <c r="E407" s="8"/>
      <c r="F407" s="8">
        <f t="shared" si="6"/>
        <v>23.258000000001214</v>
      </c>
      <c r="G407" s="8" t="s">
        <v>181</v>
      </c>
    </row>
    <row r="408" spans="2:7" x14ac:dyDescent="0.35">
      <c r="B408" s="3">
        <v>44967</v>
      </c>
      <c r="C408" t="s">
        <v>193</v>
      </c>
      <c r="D408" s="8">
        <v>3.53</v>
      </c>
      <c r="E408" s="8"/>
      <c r="F408" s="8">
        <f t="shared" si="6"/>
        <v>19.728000000001213</v>
      </c>
      <c r="G408" s="8" t="s">
        <v>181</v>
      </c>
    </row>
    <row r="409" spans="2:7" x14ac:dyDescent="0.35">
      <c r="B409" s="3">
        <v>44995</v>
      </c>
      <c r="C409" t="s">
        <v>193</v>
      </c>
      <c r="D409" s="8">
        <v>14.09</v>
      </c>
      <c r="E409" s="8"/>
      <c r="F409" s="8">
        <f t="shared" si="6"/>
        <v>5.6380000000012132</v>
      </c>
      <c r="G409" s="8" t="s">
        <v>181</v>
      </c>
    </row>
    <row r="410" spans="2:7" x14ac:dyDescent="0.35">
      <c r="B410" s="3">
        <v>44995</v>
      </c>
      <c r="C410" t="s">
        <v>191</v>
      </c>
      <c r="D410" s="8"/>
      <c r="E410" s="8">
        <v>250</v>
      </c>
      <c r="F410" s="8">
        <f t="shared" si="6"/>
        <v>255.63800000000123</v>
      </c>
      <c r="G410" s="8" t="s">
        <v>19</v>
      </c>
    </row>
    <row r="411" spans="2:7" x14ac:dyDescent="0.35">
      <c r="B411" s="3">
        <v>45087</v>
      </c>
      <c r="C411" t="s">
        <v>193</v>
      </c>
      <c r="D411" s="8">
        <v>23.92</v>
      </c>
      <c r="E411" s="8"/>
      <c r="F411" s="8">
        <f t="shared" si="6"/>
        <v>231.71800000000121</v>
      </c>
      <c r="G411" s="8" t="s">
        <v>181</v>
      </c>
    </row>
    <row r="412" spans="2:7" x14ac:dyDescent="0.35">
      <c r="B412" s="3">
        <v>45087</v>
      </c>
      <c r="C412" t="s">
        <v>243</v>
      </c>
      <c r="D412" s="8">
        <v>200</v>
      </c>
      <c r="E412" s="8"/>
      <c r="F412" s="8">
        <f t="shared" si="6"/>
        <v>31.718000000001211</v>
      </c>
      <c r="G412" s="8" t="s">
        <v>179</v>
      </c>
    </row>
    <row r="413" spans="2:7" x14ac:dyDescent="0.35">
      <c r="B413" s="3">
        <v>45087</v>
      </c>
      <c r="C413" t="s">
        <v>189</v>
      </c>
      <c r="D413" s="8"/>
      <c r="E413" s="8">
        <v>165</v>
      </c>
      <c r="F413" s="8">
        <f t="shared" si="6"/>
        <v>196.71800000000121</v>
      </c>
      <c r="G413" s="8" t="s">
        <v>19</v>
      </c>
    </row>
    <row r="414" spans="2:7" x14ac:dyDescent="0.35">
      <c r="B414" s="3">
        <v>45117</v>
      </c>
      <c r="C414" t="s">
        <v>193</v>
      </c>
      <c r="D414" s="8">
        <v>13.02</v>
      </c>
      <c r="E414" s="8"/>
      <c r="F414" s="8">
        <f t="shared" si="6"/>
        <v>183.6980000000012</v>
      </c>
      <c r="G414" s="8" t="s">
        <v>181</v>
      </c>
    </row>
    <row r="415" spans="2:7" x14ac:dyDescent="0.35">
      <c r="B415" s="3">
        <v>45209</v>
      </c>
      <c r="C415" t="s">
        <v>200</v>
      </c>
      <c r="D415" s="8"/>
      <c r="E415" s="8">
        <v>110</v>
      </c>
      <c r="F415" s="8">
        <f t="shared" si="6"/>
        <v>293.69800000000123</v>
      </c>
      <c r="G415" s="8" t="s">
        <v>19</v>
      </c>
    </row>
    <row r="416" spans="2:7" x14ac:dyDescent="0.35">
      <c r="B416" s="3">
        <v>45209</v>
      </c>
      <c r="C416" t="s">
        <v>191</v>
      </c>
      <c r="D416" s="8"/>
      <c r="E416" s="8">
        <v>50</v>
      </c>
      <c r="F416" s="8">
        <f t="shared" si="6"/>
        <v>343.69800000000123</v>
      </c>
      <c r="G416" s="8" t="s">
        <v>19</v>
      </c>
    </row>
    <row r="417" spans="2:7" x14ac:dyDescent="0.35">
      <c r="B417" s="3">
        <v>45209</v>
      </c>
      <c r="C417" t="s">
        <v>189</v>
      </c>
      <c r="D417" s="8"/>
      <c r="E417" s="8">
        <v>178</v>
      </c>
      <c r="F417" s="8">
        <f t="shared" si="6"/>
        <v>521.69800000000123</v>
      </c>
      <c r="G417" s="8" t="s">
        <v>19</v>
      </c>
    </row>
    <row r="418" spans="2:7" x14ac:dyDescent="0.35">
      <c r="B418" s="3">
        <v>45240</v>
      </c>
      <c r="C418" t="s">
        <v>203</v>
      </c>
      <c r="D418" s="8">
        <v>292</v>
      </c>
      <c r="E418" s="8"/>
      <c r="F418" s="8">
        <f t="shared" si="6"/>
        <v>229.69800000000123</v>
      </c>
      <c r="G418" s="8" t="s">
        <v>181</v>
      </c>
    </row>
    <row r="419" spans="2:7" x14ac:dyDescent="0.35">
      <c r="B419" s="3">
        <v>45270</v>
      </c>
      <c r="C419" t="s">
        <v>193</v>
      </c>
      <c r="D419" s="8">
        <v>12.5</v>
      </c>
      <c r="E419" s="8"/>
      <c r="F419" s="8">
        <f t="shared" si="6"/>
        <v>217.19800000000123</v>
      </c>
      <c r="G419" s="8" t="s">
        <v>181</v>
      </c>
    </row>
    <row r="420" spans="2:7" x14ac:dyDescent="0.35">
      <c r="B420" s="3" t="s">
        <v>126</v>
      </c>
      <c r="C420" t="s">
        <v>193</v>
      </c>
      <c r="D420" s="8">
        <v>34.36</v>
      </c>
      <c r="E420" s="8"/>
      <c r="F420" s="8">
        <f t="shared" si="6"/>
        <v>182.83800000000122</v>
      </c>
      <c r="G420" s="8" t="s">
        <v>181</v>
      </c>
    </row>
    <row r="421" spans="2:7" x14ac:dyDescent="0.35">
      <c r="B421" s="3" t="s">
        <v>126</v>
      </c>
      <c r="C421" t="s">
        <v>244</v>
      </c>
      <c r="D421" s="8"/>
      <c r="E421" s="8">
        <v>350</v>
      </c>
      <c r="F421" s="8">
        <f t="shared" si="6"/>
        <v>532.83800000000122</v>
      </c>
      <c r="G421" s="8" t="s">
        <v>19</v>
      </c>
    </row>
    <row r="422" spans="2:7" x14ac:dyDescent="0.35">
      <c r="B422" s="3" t="s">
        <v>126</v>
      </c>
      <c r="C422" t="s">
        <v>245</v>
      </c>
      <c r="D422" s="8"/>
      <c r="E422" s="8">
        <v>32</v>
      </c>
      <c r="F422" s="8">
        <f t="shared" si="6"/>
        <v>564.83800000000122</v>
      </c>
      <c r="G422" s="8" t="s">
        <v>134</v>
      </c>
    </row>
    <row r="423" spans="2:7" x14ac:dyDescent="0.35">
      <c r="B423" s="3" t="s">
        <v>126</v>
      </c>
      <c r="C423" t="s">
        <v>246</v>
      </c>
      <c r="D423" s="8">
        <v>200</v>
      </c>
      <c r="E423" s="8"/>
      <c r="F423" s="8">
        <f t="shared" si="6"/>
        <v>364.83800000000122</v>
      </c>
      <c r="G423" s="8" t="s">
        <v>179</v>
      </c>
    </row>
    <row r="424" spans="2:7" x14ac:dyDescent="0.35">
      <c r="B424" s="3" t="s">
        <v>127</v>
      </c>
      <c r="C424" t="s">
        <v>203</v>
      </c>
      <c r="D424" s="8">
        <v>13.72</v>
      </c>
      <c r="E424" s="8"/>
      <c r="F424" s="8">
        <f t="shared" si="6"/>
        <v>351.11800000000119</v>
      </c>
      <c r="G424" s="8" t="s">
        <v>181</v>
      </c>
    </row>
    <row r="425" spans="2:7" x14ac:dyDescent="0.35">
      <c r="B425" s="3" t="s">
        <v>128</v>
      </c>
      <c r="C425" t="s">
        <v>193</v>
      </c>
      <c r="D425" s="8">
        <v>200</v>
      </c>
      <c r="E425" s="8"/>
      <c r="F425" s="8">
        <f t="shared" si="6"/>
        <v>151.11800000000119</v>
      </c>
      <c r="G425" s="8" t="s">
        <v>181</v>
      </c>
    </row>
    <row r="426" spans="2:7" x14ac:dyDescent="0.35">
      <c r="B426" s="4" t="s">
        <v>128</v>
      </c>
      <c r="C426" t="s">
        <v>203</v>
      </c>
      <c r="D426" s="2">
        <v>100</v>
      </c>
      <c r="E426" s="2"/>
      <c r="F426" s="8">
        <f t="shared" si="6"/>
        <v>51.118000000001189</v>
      </c>
      <c r="G426" s="8" t="s">
        <v>181</v>
      </c>
    </row>
    <row r="427" spans="2:7" x14ac:dyDescent="0.35">
      <c r="B427" s="4" t="s">
        <v>128</v>
      </c>
      <c r="C427" t="s">
        <v>193</v>
      </c>
      <c r="D427" s="2">
        <v>29.25</v>
      </c>
      <c r="E427" s="2"/>
      <c r="F427" s="8">
        <f t="shared" si="6"/>
        <v>21.868000000001189</v>
      </c>
      <c r="G427" s="8" t="s">
        <v>181</v>
      </c>
    </row>
    <row r="428" spans="2:7" x14ac:dyDescent="0.35">
      <c r="B428" s="4" t="s">
        <v>128</v>
      </c>
      <c r="C428" t="s">
        <v>193</v>
      </c>
      <c r="D428" s="2">
        <v>18.07</v>
      </c>
      <c r="E428" s="2"/>
      <c r="F428" s="8">
        <f t="shared" si="6"/>
        <v>3.7980000000011884</v>
      </c>
      <c r="G428" s="8" t="s">
        <v>181</v>
      </c>
    </row>
    <row r="429" spans="2:7" x14ac:dyDescent="0.35">
      <c r="B429" s="4" t="s">
        <v>129</v>
      </c>
      <c r="C429" t="s">
        <v>189</v>
      </c>
      <c r="D429" s="5"/>
      <c r="E429" s="5">
        <v>300</v>
      </c>
      <c r="F429" s="8">
        <f t="shared" si="6"/>
        <v>303.7980000000012</v>
      </c>
      <c r="G429" s="8" t="s">
        <v>19</v>
      </c>
    </row>
    <row r="430" spans="2:7" x14ac:dyDescent="0.35">
      <c r="B430" s="4" t="s">
        <v>129</v>
      </c>
      <c r="C430" t="s">
        <v>193</v>
      </c>
      <c r="D430" s="5">
        <v>29.99</v>
      </c>
      <c r="E430" s="5"/>
      <c r="F430" s="8">
        <f t="shared" si="6"/>
        <v>273.80800000000119</v>
      </c>
      <c r="G430" s="8" t="s">
        <v>181</v>
      </c>
    </row>
    <row r="431" spans="2:7" x14ac:dyDescent="0.35">
      <c r="B431" s="4" t="s">
        <v>130</v>
      </c>
      <c r="C431" t="s">
        <v>193</v>
      </c>
      <c r="D431" s="5">
        <v>21.71</v>
      </c>
      <c r="E431" s="5"/>
      <c r="F431" s="8">
        <f t="shared" si="6"/>
        <v>252.09800000000118</v>
      </c>
      <c r="G431" s="8" t="s">
        <v>181</v>
      </c>
    </row>
    <row r="432" spans="2:7" x14ac:dyDescent="0.35">
      <c r="B432" s="4" t="s">
        <v>131</v>
      </c>
      <c r="C432" t="s">
        <v>193</v>
      </c>
      <c r="D432" s="5">
        <v>20</v>
      </c>
      <c r="E432" s="5"/>
      <c r="F432" s="8">
        <f t="shared" si="6"/>
        <v>232.09800000000118</v>
      </c>
      <c r="G432" s="8" t="s">
        <v>181</v>
      </c>
    </row>
    <row r="433" spans="2:7" x14ac:dyDescent="0.35">
      <c r="B433" s="4" t="s">
        <v>131</v>
      </c>
      <c r="C433" t="s">
        <v>247</v>
      </c>
      <c r="D433" s="5">
        <v>200</v>
      </c>
      <c r="E433" s="5"/>
      <c r="F433" s="8">
        <f t="shared" si="6"/>
        <v>32.098000000001178</v>
      </c>
      <c r="G433" s="8" t="s">
        <v>179</v>
      </c>
    </row>
    <row r="434" spans="2:7" x14ac:dyDescent="0.35">
      <c r="B434" s="4" t="s">
        <v>132</v>
      </c>
      <c r="C434" t="s">
        <v>193</v>
      </c>
      <c r="D434" s="5">
        <v>9.99</v>
      </c>
      <c r="E434" s="5"/>
      <c r="F434" s="8">
        <f t="shared" si="6"/>
        <v>22.108000000001176</v>
      </c>
      <c r="G434" s="8" t="s">
        <v>181</v>
      </c>
    </row>
    <row r="435" spans="2:7" x14ac:dyDescent="0.35">
      <c r="B435" s="4" t="s">
        <v>132</v>
      </c>
      <c r="C435" t="s">
        <v>193</v>
      </c>
      <c r="D435" s="5">
        <v>14.99</v>
      </c>
      <c r="E435" s="5"/>
      <c r="F435" s="8">
        <f t="shared" si="6"/>
        <v>7.1180000000011763</v>
      </c>
      <c r="G435" s="8" t="s">
        <v>181</v>
      </c>
    </row>
    <row r="436" spans="2:7" x14ac:dyDescent="0.35">
      <c r="B436" s="4" t="s">
        <v>133</v>
      </c>
      <c r="C436" t="s">
        <v>218</v>
      </c>
      <c r="D436" s="5"/>
      <c r="E436" s="5">
        <v>140</v>
      </c>
      <c r="F436" s="8">
        <f t="shared" si="6"/>
        <v>147.11800000000119</v>
      </c>
      <c r="G436" s="8" t="s">
        <v>19</v>
      </c>
    </row>
    <row r="437" spans="2:7" x14ac:dyDescent="0.35">
      <c r="B437" s="3">
        <v>44937</v>
      </c>
      <c r="C437" t="s">
        <v>193</v>
      </c>
      <c r="D437" s="8">
        <v>3.14</v>
      </c>
      <c r="E437" s="8"/>
      <c r="F437" s="8">
        <f t="shared" si="6"/>
        <v>143.9780000000012</v>
      </c>
      <c r="G437" s="8" t="s">
        <v>181</v>
      </c>
    </row>
    <row r="438" spans="2:7" x14ac:dyDescent="0.35">
      <c r="B438" s="3">
        <v>44968</v>
      </c>
      <c r="C438" t="s">
        <v>248</v>
      </c>
      <c r="D438" s="8">
        <v>100</v>
      </c>
      <c r="E438" s="8"/>
      <c r="F438" s="8">
        <f t="shared" si="6"/>
        <v>43.978000000001202</v>
      </c>
      <c r="G438" s="8" t="s">
        <v>179</v>
      </c>
    </row>
    <row r="439" spans="2:7" x14ac:dyDescent="0.35">
      <c r="B439" s="3">
        <v>44996</v>
      </c>
      <c r="C439" t="s">
        <v>203</v>
      </c>
      <c r="D439" s="8">
        <v>6.21</v>
      </c>
      <c r="E439" s="8"/>
      <c r="F439" s="8">
        <f t="shared" si="6"/>
        <v>37.768000000001201</v>
      </c>
      <c r="G439" s="8" t="s">
        <v>181</v>
      </c>
    </row>
    <row r="440" spans="2:7" x14ac:dyDescent="0.35">
      <c r="B440" s="3">
        <v>45027</v>
      </c>
      <c r="C440" t="s">
        <v>193</v>
      </c>
      <c r="D440" s="8">
        <v>10</v>
      </c>
      <c r="E440" s="8"/>
      <c r="F440" s="8">
        <f t="shared" si="6"/>
        <v>27.768000000001201</v>
      </c>
      <c r="G440" s="8" t="s">
        <v>181</v>
      </c>
    </row>
    <row r="441" spans="2:7" x14ac:dyDescent="0.35">
      <c r="B441" s="3">
        <v>45027</v>
      </c>
      <c r="C441" t="s">
        <v>223</v>
      </c>
      <c r="D441" s="8"/>
      <c r="E441" s="8">
        <v>500</v>
      </c>
      <c r="F441" s="8">
        <f t="shared" si="6"/>
        <v>527.76800000000117</v>
      </c>
      <c r="G441" s="8" t="s">
        <v>19</v>
      </c>
    </row>
    <row r="442" spans="2:7" x14ac:dyDescent="0.35">
      <c r="B442" s="3">
        <v>45027</v>
      </c>
      <c r="C442" t="s">
        <v>203</v>
      </c>
      <c r="D442" s="8">
        <v>21.49</v>
      </c>
      <c r="E442" s="8"/>
      <c r="F442" s="8">
        <f t="shared" si="6"/>
        <v>506.27800000000116</v>
      </c>
      <c r="G442" s="8" t="s">
        <v>181</v>
      </c>
    </row>
    <row r="443" spans="2:7" x14ac:dyDescent="0.35">
      <c r="B443" s="3">
        <v>45027</v>
      </c>
      <c r="C443" t="s">
        <v>195</v>
      </c>
      <c r="D443" s="8">
        <v>205.99</v>
      </c>
      <c r="E443" s="8"/>
      <c r="F443" s="8">
        <f t="shared" si="6"/>
        <v>300.28800000000115</v>
      </c>
      <c r="G443" s="8" t="s">
        <v>181</v>
      </c>
    </row>
    <row r="444" spans="2:7" x14ac:dyDescent="0.35">
      <c r="B444" s="3">
        <v>45057</v>
      </c>
      <c r="C444" t="s">
        <v>193</v>
      </c>
      <c r="D444" s="8">
        <v>33.18</v>
      </c>
      <c r="E444" s="8"/>
      <c r="F444" s="8">
        <f t="shared" si="6"/>
        <v>267.10800000000114</v>
      </c>
      <c r="G444" s="8" t="s">
        <v>181</v>
      </c>
    </row>
    <row r="445" spans="2:7" x14ac:dyDescent="0.35">
      <c r="B445" s="3">
        <v>45088</v>
      </c>
      <c r="C445" t="s">
        <v>193</v>
      </c>
      <c r="D445" s="8">
        <v>84.36</v>
      </c>
      <c r="E445" s="8"/>
      <c r="F445" s="8">
        <f t="shared" si="6"/>
        <v>182.74800000000113</v>
      </c>
      <c r="G445" s="8" t="s">
        <v>181</v>
      </c>
    </row>
    <row r="446" spans="2:7" x14ac:dyDescent="0.35">
      <c r="B446" s="3">
        <v>45088</v>
      </c>
      <c r="C446" t="s">
        <v>193</v>
      </c>
      <c r="D446" s="8">
        <v>10.71</v>
      </c>
      <c r="E446" s="8"/>
      <c r="F446" s="8">
        <f t="shared" si="6"/>
        <v>172.03800000000112</v>
      </c>
      <c r="G446" s="8" t="s">
        <v>181</v>
      </c>
    </row>
    <row r="447" spans="2:7" x14ac:dyDescent="0.35">
      <c r="B447" s="3">
        <v>45088</v>
      </c>
      <c r="C447" t="s">
        <v>189</v>
      </c>
      <c r="D447" s="8"/>
      <c r="E447" s="8">
        <v>178</v>
      </c>
      <c r="F447" s="8">
        <f t="shared" si="6"/>
        <v>350.03800000000115</v>
      </c>
      <c r="G447" s="8" t="s">
        <v>19</v>
      </c>
    </row>
    <row r="448" spans="2:7" x14ac:dyDescent="0.35">
      <c r="B448" s="3">
        <v>45118</v>
      </c>
      <c r="C448" t="s">
        <v>193</v>
      </c>
      <c r="D448" s="8">
        <v>6.96</v>
      </c>
      <c r="E448" s="8"/>
      <c r="F448" s="8">
        <f t="shared" si="6"/>
        <v>343.07800000000117</v>
      </c>
      <c r="G448" s="8" t="s">
        <v>181</v>
      </c>
    </row>
    <row r="449" spans="2:7" x14ac:dyDescent="0.35">
      <c r="B449" s="3">
        <v>45149</v>
      </c>
      <c r="C449" t="s">
        <v>193</v>
      </c>
      <c r="D449" s="8">
        <v>26.4</v>
      </c>
      <c r="E449" s="8"/>
      <c r="F449" s="8">
        <f t="shared" si="6"/>
        <v>316.67800000000119</v>
      </c>
      <c r="G449" s="8" t="s">
        <v>181</v>
      </c>
    </row>
    <row r="450" spans="2:7" x14ac:dyDescent="0.35">
      <c r="B450" s="3">
        <v>45149</v>
      </c>
      <c r="C450" t="s">
        <v>193</v>
      </c>
      <c r="D450" s="8">
        <v>27.16</v>
      </c>
      <c r="E450" s="8"/>
      <c r="F450" s="8">
        <f t="shared" si="6"/>
        <v>289.51800000000117</v>
      </c>
      <c r="G450" s="8" t="s">
        <v>181</v>
      </c>
    </row>
    <row r="451" spans="2:7" x14ac:dyDescent="0.35">
      <c r="B451" s="3">
        <v>45180</v>
      </c>
      <c r="C451" t="s">
        <v>197</v>
      </c>
      <c r="D451" s="8">
        <v>30.6</v>
      </c>
      <c r="E451" s="8"/>
      <c r="F451" s="8">
        <f t="shared" si="6"/>
        <v>258.91800000000114</v>
      </c>
      <c r="G451" s="8" t="s">
        <v>181</v>
      </c>
    </row>
    <row r="452" spans="2:7" x14ac:dyDescent="0.35">
      <c r="B452" s="3">
        <v>45180</v>
      </c>
      <c r="C452" t="s">
        <v>223</v>
      </c>
      <c r="D452" s="8"/>
      <c r="E452" s="8">
        <v>100</v>
      </c>
      <c r="F452" s="8">
        <f t="shared" ref="F452:F514" si="7">F451-D452+E452</f>
        <v>358.91800000000114</v>
      </c>
      <c r="G452" s="8" t="s">
        <v>19</v>
      </c>
    </row>
    <row r="453" spans="2:7" x14ac:dyDescent="0.35">
      <c r="B453" s="3">
        <v>45210</v>
      </c>
      <c r="C453" t="s">
        <v>193</v>
      </c>
      <c r="D453" s="8">
        <v>11.94</v>
      </c>
      <c r="E453" s="8"/>
      <c r="F453" s="8">
        <f t="shared" si="7"/>
        <v>346.97800000000115</v>
      </c>
      <c r="G453" s="8" t="s">
        <v>181</v>
      </c>
    </row>
    <row r="454" spans="2:7" x14ac:dyDescent="0.35">
      <c r="B454" s="3">
        <v>45271</v>
      </c>
      <c r="C454" t="s">
        <v>249</v>
      </c>
      <c r="D454" s="8">
        <v>320.08</v>
      </c>
      <c r="E454" s="8"/>
      <c r="F454" s="8">
        <f t="shared" si="7"/>
        <v>26.898000000001161</v>
      </c>
      <c r="G454" s="8" t="s">
        <v>181</v>
      </c>
    </row>
    <row r="455" spans="2:7" x14ac:dyDescent="0.35">
      <c r="B455" s="3" t="s">
        <v>135</v>
      </c>
      <c r="C455" t="s">
        <v>193</v>
      </c>
      <c r="D455" s="8">
        <v>2.0099999999999998</v>
      </c>
      <c r="E455" s="8"/>
      <c r="F455" s="8">
        <f t="shared" si="7"/>
        <v>24.888000000001163</v>
      </c>
      <c r="G455" s="8" t="s">
        <v>181</v>
      </c>
    </row>
    <row r="456" spans="2:7" x14ac:dyDescent="0.35">
      <c r="B456" s="3" t="s">
        <v>135</v>
      </c>
      <c r="C456" t="s">
        <v>193</v>
      </c>
      <c r="D456" s="8">
        <v>14.11</v>
      </c>
      <c r="E456" s="8"/>
      <c r="F456" s="8">
        <f t="shared" si="7"/>
        <v>10.778000000001164</v>
      </c>
      <c r="G456" s="8" t="s">
        <v>181</v>
      </c>
    </row>
    <row r="457" spans="2:7" x14ac:dyDescent="0.35">
      <c r="B457" s="3" t="s">
        <v>135</v>
      </c>
      <c r="C457" t="s">
        <v>223</v>
      </c>
      <c r="D457" s="8"/>
      <c r="E457" s="8">
        <v>20</v>
      </c>
      <c r="F457" s="8">
        <f t="shared" si="7"/>
        <v>30.778000000001164</v>
      </c>
      <c r="G457" s="8" t="s">
        <v>19</v>
      </c>
    </row>
    <row r="458" spans="2:7" x14ac:dyDescent="0.35">
      <c r="B458" s="3" t="s">
        <v>135</v>
      </c>
      <c r="C458" t="s">
        <v>218</v>
      </c>
      <c r="D458" s="8">
        <v>20</v>
      </c>
      <c r="E458" s="8"/>
      <c r="F458" s="8">
        <f t="shared" si="7"/>
        <v>10.778000000001164</v>
      </c>
      <c r="G458" s="8" t="s">
        <v>179</v>
      </c>
    </row>
    <row r="459" spans="2:7" x14ac:dyDescent="0.35">
      <c r="B459" s="3" t="s">
        <v>136</v>
      </c>
      <c r="C459" t="s">
        <v>195</v>
      </c>
      <c r="D459" s="8">
        <v>5</v>
      </c>
      <c r="E459" s="8"/>
      <c r="F459" s="8">
        <f t="shared" si="7"/>
        <v>5.778000000001164</v>
      </c>
      <c r="G459" s="8" t="s">
        <v>181</v>
      </c>
    </row>
    <row r="460" spans="2:7" x14ac:dyDescent="0.35">
      <c r="B460" s="3" t="s">
        <v>137</v>
      </c>
      <c r="C460" t="s">
        <v>195</v>
      </c>
      <c r="D460" s="8">
        <v>5</v>
      </c>
      <c r="E460" s="8"/>
      <c r="F460" s="8">
        <f t="shared" si="7"/>
        <v>0.77800000000116398</v>
      </c>
      <c r="G460" s="8" t="s">
        <v>181</v>
      </c>
    </row>
    <row r="461" spans="2:7" x14ac:dyDescent="0.35">
      <c r="B461" s="4" t="s">
        <v>138</v>
      </c>
      <c r="C461" t="s">
        <v>191</v>
      </c>
      <c r="D461" s="8"/>
      <c r="E461" s="8">
        <v>350</v>
      </c>
      <c r="F461" s="8">
        <f t="shared" si="7"/>
        <v>350.77800000000116</v>
      </c>
      <c r="G461" s="8" t="s">
        <v>19</v>
      </c>
    </row>
    <row r="462" spans="2:7" x14ac:dyDescent="0.35">
      <c r="B462" s="4" t="s">
        <v>138</v>
      </c>
      <c r="C462" t="s">
        <v>193</v>
      </c>
      <c r="D462" s="2">
        <v>15.45</v>
      </c>
      <c r="E462" s="2"/>
      <c r="F462" s="8">
        <f t="shared" si="7"/>
        <v>335.32800000000117</v>
      </c>
      <c r="G462" s="8" t="s">
        <v>181</v>
      </c>
    </row>
    <row r="463" spans="2:7" x14ac:dyDescent="0.35">
      <c r="B463" s="4" t="s">
        <v>138</v>
      </c>
      <c r="C463" t="s">
        <v>193</v>
      </c>
      <c r="D463" s="2">
        <v>61.48</v>
      </c>
      <c r="E463" s="2"/>
      <c r="F463" s="8">
        <f t="shared" si="7"/>
        <v>273.84800000000115</v>
      </c>
      <c r="G463" s="8" t="s">
        <v>181</v>
      </c>
    </row>
    <row r="464" spans="2:7" x14ac:dyDescent="0.35">
      <c r="B464" s="4" t="s">
        <v>139</v>
      </c>
      <c r="C464" t="s">
        <v>195</v>
      </c>
      <c r="D464" s="2">
        <v>10</v>
      </c>
      <c r="E464" s="2"/>
      <c r="F464" s="8">
        <f t="shared" si="7"/>
        <v>263.84800000000115</v>
      </c>
      <c r="G464" s="8" t="s">
        <v>181</v>
      </c>
    </row>
    <row r="465" spans="2:7" x14ac:dyDescent="0.35">
      <c r="B465" s="4" t="s">
        <v>140</v>
      </c>
      <c r="C465" t="s">
        <v>195</v>
      </c>
      <c r="D465" s="2">
        <v>2</v>
      </c>
      <c r="E465" s="5"/>
      <c r="F465" s="8">
        <f t="shared" si="7"/>
        <v>261.84800000000115</v>
      </c>
      <c r="G465" s="8" t="s">
        <v>181</v>
      </c>
    </row>
    <row r="466" spans="2:7" x14ac:dyDescent="0.35">
      <c r="B466" s="4" t="s">
        <v>140</v>
      </c>
      <c r="C466" t="s">
        <v>250</v>
      </c>
      <c r="D466" s="2">
        <v>200</v>
      </c>
      <c r="E466" s="5"/>
      <c r="F466" s="8">
        <f t="shared" si="7"/>
        <v>61.84800000000115</v>
      </c>
      <c r="G466" s="8" t="s">
        <v>179</v>
      </c>
    </row>
    <row r="467" spans="2:7" x14ac:dyDescent="0.35">
      <c r="B467" s="4" t="s">
        <v>140</v>
      </c>
      <c r="C467" t="s">
        <v>251</v>
      </c>
      <c r="D467" s="2">
        <v>20</v>
      </c>
      <c r="E467" s="5"/>
      <c r="F467" s="8">
        <f t="shared" si="7"/>
        <v>41.84800000000115</v>
      </c>
      <c r="G467" s="8" t="s">
        <v>179</v>
      </c>
    </row>
    <row r="468" spans="2:7" x14ac:dyDescent="0.35">
      <c r="B468" s="4" t="s">
        <v>140</v>
      </c>
      <c r="C468" t="s">
        <v>252</v>
      </c>
      <c r="D468" s="2">
        <v>40</v>
      </c>
      <c r="E468" s="5"/>
      <c r="F468" s="8">
        <f t="shared" si="7"/>
        <v>1.8480000000011501</v>
      </c>
      <c r="G468" s="8" t="s">
        <v>179</v>
      </c>
    </row>
    <row r="469" spans="2:7" x14ac:dyDescent="0.35">
      <c r="B469" s="4" t="s">
        <v>140</v>
      </c>
      <c r="C469" t="s">
        <v>223</v>
      </c>
      <c r="D469" s="5"/>
      <c r="E469" s="5">
        <v>5</v>
      </c>
      <c r="F469" s="8">
        <f t="shared" si="7"/>
        <v>6.8480000000011501</v>
      </c>
      <c r="G469" s="8" t="s">
        <v>19</v>
      </c>
    </row>
    <row r="470" spans="2:7" x14ac:dyDescent="0.35">
      <c r="B470" s="4" t="s">
        <v>140</v>
      </c>
      <c r="C470" t="s">
        <v>193</v>
      </c>
      <c r="D470" s="2">
        <v>5.99</v>
      </c>
      <c r="E470" s="5"/>
      <c r="F470" s="8">
        <f t="shared" si="7"/>
        <v>0.85800000000114984</v>
      </c>
      <c r="G470" s="8" t="s">
        <v>181</v>
      </c>
    </row>
    <row r="471" spans="2:7" x14ac:dyDescent="0.35">
      <c r="B471" s="4" t="s">
        <v>140</v>
      </c>
      <c r="C471" t="s">
        <v>253</v>
      </c>
      <c r="D471" s="5"/>
      <c r="E471" s="5">
        <v>178</v>
      </c>
      <c r="F471" s="8">
        <f t="shared" si="7"/>
        <v>178.85800000000114</v>
      </c>
      <c r="G471" s="8" t="s">
        <v>19</v>
      </c>
    </row>
    <row r="472" spans="2:7" x14ac:dyDescent="0.35">
      <c r="B472" s="4" t="s">
        <v>141</v>
      </c>
      <c r="C472" t="s">
        <v>218</v>
      </c>
      <c r="D472" s="5">
        <v>43.5</v>
      </c>
      <c r="E472" s="5"/>
      <c r="F472" s="8">
        <f t="shared" si="7"/>
        <v>135.35800000000114</v>
      </c>
      <c r="G472" s="8" t="s">
        <v>179</v>
      </c>
    </row>
    <row r="473" spans="2:7" x14ac:dyDescent="0.35">
      <c r="B473" s="4" t="s">
        <v>141</v>
      </c>
      <c r="C473" t="s">
        <v>193</v>
      </c>
      <c r="D473" s="5">
        <v>14.99</v>
      </c>
      <c r="E473" s="5"/>
      <c r="F473" s="8">
        <f t="shared" si="7"/>
        <v>120.36800000000115</v>
      </c>
      <c r="G473" s="8" t="s">
        <v>181</v>
      </c>
    </row>
    <row r="474" spans="2:7" x14ac:dyDescent="0.35">
      <c r="B474" s="4" t="s">
        <v>142</v>
      </c>
      <c r="C474" t="s">
        <v>225</v>
      </c>
      <c r="D474" s="5">
        <v>1.75</v>
      </c>
      <c r="E474" s="5"/>
      <c r="F474" s="8">
        <f t="shared" si="7"/>
        <v>118.61800000000115</v>
      </c>
      <c r="G474" s="8" t="s">
        <v>181</v>
      </c>
    </row>
    <row r="475" spans="2:7" x14ac:dyDescent="0.35">
      <c r="B475" s="4" t="s">
        <v>143</v>
      </c>
      <c r="C475" t="s">
        <v>193</v>
      </c>
      <c r="D475" s="5">
        <v>34</v>
      </c>
      <c r="E475" s="5"/>
      <c r="F475" s="8">
        <f t="shared" si="7"/>
        <v>84.618000000001146</v>
      </c>
      <c r="G475" s="8" t="s">
        <v>181</v>
      </c>
    </row>
    <row r="476" spans="2:7" x14ac:dyDescent="0.35">
      <c r="B476" s="4" t="s">
        <v>143</v>
      </c>
      <c r="C476" t="s">
        <v>193</v>
      </c>
      <c r="D476" s="5">
        <v>3.36</v>
      </c>
      <c r="E476" s="5"/>
      <c r="F476" s="8">
        <f t="shared" si="7"/>
        <v>81.258000000001147</v>
      </c>
      <c r="G476" s="8" t="s">
        <v>181</v>
      </c>
    </row>
    <row r="477" spans="2:7" x14ac:dyDescent="0.35">
      <c r="B477" s="4" t="s">
        <v>143</v>
      </c>
      <c r="C477" t="s">
        <v>193</v>
      </c>
      <c r="D477" s="5">
        <v>4.6100000000000003</v>
      </c>
      <c r="E477" s="5"/>
      <c r="F477" s="8">
        <f t="shared" si="7"/>
        <v>76.648000000001147</v>
      </c>
      <c r="G477" s="8" t="s">
        <v>181</v>
      </c>
    </row>
    <row r="478" spans="2:7" x14ac:dyDescent="0.35">
      <c r="B478" s="4" t="s">
        <v>143</v>
      </c>
      <c r="C478" t="s">
        <v>193</v>
      </c>
      <c r="D478" s="5">
        <v>78.2</v>
      </c>
      <c r="E478" s="5"/>
      <c r="F478" s="8">
        <f t="shared" si="7"/>
        <v>-1.5519999999988556</v>
      </c>
      <c r="G478" s="8" t="s">
        <v>181</v>
      </c>
    </row>
    <row r="479" spans="2:7" x14ac:dyDescent="0.35">
      <c r="B479" s="4" t="s">
        <v>144</v>
      </c>
      <c r="C479" t="s">
        <v>219</v>
      </c>
      <c r="D479" s="5"/>
      <c r="E479" s="5">
        <v>34</v>
      </c>
      <c r="F479" s="8">
        <f t="shared" si="7"/>
        <v>32.448000000001144</v>
      </c>
      <c r="G479" s="8" t="s">
        <v>19</v>
      </c>
    </row>
    <row r="480" spans="2:7" x14ac:dyDescent="0.35">
      <c r="B480" s="4" t="s">
        <v>144</v>
      </c>
      <c r="C480" t="s">
        <v>219</v>
      </c>
      <c r="D480" s="5"/>
      <c r="E480" s="5">
        <v>78.2</v>
      </c>
      <c r="F480" s="8">
        <f t="shared" si="7"/>
        <v>110.64800000000115</v>
      </c>
      <c r="G480" s="8" t="s">
        <v>19</v>
      </c>
    </row>
    <row r="481" spans="2:7" x14ac:dyDescent="0.35">
      <c r="B481" s="4" t="s">
        <v>145</v>
      </c>
      <c r="C481" t="s">
        <v>193</v>
      </c>
      <c r="D481" s="5">
        <v>9.99</v>
      </c>
      <c r="E481" s="5"/>
      <c r="F481" s="8">
        <f t="shared" si="7"/>
        <v>100.65800000000115</v>
      </c>
      <c r="G481" s="8" t="s">
        <v>181</v>
      </c>
    </row>
    <row r="482" spans="2:7" x14ac:dyDescent="0.35">
      <c r="B482" s="4" t="s">
        <v>146</v>
      </c>
      <c r="C482" t="s">
        <v>188</v>
      </c>
      <c r="D482" s="5">
        <v>16.059999999999999</v>
      </c>
      <c r="E482" s="5"/>
      <c r="F482" s="8">
        <f t="shared" si="7"/>
        <v>84.59800000000115</v>
      </c>
      <c r="G482" s="8" t="s">
        <v>181</v>
      </c>
    </row>
    <row r="483" spans="2:7" x14ac:dyDescent="0.35">
      <c r="B483" s="3">
        <v>44938</v>
      </c>
      <c r="C483" t="s">
        <v>195</v>
      </c>
      <c r="D483" s="8">
        <v>20</v>
      </c>
      <c r="E483" s="21"/>
      <c r="F483" s="8">
        <f t="shared" si="7"/>
        <v>64.59800000000115</v>
      </c>
      <c r="G483" s="8" t="s">
        <v>181</v>
      </c>
    </row>
    <row r="484" spans="2:7" x14ac:dyDescent="0.35">
      <c r="B484" s="3">
        <v>44938</v>
      </c>
      <c r="C484" t="s">
        <v>193</v>
      </c>
      <c r="D484" s="8">
        <v>2.0099999999999998</v>
      </c>
      <c r="E484" s="21"/>
      <c r="F484" s="8">
        <f t="shared" si="7"/>
        <v>62.588000000001152</v>
      </c>
      <c r="G484" s="8" t="s">
        <v>181</v>
      </c>
    </row>
    <row r="485" spans="2:7" x14ac:dyDescent="0.35">
      <c r="B485" s="3">
        <v>44938</v>
      </c>
      <c r="C485" t="s">
        <v>193</v>
      </c>
      <c r="D485" s="8">
        <v>20</v>
      </c>
      <c r="E485" s="21"/>
      <c r="F485" s="8">
        <f t="shared" si="7"/>
        <v>42.588000000001152</v>
      </c>
      <c r="G485" s="8" t="s">
        <v>181</v>
      </c>
    </row>
    <row r="486" spans="2:7" x14ac:dyDescent="0.35">
      <c r="B486" s="3">
        <v>44938</v>
      </c>
      <c r="C486" t="s">
        <v>189</v>
      </c>
      <c r="D486" s="8"/>
      <c r="E486" s="21">
        <v>100</v>
      </c>
      <c r="F486" s="8">
        <f t="shared" si="7"/>
        <v>142.58800000000116</v>
      </c>
      <c r="G486" s="8" t="s">
        <v>19</v>
      </c>
    </row>
    <row r="487" spans="2:7" x14ac:dyDescent="0.35">
      <c r="B487" s="3">
        <v>44969</v>
      </c>
      <c r="C487" t="s">
        <v>195</v>
      </c>
      <c r="D487" s="8">
        <v>55.67</v>
      </c>
      <c r="E487" s="21"/>
      <c r="F487" s="8">
        <f t="shared" si="7"/>
        <v>86.918000000001157</v>
      </c>
      <c r="G487" s="8" t="s">
        <v>181</v>
      </c>
    </row>
    <row r="488" spans="2:7" x14ac:dyDescent="0.35">
      <c r="B488" s="3">
        <v>44997</v>
      </c>
      <c r="C488" t="s">
        <v>210</v>
      </c>
      <c r="D488" s="8">
        <v>79.98</v>
      </c>
      <c r="E488" s="21"/>
      <c r="F488" s="8">
        <f t="shared" si="7"/>
        <v>6.9380000000011535</v>
      </c>
      <c r="G488" s="8" t="s">
        <v>181</v>
      </c>
    </row>
    <row r="489" spans="2:7" x14ac:dyDescent="0.35">
      <c r="B489" s="3">
        <v>45028</v>
      </c>
      <c r="C489" t="s">
        <v>189</v>
      </c>
      <c r="D489" s="8"/>
      <c r="E489" s="21">
        <v>218</v>
      </c>
      <c r="F489" s="8">
        <f t="shared" si="7"/>
        <v>224.93800000000115</v>
      </c>
      <c r="G489" s="8" t="s">
        <v>19</v>
      </c>
    </row>
    <row r="490" spans="2:7" x14ac:dyDescent="0.35">
      <c r="B490" s="3">
        <v>45058</v>
      </c>
      <c r="C490" t="s">
        <v>218</v>
      </c>
      <c r="D490" s="8">
        <v>103.5</v>
      </c>
      <c r="E490" s="21"/>
      <c r="F490" s="8">
        <f t="shared" si="7"/>
        <v>121.43800000000115</v>
      </c>
      <c r="G490" s="8" t="s">
        <v>179</v>
      </c>
    </row>
    <row r="491" spans="2:7" x14ac:dyDescent="0.35">
      <c r="B491" s="3">
        <v>45058</v>
      </c>
      <c r="C491" t="s">
        <v>225</v>
      </c>
      <c r="D491" s="8">
        <v>1.75</v>
      </c>
      <c r="E491" s="21"/>
      <c r="F491" s="8">
        <f t="shared" si="7"/>
        <v>119.68800000000115</v>
      </c>
      <c r="G491" s="8" t="s">
        <v>181</v>
      </c>
    </row>
    <row r="492" spans="2:7" x14ac:dyDescent="0.35">
      <c r="B492" s="3">
        <v>45089</v>
      </c>
      <c r="C492" t="s">
        <v>218</v>
      </c>
      <c r="D492" s="8"/>
      <c r="E492" s="21">
        <v>240</v>
      </c>
      <c r="F492" s="8">
        <f t="shared" si="7"/>
        <v>359.68800000000113</v>
      </c>
      <c r="G492" s="8" t="s">
        <v>19</v>
      </c>
    </row>
    <row r="493" spans="2:7" x14ac:dyDescent="0.35">
      <c r="B493" s="3">
        <v>45089</v>
      </c>
      <c r="C493" t="s">
        <v>193</v>
      </c>
      <c r="D493" s="8">
        <v>100</v>
      </c>
      <c r="E493" s="21"/>
      <c r="F493" s="8">
        <f t="shared" si="7"/>
        <v>259.68800000000113</v>
      </c>
      <c r="G493" s="8" t="s">
        <v>181</v>
      </c>
    </row>
    <row r="494" spans="2:7" x14ac:dyDescent="0.35">
      <c r="B494" s="3">
        <v>45089</v>
      </c>
      <c r="C494" t="s">
        <v>195</v>
      </c>
      <c r="D494" s="8">
        <v>205.99</v>
      </c>
      <c r="E494" s="21"/>
      <c r="F494" s="8">
        <f t="shared" si="7"/>
        <v>53.698000000001116</v>
      </c>
      <c r="G494" s="8" t="s">
        <v>181</v>
      </c>
    </row>
    <row r="495" spans="2:7" x14ac:dyDescent="0.35">
      <c r="B495" s="3">
        <v>45181</v>
      </c>
      <c r="C495" t="s">
        <v>195</v>
      </c>
      <c r="D495" s="8">
        <v>5</v>
      </c>
      <c r="E495" s="21"/>
      <c r="F495" s="8">
        <f t="shared" si="7"/>
        <v>48.698000000001116</v>
      </c>
      <c r="G495" s="8" t="s">
        <v>181</v>
      </c>
    </row>
    <row r="496" spans="2:7" x14ac:dyDescent="0.35">
      <c r="B496" s="3">
        <v>45181</v>
      </c>
      <c r="C496" t="s">
        <v>191</v>
      </c>
      <c r="D496" s="8"/>
      <c r="E496" s="21">
        <v>150</v>
      </c>
      <c r="F496" s="8">
        <f t="shared" si="7"/>
        <v>198.69800000000112</v>
      </c>
      <c r="G496" s="8" t="s">
        <v>19</v>
      </c>
    </row>
    <row r="497" spans="2:7" x14ac:dyDescent="0.35">
      <c r="B497" s="3">
        <v>45181</v>
      </c>
      <c r="C497" t="s">
        <v>197</v>
      </c>
      <c r="D497" s="8">
        <v>30.6</v>
      </c>
      <c r="E497" s="21"/>
      <c r="F497" s="8">
        <f t="shared" si="7"/>
        <v>168.09800000000112</v>
      </c>
      <c r="G497" s="8" t="s">
        <v>181</v>
      </c>
    </row>
    <row r="498" spans="2:7" x14ac:dyDescent="0.35">
      <c r="B498" s="3">
        <v>45211</v>
      </c>
      <c r="C498" t="s">
        <v>218</v>
      </c>
      <c r="D498" s="8"/>
      <c r="E498" s="21">
        <v>180</v>
      </c>
      <c r="F498" s="8">
        <f t="shared" si="7"/>
        <v>348.09800000000109</v>
      </c>
      <c r="G498" s="8" t="s">
        <v>19</v>
      </c>
    </row>
    <row r="499" spans="2:7" x14ac:dyDescent="0.35">
      <c r="B499" s="3">
        <v>45242</v>
      </c>
      <c r="C499" t="s">
        <v>193</v>
      </c>
      <c r="D499" s="8">
        <v>15.26</v>
      </c>
      <c r="E499" s="21"/>
      <c r="F499" s="8">
        <f t="shared" si="7"/>
        <v>332.8380000000011</v>
      </c>
      <c r="G499" s="8" t="s">
        <v>181</v>
      </c>
    </row>
    <row r="500" spans="2:7" x14ac:dyDescent="0.35">
      <c r="B500" s="3">
        <v>45242</v>
      </c>
      <c r="C500" t="s">
        <v>193</v>
      </c>
      <c r="D500" s="8">
        <v>23.77</v>
      </c>
      <c r="E500" s="21"/>
      <c r="F500" s="8">
        <f t="shared" si="7"/>
        <v>309.06800000000112</v>
      </c>
      <c r="G500" s="8" t="s">
        <v>181</v>
      </c>
    </row>
    <row r="501" spans="2:7" x14ac:dyDescent="0.35">
      <c r="B501" s="3">
        <v>45242</v>
      </c>
      <c r="C501" t="s">
        <v>218</v>
      </c>
      <c r="D501" s="8"/>
      <c r="E501" s="21">
        <v>170</v>
      </c>
      <c r="F501" s="8">
        <f t="shared" si="7"/>
        <v>479.06800000000112</v>
      </c>
      <c r="G501" s="8" t="s">
        <v>19</v>
      </c>
    </row>
    <row r="502" spans="2:7" x14ac:dyDescent="0.35">
      <c r="B502" s="3">
        <v>45272</v>
      </c>
      <c r="C502" t="s">
        <v>218</v>
      </c>
      <c r="D502" s="8"/>
      <c r="E502" s="21">
        <v>140</v>
      </c>
      <c r="F502" s="8">
        <f t="shared" si="7"/>
        <v>619.06800000000112</v>
      </c>
      <c r="G502" s="8" t="s">
        <v>19</v>
      </c>
    </row>
    <row r="503" spans="2:7" x14ac:dyDescent="0.35">
      <c r="B503" s="3">
        <v>45272</v>
      </c>
      <c r="C503" t="s">
        <v>193</v>
      </c>
      <c r="D503" s="8">
        <v>45.28</v>
      </c>
      <c r="E503" s="21"/>
      <c r="F503" s="8">
        <f t="shared" si="7"/>
        <v>573.78800000000115</v>
      </c>
      <c r="G503" s="8" t="s">
        <v>181</v>
      </c>
    </row>
    <row r="504" spans="2:7" x14ac:dyDescent="0.35">
      <c r="B504" s="3">
        <v>45272</v>
      </c>
      <c r="C504" t="s">
        <v>249</v>
      </c>
      <c r="D504" s="8">
        <v>289.68</v>
      </c>
      <c r="E504" s="21"/>
      <c r="F504" s="8">
        <f t="shared" si="7"/>
        <v>284.10800000000114</v>
      </c>
      <c r="G504" s="8" t="s">
        <v>181</v>
      </c>
    </row>
    <row r="505" spans="2:7" x14ac:dyDescent="0.35">
      <c r="B505" s="3" t="s">
        <v>147</v>
      </c>
      <c r="C505" t="s">
        <v>193</v>
      </c>
      <c r="D505" s="8">
        <v>87</v>
      </c>
      <c r="E505" s="21"/>
      <c r="F505" s="8">
        <f t="shared" si="7"/>
        <v>197.10800000000114</v>
      </c>
      <c r="G505" s="8" t="s">
        <v>181</v>
      </c>
    </row>
    <row r="506" spans="2:7" x14ac:dyDescent="0.35">
      <c r="B506" s="3" t="s">
        <v>147</v>
      </c>
      <c r="C506" t="s">
        <v>195</v>
      </c>
      <c r="D506" s="8">
        <v>15</v>
      </c>
      <c r="E506" s="21"/>
      <c r="F506" s="8">
        <f t="shared" si="7"/>
        <v>182.10800000000114</v>
      </c>
      <c r="G506" s="8" t="s">
        <v>181</v>
      </c>
    </row>
    <row r="507" spans="2:7" x14ac:dyDescent="0.35">
      <c r="B507" s="4" t="s">
        <v>148</v>
      </c>
      <c r="C507" t="s">
        <v>210</v>
      </c>
      <c r="D507" s="8">
        <v>79</v>
      </c>
      <c r="E507" s="21"/>
      <c r="F507" s="8">
        <f t="shared" si="7"/>
        <v>103.10800000000114</v>
      </c>
      <c r="G507" s="8" t="s">
        <v>181</v>
      </c>
    </row>
    <row r="508" spans="2:7" x14ac:dyDescent="0.35">
      <c r="B508" s="4" t="s">
        <v>148</v>
      </c>
      <c r="C508" t="s">
        <v>193</v>
      </c>
      <c r="D508" s="2">
        <v>15</v>
      </c>
      <c r="E508" s="7"/>
      <c r="F508" s="8">
        <f t="shared" si="7"/>
        <v>88.108000000001141</v>
      </c>
      <c r="G508" s="8" t="s">
        <v>181</v>
      </c>
    </row>
    <row r="509" spans="2:7" x14ac:dyDescent="0.35">
      <c r="B509" s="4" t="s">
        <v>148</v>
      </c>
      <c r="C509" t="s">
        <v>254</v>
      </c>
      <c r="D509" s="2">
        <v>50</v>
      </c>
      <c r="E509" s="7"/>
      <c r="F509" s="8">
        <f t="shared" si="7"/>
        <v>38.108000000001141</v>
      </c>
      <c r="G509" s="8" t="s">
        <v>179</v>
      </c>
    </row>
    <row r="510" spans="2:7" x14ac:dyDescent="0.35">
      <c r="B510" s="4" t="s">
        <v>149</v>
      </c>
      <c r="C510" t="s">
        <v>195</v>
      </c>
      <c r="D510" s="2">
        <v>10</v>
      </c>
      <c r="E510" s="7"/>
      <c r="F510" s="8">
        <f t="shared" si="7"/>
        <v>28.108000000001141</v>
      </c>
      <c r="G510" s="8" t="s">
        <v>181</v>
      </c>
    </row>
    <row r="511" spans="2:7" x14ac:dyDescent="0.35">
      <c r="B511" s="4" t="s">
        <v>150</v>
      </c>
      <c r="C511" t="s">
        <v>193</v>
      </c>
      <c r="D511" s="2">
        <v>1.08</v>
      </c>
      <c r="E511" s="7"/>
      <c r="F511" s="8">
        <f t="shared" si="7"/>
        <v>27.028000000001143</v>
      </c>
      <c r="G511" s="8" t="s">
        <v>181</v>
      </c>
    </row>
    <row r="512" spans="2:7" x14ac:dyDescent="0.35">
      <c r="B512" s="4" t="s">
        <v>151</v>
      </c>
      <c r="C512" t="s">
        <v>195</v>
      </c>
      <c r="D512" s="2">
        <v>7.59</v>
      </c>
      <c r="E512" s="7"/>
      <c r="F512" s="8">
        <f t="shared" si="7"/>
        <v>19.438000000001143</v>
      </c>
      <c r="G512" s="8" t="s">
        <v>181</v>
      </c>
    </row>
    <row r="513" spans="2:7" x14ac:dyDescent="0.35">
      <c r="B513" s="4" t="s">
        <v>151</v>
      </c>
      <c r="C513" t="s">
        <v>193</v>
      </c>
      <c r="D513" s="2">
        <v>4.07</v>
      </c>
      <c r="E513" s="7"/>
      <c r="F513" s="8">
        <f t="shared" si="7"/>
        <v>15.368000000001143</v>
      </c>
      <c r="G513" s="8" t="s">
        <v>181</v>
      </c>
    </row>
    <row r="514" spans="2:7" x14ac:dyDescent="0.35">
      <c r="B514" s="4" t="s">
        <v>151</v>
      </c>
      <c r="C514" t="s">
        <v>193</v>
      </c>
      <c r="D514" s="2">
        <v>1.08</v>
      </c>
      <c r="E514" s="7"/>
      <c r="F514" s="8">
        <f t="shared" si="7"/>
        <v>14.288000000001142</v>
      </c>
      <c r="G514" s="8" t="s">
        <v>181</v>
      </c>
    </row>
    <row r="515" spans="2:7" x14ac:dyDescent="0.35">
      <c r="B515" s="4" t="s">
        <v>152</v>
      </c>
      <c r="C515" t="s">
        <v>189</v>
      </c>
      <c r="D515" s="5"/>
      <c r="E515" s="7">
        <v>178</v>
      </c>
      <c r="F515" s="8">
        <f t="shared" ref="F515:F539" si="8">F514-D515+E515</f>
        <v>192.28800000000115</v>
      </c>
      <c r="G515" s="8" t="s">
        <v>19</v>
      </c>
    </row>
    <row r="516" spans="2:7" x14ac:dyDescent="0.35">
      <c r="B516" s="4" t="s">
        <v>152</v>
      </c>
      <c r="C516" t="s">
        <v>190</v>
      </c>
      <c r="D516" s="2">
        <v>150</v>
      </c>
      <c r="E516" s="7"/>
      <c r="F516" s="8">
        <f t="shared" si="8"/>
        <v>42.288000000001148</v>
      </c>
      <c r="G516" s="8" t="s">
        <v>179</v>
      </c>
    </row>
    <row r="517" spans="2:7" x14ac:dyDescent="0.35">
      <c r="B517" s="4" t="s">
        <v>152</v>
      </c>
      <c r="C517" t="s">
        <v>193</v>
      </c>
      <c r="D517" s="2">
        <v>11.46</v>
      </c>
      <c r="E517" s="7"/>
      <c r="F517" s="8">
        <f t="shared" si="8"/>
        <v>30.828000000001147</v>
      </c>
      <c r="G517" s="8" t="s">
        <v>181</v>
      </c>
    </row>
    <row r="518" spans="2:7" x14ac:dyDescent="0.35">
      <c r="B518" s="4" t="s">
        <v>153</v>
      </c>
      <c r="C518" t="s">
        <v>193</v>
      </c>
      <c r="D518" s="2">
        <v>13.05</v>
      </c>
      <c r="E518" s="7"/>
      <c r="F518" s="8">
        <f t="shared" si="8"/>
        <v>17.778000000001146</v>
      </c>
      <c r="G518" s="8" t="s">
        <v>181</v>
      </c>
    </row>
    <row r="519" spans="2:7" x14ac:dyDescent="0.35">
      <c r="B519" s="4" t="s">
        <v>153</v>
      </c>
      <c r="C519" t="s">
        <v>193</v>
      </c>
      <c r="D519" s="2">
        <v>14.99</v>
      </c>
      <c r="E519" s="7"/>
      <c r="F519" s="8">
        <f t="shared" si="8"/>
        <v>2.788000000001146</v>
      </c>
      <c r="G519" s="8" t="s">
        <v>181</v>
      </c>
    </row>
    <row r="520" spans="2:7" x14ac:dyDescent="0.35">
      <c r="B520" s="4" t="s">
        <v>154</v>
      </c>
      <c r="C520" t="s">
        <v>191</v>
      </c>
      <c r="D520" s="5"/>
      <c r="E520" s="7">
        <v>400</v>
      </c>
      <c r="F520" s="8">
        <f t="shared" si="8"/>
        <v>402.78800000000115</v>
      </c>
      <c r="G520" s="8" t="s">
        <v>19</v>
      </c>
    </row>
    <row r="521" spans="2:7" x14ac:dyDescent="0.35">
      <c r="B521" s="4" t="s">
        <v>154</v>
      </c>
      <c r="C521" t="s">
        <v>193</v>
      </c>
      <c r="D521" s="2">
        <v>4.07</v>
      </c>
      <c r="E521" s="7"/>
      <c r="F521" s="8">
        <f t="shared" si="8"/>
        <v>398.71800000000115</v>
      </c>
      <c r="G521" s="8" t="s">
        <v>181</v>
      </c>
    </row>
    <row r="522" spans="2:7" x14ac:dyDescent="0.35">
      <c r="B522" s="4" t="s">
        <v>154</v>
      </c>
      <c r="C522" t="s">
        <v>195</v>
      </c>
      <c r="D522" s="2">
        <v>100</v>
      </c>
      <c r="E522" s="7"/>
      <c r="F522" s="8">
        <f t="shared" si="8"/>
        <v>298.71800000000115</v>
      </c>
      <c r="G522" s="8" t="s">
        <v>181</v>
      </c>
    </row>
    <row r="523" spans="2:7" x14ac:dyDescent="0.35">
      <c r="B523" s="4" t="s">
        <v>155</v>
      </c>
      <c r="C523" t="s">
        <v>218</v>
      </c>
      <c r="D523" s="5"/>
      <c r="E523" s="7">
        <v>300</v>
      </c>
      <c r="F523" s="8">
        <f t="shared" si="8"/>
        <v>598.71800000000121</v>
      </c>
      <c r="G523" s="8" t="s">
        <v>19</v>
      </c>
    </row>
    <row r="524" spans="2:7" x14ac:dyDescent="0.35">
      <c r="B524" s="4" t="s">
        <v>155</v>
      </c>
      <c r="C524" t="s">
        <v>195</v>
      </c>
      <c r="D524" s="2">
        <v>205.99</v>
      </c>
      <c r="E524" s="7"/>
      <c r="F524" s="8">
        <f t="shared" si="8"/>
        <v>392.7280000000012</v>
      </c>
      <c r="G524" s="8" t="s">
        <v>181</v>
      </c>
    </row>
    <row r="525" spans="2:7" x14ac:dyDescent="0.35">
      <c r="B525" s="4" t="s">
        <v>155</v>
      </c>
      <c r="C525" t="s">
        <v>193</v>
      </c>
      <c r="D525" s="2">
        <v>22.63</v>
      </c>
      <c r="E525" s="7"/>
      <c r="F525" s="8">
        <f t="shared" si="8"/>
        <v>370.09800000000121</v>
      </c>
      <c r="G525" s="8" t="s">
        <v>181</v>
      </c>
    </row>
    <row r="526" spans="2:7" x14ac:dyDescent="0.35">
      <c r="B526" s="4" t="s">
        <v>156</v>
      </c>
      <c r="C526" t="s">
        <v>210</v>
      </c>
      <c r="D526" s="2">
        <v>79.98</v>
      </c>
      <c r="E526" s="7"/>
      <c r="F526" s="8">
        <f t="shared" si="8"/>
        <v>290.11800000000119</v>
      </c>
      <c r="G526" s="8" t="s">
        <v>181</v>
      </c>
    </row>
    <row r="527" spans="2:7" x14ac:dyDescent="0.35">
      <c r="B527" s="4" t="s">
        <v>157</v>
      </c>
      <c r="C527" t="s">
        <v>255</v>
      </c>
      <c r="D527" s="2">
        <v>150</v>
      </c>
      <c r="E527" s="7"/>
      <c r="F527" s="8">
        <f t="shared" si="8"/>
        <v>140.11800000000119</v>
      </c>
      <c r="G527" s="8" t="s">
        <v>179</v>
      </c>
    </row>
    <row r="528" spans="2:7" x14ac:dyDescent="0.35">
      <c r="B528" s="4" t="s">
        <v>158</v>
      </c>
      <c r="C528" t="s">
        <v>195</v>
      </c>
      <c r="D528" s="2">
        <v>11.38</v>
      </c>
      <c r="E528" s="7"/>
      <c r="F528" s="8">
        <f t="shared" si="8"/>
        <v>128.73800000000119</v>
      </c>
      <c r="G528" s="8" t="s">
        <v>181</v>
      </c>
    </row>
    <row r="529" spans="2:7" x14ac:dyDescent="0.35">
      <c r="B529" s="4" t="s">
        <v>158</v>
      </c>
      <c r="C529" t="s">
        <v>189</v>
      </c>
      <c r="D529" s="5"/>
      <c r="E529" s="7">
        <v>150</v>
      </c>
      <c r="F529" s="8">
        <f t="shared" si="8"/>
        <v>278.73800000000119</v>
      </c>
      <c r="G529" s="8" t="s">
        <v>19</v>
      </c>
    </row>
    <row r="530" spans="2:7" x14ac:dyDescent="0.35">
      <c r="B530" s="4" t="s">
        <v>159</v>
      </c>
      <c r="C530" t="s">
        <v>193</v>
      </c>
      <c r="D530" s="5">
        <v>9.99</v>
      </c>
      <c r="E530" s="7"/>
      <c r="F530" s="8">
        <f t="shared" si="8"/>
        <v>268.74800000000118</v>
      </c>
      <c r="G530" s="8" t="s">
        <v>181</v>
      </c>
    </row>
    <row r="531" spans="2:7" x14ac:dyDescent="0.35">
      <c r="B531" s="4" t="s">
        <v>160</v>
      </c>
      <c r="C531" t="s">
        <v>191</v>
      </c>
      <c r="D531" s="5"/>
      <c r="E531" s="7">
        <v>300</v>
      </c>
      <c r="F531" s="8">
        <f t="shared" si="8"/>
        <v>568.74800000000118</v>
      </c>
      <c r="G531" s="8" t="s">
        <v>19</v>
      </c>
    </row>
    <row r="532" spans="2:7" x14ac:dyDescent="0.35">
      <c r="B532" s="4" t="s">
        <v>160</v>
      </c>
      <c r="C532" t="s">
        <v>195</v>
      </c>
      <c r="D532" s="5">
        <v>300</v>
      </c>
      <c r="E532" s="7"/>
      <c r="F532" s="8">
        <f t="shared" si="8"/>
        <v>268.74800000000118</v>
      </c>
      <c r="G532" s="8" t="s">
        <v>181</v>
      </c>
    </row>
    <row r="533" spans="2:7" x14ac:dyDescent="0.35">
      <c r="B533" s="4" t="s">
        <v>160</v>
      </c>
      <c r="C533" t="s">
        <v>195</v>
      </c>
      <c r="D533" s="5">
        <v>40</v>
      </c>
      <c r="E533" s="7"/>
      <c r="F533" s="8">
        <f t="shared" si="8"/>
        <v>228.74800000000118</v>
      </c>
      <c r="G533" s="8" t="s">
        <v>181</v>
      </c>
    </row>
    <row r="534" spans="2:7" x14ac:dyDescent="0.35">
      <c r="B534" s="4" t="s">
        <v>161</v>
      </c>
      <c r="C534" t="s">
        <v>218</v>
      </c>
      <c r="D534" s="5"/>
      <c r="E534" s="7">
        <v>60</v>
      </c>
      <c r="F534" s="8">
        <f t="shared" si="8"/>
        <v>288.74800000000118</v>
      </c>
      <c r="G534" s="8" t="s">
        <v>19</v>
      </c>
    </row>
    <row r="535" spans="2:7" x14ac:dyDescent="0.35">
      <c r="B535" s="4" t="s">
        <v>161</v>
      </c>
      <c r="C535" t="s">
        <v>195</v>
      </c>
      <c r="D535" s="5">
        <v>11.38</v>
      </c>
      <c r="E535" s="7"/>
      <c r="F535" s="8">
        <f t="shared" si="8"/>
        <v>277.36800000000119</v>
      </c>
      <c r="G535" s="8" t="s">
        <v>181</v>
      </c>
    </row>
    <row r="536" spans="2:7" x14ac:dyDescent="0.35">
      <c r="B536" s="4" t="s">
        <v>161</v>
      </c>
      <c r="C536" t="s">
        <v>199</v>
      </c>
      <c r="D536" s="5">
        <v>76.03</v>
      </c>
      <c r="E536" s="7"/>
      <c r="F536" s="8">
        <f t="shared" si="8"/>
        <v>201.33800000000119</v>
      </c>
      <c r="G536" s="8" t="s">
        <v>181</v>
      </c>
    </row>
    <row r="537" spans="2:7" x14ac:dyDescent="0.35">
      <c r="B537" s="4" t="s">
        <v>161</v>
      </c>
      <c r="C537" t="s">
        <v>195</v>
      </c>
      <c r="D537" s="5">
        <v>123.84</v>
      </c>
      <c r="E537" s="7"/>
      <c r="F537" s="8">
        <f t="shared" si="8"/>
        <v>77.498000000001184</v>
      </c>
      <c r="G537" s="8" t="s">
        <v>181</v>
      </c>
    </row>
    <row r="538" spans="2:7" x14ac:dyDescent="0.35">
      <c r="B538" s="4" t="s">
        <v>161</v>
      </c>
      <c r="C538" t="s">
        <v>195</v>
      </c>
      <c r="D538" s="5">
        <v>56.17</v>
      </c>
      <c r="E538" s="7"/>
      <c r="F538" s="8">
        <f t="shared" si="8"/>
        <v>21.328000000001182</v>
      </c>
      <c r="G538" s="8" t="s">
        <v>181</v>
      </c>
    </row>
    <row r="539" spans="2:7" x14ac:dyDescent="0.35">
      <c r="B539" s="4" t="s">
        <v>162</v>
      </c>
      <c r="C539" t="s">
        <v>20</v>
      </c>
      <c r="F539" s="8">
        <f t="shared" si="8"/>
        <v>21.328000000001182</v>
      </c>
      <c r="G539" s="8" t="s">
        <v>181</v>
      </c>
    </row>
    <row r="540" spans="2:7" x14ac:dyDescent="0.35">
      <c r="D540" s="5">
        <f>SUBTOTAL(109,Table26[[Debits ]])</f>
        <v>45548.261999999988</v>
      </c>
      <c r="E540" s="5">
        <f>SUBTOTAL(109,Table26[Credits])</f>
        <v>45322.27</v>
      </c>
      <c r="F540" s="5">
        <f>F539</f>
        <v>21.328000000001182</v>
      </c>
    </row>
    <row r="542" spans="2:7" x14ac:dyDescent="0.35">
      <c r="E542" s="5"/>
    </row>
  </sheetData>
  <pageMargins left="0.7" right="0.7" top="0.75" bottom="0.75" header="0.3" footer="0.3"/>
  <pageSetup paperSize="9" scale="64" orientation="portrait" r:id="rId1"/>
  <colBreaks count="1" manualBreakCount="1">
    <brk id="7" max="1048575" man="1"/>
  </colBreaks>
  <drawing r:id="rId2"/>
  <tableParts count="4">
    <tablePart r:id="rId3"/>
    <tablePart r:id="rId4"/>
    <tablePart r:id="rId5"/>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5BCF0-68BA-48DD-BC4A-4DBD1B794CEA}">
  <dimension ref="A1"/>
  <sheetViews>
    <sheetView workbookViewId="0">
      <selection activeCell="E3" sqref="E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3B8FB-A2C8-4489-AE0C-034B5838BD56}">
  <dimension ref="B4:O35"/>
  <sheetViews>
    <sheetView view="pageBreakPreview" zoomScale="110" zoomScaleNormal="100" zoomScaleSheetLayoutView="110" workbookViewId="0">
      <selection activeCell="B6" sqref="B6"/>
    </sheetView>
  </sheetViews>
  <sheetFormatPr defaultRowHeight="14.5" x14ac:dyDescent="0.35"/>
  <cols>
    <col min="2" max="2" width="11.36328125" style="4" bestFit="1" customWidth="1"/>
    <col min="3" max="3" width="61.453125" bestFit="1" customWidth="1"/>
    <col min="4" max="4" width="10.54296875" customWidth="1"/>
    <col min="5" max="5" width="10.54296875" bestFit="1" customWidth="1"/>
    <col min="6" max="6" width="12.1796875" customWidth="1"/>
    <col min="10" max="10" width="11.36328125" style="25" bestFit="1" customWidth="1"/>
    <col min="11" max="11" width="29.1796875" style="25" customWidth="1"/>
    <col min="12" max="13" width="11.36328125" bestFit="1" customWidth="1"/>
    <col min="14" max="14" width="29.36328125" style="25" customWidth="1"/>
    <col min="15" max="15" width="10.6328125" style="25" customWidth="1"/>
  </cols>
  <sheetData>
    <row r="4" spans="2:15" ht="15" thickBot="1" x14ac:dyDescent="0.4"/>
    <row r="5" spans="2:15" x14ac:dyDescent="0.35">
      <c r="B5" s="9" t="s">
        <v>0</v>
      </c>
      <c r="C5" s="10" t="s">
        <v>1</v>
      </c>
      <c r="D5" s="10" t="s">
        <v>2</v>
      </c>
      <c r="E5" s="10" t="s">
        <v>3</v>
      </c>
      <c r="F5" s="10" t="s">
        <v>4</v>
      </c>
      <c r="J5" s="68" t="s">
        <v>8</v>
      </c>
      <c r="K5" s="69"/>
      <c r="L5" s="69"/>
      <c r="M5" s="69"/>
      <c r="N5" s="69"/>
      <c r="O5" s="70"/>
    </row>
    <row r="6" spans="2:15" x14ac:dyDescent="0.35">
      <c r="B6" s="3">
        <v>44928</v>
      </c>
      <c r="C6" t="s">
        <v>18</v>
      </c>
      <c r="D6" s="8"/>
      <c r="E6" s="8"/>
      <c r="F6" s="8">
        <f>Jan!F16</f>
        <v>0</v>
      </c>
      <c r="J6" s="57" t="s">
        <v>5</v>
      </c>
      <c r="K6" s="58" t="s">
        <v>6</v>
      </c>
      <c r="L6" s="59" t="s">
        <v>7</v>
      </c>
      <c r="M6" s="60" t="s">
        <v>9</v>
      </c>
      <c r="N6" s="61" t="s">
        <v>11</v>
      </c>
      <c r="O6" s="62" t="s">
        <v>12</v>
      </c>
    </row>
    <row r="7" spans="2:15" x14ac:dyDescent="0.35">
      <c r="B7" s="3" t="s">
        <v>21</v>
      </c>
      <c r="C7" t="s">
        <v>187</v>
      </c>
      <c r="D7" s="8"/>
      <c r="E7" s="8">
        <v>100</v>
      </c>
      <c r="F7" s="8">
        <f>F6-D7+E7</f>
        <v>100</v>
      </c>
      <c r="J7" s="24">
        <f>B6</f>
        <v>44928</v>
      </c>
      <c r="K7" s="24" t="str">
        <f>C6</f>
        <v>Beginning Balance</v>
      </c>
      <c r="L7" s="14">
        <f>F6</f>
        <v>0</v>
      </c>
      <c r="M7" s="11" t="str">
        <f>B8</f>
        <v>02/15/2023</v>
      </c>
      <c r="N7" s="11" t="str">
        <f>C8</f>
        <v>POS ********ZUS</v>
      </c>
      <c r="O7" s="14">
        <f>D8</f>
        <v>100</v>
      </c>
    </row>
    <row r="8" spans="2:15" x14ac:dyDescent="0.35">
      <c r="B8" s="3" t="s">
        <v>22</v>
      </c>
      <c r="C8" t="s">
        <v>188</v>
      </c>
      <c r="D8" s="8">
        <v>100</v>
      </c>
      <c r="E8" s="8"/>
      <c r="F8" s="8">
        <f t="shared" ref="F8:F14" si="0">F7-D8+E8</f>
        <v>0</v>
      </c>
      <c r="J8" s="24" t="str">
        <f>B7</f>
        <v>02/14/2023</v>
      </c>
      <c r="K8" s="24" t="str">
        <f>C7</f>
        <v>Depo********ses</v>
      </c>
      <c r="L8" s="14">
        <f>E7</f>
        <v>100</v>
      </c>
      <c r="M8" s="11" t="str">
        <f>B10</f>
        <v>02/17/2023</v>
      </c>
      <c r="N8" s="11" t="str">
        <f>C10</f>
        <v>With********wal</v>
      </c>
      <c r="O8" s="14">
        <f>D10</f>
        <v>200</v>
      </c>
    </row>
    <row r="9" spans="2:15" x14ac:dyDescent="0.35">
      <c r="B9" s="3" t="s">
        <v>23</v>
      </c>
      <c r="C9" t="s">
        <v>189</v>
      </c>
      <c r="D9" s="8"/>
      <c r="E9" s="8">
        <v>200</v>
      </c>
      <c r="F9" s="8">
        <f t="shared" si="0"/>
        <v>200</v>
      </c>
      <c r="J9" s="24" t="str">
        <f>B9</f>
        <v>02/17/2023</v>
      </c>
      <c r="K9" s="24" t="str">
        <f>C9</f>
        <v>Depo********sit</v>
      </c>
      <c r="L9" s="30">
        <f>E9</f>
        <v>200</v>
      </c>
      <c r="M9" s="55"/>
      <c r="N9" s="32"/>
      <c r="O9" s="28"/>
    </row>
    <row r="10" spans="2:15" x14ac:dyDescent="0.35">
      <c r="B10" s="3" t="s">
        <v>23</v>
      </c>
      <c r="C10" t="s">
        <v>190</v>
      </c>
      <c r="D10" s="8">
        <v>200</v>
      </c>
      <c r="E10" s="8"/>
      <c r="F10" s="8">
        <f t="shared" si="0"/>
        <v>0</v>
      </c>
      <c r="J10" s="24" t="str">
        <f t="shared" ref="J10:J12" si="1">B11</f>
        <v>02/21/2023</v>
      </c>
      <c r="K10" s="24" t="str">
        <f>C11</f>
        <v>Poin********ZUS</v>
      </c>
      <c r="L10" s="14">
        <f>E11</f>
        <v>325</v>
      </c>
      <c r="M10" s="1"/>
      <c r="N10" s="28"/>
      <c r="O10" s="28"/>
    </row>
    <row r="11" spans="2:15" x14ac:dyDescent="0.35">
      <c r="B11" s="3" t="s">
        <v>24</v>
      </c>
      <c r="C11" t="s">
        <v>191</v>
      </c>
      <c r="D11" s="8"/>
      <c r="E11" s="8">
        <v>325</v>
      </c>
      <c r="F11" s="8">
        <f t="shared" si="0"/>
        <v>325</v>
      </c>
      <c r="J11" s="24" t="str">
        <f t="shared" si="1"/>
        <v>02/23/2023</v>
      </c>
      <c r="K11" s="24" t="str">
        <f>C12</f>
        <v>Depo********898</v>
      </c>
      <c r="L11" s="14">
        <f>E12</f>
        <v>200</v>
      </c>
      <c r="M11" s="11"/>
      <c r="N11" s="24"/>
      <c r="O11" s="29"/>
    </row>
    <row r="12" spans="2:15" x14ac:dyDescent="0.35">
      <c r="B12" s="3" t="s">
        <v>25</v>
      </c>
      <c r="C12" t="s">
        <v>192</v>
      </c>
      <c r="D12" s="8"/>
      <c r="E12" s="8">
        <v>200</v>
      </c>
      <c r="F12" s="8">
        <f t="shared" si="0"/>
        <v>525</v>
      </c>
      <c r="J12" s="24" t="str">
        <f t="shared" si="1"/>
        <v>02/24/2023</v>
      </c>
      <c r="K12" s="24" t="str">
        <f>C13</f>
        <v>Poin********ZUS</v>
      </c>
      <c r="L12" s="14">
        <f>E13</f>
        <v>382.69</v>
      </c>
      <c r="M12" s="15"/>
      <c r="N12" s="24"/>
      <c r="O12" s="29"/>
    </row>
    <row r="13" spans="2:15" x14ac:dyDescent="0.35">
      <c r="B13" s="3" t="s">
        <v>26</v>
      </c>
      <c r="C13" t="s">
        <v>191</v>
      </c>
      <c r="D13" s="8"/>
      <c r="E13" s="8">
        <v>382.69</v>
      </c>
      <c r="F13" s="8">
        <f t="shared" si="0"/>
        <v>907.69</v>
      </c>
      <c r="J13" s="24"/>
      <c r="K13" s="24"/>
      <c r="L13" s="14"/>
      <c r="M13" s="15"/>
      <c r="N13" s="24"/>
      <c r="O13" s="29"/>
    </row>
    <row r="14" spans="2:15" x14ac:dyDescent="0.35">
      <c r="B14" s="3" t="s">
        <v>27</v>
      </c>
      <c r="C14" t="s">
        <v>20</v>
      </c>
      <c r="D14" s="8"/>
      <c r="E14" s="8"/>
      <c r="F14" s="8">
        <f t="shared" si="0"/>
        <v>907.69</v>
      </c>
      <c r="J14" s="24"/>
      <c r="K14" s="24"/>
      <c r="L14" s="12"/>
      <c r="M14" s="11" t="str">
        <f>B14</f>
        <v>02/28/2023</v>
      </c>
      <c r="N14" s="11" t="str">
        <f>C14</f>
        <v>Ending Balance</v>
      </c>
      <c r="O14" s="56">
        <f>F14</f>
        <v>907.69</v>
      </c>
    </row>
    <row r="15" spans="2:15" x14ac:dyDescent="0.35">
      <c r="B15" s="3"/>
      <c r="D15" s="41">
        <f>SUM(D6:D14)</f>
        <v>300</v>
      </c>
      <c r="E15" s="41">
        <f>SUM(E6:E14)</f>
        <v>1207.69</v>
      </c>
      <c r="F15" s="41">
        <f>F14</f>
        <v>907.69</v>
      </c>
      <c r="J15" s="24"/>
      <c r="K15" s="24"/>
      <c r="L15" s="12"/>
      <c r="M15" s="15"/>
      <c r="N15" s="24"/>
      <c r="O15" s="29"/>
    </row>
    <row r="16" spans="2:15" x14ac:dyDescent="0.35">
      <c r="B16" s="3"/>
      <c r="D16" s="8"/>
      <c r="E16" s="8"/>
      <c r="F16" s="8"/>
      <c r="J16" s="26"/>
      <c r="K16" s="26"/>
      <c r="L16" s="12"/>
      <c r="M16" s="15"/>
      <c r="N16" s="24"/>
      <c r="O16" s="29"/>
    </row>
    <row r="17" spans="2:15" x14ac:dyDescent="0.35">
      <c r="B17" s="3"/>
      <c r="D17" s="8"/>
      <c r="E17" s="8"/>
      <c r="F17" s="8"/>
      <c r="J17" s="26"/>
      <c r="K17" s="26"/>
      <c r="L17" s="12"/>
      <c r="M17" s="15"/>
      <c r="N17" s="24"/>
      <c r="O17" s="29"/>
    </row>
    <row r="18" spans="2:15" x14ac:dyDescent="0.35">
      <c r="B18" s="3"/>
      <c r="D18" s="8"/>
      <c r="E18" s="8"/>
      <c r="F18" s="8"/>
      <c r="J18" s="26"/>
      <c r="K18" s="26"/>
      <c r="L18" s="12"/>
      <c r="M18" s="15"/>
      <c r="N18" s="24"/>
      <c r="O18" s="29"/>
    </row>
    <row r="19" spans="2:15" x14ac:dyDescent="0.35">
      <c r="B19" s="3"/>
      <c r="D19" s="8"/>
      <c r="E19" s="8"/>
      <c r="F19" s="8"/>
      <c r="J19" s="26"/>
      <c r="K19" s="26"/>
      <c r="L19" s="12"/>
      <c r="M19" s="15"/>
      <c r="N19" s="24"/>
      <c r="O19" s="29"/>
    </row>
    <row r="20" spans="2:15" x14ac:dyDescent="0.35">
      <c r="D20" s="8"/>
      <c r="E20" s="8"/>
      <c r="F20" s="8"/>
      <c r="J20" s="26"/>
      <c r="K20" s="26"/>
      <c r="L20" s="12"/>
      <c r="M20" s="15"/>
      <c r="N20" s="24"/>
      <c r="O20" s="29"/>
    </row>
    <row r="21" spans="2:15" x14ac:dyDescent="0.35">
      <c r="B21" s="3"/>
      <c r="D21" s="8"/>
      <c r="E21" s="8"/>
      <c r="F21" s="8"/>
      <c r="J21" s="26"/>
      <c r="K21" s="26"/>
      <c r="L21" s="12"/>
      <c r="M21" s="15"/>
      <c r="N21" s="24"/>
      <c r="O21" s="29"/>
    </row>
    <row r="22" spans="2:15" x14ac:dyDescent="0.35">
      <c r="B22" s="3"/>
      <c r="D22" s="8"/>
      <c r="E22" s="8"/>
      <c r="F22" s="8"/>
      <c r="J22" s="26"/>
      <c r="K22" s="26"/>
      <c r="L22" s="12"/>
      <c r="M22" s="15"/>
      <c r="N22" s="24"/>
      <c r="O22" s="29"/>
    </row>
    <row r="23" spans="2:15" x14ac:dyDescent="0.35">
      <c r="B23" s="3"/>
      <c r="D23" s="8"/>
      <c r="E23" s="8"/>
      <c r="F23" s="8"/>
      <c r="J23" s="26"/>
      <c r="K23" s="26"/>
      <c r="L23" s="12"/>
      <c r="M23" s="16"/>
      <c r="N23" s="26"/>
      <c r="O23" s="29"/>
    </row>
    <row r="24" spans="2:15" x14ac:dyDescent="0.35">
      <c r="B24" s="3"/>
      <c r="D24" s="8"/>
      <c r="E24" s="8"/>
      <c r="F24" s="8"/>
      <c r="J24" s="26"/>
      <c r="K24" s="26"/>
      <c r="L24" s="12"/>
      <c r="M24" s="15"/>
      <c r="N24" s="24"/>
      <c r="O24" s="56"/>
    </row>
    <row r="25" spans="2:15" x14ac:dyDescent="0.35">
      <c r="B25" s="3"/>
      <c r="D25" s="8"/>
      <c r="E25" s="8"/>
      <c r="F25" s="8"/>
      <c r="J25" s="26"/>
      <c r="K25" s="26"/>
      <c r="L25" s="12"/>
      <c r="M25" s="12"/>
      <c r="N25" s="26"/>
      <c r="O25" s="29"/>
    </row>
    <row r="26" spans="2:15" x14ac:dyDescent="0.35">
      <c r="B26" s="3"/>
      <c r="D26" s="8"/>
      <c r="E26" s="8"/>
      <c r="F26" s="8"/>
      <c r="J26" s="27"/>
      <c r="K26" s="27"/>
      <c r="L26" s="18"/>
      <c r="M26" s="18"/>
      <c r="N26" s="27"/>
      <c r="O26" s="28"/>
    </row>
    <row r="27" spans="2:15" x14ac:dyDescent="0.35">
      <c r="B27" s="3"/>
      <c r="D27" s="8"/>
      <c r="E27" s="8"/>
      <c r="F27" s="8"/>
      <c r="J27" s="28"/>
      <c r="K27" s="28"/>
      <c r="L27" s="1"/>
      <c r="M27" s="1"/>
      <c r="N27" s="28"/>
      <c r="O27" s="28"/>
    </row>
    <row r="28" spans="2:15" x14ac:dyDescent="0.35">
      <c r="B28" s="3"/>
      <c r="D28" s="8"/>
      <c r="E28" s="8"/>
      <c r="F28" s="8"/>
      <c r="J28" s="28"/>
      <c r="K28" s="28"/>
      <c r="L28" s="1"/>
      <c r="M28" s="1"/>
      <c r="N28" s="28"/>
      <c r="O28" s="28"/>
    </row>
    <row r="29" spans="2:15" x14ac:dyDescent="0.35">
      <c r="B29" s="3"/>
      <c r="D29" s="8"/>
      <c r="E29" s="8"/>
      <c r="F29" s="8"/>
      <c r="J29" s="28"/>
      <c r="K29" s="28"/>
      <c r="L29" s="1"/>
      <c r="M29" s="1"/>
      <c r="N29" s="28"/>
      <c r="O29" s="28"/>
    </row>
    <row r="30" spans="2:15" x14ac:dyDescent="0.35">
      <c r="B30" s="3"/>
      <c r="D30" s="8"/>
      <c r="E30" s="8"/>
      <c r="F30" s="8"/>
      <c r="J30" s="28"/>
      <c r="K30" s="28"/>
      <c r="L30" s="1"/>
      <c r="M30" s="1"/>
      <c r="N30" s="28"/>
      <c r="O30" s="28"/>
    </row>
    <row r="31" spans="2:15" x14ac:dyDescent="0.35">
      <c r="D31" s="8"/>
      <c r="E31" s="8"/>
      <c r="F31" s="8"/>
      <c r="J31" s="28"/>
      <c r="K31" s="28"/>
      <c r="L31" s="1"/>
      <c r="M31" s="1"/>
      <c r="N31" s="28"/>
      <c r="O31" s="28"/>
    </row>
    <row r="32" spans="2:15" x14ac:dyDescent="0.35">
      <c r="D32" s="2"/>
      <c r="E32" s="2"/>
      <c r="F32" s="2"/>
      <c r="J32" s="28"/>
      <c r="K32" s="28"/>
      <c r="L32" s="1"/>
      <c r="M32" s="1"/>
      <c r="N32" s="28"/>
      <c r="O32" s="28"/>
    </row>
    <row r="33" spans="4:15" x14ac:dyDescent="0.35">
      <c r="D33" s="2"/>
      <c r="E33" s="2"/>
      <c r="F33" s="2"/>
      <c r="J33" s="29"/>
      <c r="K33" s="29" t="s">
        <v>163</v>
      </c>
      <c r="L33" s="17">
        <f>SUM(L7:L32)</f>
        <v>1207.69</v>
      </c>
      <c r="M33" s="13"/>
      <c r="N33" s="29" t="s">
        <v>163</v>
      </c>
      <c r="O33" s="56">
        <f>SUM(O7:O32)</f>
        <v>1207.69</v>
      </c>
    </row>
    <row r="34" spans="4:15" x14ac:dyDescent="0.35">
      <c r="D34" s="2"/>
      <c r="E34" s="2"/>
      <c r="F34" s="2"/>
    </row>
    <row r="35" spans="4:15" x14ac:dyDescent="0.35">
      <c r="F35" s="2"/>
    </row>
  </sheetData>
  <mergeCells count="1">
    <mergeCell ref="J5:O5"/>
  </mergeCells>
  <pageMargins left="0.7" right="0.7" top="0.75" bottom="0.75" header="0.3" footer="0.3"/>
  <pageSetup paperSize="9" scale="70" orientation="portrait" r:id="rId1"/>
  <colBreaks count="1" manualBreakCount="1">
    <brk id="7" max="1048575" man="1"/>
  </colBreak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573E-06A9-462D-9576-35A5E4FC8812}">
  <dimension ref="B4:O49"/>
  <sheetViews>
    <sheetView view="pageBreakPreview" zoomScaleNormal="100" zoomScaleSheetLayoutView="100" workbookViewId="0">
      <selection activeCell="B6" sqref="B6"/>
    </sheetView>
  </sheetViews>
  <sheetFormatPr defaultRowHeight="14.5" x14ac:dyDescent="0.35"/>
  <cols>
    <col min="2" max="2" width="11.36328125" style="4" bestFit="1" customWidth="1"/>
    <col min="3" max="3" width="61.453125" bestFit="1" customWidth="1"/>
    <col min="4" max="4" width="10.54296875" style="5" customWidth="1"/>
    <col min="5" max="5" width="11" style="5" bestFit="1" customWidth="1"/>
    <col min="6" max="6" width="12.1796875" customWidth="1"/>
    <col min="10" max="10" width="11.36328125" style="25" bestFit="1" customWidth="1"/>
    <col min="11" max="11" width="29.1796875" style="25" customWidth="1"/>
    <col min="12" max="12" width="11.36328125" bestFit="1" customWidth="1"/>
    <col min="13" max="13" width="11.36328125" style="25" bestFit="1" customWidth="1"/>
    <col min="14" max="14" width="29.36328125" style="25" customWidth="1"/>
    <col min="15" max="15" width="10.6328125" customWidth="1"/>
  </cols>
  <sheetData>
    <row r="4" spans="2:15" ht="15" thickBot="1" x14ac:dyDescent="0.4"/>
    <row r="5" spans="2:15" x14ac:dyDescent="0.35">
      <c r="B5" s="9" t="s">
        <v>0</v>
      </c>
      <c r="C5" s="10" t="s">
        <v>1</v>
      </c>
      <c r="D5" s="19" t="s">
        <v>2</v>
      </c>
      <c r="E5" s="19" t="s">
        <v>3</v>
      </c>
      <c r="F5" s="10" t="s">
        <v>4</v>
      </c>
      <c r="J5" s="68" t="s">
        <v>8</v>
      </c>
      <c r="K5" s="69"/>
      <c r="L5" s="69"/>
      <c r="M5" s="69"/>
      <c r="N5" s="69"/>
      <c r="O5" s="70"/>
    </row>
    <row r="6" spans="2:15" x14ac:dyDescent="0.35">
      <c r="B6" s="3">
        <v>44929</v>
      </c>
      <c r="C6" t="s">
        <v>18</v>
      </c>
      <c r="D6" s="8"/>
      <c r="E6" s="8"/>
      <c r="F6" s="8">
        <f>Feb!F14</f>
        <v>907.69</v>
      </c>
      <c r="J6" s="50" t="s">
        <v>5</v>
      </c>
      <c r="K6" s="51" t="s">
        <v>6</v>
      </c>
      <c r="L6" s="44" t="s">
        <v>7</v>
      </c>
      <c r="M6" s="50" t="s">
        <v>9</v>
      </c>
      <c r="N6" s="45" t="s">
        <v>11</v>
      </c>
      <c r="O6" s="52" t="s">
        <v>12</v>
      </c>
    </row>
    <row r="7" spans="2:15" x14ac:dyDescent="0.35">
      <c r="B7" s="3">
        <v>44929</v>
      </c>
      <c r="C7" t="s">
        <v>193</v>
      </c>
      <c r="D7" s="8">
        <v>218.28</v>
      </c>
      <c r="E7" s="8"/>
      <c r="F7" s="8">
        <f>F6-D7+E7</f>
        <v>689.41000000000008</v>
      </c>
      <c r="J7" s="24">
        <f>B6</f>
        <v>44929</v>
      </c>
      <c r="K7" s="24" t="str">
        <f>C6</f>
        <v>Beginning Balance</v>
      </c>
      <c r="L7" s="14">
        <f>F6</f>
        <v>907.69</v>
      </c>
      <c r="M7" s="24">
        <f>B7</f>
        <v>44929</v>
      </c>
      <c r="N7" s="24" t="str">
        <f>C7</f>
        <v>POS ********YUS</v>
      </c>
      <c r="O7" s="22">
        <f>D7</f>
        <v>218.28</v>
      </c>
    </row>
    <row r="8" spans="2:15" x14ac:dyDescent="0.35">
      <c r="B8" s="3">
        <v>44960</v>
      </c>
      <c r="C8" t="s">
        <v>194</v>
      </c>
      <c r="D8" s="8"/>
      <c r="E8" s="8">
        <v>3957.93</v>
      </c>
      <c r="F8" s="8">
        <f t="shared" ref="F8:F48" si="0">F7-D8+E8</f>
        <v>4647.34</v>
      </c>
      <c r="J8" s="24">
        <f>B8</f>
        <v>44960</v>
      </c>
      <c r="K8" s="24" t="str">
        <f>C8</f>
        <v>Depo********tal</v>
      </c>
      <c r="L8" s="14">
        <f>E8</f>
        <v>3957.93</v>
      </c>
      <c r="M8" s="24">
        <f t="shared" ref="M8:O11" si="1">B9</f>
        <v>44960</v>
      </c>
      <c r="N8" s="24" t="str">
        <f t="shared" si="1"/>
        <v>POS ********AUS</v>
      </c>
      <c r="O8" s="22">
        <f t="shared" si="1"/>
        <v>203.99</v>
      </c>
    </row>
    <row r="9" spans="2:15" x14ac:dyDescent="0.35">
      <c r="B9" s="3">
        <v>44960</v>
      </c>
      <c r="C9" t="s">
        <v>195</v>
      </c>
      <c r="D9" s="8">
        <v>203.99</v>
      </c>
      <c r="E9" s="8"/>
      <c r="F9" s="8">
        <f t="shared" si="0"/>
        <v>4443.3500000000004</v>
      </c>
      <c r="J9" s="24">
        <f>B13</f>
        <v>44988</v>
      </c>
      <c r="K9" s="24" t="str">
        <f>C13</f>
        <v>Depo********sit</v>
      </c>
      <c r="L9" s="14">
        <f>E13</f>
        <v>380.6</v>
      </c>
      <c r="M9" s="24">
        <f t="shared" si="1"/>
        <v>44988</v>
      </c>
      <c r="N9" s="24" t="str">
        <f t="shared" si="1"/>
        <v>POS ********ZUS</v>
      </c>
      <c r="O9" s="22">
        <f t="shared" si="1"/>
        <v>100</v>
      </c>
    </row>
    <row r="10" spans="2:15" x14ac:dyDescent="0.35">
      <c r="B10" s="3">
        <v>44988</v>
      </c>
      <c r="C10" t="s">
        <v>188</v>
      </c>
      <c r="D10" s="8">
        <v>100</v>
      </c>
      <c r="E10" s="8"/>
      <c r="F10" s="8">
        <f t="shared" si="0"/>
        <v>4343.3500000000004</v>
      </c>
      <c r="J10" s="24" t="str">
        <f>B23</f>
        <v>03/15/2023</v>
      </c>
      <c r="K10" s="24" t="str">
        <f>C23</f>
        <v>Depo********CNS</v>
      </c>
      <c r="L10" s="14">
        <f>E23</f>
        <v>375</v>
      </c>
      <c r="M10" s="24">
        <f t="shared" si="1"/>
        <v>44988</v>
      </c>
      <c r="N10" s="24" t="str">
        <f t="shared" si="1"/>
        <v>Elec********ISE</v>
      </c>
      <c r="O10" s="22">
        <f t="shared" si="1"/>
        <v>3504.55</v>
      </c>
    </row>
    <row r="11" spans="2:15" x14ac:dyDescent="0.35">
      <c r="B11" s="3">
        <v>44988</v>
      </c>
      <c r="C11" t="s">
        <v>196</v>
      </c>
      <c r="D11" s="8">
        <v>3504.55</v>
      </c>
      <c r="E11" s="8"/>
      <c r="F11" s="8">
        <f t="shared" si="0"/>
        <v>838.80000000000018</v>
      </c>
      <c r="J11" s="24" t="str">
        <f>B25</f>
        <v>03/16/2023</v>
      </c>
      <c r="K11" s="24" t="str">
        <f>C25</f>
        <v>Poin********ZUS</v>
      </c>
      <c r="L11" s="14">
        <f>E25</f>
        <v>1200</v>
      </c>
      <c r="M11" s="24">
        <f t="shared" si="1"/>
        <v>44988</v>
      </c>
      <c r="N11" s="24" t="str">
        <f t="shared" si="1"/>
        <v>POS ********LUS</v>
      </c>
      <c r="O11" s="22">
        <f t="shared" si="1"/>
        <v>68.16</v>
      </c>
    </row>
    <row r="12" spans="2:15" x14ac:dyDescent="0.35">
      <c r="B12" s="3">
        <v>44988</v>
      </c>
      <c r="C12" t="s">
        <v>197</v>
      </c>
      <c r="D12" s="8">
        <v>68.16</v>
      </c>
      <c r="E12" s="8"/>
      <c r="F12" s="8">
        <f t="shared" si="0"/>
        <v>770.64000000000021</v>
      </c>
      <c r="J12" s="24" t="str">
        <f>B35</f>
        <v>03/23/2023</v>
      </c>
      <c r="K12" s="24" t="str">
        <f>C35</f>
        <v>Depo********CNS</v>
      </c>
      <c r="L12" s="14">
        <f>E35</f>
        <v>200</v>
      </c>
      <c r="M12" s="24">
        <f>B14</f>
        <v>44988</v>
      </c>
      <c r="N12" s="24" t="str">
        <f>C14</f>
        <v>With********wal</v>
      </c>
      <c r="O12" s="31">
        <f>D14</f>
        <v>400</v>
      </c>
    </row>
    <row r="13" spans="2:15" x14ac:dyDescent="0.35">
      <c r="B13" s="3">
        <v>44988</v>
      </c>
      <c r="C13" t="s">
        <v>189</v>
      </c>
      <c r="D13" s="8"/>
      <c r="E13" s="8">
        <v>380.6</v>
      </c>
      <c r="F13" s="8">
        <f t="shared" si="0"/>
        <v>1151.2400000000002</v>
      </c>
      <c r="J13" s="24" t="str">
        <f>B37</f>
        <v>03/23/2023</v>
      </c>
      <c r="K13" s="24" t="str">
        <f>C37</f>
        <v>Depo********CNS</v>
      </c>
      <c r="L13" s="14">
        <f>E37</f>
        <v>200</v>
      </c>
      <c r="M13" s="24">
        <f t="shared" ref="M13:O20" si="2">B15</f>
        <v>44988</v>
      </c>
      <c r="N13" s="24" t="str">
        <f t="shared" si="2"/>
        <v>POS ********EUS</v>
      </c>
      <c r="O13" s="31">
        <f t="shared" si="2"/>
        <v>60</v>
      </c>
    </row>
    <row r="14" spans="2:15" x14ac:dyDescent="0.35">
      <c r="B14" s="3">
        <v>44988</v>
      </c>
      <c r="C14" t="s">
        <v>190</v>
      </c>
      <c r="D14" s="8">
        <v>400</v>
      </c>
      <c r="E14" s="8"/>
      <c r="F14" s="8">
        <f t="shared" si="0"/>
        <v>751.24000000000024</v>
      </c>
      <c r="J14" s="24" t="str">
        <f>B40</f>
        <v>03/26/2023</v>
      </c>
      <c r="K14" s="24" t="str">
        <f>C40</f>
        <v>Depo******** Rd</v>
      </c>
      <c r="L14" s="14">
        <f>E40</f>
        <v>400</v>
      </c>
      <c r="M14" s="24">
        <f t="shared" si="2"/>
        <v>45172</v>
      </c>
      <c r="N14" s="24" t="str">
        <f t="shared" si="2"/>
        <v>POS ********YUS</v>
      </c>
      <c r="O14" s="31">
        <f t="shared" si="2"/>
        <v>26.05</v>
      </c>
    </row>
    <row r="15" spans="2:15" x14ac:dyDescent="0.35">
      <c r="B15" s="3">
        <v>44988</v>
      </c>
      <c r="C15" t="s">
        <v>198</v>
      </c>
      <c r="D15" s="8">
        <v>60</v>
      </c>
      <c r="E15" s="8"/>
      <c r="F15" s="8">
        <f t="shared" si="0"/>
        <v>691.24000000000024</v>
      </c>
      <c r="J15" s="24" t="str">
        <f t="shared" ref="J15:K17" si="3">B43</f>
        <v>03/27/2023</v>
      </c>
      <c r="K15" s="24" t="str">
        <f t="shared" si="3"/>
        <v>Poin********ZUS</v>
      </c>
      <c r="L15" s="14">
        <f>E43</f>
        <v>1</v>
      </c>
      <c r="M15" s="24">
        <f t="shared" si="2"/>
        <v>45172</v>
      </c>
      <c r="N15" s="24" t="str">
        <f t="shared" si="2"/>
        <v>With********wal</v>
      </c>
      <c r="O15" s="31">
        <f t="shared" si="2"/>
        <v>6.25</v>
      </c>
    </row>
    <row r="16" spans="2:15" x14ac:dyDescent="0.35">
      <c r="B16" s="3">
        <v>45172</v>
      </c>
      <c r="C16" t="s">
        <v>193</v>
      </c>
      <c r="D16" s="8">
        <v>26.05</v>
      </c>
      <c r="E16" s="8"/>
      <c r="F16" s="8">
        <f t="shared" si="0"/>
        <v>665.19000000000028</v>
      </c>
      <c r="J16" s="24" t="str">
        <f t="shared" si="3"/>
        <v>03/27/2023</v>
      </c>
      <c r="K16" s="24" t="str">
        <f t="shared" si="3"/>
        <v>Poin********ZUS</v>
      </c>
      <c r="L16" s="14">
        <f>E44</f>
        <v>162</v>
      </c>
      <c r="M16" s="24">
        <f t="shared" si="2"/>
        <v>45172</v>
      </c>
      <c r="N16" s="24" t="str">
        <f t="shared" si="2"/>
        <v>With********wal</v>
      </c>
      <c r="O16" s="31">
        <f t="shared" si="2"/>
        <v>100</v>
      </c>
    </row>
    <row r="17" spans="2:15" x14ac:dyDescent="0.35">
      <c r="B17" s="3">
        <v>45172</v>
      </c>
      <c r="C17" t="s">
        <v>190</v>
      </c>
      <c r="D17" s="8">
        <v>6.25</v>
      </c>
      <c r="E17" s="8"/>
      <c r="F17" s="8">
        <f t="shared" si="0"/>
        <v>658.94000000000028</v>
      </c>
      <c r="J17" s="24" t="str">
        <f t="shared" si="3"/>
        <v>03/28/2023</v>
      </c>
      <c r="K17" s="24" t="str">
        <f t="shared" si="3"/>
        <v>Depo********sit</v>
      </c>
      <c r="L17" s="14">
        <f>E45</f>
        <v>1211</v>
      </c>
      <c r="M17" s="24">
        <f t="shared" si="2"/>
        <v>45172</v>
      </c>
      <c r="N17" s="24" t="str">
        <f t="shared" si="2"/>
        <v>With********wal</v>
      </c>
      <c r="O17" s="31">
        <f t="shared" si="2"/>
        <v>200</v>
      </c>
    </row>
    <row r="18" spans="2:15" x14ac:dyDescent="0.35">
      <c r="B18" s="3">
        <v>45172</v>
      </c>
      <c r="C18" t="s">
        <v>190</v>
      </c>
      <c r="D18" s="8">
        <v>100</v>
      </c>
      <c r="E18" s="8"/>
      <c r="F18" s="8">
        <f t="shared" si="0"/>
        <v>558.94000000000028</v>
      </c>
      <c r="J18" s="26" t="str">
        <f>B47</f>
        <v>03/31/2023</v>
      </c>
      <c r="K18" s="26" t="str">
        <f>C47</f>
        <v>Cred********est</v>
      </c>
      <c r="L18" s="14">
        <f>E47</f>
        <v>0.01</v>
      </c>
      <c r="M18" s="24">
        <f t="shared" si="2"/>
        <v>45172</v>
      </c>
      <c r="N18" s="24" t="str">
        <f t="shared" si="2"/>
        <v>POS ********YUS</v>
      </c>
      <c r="O18" s="31">
        <f t="shared" si="2"/>
        <v>8.43</v>
      </c>
    </row>
    <row r="19" spans="2:15" x14ac:dyDescent="0.35">
      <c r="B19" s="3">
        <v>45172</v>
      </c>
      <c r="C19" t="s">
        <v>190</v>
      </c>
      <c r="D19" s="8">
        <v>200</v>
      </c>
      <c r="E19" s="8"/>
      <c r="F19" s="8">
        <f t="shared" si="0"/>
        <v>358.94000000000028</v>
      </c>
      <c r="J19" s="26"/>
      <c r="K19" s="26"/>
      <c r="L19" s="12"/>
      <c r="M19" s="24">
        <f t="shared" si="2"/>
        <v>45202</v>
      </c>
      <c r="N19" s="24" t="str">
        <f t="shared" si="2"/>
        <v>POS ********NUS</v>
      </c>
      <c r="O19" s="31">
        <f t="shared" si="2"/>
        <v>54.3</v>
      </c>
    </row>
    <row r="20" spans="2:15" x14ac:dyDescent="0.35">
      <c r="B20" s="3">
        <v>45172</v>
      </c>
      <c r="C20" t="s">
        <v>193</v>
      </c>
      <c r="D20" s="8">
        <v>8.43</v>
      </c>
      <c r="E20" s="8"/>
      <c r="F20" s="8">
        <f t="shared" si="0"/>
        <v>350.51000000000028</v>
      </c>
      <c r="J20" s="26"/>
      <c r="K20" s="26"/>
      <c r="L20" s="12"/>
      <c r="M20" s="24">
        <f t="shared" si="2"/>
        <v>45233</v>
      </c>
      <c r="N20" s="24" t="str">
        <f t="shared" si="2"/>
        <v>POS ********AUS</v>
      </c>
      <c r="O20" s="31">
        <f t="shared" si="2"/>
        <v>103.99</v>
      </c>
    </row>
    <row r="21" spans="2:15" x14ac:dyDescent="0.35">
      <c r="B21" s="3">
        <v>45202</v>
      </c>
      <c r="C21" t="s">
        <v>199</v>
      </c>
      <c r="D21" s="8">
        <v>54.3</v>
      </c>
      <c r="E21" s="8"/>
      <c r="F21" s="8">
        <f t="shared" si="0"/>
        <v>296.21000000000026</v>
      </c>
      <c r="J21" s="26"/>
      <c r="K21" s="26"/>
      <c r="L21" s="12"/>
      <c r="M21" s="24" t="str">
        <f>B24</f>
        <v>03/15/2023</v>
      </c>
      <c r="N21" s="24" t="str">
        <f>C24</f>
        <v>POS ********ZUS</v>
      </c>
      <c r="O21" s="31">
        <f>D24</f>
        <v>350</v>
      </c>
    </row>
    <row r="22" spans="2:15" x14ac:dyDescent="0.35">
      <c r="B22" s="3">
        <v>45233</v>
      </c>
      <c r="C22" t="s">
        <v>195</v>
      </c>
      <c r="D22" s="8">
        <v>103.99</v>
      </c>
      <c r="E22" s="8"/>
      <c r="F22" s="8">
        <f t="shared" si="0"/>
        <v>192.22000000000025</v>
      </c>
      <c r="J22" s="26"/>
      <c r="K22" s="26"/>
      <c r="L22" s="12"/>
      <c r="M22" s="24" t="str">
        <f>B26</f>
        <v>03/16/2023</v>
      </c>
      <c r="N22" s="24" t="str">
        <f>C26</f>
        <v>POS ********ZUS</v>
      </c>
      <c r="O22" s="31">
        <f>D26</f>
        <v>150</v>
      </c>
    </row>
    <row r="23" spans="2:15" x14ac:dyDescent="0.35">
      <c r="B23" s="3" t="s">
        <v>28</v>
      </c>
      <c r="C23" t="s">
        <v>200</v>
      </c>
      <c r="D23" s="8"/>
      <c r="E23" s="8">
        <v>375</v>
      </c>
      <c r="F23" s="8">
        <f t="shared" si="0"/>
        <v>567.22000000000025</v>
      </c>
      <c r="J23" s="26"/>
      <c r="K23" s="26"/>
      <c r="L23" s="12"/>
      <c r="M23" s="24" t="str">
        <f t="shared" ref="M23:O30" si="4">B27</f>
        <v>03/16/2023</v>
      </c>
      <c r="N23" s="24" t="str">
        <f t="shared" si="4"/>
        <v>With********wal</v>
      </c>
      <c r="O23" s="31">
        <f t="shared" si="4"/>
        <v>375</v>
      </c>
    </row>
    <row r="24" spans="2:15" x14ac:dyDescent="0.35">
      <c r="B24" s="3" t="s">
        <v>28</v>
      </c>
      <c r="C24" t="s">
        <v>188</v>
      </c>
      <c r="D24" s="8">
        <v>350</v>
      </c>
      <c r="E24" s="8"/>
      <c r="F24" s="8">
        <f t="shared" si="0"/>
        <v>217.22000000000025</v>
      </c>
      <c r="J24" s="26"/>
      <c r="K24" s="26"/>
      <c r="L24" s="12"/>
      <c r="M24" s="24" t="str">
        <f t="shared" si="4"/>
        <v>03/16/2023</v>
      </c>
      <c r="N24" s="24" t="str">
        <f t="shared" si="4"/>
        <v>With********wal</v>
      </c>
      <c r="O24" s="31">
        <f t="shared" si="4"/>
        <v>0.97</v>
      </c>
    </row>
    <row r="25" spans="2:15" x14ac:dyDescent="0.35">
      <c r="B25" s="3" t="s">
        <v>29</v>
      </c>
      <c r="C25" t="s">
        <v>191</v>
      </c>
      <c r="D25" s="8"/>
      <c r="E25" s="8">
        <v>1200</v>
      </c>
      <c r="F25" s="8">
        <f t="shared" si="0"/>
        <v>1417.2200000000003</v>
      </c>
      <c r="J25" s="26"/>
      <c r="K25" s="26"/>
      <c r="L25" s="12"/>
      <c r="M25" s="24" t="str">
        <f t="shared" si="4"/>
        <v>03/16/2023</v>
      </c>
      <c r="N25" s="24" t="str">
        <f t="shared" si="4"/>
        <v>With********wal</v>
      </c>
      <c r="O25" s="31">
        <f t="shared" si="4"/>
        <v>106.25</v>
      </c>
    </row>
    <row r="26" spans="2:15" x14ac:dyDescent="0.35">
      <c r="B26" s="3" t="s">
        <v>29</v>
      </c>
      <c r="C26" t="s">
        <v>188</v>
      </c>
      <c r="D26" s="8">
        <v>150</v>
      </c>
      <c r="E26" s="8"/>
      <c r="F26" s="8">
        <f t="shared" si="0"/>
        <v>1267.2200000000003</v>
      </c>
      <c r="J26" s="27"/>
      <c r="K26" s="27"/>
      <c r="L26" s="18"/>
      <c r="M26" s="24" t="str">
        <f t="shared" si="4"/>
        <v>03/17/2023</v>
      </c>
      <c r="N26" s="24" t="str">
        <f t="shared" si="4"/>
        <v>POS ********YUS</v>
      </c>
      <c r="O26" s="31">
        <f t="shared" si="4"/>
        <v>32.659999999999997</v>
      </c>
    </row>
    <row r="27" spans="2:15" x14ac:dyDescent="0.35">
      <c r="B27" s="3" t="s">
        <v>29</v>
      </c>
      <c r="C27" t="s">
        <v>190</v>
      </c>
      <c r="D27" s="8">
        <v>375</v>
      </c>
      <c r="E27" s="8"/>
      <c r="F27" s="8">
        <f t="shared" si="0"/>
        <v>892.22000000000025</v>
      </c>
      <c r="J27" s="28"/>
      <c r="K27" s="28"/>
      <c r="L27" s="1"/>
      <c r="M27" s="24" t="str">
        <f t="shared" si="4"/>
        <v>03/19/2023</v>
      </c>
      <c r="N27" s="24" t="str">
        <f t="shared" si="4"/>
        <v>POS ********EUS</v>
      </c>
      <c r="O27" s="31">
        <f t="shared" si="4"/>
        <v>84</v>
      </c>
    </row>
    <row r="28" spans="2:15" x14ac:dyDescent="0.35">
      <c r="B28" s="3" t="s">
        <v>29</v>
      </c>
      <c r="C28" t="s">
        <v>190</v>
      </c>
      <c r="D28" s="8">
        <v>0.97</v>
      </c>
      <c r="E28" s="8"/>
      <c r="F28" s="8">
        <f t="shared" si="0"/>
        <v>891.25000000000023</v>
      </c>
      <c r="J28" s="28"/>
      <c r="K28" s="28"/>
      <c r="L28" s="1"/>
      <c r="M28" s="24" t="str">
        <f t="shared" si="4"/>
        <v>03/19/2023</v>
      </c>
      <c r="N28" s="24" t="str">
        <f t="shared" si="4"/>
        <v>POS ********YUS</v>
      </c>
      <c r="O28" s="31">
        <f t="shared" si="4"/>
        <v>24.8</v>
      </c>
    </row>
    <row r="29" spans="2:15" x14ac:dyDescent="0.35">
      <c r="B29" s="3" t="s">
        <v>29</v>
      </c>
      <c r="C29" t="s">
        <v>190</v>
      </c>
      <c r="D29" s="8">
        <v>106.25</v>
      </c>
      <c r="E29" s="8"/>
      <c r="F29" s="8">
        <f t="shared" si="0"/>
        <v>785.00000000000023</v>
      </c>
      <c r="J29" s="28"/>
      <c r="K29" s="28"/>
      <c r="L29" s="1"/>
      <c r="M29" s="24" t="str">
        <f t="shared" si="4"/>
        <v>03/21/2023</v>
      </c>
      <c r="N29" s="24" t="str">
        <f t="shared" si="4"/>
        <v>POS ********YUS</v>
      </c>
      <c r="O29" s="31">
        <f t="shared" si="4"/>
        <v>5.89</v>
      </c>
    </row>
    <row r="30" spans="2:15" x14ac:dyDescent="0.35">
      <c r="B30" s="3" t="s">
        <v>30</v>
      </c>
      <c r="C30" t="s">
        <v>193</v>
      </c>
      <c r="D30" s="8">
        <v>32.659999999999997</v>
      </c>
      <c r="E30" s="8"/>
      <c r="F30" s="8">
        <f t="shared" si="0"/>
        <v>752.34000000000026</v>
      </c>
      <c r="J30" s="28"/>
      <c r="K30" s="28"/>
      <c r="L30" s="1"/>
      <c r="M30" s="24" t="str">
        <f t="shared" si="4"/>
        <v>03/21/2023</v>
      </c>
      <c r="N30" s="24" t="str">
        <f t="shared" si="4"/>
        <v>Elec********724</v>
      </c>
      <c r="O30" s="31">
        <f t="shared" si="4"/>
        <v>86.89</v>
      </c>
    </row>
    <row r="31" spans="2:15" x14ac:dyDescent="0.35">
      <c r="B31" s="4" t="s">
        <v>31</v>
      </c>
      <c r="C31" t="s">
        <v>198</v>
      </c>
      <c r="D31" s="8">
        <v>84</v>
      </c>
      <c r="E31" s="8"/>
      <c r="F31" s="8">
        <f t="shared" si="0"/>
        <v>668.34000000000026</v>
      </c>
      <c r="J31" s="28"/>
      <c r="K31" s="28"/>
      <c r="L31" s="1"/>
      <c r="M31" s="28" t="str">
        <f>B36</f>
        <v>03/23/2023</v>
      </c>
      <c r="N31" s="28" t="str">
        <f>C36</f>
        <v>POS ********ZUS</v>
      </c>
      <c r="O31" s="31">
        <f>D36</f>
        <v>175</v>
      </c>
    </row>
    <row r="32" spans="2:15" x14ac:dyDescent="0.35">
      <c r="B32" s="4" t="s">
        <v>31</v>
      </c>
      <c r="C32" t="s">
        <v>193</v>
      </c>
      <c r="D32" s="2">
        <v>24.8</v>
      </c>
      <c r="E32" s="2"/>
      <c r="F32" s="8">
        <f t="shared" si="0"/>
        <v>643.5400000000003</v>
      </c>
      <c r="J32" s="28"/>
      <c r="K32" s="28"/>
      <c r="L32" s="1"/>
      <c r="M32" s="28" t="str">
        <f t="shared" ref="M32:O33" si="5">B38</f>
        <v>03/24/2023</v>
      </c>
      <c r="N32" s="28" t="str">
        <f t="shared" si="5"/>
        <v>POS ********TUS</v>
      </c>
      <c r="O32" s="31">
        <f t="shared" si="5"/>
        <v>9</v>
      </c>
    </row>
    <row r="33" spans="2:15" x14ac:dyDescent="0.35">
      <c r="B33" s="4" t="s">
        <v>32</v>
      </c>
      <c r="C33" t="s">
        <v>193</v>
      </c>
      <c r="D33" s="2">
        <v>5.89</v>
      </c>
      <c r="E33" s="2"/>
      <c r="F33" s="8">
        <f t="shared" si="0"/>
        <v>637.65000000000032</v>
      </c>
      <c r="J33" s="28"/>
      <c r="K33" s="28"/>
      <c r="L33" s="22"/>
      <c r="M33" s="28" t="str">
        <f t="shared" si="5"/>
        <v>03/24/2023</v>
      </c>
      <c r="N33" s="28" t="str">
        <f t="shared" si="5"/>
        <v xml:space="preserve">POS ********US </v>
      </c>
      <c r="O33" s="31">
        <f t="shared" si="5"/>
        <v>200</v>
      </c>
    </row>
    <row r="34" spans="2:15" x14ac:dyDescent="0.35">
      <c r="B34" s="4" t="s">
        <v>32</v>
      </c>
      <c r="C34" t="s">
        <v>201</v>
      </c>
      <c r="D34" s="2">
        <v>86.89</v>
      </c>
      <c r="E34" s="2"/>
      <c r="F34" s="8">
        <f t="shared" si="0"/>
        <v>550.76000000000033</v>
      </c>
      <c r="J34" s="28"/>
      <c r="K34" s="28"/>
      <c r="L34" s="1"/>
      <c r="M34" s="28" t="str">
        <f t="shared" ref="M34:O35" si="6">B41</f>
        <v>03/26/2023</v>
      </c>
      <c r="N34" s="28" t="str">
        <f t="shared" si="6"/>
        <v>POS ********ZUS</v>
      </c>
      <c r="O34" s="31">
        <f t="shared" si="6"/>
        <v>150</v>
      </c>
    </row>
    <row r="35" spans="2:15" x14ac:dyDescent="0.35">
      <c r="B35" s="4" t="s">
        <v>33</v>
      </c>
      <c r="C35" t="s">
        <v>200</v>
      </c>
      <c r="E35" s="5">
        <v>200</v>
      </c>
      <c r="F35" s="8">
        <f t="shared" si="0"/>
        <v>750.76000000000033</v>
      </c>
      <c r="J35" s="28"/>
      <c r="K35" s="28"/>
      <c r="L35" s="1"/>
      <c r="M35" s="28" t="str">
        <f t="shared" si="6"/>
        <v>03/26/2023</v>
      </c>
      <c r="N35" s="28" t="str">
        <f t="shared" si="6"/>
        <v>POS ********ZUS</v>
      </c>
      <c r="O35" s="31">
        <f t="shared" si="6"/>
        <v>200</v>
      </c>
    </row>
    <row r="36" spans="2:15" x14ac:dyDescent="0.35">
      <c r="B36" s="4" t="s">
        <v>33</v>
      </c>
      <c r="C36" t="s">
        <v>188</v>
      </c>
      <c r="D36" s="2">
        <v>175</v>
      </c>
      <c r="F36" s="8">
        <f t="shared" si="0"/>
        <v>575.76000000000033</v>
      </c>
      <c r="J36" s="28"/>
      <c r="K36" s="28"/>
      <c r="L36" s="1"/>
      <c r="M36" s="28" t="str">
        <f>B46</f>
        <v>03/31/2023</v>
      </c>
      <c r="N36" s="28" t="str">
        <f>C46</f>
        <v>POS ********ZUS</v>
      </c>
      <c r="O36" s="31">
        <f>D46</f>
        <v>150</v>
      </c>
    </row>
    <row r="37" spans="2:15" x14ac:dyDescent="0.35">
      <c r="B37" s="4" t="s">
        <v>33</v>
      </c>
      <c r="C37" t="s">
        <v>200</v>
      </c>
      <c r="E37" s="5">
        <v>200</v>
      </c>
      <c r="F37" s="8">
        <f t="shared" si="0"/>
        <v>775.76000000000033</v>
      </c>
      <c r="J37" s="28"/>
      <c r="K37" s="28"/>
      <c r="L37" s="1"/>
      <c r="M37" s="28"/>
      <c r="N37" s="28"/>
      <c r="O37" s="1"/>
    </row>
    <row r="38" spans="2:15" x14ac:dyDescent="0.35">
      <c r="B38" s="4" t="s">
        <v>34</v>
      </c>
      <c r="C38" t="s">
        <v>202</v>
      </c>
      <c r="D38" s="5">
        <v>9</v>
      </c>
      <c r="F38" s="8">
        <f t="shared" si="0"/>
        <v>766.76000000000033</v>
      </c>
      <c r="J38" s="28"/>
      <c r="K38" s="28"/>
      <c r="L38" s="1"/>
      <c r="M38" s="28" t="str">
        <f>B48</f>
        <v>03/31/2023</v>
      </c>
      <c r="N38" s="28" t="str">
        <f>C48</f>
        <v>Ending Balance</v>
      </c>
      <c r="O38" s="22">
        <f>F48</f>
        <v>1840.7700000000002</v>
      </c>
    </row>
    <row r="39" spans="2:15" x14ac:dyDescent="0.35">
      <c r="B39" s="4" t="s">
        <v>34</v>
      </c>
      <c r="C39" t="s">
        <v>203</v>
      </c>
      <c r="D39" s="5">
        <v>200</v>
      </c>
      <c r="F39" s="8">
        <f t="shared" si="0"/>
        <v>566.76000000000033</v>
      </c>
      <c r="J39" s="28"/>
      <c r="K39" s="28"/>
      <c r="L39" s="1"/>
      <c r="M39" s="28"/>
      <c r="N39" s="28"/>
      <c r="O39" s="1"/>
    </row>
    <row r="40" spans="2:15" x14ac:dyDescent="0.35">
      <c r="B40" s="4" t="s">
        <v>35</v>
      </c>
      <c r="C40" t="s">
        <v>204</v>
      </c>
      <c r="E40" s="5">
        <v>400</v>
      </c>
      <c r="F40" s="8">
        <f t="shared" si="0"/>
        <v>966.76000000000033</v>
      </c>
      <c r="J40" s="29"/>
      <c r="K40" s="49" t="s">
        <v>163</v>
      </c>
      <c r="L40" s="48">
        <f>SUM(L7:L39)</f>
        <v>8995.2300000000014</v>
      </c>
      <c r="M40" s="49"/>
      <c r="N40" s="49" t="s">
        <v>163</v>
      </c>
      <c r="O40" s="48">
        <f>SUM(O7:O39)</f>
        <v>8995.2300000000014</v>
      </c>
    </row>
    <row r="41" spans="2:15" x14ac:dyDescent="0.35">
      <c r="B41" s="4" t="s">
        <v>35</v>
      </c>
      <c r="C41" t="s">
        <v>188</v>
      </c>
      <c r="D41" s="5">
        <v>150</v>
      </c>
      <c r="F41" s="8">
        <f t="shared" si="0"/>
        <v>816.76000000000033</v>
      </c>
    </row>
    <row r="42" spans="2:15" x14ac:dyDescent="0.35">
      <c r="B42" s="4" t="s">
        <v>35</v>
      </c>
      <c r="C42" t="s">
        <v>188</v>
      </c>
      <c r="D42" s="5">
        <v>200</v>
      </c>
      <c r="F42" s="8">
        <f t="shared" si="0"/>
        <v>616.76000000000033</v>
      </c>
    </row>
    <row r="43" spans="2:15" x14ac:dyDescent="0.35">
      <c r="B43" s="4" t="s">
        <v>36</v>
      </c>
      <c r="C43" t="s">
        <v>191</v>
      </c>
      <c r="E43" s="5">
        <v>1</v>
      </c>
      <c r="F43" s="8">
        <f t="shared" si="0"/>
        <v>617.76000000000033</v>
      </c>
    </row>
    <row r="44" spans="2:15" x14ac:dyDescent="0.35">
      <c r="B44" s="4" t="s">
        <v>36</v>
      </c>
      <c r="C44" t="s">
        <v>191</v>
      </c>
      <c r="E44" s="5">
        <v>162</v>
      </c>
      <c r="F44" s="8">
        <f t="shared" si="0"/>
        <v>779.76000000000033</v>
      </c>
    </row>
    <row r="45" spans="2:15" x14ac:dyDescent="0.35">
      <c r="B45" s="4" t="s">
        <v>37</v>
      </c>
      <c r="C45" t="s">
        <v>189</v>
      </c>
      <c r="E45" s="5">
        <v>1211</v>
      </c>
      <c r="F45" s="8">
        <f t="shared" si="0"/>
        <v>1990.7600000000002</v>
      </c>
    </row>
    <row r="46" spans="2:15" x14ac:dyDescent="0.35">
      <c r="B46" s="4" t="s">
        <v>38</v>
      </c>
      <c r="C46" t="s">
        <v>188</v>
      </c>
      <c r="D46" s="5">
        <v>150</v>
      </c>
      <c r="F46" s="8">
        <f t="shared" si="0"/>
        <v>1840.7600000000002</v>
      </c>
    </row>
    <row r="47" spans="2:15" x14ac:dyDescent="0.35">
      <c r="B47" s="4" t="s">
        <v>38</v>
      </c>
      <c r="C47" t="s">
        <v>205</v>
      </c>
      <c r="E47" s="5">
        <v>0.01</v>
      </c>
      <c r="F47" s="8">
        <f t="shared" si="0"/>
        <v>1840.7700000000002</v>
      </c>
    </row>
    <row r="48" spans="2:15" x14ac:dyDescent="0.35">
      <c r="B48" s="4" t="s">
        <v>38</v>
      </c>
      <c r="C48" t="s">
        <v>20</v>
      </c>
      <c r="F48" s="8">
        <f t="shared" si="0"/>
        <v>1840.7700000000002</v>
      </c>
    </row>
    <row r="49" spans="4:6" x14ac:dyDescent="0.35">
      <c r="D49" s="53">
        <f>SUM(D6:D48)</f>
        <v>7154.4600000000009</v>
      </c>
      <c r="E49" s="53">
        <f>SUM(E6:E48)</f>
        <v>8087.54</v>
      </c>
      <c r="F49" s="53">
        <f>F48</f>
        <v>1840.7700000000002</v>
      </c>
    </row>
  </sheetData>
  <mergeCells count="1">
    <mergeCell ref="J5:O5"/>
  </mergeCells>
  <pageMargins left="0.7" right="0.7" top="0.75" bottom="0.75" header="0.3" footer="0.3"/>
  <pageSetup paperSize="9" scale="65" orientation="portrait" r:id="rId1"/>
  <colBreaks count="1" manualBreakCount="1">
    <brk id="7" max="1048575" man="1"/>
  </colBreaks>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2C7C-29DD-460B-A53B-0C6573E9C2CE}">
  <dimension ref="B4:O40"/>
  <sheetViews>
    <sheetView view="pageBreakPreview" zoomScaleNormal="100" zoomScaleSheetLayoutView="100" workbookViewId="0">
      <selection activeCell="B6" sqref="B6"/>
    </sheetView>
  </sheetViews>
  <sheetFormatPr defaultRowHeight="14.5" x14ac:dyDescent="0.35"/>
  <cols>
    <col min="2" max="2" width="11.36328125" style="4" bestFit="1" customWidth="1"/>
    <col min="3" max="3" width="61.453125" bestFit="1" customWidth="1"/>
    <col min="4" max="4" width="10.54296875" customWidth="1"/>
    <col min="5" max="5" width="10.54296875" bestFit="1" customWidth="1"/>
    <col min="6" max="6" width="12.1796875" customWidth="1"/>
    <col min="10" max="10" width="11.36328125" style="25" bestFit="1" customWidth="1"/>
    <col min="11" max="11" width="29.1796875" style="25" customWidth="1"/>
    <col min="12" max="12" width="11.36328125" style="5" bestFit="1" customWidth="1"/>
    <col min="13" max="13" width="11.36328125" style="25" bestFit="1" customWidth="1"/>
    <col min="14" max="14" width="29.36328125" style="25" customWidth="1"/>
    <col min="15" max="15" width="11.7265625" style="5" customWidth="1"/>
  </cols>
  <sheetData>
    <row r="4" spans="2:15" ht="15" thickBot="1" x14ac:dyDescent="0.4"/>
    <row r="5" spans="2:15" x14ac:dyDescent="0.35">
      <c r="B5" s="9" t="s">
        <v>0</v>
      </c>
      <c r="C5" s="10" t="s">
        <v>1</v>
      </c>
      <c r="D5" s="10" t="s">
        <v>2</v>
      </c>
      <c r="E5" s="10" t="s">
        <v>3</v>
      </c>
      <c r="F5" s="10" t="s">
        <v>4</v>
      </c>
      <c r="J5" s="68" t="s">
        <v>8</v>
      </c>
      <c r="K5" s="69"/>
      <c r="L5" s="69"/>
      <c r="M5" s="69"/>
      <c r="N5" s="69"/>
      <c r="O5" s="70"/>
    </row>
    <row r="6" spans="2:15" x14ac:dyDescent="0.35">
      <c r="B6" s="3">
        <v>44930</v>
      </c>
      <c r="C6" t="s">
        <v>18</v>
      </c>
      <c r="D6" s="8"/>
      <c r="E6" s="8"/>
      <c r="F6" s="8">
        <f>Mar!F48</f>
        <v>1840.7700000000002</v>
      </c>
      <c r="J6" s="50" t="s">
        <v>5</v>
      </c>
      <c r="K6" s="51" t="s">
        <v>6</v>
      </c>
      <c r="L6" s="54" t="s">
        <v>7</v>
      </c>
      <c r="M6" s="50" t="s">
        <v>9</v>
      </c>
      <c r="N6" s="45" t="s">
        <v>11</v>
      </c>
      <c r="O6" s="46" t="s">
        <v>12</v>
      </c>
    </row>
    <row r="7" spans="2:15" x14ac:dyDescent="0.35">
      <c r="B7" s="3">
        <v>44961</v>
      </c>
      <c r="C7" t="s">
        <v>188</v>
      </c>
      <c r="D7" s="8">
        <v>200</v>
      </c>
      <c r="E7" s="8"/>
      <c r="F7" s="8">
        <f>F6-D7+E7</f>
        <v>1640.7700000000002</v>
      </c>
      <c r="J7" s="24">
        <f>B6</f>
        <v>44930</v>
      </c>
      <c r="K7" s="24" t="str">
        <f>C6</f>
        <v>Beginning Balance</v>
      </c>
      <c r="L7" s="14">
        <f>F6</f>
        <v>1840.7700000000002</v>
      </c>
      <c r="M7" s="24">
        <f t="shared" ref="M7:O8" si="0">B7</f>
        <v>44961</v>
      </c>
      <c r="N7" s="24" t="str">
        <f t="shared" si="0"/>
        <v>POS ********ZUS</v>
      </c>
      <c r="O7" s="31">
        <f t="shared" si="0"/>
        <v>200</v>
      </c>
    </row>
    <row r="8" spans="2:15" x14ac:dyDescent="0.35">
      <c r="B8" s="3">
        <v>44961</v>
      </c>
      <c r="C8" t="s">
        <v>188</v>
      </c>
      <c r="D8" s="8">
        <v>200</v>
      </c>
      <c r="E8" s="8"/>
      <c r="F8" s="8">
        <f t="shared" ref="F8:F39" si="1">F7-D8+E8</f>
        <v>1440.7700000000002</v>
      </c>
      <c r="J8" s="24">
        <f t="shared" ref="J8:K12" si="2">B9</f>
        <v>45081</v>
      </c>
      <c r="K8" s="24" t="str">
        <f t="shared" si="2"/>
        <v>Poin********ZUS</v>
      </c>
      <c r="L8" s="14">
        <f>E9</f>
        <v>10</v>
      </c>
      <c r="M8" s="24">
        <f t="shared" si="0"/>
        <v>44961</v>
      </c>
      <c r="N8" s="24" t="str">
        <f t="shared" si="0"/>
        <v>POS ********ZUS</v>
      </c>
      <c r="O8" s="31">
        <f t="shared" si="0"/>
        <v>200</v>
      </c>
    </row>
    <row r="9" spans="2:15" x14ac:dyDescent="0.35">
      <c r="B9" s="3">
        <v>45081</v>
      </c>
      <c r="C9" t="s">
        <v>191</v>
      </c>
      <c r="D9" s="8"/>
      <c r="E9" s="8">
        <v>10</v>
      </c>
      <c r="F9" s="8">
        <f t="shared" si="1"/>
        <v>1450.7700000000002</v>
      </c>
      <c r="J9" s="24">
        <f t="shared" si="2"/>
        <v>45081</v>
      </c>
      <c r="K9" s="24" t="str">
        <f t="shared" si="2"/>
        <v>Poin********ect</v>
      </c>
      <c r="L9" s="14">
        <f t="shared" ref="L9:L12" si="3">E10</f>
        <v>155</v>
      </c>
      <c r="M9" s="24">
        <f>B14</f>
        <v>45203</v>
      </c>
      <c r="N9" s="24" t="str">
        <f>C14</f>
        <v>With********wal</v>
      </c>
      <c r="O9" s="31">
        <f>D14</f>
        <v>1100</v>
      </c>
    </row>
    <row r="10" spans="2:15" x14ac:dyDescent="0.35">
      <c r="B10" s="3">
        <v>45081</v>
      </c>
      <c r="C10" t="s">
        <v>206</v>
      </c>
      <c r="D10" s="8"/>
      <c r="E10" s="8">
        <v>155</v>
      </c>
      <c r="F10" s="8">
        <f t="shared" si="1"/>
        <v>1605.7700000000002</v>
      </c>
      <c r="J10" s="24">
        <f t="shared" si="2"/>
        <v>45142</v>
      </c>
      <c r="K10" s="24" t="str">
        <f t="shared" si="2"/>
        <v>Poin********ZUS</v>
      </c>
      <c r="L10" s="14">
        <f t="shared" si="3"/>
        <v>300</v>
      </c>
      <c r="M10" s="24" t="str">
        <f t="shared" ref="M10:O13" si="4">B15</f>
        <v>04/17/2023</v>
      </c>
      <c r="N10" s="24" t="str">
        <f t="shared" si="4"/>
        <v>POS ********YUS</v>
      </c>
      <c r="O10" s="31">
        <f t="shared" si="4"/>
        <v>28.75</v>
      </c>
    </row>
    <row r="11" spans="2:15" x14ac:dyDescent="0.35">
      <c r="B11" s="3">
        <v>45142</v>
      </c>
      <c r="C11" t="s">
        <v>191</v>
      </c>
      <c r="D11" s="8"/>
      <c r="E11" s="8">
        <v>300</v>
      </c>
      <c r="F11" s="8">
        <f t="shared" si="1"/>
        <v>1905.7700000000002</v>
      </c>
      <c r="J11" s="24">
        <f t="shared" si="2"/>
        <v>45142</v>
      </c>
      <c r="K11" s="24" t="str">
        <f t="shared" si="2"/>
        <v>Poin********ZUS</v>
      </c>
      <c r="L11" s="14">
        <f t="shared" si="3"/>
        <v>50</v>
      </c>
      <c r="M11" s="24" t="str">
        <f t="shared" si="4"/>
        <v>04/18/2023</v>
      </c>
      <c r="N11" s="24" t="str">
        <f t="shared" si="4"/>
        <v>POS ********ZUS</v>
      </c>
      <c r="O11" s="31">
        <f t="shared" si="4"/>
        <v>100</v>
      </c>
    </row>
    <row r="12" spans="2:15" x14ac:dyDescent="0.35">
      <c r="B12" s="3">
        <v>45142</v>
      </c>
      <c r="C12" t="s">
        <v>191</v>
      </c>
      <c r="D12" s="8"/>
      <c r="E12" s="8">
        <v>50</v>
      </c>
      <c r="F12" s="8">
        <f t="shared" si="1"/>
        <v>1955.7700000000002</v>
      </c>
      <c r="J12" s="24">
        <f t="shared" si="2"/>
        <v>45203</v>
      </c>
      <c r="K12" s="24" t="str">
        <f t="shared" si="2"/>
        <v>Depo********sit</v>
      </c>
      <c r="L12" s="14">
        <f t="shared" si="3"/>
        <v>178</v>
      </c>
      <c r="M12" s="24" t="str">
        <f t="shared" si="4"/>
        <v>04/18/2023</v>
      </c>
      <c r="N12" s="24" t="str">
        <f t="shared" si="4"/>
        <v>POS ********YUS</v>
      </c>
      <c r="O12" s="31">
        <f t="shared" si="4"/>
        <v>25</v>
      </c>
    </row>
    <row r="13" spans="2:15" x14ac:dyDescent="0.35">
      <c r="B13" s="3">
        <v>45203</v>
      </c>
      <c r="C13" t="s">
        <v>189</v>
      </c>
      <c r="D13" s="8"/>
      <c r="E13" s="8">
        <v>178</v>
      </c>
      <c r="F13" s="8">
        <f t="shared" si="1"/>
        <v>2133.7700000000004</v>
      </c>
      <c r="J13" s="24" t="str">
        <f>B19</f>
        <v>04/21/2023</v>
      </c>
      <c r="K13" s="24" t="str">
        <f>C19</f>
        <v>Poin********ZUS</v>
      </c>
      <c r="L13" s="14">
        <f>E19</f>
        <v>165</v>
      </c>
      <c r="M13" s="24" t="str">
        <f t="shared" si="4"/>
        <v>04/20/2023</v>
      </c>
      <c r="N13" s="24" t="str">
        <f t="shared" si="4"/>
        <v>POS ********ZUS</v>
      </c>
      <c r="O13" s="31">
        <f t="shared" si="4"/>
        <v>100</v>
      </c>
    </row>
    <row r="14" spans="2:15" x14ac:dyDescent="0.35">
      <c r="B14" s="3">
        <v>45203</v>
      </c>
      <c r="C14" t="s">
        <v>190</v>
      </c>
      <c r="D14" s="8">
        <v>1100</v>
      </c>
      <c r="E14" s="8"/>
      <c r="F14" s="8">
        <f t="shared" si="1"/>
        <v>1033.7700000000004</v>
      </c>
      <c r="J14" s="24" t="str">
        <f>B22</f>
        <v>04/22/2023</v>
      </c>
      <c r="K14" s="24" t="str">
        <f>C22</f>
        <v>Poin********ZUS</v>
      </c>
      <c r="L14" s="14">
        <f>E22</f>
        <v>300</v>
      </c>
      <c r="M14" s="24" t="str">
        <f t="shared" ref="M14:O15" si="5">B20</f>
        <v>04/21/2023</v>
      </c>
      <c r="N14" s="24" t="str">
        <f t="shared" si="5"/>
        <v>POS ********ZUS</v>
      </c>
      <c r="O14" s="31">
        <f t="shared" si="5"/>
        <v>160</v>
      </c>
    </row>
    <row r="15" spans="2:15" x14ac:dyDescent="0.35">
      <c r="B15" s="3" t="s">
        <v>40</v>
      </c>
      <c r="C15" t="s">
        <v>193</v>
      </c>
      <c r="D15" s="8">
        <v>28.75</v>
      </c>
      <c r="E15" s="8"/>
      <c r="F15" s="8">
        <f t="shared" si="1"/>
        <v>1005.0200000000004</v>
      </c>
      <c r="J15" s="34" t="str">
        <f>B24</f>
        <v>04/24/2023</v>
      </c>
      <c r="K15" s="30" t="str">
        <f>C24</f>
        <v>Depo********sit</v>
      </c>
      <c r="L15" s="5">
        <f>E24</f>
        <v>1305</v>
      </c>
      <c r="M15" s="24" t="str">
        <f t="shared" si="5"/>
        <v>04/21/2023</v>
      </c>
      <c r="N15" s="24" t="str">
        <f t="shared" si="5"/>
        <v>POS ********ZUS</v>
      </c>
      <c r="O15" s="31">
        <f t="shared" si="5"/>
        <v>140</v>
      </c>
    </row>
    <row r="16" spans="2:15" x14ac:dyDescent="0.35">
      <c r="B16" s="3" t="s">
        <v>41</v>
      </c>
      <c r="C16" t="s">
        <v>188</v>
      </c>
      <c r="D16" s="8">
        <v>100</v>
      </c>
      <c r="E16" s="8"/>
      <c r="F16" s="8">
        <f t="shared" si="1"/>
        <v>905.02000000000044</v>
      </c>
      <c r="J16" s="24" t="str">
        <f>B27</f>
        <v>04/25/2023</v>
      </c>
      <c r="K16" s="24" t="str">
        <f>C27</f>
        <v>Depo********RLY</v>
      </c>
      <c r="L16" s="14">
        <f>E27</f>
        <v>54.3</v>
      </c>
      <c r="M16" s="24" t="str">
        <f>B23</f>
        <v>04/23/2023</v>
      </c>
      <c r="N16" s="24" t="str">
        <f>C23</f>
        <v>POS ********ZUS</v>
      </c>
      <c r="O16" s="31">
        <f>D23</f>
        <v>160</v>
      </c>
    </row>
    <row r="17" spans="2:15" x14ac:dyDescent="0.35">
      <c r="B17" s="3" t="s">
        <v>41</v>
      </c>
      <c r="C17" t="s">
        <v>193</v>
      </c>
      <c r="D17" s="8">
        <v>25</v>
      </c>
      <c r="E17" s="8"/>
      <c r="F17" s="8">
        <f t="shared" si="1"/>
        <v>880.02000000000044</v>
      </c>
      <c r="J17" s="26" t="str">
        <f>B34</f>
        <v>04/28/2023</v>
      </c>
      <c r="K17" s="26" t="str">
        <f>C34</f>
        <v>Depo********sit</v>
      </c>
      <c r="L17" s="14">
        <f>E34</f>
        <v>1305</v>
      </c>
      <c r="M17" s="24" t="str">
        <f t="shared" ref="M17:O18" si="6">B25</f>
        <v>04/24/2023</v>
      </c>
      <c r="N17" s="24" t="str">
        <f t="shared" si="6"/>
        <v>With********wal</v>
      </c>
      <c r="O17" s="31">
        <f t="shared" si="6"/>
        <v>100</v>
      </c>
    </row>
    <row r="18" spans="2:15" x14ac:dyDescent="0.35">
      <c r="B18" s="3" t="s">
        <v>42</v>
      </c>
      <c r="C18" t="s">
        <v>188</v>
      </c>
      <c r="D18" s="8">
        <v>100</v>
      </c>
      <c r="E18" s="8"/>
      <c r="F18" s="8">
        <f t="shared" si="1"/>
        <v>780.02000000000044</v>
      </c>
      <c r="J18" s="26" t="str">
        <f>B35</f>
        <v>04/29/2023</v>
      </c>
      <c r="K18" s="26" t="str">
        <f>C35</f>
        <v>Poin********ZUS</v>
      </c>
      <c r="L18" s="14">
        <f>E35</f>
        <v>110</v>
      </c>
      <c r="M18" s="24" t="str">
        <f t="shared" si="6"/>
        <v>04/25/2023</v>
      </c>
      <c r="N18" s="24" t="str">
        <f t="shared" si="6"/>
        <v>POS ********YUS</v>
      </c>
      <c r="O18" s="31">
        <f t="shared" si="6"/>
        <v>102</v>
      </c>
    </row>
    <row r="19" spans="2:15" x14ac:dyDescent="0.35">
      <c r="B19" s="3" t="s">
        <v>43</v>
      </c>
      <c r="C19" t="s">
        <v>191</v>
      </c>
      <c r="D19" s="8"/>
      <c r="E19" s="8">
        <v>165</v>
      </c>
      <c r="F19" s="8">
        <f t="shared" si="1"/>
        <v>945.02000000000044</v>
      </c>
      <c r="J19" s="26"/>
      <c r="K19" s="26"/>
      <c r="L19" s="14"/>
      <c r="M19" s="24" t="str">
        <f>B28</f>
        <v>04/25/2023</v>
      </c>
      <c r="N19" s="24" t="str">
        <f>C28</f>
        <v>POS ********ZUS</v>
      </c>
      <c r="O19" s="31">
        <f>D28</f>
        <v>75</v>
      </c>
    </row>
    <row r="20" spans="2:15" x14ac:dyDescent="0.35">
      <c r="B20" s="4" t="s">
        <v>43</v>
      </c>
      <c r="C20" t="s">
        <v>188</v>
      </c>
      <c r="D20" s="8">
        <v>160</v>
      </c>
      <c r="E20" s="8"/>
      <c r="F20" s="8">
        <f t="shared" si="1"/>
        <v>785.02000000000044</v>
      </c>
      <c r="J20" s="26"/>
      <c r="K20" s="26"/>
      <c r="L20" s="14"/>
      <c r="M20" s="24" t="str">
        <f t="shared" ref="M20:O24" si="7">B29</f>
        <v>04/26/2023</v>
      </c>
      <c r="N20" s="24" t="str">
        <f t="shared" si="7"/>
        <v>POS ********YUS</v>
      </c>
      <c r="O20" s="31">
        <f t="shared" si="7"/>
        <v>13.21</v>
      </c>
    </row>
    <row r="21" spans="2:15" x14ac:dyDescent="0.35">
      <c r="B21" s="3" t="s">
        <v>43</v>
      </c>
      <c r="C21" t="s">
        <v>188</v>
      </c>
      <c r="D21" s="8">
        <v>140</v>
      </c>
      <c r="E21" s="8"/>
      <c r="F21" s="8">
        <f t="shared" si="1"/>
        <v>645.02000000000044</v>
      </c>
      <c r="J21" s="26"/>
      <c r="K21" s="26"/>
      <c r="L21" s="14"/>
      <c r="M21" s="24" t="str">
        <f t="shared" si="7"/>
        <v>04/26/2023</v>
      </c>
      <c r="N21" s="24" t="str">
        <f t="shared" si="7"/>
        <v>POS ********ZUS</v>
      </c>
      <c r="O21" s="31">
        <f t="shared" si="7"/>
        <v>40</v>
      </c>
    </row>
    <row r="22" spans="2:15" x14ac:dyDescent="0.35">
      <c r="B22" s="3" t="s">
        <v>44</v>
      </c>
      <c r="C22" t="s">
        <v>191</v>
      </c>
      <c r="D22" s="8"/>
      <c r="E22" s="8">
        <v>300</v>
      </c>
      <c r="F22" s="8">
        <f t="shared" si="1"/>
        <v>945.02000000000044</v>
      </c>
      <c r="J22" s="26"/>
      <c r="K22" s="26"/>
      <c r="L22" s="14"/>
      <c r="M22" s="24" t="str">
        <f t="shared" si="7"/>
        <v>04/27/2023</v>
      </c>
      <c r="N22" s="24" t="str">
        <f t="shared" si="7"/>
        <v>Eff.********474</v>
      </c>
      <c r="O22" s="31">
        <f t="shared" si="7"/>
        <v>1305</v>
      </c>
    </row>
    <row r="23" spans="2:15" x14ac:dyDescent="0.35">
      <c r="B23" s="3" t="s">
        <v>45</v>
      </c>
      <c r="C23" t="s">
        <v>188</v>
      </c>
      <c r="D23" s="8">
        <v>160</v>
      </c>
      <c r="E23" s="8"/>
      <c r="F23" s="8">
        <f t="shared" si="1"/>
        <v>785.02000000000044</v>
      </c>
      <c r="J23" s="26"/>
      <c r="K23" s="26"/>
      <c r="L23" s="14"/>
      <c r="M23" s="24" t="str">
        <f t="shared" si="7"/>
        <v>04/27/2023</v>
      </c>
      <c r="N23" s="24" t="str">
        <f t="shared" si="7"/>
        <v>Eff.********tem</v>
      </c>
      <c r="O23" s="31">
        <f t="shared" si="7"/>
        <v>15</v>
      </c>
    </row>
    <row r="24" spans="2:15" x14ac:dyDescent="0.35">
      <c r="B24" s="3" t="s">
        <v>46</v>
      </c>
      <c r="C24" t="s">
        <v>189</v>
      </c>
      <c r="D24" s="8"/>
      <c r="E24" s="8">
        <v>1305</v>
      </c>
      <c r="F24" s="8">
        <f t="shared" si="1"/>
        <v>2090.0200000000004</v>
      </c>
      <c r="J24" s="26"/>
      <c r="K24" s="26"/>
      <c r="L24" s="14"/>
      <c r="M24" s="24" t="str">
        <f t="shared" si="7"/>
        <v>04/28/2023</v>
      </c>
      <c r="N24" s="24" t="str">
        <f t="shared" si="7"/>
        <v>POS ********YUS</v>
      </c>
      <c r="O24" s="31">
        <f t="shared" si="7"/>
        <v>40.450000000000003</v>
      </c>
    </row>
    <row r="25" spans="2:15" x14ac:dyDescent="0.35">
      <c r="B25" s="3" t="s">
        <v>46</v>
      </c>
      <c r="C25" t="s">
        <v>190</v>
      </c>
      <c r="D25" s="8">
        <v>100</v>
      </c>
      <c r="E25" s="8"/>
      <c r="F25" s="8">
        <f t="shared" si="1"/>
        <v>1990.0200000000004</v>
      </c>
      <c r="J25" s="26"/>
      <c r="K25" s="26"/>
      <c r="L25" s="14"/>
      <c r="M25" s="26" t="str">
        <f t="shared" ref="M25:O27" si="8">B36</f>
        <v>04/29/2023</v>
      </c>
      <c r="N25" s="26" t="str">
        <f t="shared" si="8"/>
        <v>POS ********YUS</v>
      </c>
      <c r="O25" s="31">
        <f t="shared" si="8"/>
        <v>11.61</v>
      </c>
    </row>
    <row r="26" spans="2:15" x14ac:dyDescent="0.35">
      <c r="B26" s="3" t="s">
        <v>47</v>
      </c>
      <c r="C26" t="s">
        <v>193</v>
      </c>
      <c r="D26" s="8">
        <v>102</v>
      </c>
      <c r="E26" s="8"/>
      <c r="F26" s="8">
        <f t="shared" si="1"/>
        <v>1888.0200000000004</v>
      </c>
      <c r="J26" s="27"/>
      <c r="K26" s="27"/>
      <c r="L26" s="33"/>
      <c r="M26" s="26" t="str">
        <f t="shared" si="8"/>
        <v>04/29/2023</v>
      </c>
      <c r="N26" s="26" t="str">
        <f t="shared" si="8"/>
        <v>POS ********OUS</v>
      </c>
      <c r="O26" s="31">
        <f t="shared" si="8"/>
        <v>212.99</v>
      </c>
    </row>
    <row r="27" spans="2:15" x14ac:dyDescent="0.35">
      <c r="B27" s="3" t="s">
        <v>47</v>
      </c>
      <c r="C27" t="s">
        <v>207</v>
      </c>
      <c r="D27" s="8"/>
      <c r="E27" s="8">
        <v>54.3</v>
      </c>
      <c r="F27" s="8">
        <f t="shared" si="1"/>
        <v>1942.3200000000004</v>
      </c>
      <c r="J27" s="28"/>
      <c r="K27" s="28"/>
      <c r="L27" s="22"/>
      <c r="M27" s="26" t="str">
        <f t="shared" si="8"/>
        <v>04/30/2023</v>
      </c>
      <c r="N27" s="26" t="str">
        <f t="shared" si="8"/>
        <v>POS ********ZUS</v>
      </c>
      <c r="O27" s="31">
        <f t="shared" si="8"/>
        <v>100</v>
      </c>
    </row>
    <row r="28" spans="2:15" x14ac:dyDescent="0.35">
      <c r="B28" s="3" t="s">
        <v>47</v>
      </c>
      <c r="C28" t="s">
        <v>188</v>
      </c>
      <c r="D28" s="8">
        <v>75</v>
      </c>
      <c r="E28" s="8"/>
      <c r="F28" s="8">
        <f t="shared" si="1"/>
        <v>1867.3200000000004</v>
      </c>
      <c r="J28" s="28"/>
      <c r="K28" s="28"/>
      <c r="L28" s="22"/>
      <c r="M28" s="28"/>
      <c r="N28" s="28"/>
      <c r="O28" s="22"/>
    </row>
    <row r="29" spans="2:15" x14ac:dyDescent="0.35">
      <c r="B29" s="3" t="s">
        <v>48</v>
      </c>
      <c r="C29" t="s">
        <v>193</v>
      </c>
      <c r="D29" s="8">
        <v>13.21</v>
      </c>
      <c r="E29" s="8"/>
      <c r="F29" s="8">
        <f t="shared" si="1"/>
        <v>1854.1100000000004</v>
      </c>
      <c r="J29" s="28"/>
      <c r="K29" s="28"/>
      <c r="L29" s="22"/>
      <c r="M29" s="28" t="str">
        <f>B39</f>
        <v>04/30/2023</v>
      </c>
      <c r="N29" s="28" t="str">
        <f>C39</f>
        <v>Ending Balance</v>
      </c>
      <c r="O29" s="22">
        <f>F39</f>
        <v>1544.0600000000004</v>
      </c>
    </row>
    <row r="30" spans="2:15" x14ac:dyDescent="0.35">
      <c r="B30" s="3" t="s">
        <v>48</v>
      </c>
      <c r="C30" t="s">
        <v>188</v>
      </c>
      <c r="D30" s="8">
        <v>40</v>
      </c>
      <c r="E30" s="8"/>
      <c r="F30" s="8">
        <f t="shared" si="1"/>
        <v>1814.1100000000004</v>
      </c>
      <c r="J30" s="28"/>
      <c r="K30" s="28"/>
      <c r="L30" s="22"/>
      <c r="M30" s="28"/>
      <c r="N30" s="28"/>
      <c r="O30" s="22"/>
    </row>
    <row r="31" spans="2:15" x14ac:dyDescent="0.35">
      <c r="B31" s="4" t="s">
        <v>49</v>
      </c>
      <c r="C31" t="s">
        <v>208</v>
      </c>
      <c r="D31" s="8">
        <v>1305</v>
      </c>
      <c r="E31" s="8"/>
      <c r="F31" s="8">
        <f t="shared" si="1"/>
        <v>509.11000000000035</v>
      </c>
      <c r="J31" s="28"/>
      <c r="K31" s="28"/>
      <c r="L31" s="22"/>
      <c r="M31" s="28"/>
      <c r="N31" s="28"/>
      <c r="O31" s="22"/>
    </row>
    <row r="32" spans="2:15" x14ac:dyDescent="0.35">
      <c r="B32" s="4" t="s">
        <v>49</v>
      </c>
      <c r="C32" t="s">
        <v>209</v>
      </c>
      <c r="D32" s="2">
        <v>15</v>
      </c>
      <c r="E32" s="2"/>
      <c r="F32" s="8">
        <f t="shared" si="1"/>
        <v>494.11000000000035</v>
      </c>
      <c r="J32" s="28"/>
      <c r="K32" s="28"/>
      <c r="L32" s="22"/>
      <c r="M32" s="28"/>
      <c r="N32" s="28"/>
      <c r="O32" s="22"/>
    </row>
    <row r="33" spans="2:15" x14ac:dyDescent="0.35">
      <c r="B33" s="4" t="s">
        <v>50</v>
      </c>
      <c r="C33" t="s">
        <v>193</v>
      </c>
      <c r="D33" s="2">
        <v>40.450000000000003</v>
      </c>
      <c r="E33" s="2"/>
      <c r="F33" s="8">
        <f t="shared" si="1"/>
        <v>453.66000000000037</v>
      </c>
      <c r="J33" s="29"/>
      <c r="K33" s="49" t="s">
        <v>163</v>
      </c>
      <c r="L33" s="48">
        <f>SUM(L7:L32)</f>
        <v>5773.0700000000006</v>
      </c>
      <c r="M33" s="49"/>
      <c r="N33" s="49" t="s">
        <v>163</v>
      </c>
      <c r="O33" s="48">
        <f>SUM(O7:O32)</f>
        <v>5773.0700000000006</v>
      </c>
    </row>
    <row r="34" spans="2:15" x14ac:dyDescent="0.35">
      <c r="B34" s="4" t="s">
        <v>50</v>
      </c>
      <c r="C34" t="s">
        <v>189</v>
      </c>
      <c r="D34" s="2"/>
      <c r="E34" s="2">
        <v>1305</v>
      </c>
      <c r="F34" s="8">
        <f t="shared" si="1"/>
        <v>1758.6600000000003</v>
      </c>
    </row>
    <row r="35" spans="2:15" x14ac:dyDescent="0.35">
      <c r="B35" s="4" t="s">
        <v>51</v>
      </c>
      <c r="C35" t="s">
        <v>191</v>
      </c>
      <c r="E35">
        <v>110</v>
      </c>
      <c r="F35" s="8">
        <f t="shared" si="1"/>
        <v>1868.6600000000003</v>
      </c>
    </row>
    <row r="36" spans="2:15" x14ac:dyDescent="0.35">
      <c r="B36" s="4" t="s">
        <v>51</v>
      </c>
      <c r="C36" t="s">
        <v>193</v>
      </c>
      <c r="D36" s="2">
        <v>11.61</v>
      </c>
      <c r="F36" s="8">
        <f t="shared" si="1"/>
        <v>1857.0500000000004</v>
      </c>
    </row>
    <row r="37" spans="2:15" x14ac:dyDescent="0.35">
      <c r="B37" s="4" t="s">
        <v>51</v>
      </c>
      <c r="C37" t="s">
        <v>210</v>
      </c>
      <c r="D37" s="2">
        <v>212.99</v>
      </c>
      <c r="F37" s="8">
        <f t="shared" si="1"/>
        <v>1644.0600000000004</v>
      </c>
    </row>
    <row r="38" spans="2:15" x14ac:dyDescent="0.35">
      <c r="B38" s="4" t="s">
        <v>52</v>
      </c>
      <c r="C38" t="s">
        <v>188</v>
      </c>
      <c r="D38" s="2">
        <v>100</v>
      </c>
      <c r="F38" s="8">
        <f t="shared" si="1"/>
        <v>1544.0600000000004</v>
      </c>
    </row>
    <row r="39" spans="2:15" x14ac:dyDescent="0.35">
      <c r="B39" s="4" t="s">
        <v>52</v>
      </c>
      <c r="C39" t="s">
        <v>20</v>
      </c>
      <c r="F39" s="8">
        <f t="shared" si="1"/>
        <v>1544.0600000000004</v>
      </c>
    </row>
    <row r="40" spans="2:15" x14ac:dyDescent="0.35">
      <c r="D40" s="6">
        <f>SUBTOTAL(109,D6:D39)</f>
        <v>4229.01</v>
      </c>
      <c r="E40" s="6">
        <f>SUBTOTAL(109,E6:E39)</f>
        <v>3932.3</v>
      </c>
      <c r="F40" s="53">
        <f>F39</f>
        <v>1544.0600000000004</v>
      </c>
    </row>
  </sheetData>
  <mergeCells count="1">
    <mergeCell ref="J5:O5"/>
  </mergeCells>
  <pageMargins left="0.7" right="0.7" top="0.75" bottom="0.75" header="0.3" footer="0.3"/>
  <pageSetup paperSize="9" scale="70" orientation="portrait" r:id="rId1"/>
  <colBreaks count="1" manualBreakCount="1">
    <brk id="7" max="1048575" man="1"/>
  </colBreaks>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F2F4B-036B-4788-9D32-96EB8FE2FF5C}">
  <dimension ref="B4:O61"/>
  <sheetViews>
    <sheetView view="pageBreakPreview" topLeftCell="C1" zoomScaleNormal="100" zoomScaleSheetLayoutView="100" workbookViewId="0">
      <selection activeCell="C6" sqref="C6"/>
    </sheetView>
  </sheetViews>
  <sheetFormatPr defaultRowHeight="14.5" x14ac:dyDescent="0.35"/>
  <cols>
    <col min="2" max="2" width="11.36328125" style="4" bestFit="1" customWidth="1"/>
    <col min="3" max="3" width="61.453125" bestFit="1" customWidth="1"/>
    <col min="4" max="4" width="11" customWidth="1"/>
    <col min="5" max="5" width="11" style="5" bestFit="1" customWidth="1"/>
    <col min="6" max="6" width="12.1796875" customWidth="1"/>
    <col min="10" max="10" width="11.36328125" style="25" bestFit="1" customWidth="1"/>
    <col min="11" max="11" width="29.1796875" style="25" customWidth="1"/>
    <col min="12" max="12" width="11.36328125" bestFit="1" customWidth="1"/>
    <col min="13" max="13" width="11.36328125" style="25" bestFit="1" customWidth="1"/>
    <col min="14" max="14" width="29.36328125" style="25" customWidth="1"/>
    <col min="15" max="15" width="10.6328125" customWidth="1"/>
  </cols>
  <sheetData>
    <row r="4" spans="2:15" ht="15" thickBot="1" x14ac:dyDescent="0.4"/>
    <row r="5" spans="2:15" x14ac:dyDescent="0.35">
      <c r="B5" s="9" t="s">
        <v>0</v>
      </c>
      <c r="C5" s="10" t="s">
        <v>1</v>
      </c>
      <c r="D5" s="19" t="s">
        <v>2</v>
      </c>
      <c r="E5" s="19" t="s">
        <v>3</v>
      </c>
      <c r="F5" s="10" t="s">
        <v>4</v>
      </c>
      <c r="J5" s="71" t="s">
        <v>8</v>
      </c>
      <c r="K5" s="69"/>
      <c r="L5" s="69"/>
      <c r="M5" s="69"/>
      <c r="N5" s="69"/>
      <c r="O5" s="70"/>
    </row>
    <row r="6" spans="2:15" x14ac:dyDescent="0.35">
      <c r="B6" s="3">
        <v>44931</v>
      </c>
      <c r="C6" t="s">
        <v>18</v>
      </c>
      <c r="D6" s="8"/>
      <c r="E6" s="8"/>
      <c r="F6" s="8">
        <f>Apr!F39</f>
        <v>1544.0600000000004</v>
      </c>
      <c r="J6" s="50" t="s">
        <v>5</v>
      </c>
      <c r="K6" s="51" t="s">
        <v>6</v>
      </c>
      <c r="L6" s="44" t="s">
        <v>7</v>
      </c>
      <c r="M6" s="50" t="s">
        <v>9</v>
      </c>
      <c r="N6" s="45" t="s">
        <v>11</v>
      </c>
      <c r="O6" s="52" t="s">
        <v>12</v>
      </c>
    </row>
    <row r="7" spans="2:15" x14ac:dyDescent="0.35">
      <c r="B7" s="3">
        <v>44931</v>
      </c>
      <c r="C7" t="s">
        <v>211</v>
      </c>
      <c r="D7" s="8">
        <v>54.3</v>
      </c>
      <c r="E7" s="8"/>
      <c r="F7" s="8">
        <f>F6-D7+E7</f>
        <v>1489.7600000000004</v>
      </c>
      <c r="J7" s="24">
        <f>B6</f>
        <v>44931</v>
      </c>
      <c r="K7" s="24" t="str">
        <f>C6</f>
        <v>Beginning Balance</v>
      </c>
      <c r="L7" s="14">
        <f>F6</f>
        <v>1544.0600000000004</v>
      </c>
      <c r="M7" s="24">
        <f>B7</f>
        <v>44931</v>
      </c>
      <c r="N7" s="24" t="str">
        <f>C7</f>
        <v>Desc********OOT</v>
      </c>
      <c r="O7" s="31">
        <f>D7</f>
        <v>54.3</v>
      </c>
    </row>
    <row r="8" spans="2:15" x14ac:dyDescent="0.35">
      <c r="B8" s="3">
        <v>44962</v>
      </c>
      <c r="C8" t="s">
        <v>212</v>
      </c>
      <c r="D8" s="8">
        <v>60</v>
      </c>
      <c r="E8" s="8"/>
      <c r="F8" s="8">
        <f t="shared" ref="F8:F60" si="0">F7-D8+E8</f>
        <v>1429.7600000000004</v>
      </c>
      <c r="J8" s="24">
        <f>B10</f>
        <v>44990</v>
      </c>
      <c r="K8" s="24" t="str">
        <f>C10</f>
        <v>Depo********sit</v>
      </c>
      <c r="L8" s="14">
        <f>E10</f>
        <v>178</v>
      </c>
      <c r="M8" s="24">
        <f t="shared" ref="M8:O9" si="1">B8</f>
        <v>44962</v>
      </c>
      <c r="N8" s="24" t="str">
        <f t="shared" si="1"/>
        <v>YEAR********LAN</v>
      </c>
      <c r="O8" s="31">
        <f t="shared" si="1"/>
        <v>60</v>
      </c>
    </row>
    <row r="9" spans="2:15" x14ac:dyDescent="0.35">
      <c r="B9" s="3">
        <v>44962</v>
      </c>
      <c r="C9" t="s">
        <v>213</v>
      </c>
      <c r="D9" s="8">
        <v>1</v>
      </c>
      <c r="E9" s="8"/>
      <c r="F9" s="8">
        <f t="shared" si="0"/>
        <v>1428.7600000000004</v>
      </c>
      <c r="J9" s="24">
        <f>B18</f>
        <v>45082</v>
      </c>
      <c r="K9" s="24" t="str">
        <f>C18</f>
        <v>Poin********ZUS</v>
      </c>
      <c r="L9" s="30">
        <f>E18</f>
        <v>350</v>
      </c>
      <c r="M9" s="24">
        <f t="shared" si="1"/>
        <v>44962</v>
      </c>
      <c r="N9" s="24" t="str">
        <f t="shared" si="1"/>
        <v>POS ********056</v>
      </c>
      <c r="O9" s="31">
        <f t="shared" si="1"/>
        <v>1</v>
      </c>
    </row>
    <row r="10" spans="2:15" x14ac:dyDescent="0.35">
      <c r="B10" s="3">
        <v>44990</v>
      </c>
      <c r="C10" t="s">
        <v>189</v>
      </c>
      <c r="D10" s="8"/>
      <c r="E10" s="8">
        <v>178</v>
      </c>
      <c r="F10" s="8">
        <f t="shared" si="0"/>
        <v>1606.7600000000004</v>
      </c>
      <c r="J10" s="24">
        <f>B19</f>
        <v>45082</v>
      </c>
      <c r="K10" s="24" t="str">
        <f>C19</f>
        <v>Poin********ZUS</v>
      </c>
      <c r="L10" s="30">
        <f>E19</f>
        <v>165</v>
      </c>
      <c r="M10" s="24">
        <f>B11</f>
        <v>45021</v>
      </c>
      <c r="N10" s="24" t="str">
        <f>C11</f>
        <v>POS ********ZUS</v>
      </c>
      <c r="O10" s="31">
        <f>D11</f>
        <v>200</v>
      </c>
    </row>
    <row r="11" spans="2:15" x14ac:dyDescent="0.35">
      <c r="B11" s="3">
        <v>45021</v>
      </c>
      <c r="C11" t="s">
        <v>188</v>
      </c>
      <c r="D11" s="8">
        <v>200</v>
      </c>
      <c r="E11" s="8"/>
      <c r="F11" s="8">
        <f t="shared" si="0"/>
        <v>1406.7600000000004</v>
      </c>
      <c r="J11" s="24">
        <f>B23</f>
        <v>45143</v>
      </c>
      <c r="K11" s="24" t="str">
        <f>C23</f>
        <v>Depo********sit</v>
      </c>
      <c r="L11" s="30">
        <f>E23</f>
        <v>1087.5</v>
      </c>
      <c r="M11" s="24">
        <f t="shared" ref="M11:O16" si="2">B12</f>
        <v>45021</v>
      </c>
      <c r="N11" s="24" t="str">
        <f t="shared" si="2"/>
        <v>POS ********YUS</v>
      </c>
      <c r="O11" s="31">
        <f t="shared" si="2"/>
        <v>20</v>
      </c>
    </row>
    <row r="12" spans="2:15" x14ac:dyDescent="0.35">
      <c r="B12" s="3">
        <v>45021</v>
      </c>
      <c r="C12" t="s">
        <v>193</v>
      </c>
      <c r="D12" s="8">
        <v>20</v>
      </c>
      <c r="E12" s="8"/>
      <c r="F12" s="8">
        <f t="shared" si="0"/>
        <v>1386.7600000000004</v>
      </c>
      <c r="J12" s="24">
        <f>B29</f>
        <v>45265</v>
      </c>
      <c r="K12" s="24" t="str">
        <f>C29</f>
        <v>Elec********IFY</v>
      </c>
      <c r="L12" s="30">
        <f>E29</f>
        <v>0.16</v>
      </c>
      <c r="M12" s="24">
        <f t="shared" si="2"/>
        <v>45051</v>
      </c>
      <c r="N12" s="24" t="str">
        <f t="shared" si="2"/>
        <v>POS ********YUS</v>
      </c>
      <c r="O12" s="31">
        <f t="shared" si="2"/>
        <v>102</v>
      </c>
    </row>
    <row r="13" spans="2:15" x14ac:dyDescent="0.35">
      <c r="B13" s="3">
        <v>45051</v>
      </c>
      <c r="C13" t="s">
        <v>193</v>
      </c>
      <c r="D13" s="8">
        <v>102</v>
      </c>
      <c r="E13" s="8"/>
      <c r="F13" s="8">
        <f t="shared" si="0"/>
        <v>1284.7600000000004</v>
      </c>
      <c r="J13" s="24">
        <f>B30</f>
        <v>45265</v>
      </c>
      <c r="K13" s="24" t="str">
        <f>C30</f>
        <v>Elec********IFY</v>
      </c>
      <c r="L13" s="30">
        <f>E30</f>
        <v>0.45</v>
      </c>
      <c r="M13" s="24">
        <f t="shared" si="2"/>
        <v>45051</v>
      </c>
      <c r="N13" s="24" t="str">
        <f t="shared" si="2"/>
        <v>POS ********YUS</v>
      </c>
      <c r="O13" s="31">
        <f t="shared" si="2"/>
        <v>26.36</v>
      </c>
    </row>
    <row r="14" spans="2:15" x14ac:dyDescent="0.35">
      <c r="B14" s="3">
        <v>45051</v>
      </c>
      <c r="C14" t="s">
        <v>193</v>
      </c>
      <c r="D14" s="8">
        <v>26.36</v>
      </c>
      <c r="E14" s="8"/>
      <c r="F14" s="8">
        <f t="shared" si="0"/>
        <v>1258.4000000000005</v>
      </c>
      <c r="J14" s="24" t="str">
        <f>B33</f>
        <v>05/13/2023</v>
      </c>
      <c r="K14" s="24" t="str">
        <f>C33</f>
        <v>Poin********ZUS</v>
      </c>
      <c r="L14" s="30">
        <f>E33</f>
        <v>187.5</v>
      </c>
      <c r="M14" s="24">
        <f t="shared" si="2"/>
        <v>45051</v>
      </c>
      <c r="N14" s="24" t="str">
        <f t="shared" si="2"/>
        <v>POS ********YUS</v>
      </c>
      <c r="O14" s="31">
        <f t="shared" si="2"/>
        <v>26.36</v>
      </c>
    </row>
    <row r="15" spans="2:15" x14ac:dyDescent="0.35">
      <c r="B15" s="3">
        <v>45051</v>
      </c>
      <c r="C15" t="s">
        <v>193</v>
      </c>
      <c r="D15" s="8">
        <v>26.36</v>
      </c>
      <c r="E15" s="8"/>
      <c r="F15" s="8">
        <f t="shared" si="0"/>
        <v>1232.0400000000006</v>
      </c>
      <c r="J15" s="24" t="str">
        <f>B34</f>
        <v>05/14/2023</v>
      </c>
      <c r="K15" s="24" t="str">
        <f>C34</f>
        <v>Poin********ZUS</v>
      </c>
      <c r="L15" s="30">
        <f>E34</f>
        <v>400</v>
      </c>
      <c r="M15" s="24">
        <f t="shared" si="2"/>
        <v>45051</v>
      </c>
      <c r="N15" s="24" t="str">
        <f t="shared" si="2"/>
        <v>POS ********YUS</v>
      </c>
      <c r="O15" s="31">
        <f t="shared" si="2"/>
        <v>10.31</v>
      </c>
    </row>
    <row r="16" spans="2:15" x14ac:dyDescent="0.35">
      <c r="B16" s="3">
        <v>45051</v>
      </c>
      <c r="C16" t="s">
        <v>193</v>
      </c>
      <c r="D16" s="8">
        <v>10.31</v>
      </c>
      <c r="E16" s="8"/>
      <c r="F16" s="8">
        <f t="shared" si="0"/>
        <v>1221.7300000000007</v>
      </c>
      <c r="J16" s="26" t="str">
        <f t="shared" ref="J16:K18" si="3">B42</f>
        <v>05/20/2023</v>
      </c>
      <c r="K16" s="26" t="str">
        <f t="shared" si="3"/>
        <v>Poin********ZUS</v>
      </c>
      <c r="L16" s="30">
        <f>E42</f>
        <v>350</v>
      </c>
      <c r="M16" s="24">
        <f t="shared" si="2"/>
        <v>45082</v>
      </c>
      <c r="N16" s="24" t="str">
        <f t="shared" si="2"/>
        <v>POS ********ZUS</v>
      </c>
      <c r="O16" s="31">
        <f t="shared" si="2"/>
        <v>120</v>
      </c>
    </row>
    <row r="17" spans="2:15" x14ac:dyDescent="0.35">
      <c r="B17" s="3">
        <v>45082</v>
      </c>
      <c r="C17" t="s">
        <v>188</v>
      </c>
      <c r="D17" s="8">
        <v>120</v>
      </c>
      <c r="E17" s="8"/>
      <c r="F17" s="8">
        <f t="shared" si="0"/>
        <v>1101.7300000000007</v>
      </c>
      <c r="J17" s="26" t="str">
        <f t="shared" si="3"/>
        <v>05/20/2023</v>
      </c>
      <c r="K17" s="26" t="str">
        <f t="shared" si="3"/>
        <v>Poin********ZUS</v>
      </c>
      <c r="L17" s="30">
        <f>E43</f>
        <v>165</v>
      </c>
      <c r="M17" s="24">
        <f>B20</f>
        <v>45082</v>
      </c>
      <c r="N17" s="24" t="str">
        <f>C20</f>
        <v>POS ********YUS</v>
      </c>
      <c r="O17" s="31">
        <f>D20</f>
        <v>30</v>
      </c>
    </row>
    <row r="18" spans="2:15" x14ac:dyDescent="0.35">
      <c r="B18" s="3">
        <v>45082</v>
      </c>
      <c r="C18" t="s">
        <v>191</v>
      </c>
      <c r="D18" s="8"/>
      <c r="E18" s="8">
        <v>350</v>
      </c>
      <c r="F18" s="8">
        <f t="shared" si="0"/>
        <v>1451.7300000000007</v>
      </c>
      <c r="J18" s="26" t="str">
        <f t="shared" si="3"/>
        <v>05/20/2023</v>
      </c>
      <c r="K18" s="26" t="str">
        <f t="shared" si="3"/>
        <v>Depo********sit</v>
      </c>
      <c r="L18" s="30">
        <f>E44</f>
        <v>178</v>
      </c>
      <c r="M18" s="24">
        <f t="shared" ref="M18:O19" si="4">B21</f>
        <v>45143</v>
      </c>
      <c r="N18" s="24" t="str">
        <f t="shared" si="4"/>
        <v>Elec********768</v>
      </c>
      <c r="O18" s="31">
        <f t="shared" si="4"/>
        <v>600</v>
      </c>
    </row>
    <row r="19" spans="2:15" x14ac:dyDescent="0.35">
      <c r="B19" s="3">
        <v>45082</v>
      </c>
      <c r="C19" t="s">
        <v>191</v>
      </c>
      <c r="D19" s="8"/>
      <c r="E19" s="8">
        <v>165</v>
      </c>
      <c r="F19" s="8">
        <f t="shared" si="0"/>
        <v>1616.7300000000007</v>
      </c>
      <c r="J19" s="26" t="str">
        <f>B50</f>
        <v>05/26/2023</v>
      </c>
      <c r="K19" s="26" t="str">
        <f>C50</f>
        <v>Depo********sit</v>
      </c>
      <c r="L19" s="30">
        <f>E50</f>
        <v>450</v>
      </c>
      <c r="M19" s="24">
        <f t="shared" si="4"/>
        <v>45143</v>
      </c>
      <c r="N19" s="24" t="str">
        <f t="shared" si="4"/>
        <v>Elec********684</v>
      </c>
      <c r="O19" s="31">
        <f t="shared" si="4"/>
        <v>248.04</v>
      </c>
    </row>
    <row r="20" spans="2:15" x14ac:dyDescent="0.35">
      <c r="B20" s="3">
        <v>45082</v>
      </c>
      <c r="C20" t="s">
        <v>193</v>
      </c>
      <c r="D20" s="8">
        <v>30</v>
      </c>
      <c r="E20" s="8"/>
      <c r="F20" s="8">
        <f t="shared" si="0"/>
        <v>1586.7300000000007</v>
      </c>
      <c r="J20" s="26" t="str">
        <f>B54</f>
        <v>05/30/2023</v>
      </c>
      <c r="K20" s="26" t="str">
        <f>C54</f>
        <v>Poin********YUS</v>
      </c>
      <c r="L20" s="30">
        <f>E54</f>
        <v>45.25</v>
      </c>
      <c r="M20" s="24">
        <f>B24</f>
        <v>45204</v>
      </c>
      <c r="N20" s="24" t="str">
        <f>C24</f>
        <v>POS ********YUS</v>
      </c>
      <c r="O20" s="31">
        <f>D24</f>
        <v>17.59</v>
      </c>
    </row>
    <row r="21" spans="2:15" x14ac:dyDescent="0.35">
      <c r="B21" s="3">
        <v>45143</v>
      </c>
      <c r="C21" t="s">
        <v>214</v>
      </c>
      <c r="D21" s="8">
        <v>600</v>
      </c>
      <c r="E21" s="8"/>
      <c r="F21" s="8">
        <f t="shared" si="0"/>
        <v>986.7300000000007</v>
      </c>
      <c r="J21" s="26"/>
      <c r="K21" s="26"/>
      <c r="L21" s="12"/>
      <c r="M21" s="24">
        <f t="shared" ref="M21:O24" si="5">B25</f>
        <v>45204</v>
      </c>
      <c r="N21" s="24" t="str">
        <f t="shared" si="5"/>
        <v>POS ********YUS</v>
      </c>
      <c r="O21" s="31">
        <f t="shared" si="5"/>
        <v>200</v>
      </c>
    </row>
    <row r="22" spans="2:15" x14ac:dyDescent="0.35">
      <c r="B22" s="3">
        <v>45143</v>
      </c>
      <c r="C22" t="s">
        <v>215</v>
      </c>
      <c r="D22" s="8">
        <v>248.04</v>
      </c>
      <c r="E22" s="8"/>
      <c r="F22" s="8">
        <f t="shared" si="0"/>
        <v>738.69000000000074</v>
      </c>
      <c r="J22" s="26"/>
      <c r="K22" s="26"/>
      <c r="L22" s="12"/>
      <c r="M22" s="24">
        <f t="shared" si="5"/>
        <v>45204</v>
      </c>
      <c r="N22" s="24" t="str">
        <f t="shared" si="5"/>
        <v>POS ********AUS</v>
      </c>
      <c r="O22" s="31">
        <f t="shared" si="5"/>
        <v>170</v>
      </c>
    </row>
    <row r="23" spans="2:15" x14ac:dyDescent="0.35">
      <c r="B23" s="3">
        <v>45143</v>
      </c>
      <c r="C23" t="s">
        <v>189</v>
      </c>
      <c r="D23" s="8"/>
      <c r="E23" s="8">
        <v>1087.5</v>
      </c>
      <c r="F23" s="8">
        <f t="shared" si="0"/>
        <v>1826.1900000000007</v>
      </c>
      <c r="J23" s="26"/>
      <c r="K23" s="26"/>
      <c r="L23" s="12"/>
      <c r="M23" s="24">
        <f t="shared" si="5"/>
        <v>45204</v>
      </c>
      <c r="N23" s="24" t="str">
        <f t="shared" si="5"/>
        <v>POS ********YUS</v>
      </c>
      <c r="O23" s="31">
        <f t="shared" si="5"/>
        <v>200</v>
      </c>
    </row>
    <row r="24" spans="2:15" x14ac:dyDescent="0.35">
      <c r="B24" s="3">
        <v>45204</v>
      </c>
      <c r="C24" t="s">
        <v>193</v>
      </c>
      <c r="D24" s="8">
        <v>17.59</v>
      </c>
      <c r="E24" s="8"/>
      <c r="F24" s="8">
        <f t="shared" si="0"/>
        <v>1808.6000000000008</v>
      </c>
      <c r="J24" s="26"/>
      <c r="K24" s="26"/>
      <c r="L24" s="12"/>
      <c r="M24" s="24">
        <f t="shared" si="5"/>
        <v>45235</v>
      </c>
      <c r="N24" s="24" t="str">
        <f t="shared" si="5"/>
        <v>POS ********YUS</v>
      </c>
      <c r="O24" s="31">
        <f t="shared" si="5"/>
        <v>30</v>
      </c>
    </row>
    <row r="25" spans="2:15" x14ac:dyDescent="0.35">
      <c r="B25" s="3">
        <v>45204</v>
      </c>
      <c r="C25" t="s">
        <v>193</v>
      </c>
      <c r="D25" s="8">
        <v>200</v>
      </c>
      <c r="E25" s="8"/>
      <c r="F25" s="8">
        <f t="shared" si="0"/>
        <v>1608.6000000000008</v>
      </c>
      <c r="J25" s="26"/>
      <c r="K25" s="26"/>
      <c r="L25" s="12"/>
      <c r="M25" s="24">
        <f t="shared" ref="M25:O26" si="6">B31</f>
        <v>45265</v>
      </c>
      <c r="N25" s="24" t="str">
        <f t="shared" si="6"/>
        <v>Elec********IFY</v>
      </c>
      <c r="O25" s="31">
        <f t="shared" si="6"/>
        <v>0.61</v>
      </c>
    </row>
    <row r="26" spans="2:15" x14ac:dyDescent="0.35">
      <c r="B26" s="3">
        <v>45204</v>
      </c>
      <c r="C26" t="s">
        <v>195</v>
      </c>
      <c r="D26" s="8">
        <v>170</v>
      </c>
      <c r="E26" s="8"/>
      <c r="F26" s="8">
        <f t="shared" si="0"/>
        <v>1438.6000000000008</v>
      </c>
      <c r="J26" s="27"/>
      <c r="K26" s="27"/>
      <c r="L26" s="18"/>
      <c r="M26" s="24" t="str">
        <f t="shared" si="6"/>
        <v>05/13/2023</v>
      </c>
      <c r="N26" s="24" t="str">
        <f t="shared" si="6"/>
        <v>POS ********CUS</v>
      </c>
      <c r="O26" s="31">
        <f t="shared" si="6"/>
        <v>200</v>
      </c>
    </row>
    <row r="27" spans="2:15" x14ac:dyDescent="0.35">
      <c r="B27" s="3">
        <v>45204</v>
      </c>
      <c r="C27" t="s">
        <v>193</v>
      </c>
      <c r="D27" s="8">
        <v>200</v>
      </c>
      <c r="E27" s="8"/>
      <c r="F27" s="8">
        <f t="shared" si="0"/>
        <v>1238.6000000000008</v>
      </c>
      <c r="J27" s="28"/>
      <c r="K27" s="28"/>
      <c r="L27" s="1"/>
      <c r="M27" s="28" t="str">
        <f>B35</f>
        <v>05/15/2023</v>
      </c>
      <c r="N27" s="28" t="str">
        <f>C35</f>
        <v>With********wal</v>
      </c>
      <c r="O27" s="31">
        <f>D35</f>
        <v>207.86</v>
      </c>
    </row>
    <row r="28" spans="2:15" x14ac:dyDescent="0.35">
      <c r="B28" s="3">
        <v>45235</v>
      </c>
      <c r="C28" t="s">
        <v>193</v>
      </c>
      <c r="D28" s="8">
        <v>30</v>
      </c>
      <c r="E28" s="8"/>
      <c r="F28" s="8">
        <f t="shared" si="0"/>
        <v>1208.6000000000008</v>
      </c>
      <c r="J28" s="28"/>
      <c r="K28" s="28"/>
      <c r="L28" s="1"/>
      <c r="M28" s="28" t="str">
        <f t="shared" ref="M28:O33" si="7">B36</f>
        <v>05/15/2023</v>
      </c>
      <c r="N28" s="28" t="str">
        <f t="shared" si="7"/>
        <v>With********wal</v>
      </c>
      <c r="O28" s="31">
        <f t="shared" si="7"/>
        <v>878.87</v>
      </c>
    </row>
    <row r="29" spans="2:15" x14ac:dyDescent="0.35">
      <c r="B29" s="3">
        <v>45265</v>
      </c>
      <c r="C29" t="s">
        <v>216</v>
      </c>
      <c r="D29" s="8"/>
      <c r="E29" s="8">
        <v>0.16</v>
      </c>
      <c r="F29" s="8">
        <f t="shared" si="0"/>
        <v>1208.7600000000009</v>
      </c>
      <c r="J29" s="28"/>
      <c r="K29" s="28"/>
      <c r="L29" s="1"/>
      <c r="M29" s="28" t="str">
        <f t="shared" si="7"/>
        <v>05/16/2023</v>
      </c>
      <c r="N29" s="28" t="str">
        <f t="shared" si="7"/>
        <v>POS ********YUS</v>
      </c>
      <c r="O29" s="31">
        <f t="shared" si="7"/>
        <v>102</v>
      </c>
    </row>
    <row r="30" spans="2:15" x14ac:dyDescent="0.35">
      <c r="B30" s="3">
        <v>45265</v>
      </c>
      <c r="C30" t="s">
        <v>216</v>
      </c>
      <c r="D30" s="8"/>
      <c r="E30" s="8">
        <v>0.45</v>
      </c>
      <c r="F30" s="8">
        <f t="shared" si="0"/>
        <v>1209.2100000000009</v>
      </c>
      <c r="J30" s="28"/>
      <c r="K30" s="28"/>
      <c r="L30" s="1"/>
      <c r="M30" s="28" t="str">
        <f t="shared" si="7"/>
        <v>05/18/2023</v>
      </c>
      <c r="N30" s="28" t="str">
        <f t="shared" si="7"/>
        <v>POS ********ZUS</v>
      </c>
      <c r="O30" s="31">
        <f t="shared" si="7"/>
        <v>150</v>
      </c>
    </row>
    <row r="31" spans="2:15" x14ac:dyDescent="0.35">
      <c r="B31" s="3">
        <v>45265</v>
      </c>
      <c r="C31" t="s">
        <v>216</v>
      </c>
      <c r="D31" s="8">
        <v>0.61</v>
      </c>
      <c r="E31" s="8"/>
      <c r="F31" s="8">
        <f t="shared" si="0"/>
        <v>1208.600000000001</v>
      </c>
      <c r="J31" s="28"/>
      <c r="K31" s="28"/>
      <c r="L31" s="1"/>
      <c r="M31" s="28" t="str">
        <f t="shared" si="7"/>
        <v>05/19/2023</v>
      </c>
      <c r="N31" s="28" t="str">
        <f t="shared" si="7"/>
        <v>POS ********TUS</v>
      </c>
      <c r="O31" s="31">
        <f t="shared" si="7"/>
        <v>3.75</v>
      </c>
    </row>
    <row r="32" spans="2:15" x14ac:dyDescent="0.35">
      <c r="B32" s="4" t="s">
        <v>53</v>
      </c>
      <c r="C32" t="s">
        <v>217</v>
      </c>
      <c r="D32" s="2">
        <v>200</v>
      </c>
      <c r="E32" s="2"/>
      <c r="F32" s="8">
        <f t="shared" si="0"/>
        <v>1008.600000000001</v>
      </c>
      <c r="J32" s="28"/>
      <c r="K32" s="28"/>
      <c r="L32" s="1"/>
      <c r="M32" s="28" t="str">
        <f t="shared" si="7"/>
        <v>05/19/2023</v>
      </c>
      <c r="N32" s="28" t="str">
        <f t="shared" si="7"/>
        <v>POS ********ZUS</v>
      </c>
      <c r="O32" s="31">
        <f t="shared" si="7"/>
        <v>150</v>
      </c>
    </row>
    <row r="33" spans="2:15" x14ac:dyDescent="0.35">
      <c r="B33" s="4" t="s">
        <v>53</v>
      </c>
      <c r="C33" t="s">
        <v>191</v>
      </c>
      <c r="D33" s="2"/>
      <c r="E33" s="2">
        <v>187.5</v>
      </c>
      <c r="F33" s="8">
        <f t="shared" si="0"/>
        <v>1196.100000000001</v>
      </c>
      <c r="J33" s="28"/>
      <c r="K33" s="28"/>
      <c r="L33" s="1"/>
      <c r="M33" s="28" t="str">
        <f t="shared" si="7"/>
        <v>05/20/2023</v>
      </c>
      <c r="N33" s="28" t="str">
        <f t="shared" si="7"/>
        <v>POS ********YUS</v>
      </c>
      <c r="O33" s="31">
        <f t="shared" si="7"/>
        <v>13.72</v>
      </c>
    </row>
    <row r="34" spans="2:15" x14ac:dyDescent="0.35">
      <c r="B34" s="4" t="s">
        <v>54</v>
      </c>
      <c r="C34" t="s">
        <v>191</v>
      </c>
      <c r="D34" s="2"/>
      <c r="E34" s="2">
        <v>400</v>
      </c>
      <c r="F34" s="8">
        <f t="shared" si="0"/>
        <v>1596.100000000001</v>
      </c>
      <c r="J34" s="28"/>
      <c r="K34" s="28"/>
      <c r="L34" s="1"/>
      <c r="M34" s="28" t="str">
        <f>B45</f>
        <v>05/21/2023</v>
      </c>
      <c r="N34" s="28" t="str">
        <f>C45</f>
        <v>ATM ********YUS</v>
      </c>
      <c r="O34" s="31">
        <f>D45</f>
        <v>100</v>
      </c>
    </row>
    <row r="35" spans="2:15" x14ac:dyDescent="0.35">
      <c r="B35" s="4" t="s">
        <v>55</v>
      </c>
      <c r="C35" t="s">
        <v>190</v>
      </c>
      <c r="D35" s="5">
        <v>207.86</v>
      </c>
      <c r="F35" s="8">
        <f t="shared" si="0"/>
        <v>1388.2400000000011</v>
      </c>
      <c r="J35" s="28"/>
      <c r="K35" s="28"/>
      <c r="L35" s="1"/>
      <c r="M35" s="28" t="str">
        <f t="shared" ref="M35:O38" si="8">B46</f>
        <v>05/21/2023</v>
      </c>
      <c r="N35" s="28" t="str">
        <f t="shared" si="8"/>
        <v>POS ********ZUS</v>
      </c>
      <c r="O35" s="31">
        <f t="shared" si="8"/>
        <v>120</v>
      </c>
    </row>
    <row r="36" spans="2:15" x14ac:dyDescent="0.35">
      <c r="B36" s="4" t="s">
        <v>55</v>
      </c>
      <c r="C36" t="s">
        <v>190</v>
      </c>
      <c r="D36" s="2">
        <v>878.87</v>
      </c>
      <c r="F36" s="8">
        <f t="shared" si="0"/>
        <v>509.37000000000114</v>
      </c>
      <c r="J36" s="28"/>
      <c r="K36" s="28"/>
      <c r="L36" s="1"/>
      <c r="M36" s="28" t="str">
        <f t="shared" si="8"/>
        <v>05/21/2023</v>
      </c>
      <c r="N36" s="28" t="str">
        <f t="shared" si="8"/>
        <v>POS ********YUS</v>
      </c>
      <c r="O36" s="31">
        <f t="shared" si="8"/>
        <v>7.83</v>
      </c>
    </row>
    <row r="37" spans="2:15" x14ac:dyDescent="0.35">
      <c r="B37" s="4" t="s">
        <v>56</v>
      </c>
      <c r="C37" t="s">
        <v>193</v>
      </c>
      <c r="D37" s="5">
        <v>102</v>
      </c>
      <c r="F37" s="8">
        <f t="shared" si="0"/>
        <v>407.37000000000114</v>
      </c>
      <c r="J37" s="28"/>
      <c r="K37" s="28"/>
      <c r="L37" s="1"/>
      <c r="M37" s="28" t="str">
        <f t="shared" si="8"/>
        <v>05/26/2023</v>
      </c>
      <c r="N37" s="28" t="str">
        <f t="shared" si="8"/>
        <v>POS ********YUS</v>
      </c>
      <c r="O37" s="31">
        <f t="shared" si="8"/>
        <v>36.31</v>
      </c>
    </row>
    <row r="38" spans="2:15" x14ac:dyDescent="0.35">
      <c r="B38" s="4" t="s">
        <v>57</v>
      </c>
      <c r="C38" t="s">
        <v>188</v>
      </c>
      <c r="D38" s="5">
        <v>150</v>
      </c>
      <c r="F38" s="8">
        <f t="shared" si="0"/>
        <v>257.37000000000114</v>
      </c>
      <c r="J38" s="28"/>
      <c r="K38" s="28"/>
      <c r="L38" s="1"/>
      <c r="M38" s="28" t="str">
        <f t="shared" si="8"/>
        <v>05/26/2023</v>
      </c>
      <c r="N38" s="28" t="str">
        <f t="shared" si="8"/>
        <v>POS ********YUS</v>
      </c>
      <c r="O38" s="31">
        <f t="shared" si="8"/>
        <v>12</v>
      </c>
    </row>
    <row r="39" spans="2:15" x14ac:dyDescent="0.35">
      <c r="B39" s="4" t="s">
        <v>58</v>
      </c>
      <c r="C39" t="s">
        <v>202</v>
      </c>
      <c r="D39" s="5">
        <v>3.75</v>
      </c>
      <c r="F39" s="8">
        <f t="shared" si="0"/>
        <v>253.62000000000114</v>
      </c>
      <c r="J39" s="28"/>
      <c r="K39" s="28"/>
      <c r="L39" s="1"/>
      <c r="M39" s="28" t="str">
        <f t="shared" ref="M39:O41" si="9">B51</f>
        <v>05/26/2023</v>
      </c>
      <c r="N39" s="28" t="str">
        <f t="shared" si="9"/>
        <v>With********wal</v>
      </c>
      <c r="O39" s="31">
        <f t="shared" si="9"/>
        <v>100</v>
      </c>
    </row>
    <row r="40" spans="2:15" x14ac:dyDescent="0.35">
      <c r="B40" s="4" t="s">
        <v>58</v>
      </c>
      <c r="C40" t="s">
        <v>188</v>
      </c>
      <c r="D40" s="5">
        <v>150</v>
      </c>
      <c r="F40" s="8">
        <f t="shared" si="0"/>
        <v>103.62000000000114</v>
      </c>
      <c r="J40" s="28"/>
      <c r="K40" s="28"/>
      <c r="L40" s="1"/>
      <c r="M40" s="28" t="str">
        <f t="shared" si="9"/>
        <v>05/27/2023</v>
      </c>
      <c r="N40" s="28" t="str">
        <f t="shared" si="9"/>
        <v>POS ********ZUS</v>
      </c>
      <c r="O40" s="31">
        <f t="shared" si="9"/>
        <v>380</v>
      </c>
    </row>
    <row r="41" spans="2:15" x14ac:dyDescent="0.35">
      <c r="B41" s="4" t="s">
        <v>59</v>
      </c>
      <c r="C41" t="s">
        <v>193</v>
      </c>
      <c r="D41" s="5">
        <v>13.72</v>
      </c>
      <c r="F41" s="8">
        <f t="shared" si="0"/>
        <v>89.900000000001143</v>
      </c>
      <c r="J41" s="28"/>
      <c r="K41" s="28"/>
      <c r="L41" s="1"/>
      <c r="M41" s="28" t="str">
        <f t="shared" si="9"/>
        <v>05/28/2023</v>
      </c>
      <c r="N41" s="28" t="str">
        <f t="shared" si="9"/>
        <v>POS ********YUS</v>
      </c>
      <c r="O41" s="31">
        <f t="shared" si="9"/>
        <v>9.99</v>
      </c>
    </row>
    <row r="42" spans="2:15" x14ac:dyDescent="0.35">
      <c r="B42" s="4" t="s">
        <v>59</v>
      </c>
      <c r="C42" t="s">
        <v>191</v>
      </c>
      <c r="D42" s="5"/>
      <c r="E42" s="5">
        <v>350</v>
      </c>
      <c r="F42" s="8">
        <f t="shared" si="0"/>
        <v>439.90000000000111</v>
      </c>
      <c r="J42" s="28"/>
      <c r="K42" s="28"/>
      <c r="L42" s="1"/>
      <c r="M42" s="28" t="str">
        <f>B55</f>
        <v>05/30/2023</v>
      </c>
      <c r="N42" s="28" t="str">
        <f>C55</f>
        <v>POS ********YUS</v>
      </c>
      <c r="O42" s="31">
        <f>D55</f>
        <v>207</v>
      </c>
    </row>
    <row r="43" spans="2:15" x14ac:dyDescent="0.35">
      <c r="B43" s="4" t="s">
        <v>59</v>
      </c>
      <c r="C43" t="s">
        <v>191</v>
      </c>
      <c r="D43" s="5"/>
      <c r="E43" s="5">
        <v>165</v>
      </c>
      <c r="F43" s="8">
        <f t="shared" si="0"/>
        <v>604.90000000000111</v>
      </c>
      <c r="J43" s="28"/>
      <c r="K43" s="28"/>
      <c r="L43" s="1"/>
      <c r="M43" s="28" t="str">
        <f t="shared" ref="M43:O46" si="10">B56</f>
        <v>05/30/2023</v>
      </c>
      <c r="N43" s="28" t="str">
        <f t="shared" si="10"/>
        <v>POS ********YUS</v>
      </c>
      <c r="O43" s="31">
        <f t="shared" si="10"/>
        <v>41.53</v>
      </c>
    </row>
    <row r="44" spans="2:15" x14ac:dyDescent="0.35">
      <c r="B44" s="4" t="s">
        <v>59</v>
      </c>
      <c r="C44" t="s">
        <v>189</v>
      </c>
      <c r="D44" s="5"/>
      <c r="E44" s="5">
        <v>178</v>
      </c>
      <c r="F44" s="8">
        <f t="shared" si="0"/>
        <v>782.90000000000111</v>
      </c>
      <c r="J44" s="28"/>
      <c r="K44" s="28"/>
      <c r="L44" s="1"/>
      <c r="M44" s="28" t="str">
        <f t="shared" si="10"/>
        <v>05/30/2023</v>
      </c>
      <c r="N44" s="28" t="str">
        <f t="shared" si="10"/>
        <v>POS ********YUS</v>
      </c>
      <c r="O44" s="31">
        <f t="shared" si="10"/>
        <v>35</v>
      </c>
    </row>
    <row r="45" spans="2:15" x14ac:dyDescent="0.35">
      <c r="B45" s="4" t="s">
        <v>60</v>
      </c>
      <c r="C45" t="s">
        <v>218</v>
      </c>
      <c r="D45" s="5">
        <v>100</v>
      </c>
      <c r="F45" s="8">
        <f t="shared" si="0"/>
        <v>682.90000000000111</v>
      </c>
      <c r="J45" s="28"/>
      <c r="K45" s="28"/>
      <c r="L45" s="1"/>
      <c r="M45" s="28" t="str">
        <f t="shared" si="10"/>
        <v>05/31/2023</v>
      </c>
      <c r="N45" s="28" t="str">
        <f t="shared" si="10"/>
        <v>POS ********YUS</v>
      </c>
      <c r="O45" s="31">
        <f t="shared" si="10"/>
        <v>20.62</v>
      </c>
    </row>
    <row r="46" spans="2:15" x14ac:dyDescent="0.35">
      <c r="B46" s="4" t="s">
        <v>60</v>
      </c>
      <c r="C46" t="s">
        <v>188</v>
      </c>
      <c r="D46" s="5">
        <v>120</v>
      </c>
      <c r="F46" s="8">
        <f t="shared" si="0"/>
        <v>562.90000000000111</v>
      </c>
      <c r="J46" s="28"/>
      <c r="K46" s="28"/>
      <c r="L46" s="1"/>
      <c r="M46" s="28" t="str">
        <f t="shared" si="10"/>
        <v>05/31/2023</v>
      </c>
      <c r="N46" s="28" t="str">
        <f t="shared" si="10"/>
        <v>POS ********YUS</v>
      </c>
      <c r="O46" s="31">
        <f t="shared" si="10"/>
        <v>14.1</v>
      </c>
    </row>
    <row r="47" spans="2:15" x14ac:dyDescent="0.35">
      <c r="B47" s="4" t="s">
        <v>60</v>
      </c>
      <c r="C47" t="s">
        <v>193</v>
      </c>
      <c r="D47" s="5">
        <v>7.83</v>
      </c>
      <c r="F47" s="8">
        <f t="shared" si="0"/>
        <v>555.07000000000107</v>
      </c>
      <c r="J47" s="28"/>
      <c r="K47" s="28"/>
      <c r="L47" s="1"/>
      <c r="M47" s="28"/>
      <c r="N47" s="28"/>
      <c r="O47" s="1"/>
    </row>
    <row r="48" spans="2:15" x14ac:dyDescent="0.35">
      <c r="B48" s="4" t="s">
        <v>61</v>
      </c>
      <c r="C48" t="s">
        <v>193</v>
      </c>
      <c r="D48" s="5">
        <v>36.31</v>
      </c>
      <c r="F48" s="8">
        <f t="shared" si="0"/>
        <v>518.76000000000113</v>
      </c>
      <c r="J48" s="28"/>
      <c r="K48" s="28"/>
      <c r="L48" s="1"/>
      <c r="M48" s="28" t="str">
        <f>B60</f>
        <v>05/31/2023</v>
      </c>
      <c r="N48" s="28" t="str">
        <f>C60</f>
        <v>Ending Balance</v>
      </c>
      <c r="O48" s="22">
        <f>F60</f>
        <v>193.77000000000115</v>
      </c>
    </row>
    <row r="49" spans="2:15" x14ac:dyDescent="0.35">
      <c r="B49" s="4" t="s">
        <v>61</v>
      </c>
      <c r="C49" t="s">
        <v>193</v>
      </c>
      <c r="D49" s="5">
        <v>12</v>
      </c>
      <c r="F49" s="8">
        <f t="shared" si="0"/>
        <v>506.76000000000113</v>
      </c>
      <c r="J49" s="28"/>
      <c r="K49" s="28"/>
      <c r="L49" s="1"/>
      <c r="M49" s="28"/>
      <c r="N49" s="28"/>
      <c r="O49" s="1"/>
    </row>
    <row r="50" spans="2:15" x14ac:dyDescent="0.35">
      <c r="B50" s="4" t="s">
        <v>61</v>
      </c>
      <c r="C50" t="s">
        <v>189</v>
      </c>
      <c r="D50" s="5"/>
      <c r="E50" s="5">
        <v>450</v>
      </c>
      <c r="F50" s="8">
        <f t="shared" si="0"/>
        <v>956.76000000000113</v>
      </c>
      <c r="J50" s="29"/>
      <c r="K50" s="49" t="s">
        <v>163</v>
      </c>
      <c r="L50" s="48">
        <f>SUM(L7:L49)</f>
        <v>5100.92</v>
      </c>
      <c r="M50" s="49"/>
      <c r="N50" s="49" t="s">
        <v>163</v>
      </c>
      <c r="O50" s="48">
        <f>SUM(O7:O49)</f>
        <v>5100.920000000001</v>
      </c>
    </row>
    <row r="51" spans="2:15" x14ac:dyDescent="0.35">
      <c r="B51" s="4" t="s">
        <v>61</v>
      </c>
      <c r="C51" t="s">
        <v>190</v>
      </c>
      <c r="D51" s="5">
        <v>100</v>
      </c>
      <c r="F51" s="8">
        <f t="shared" si="0"/>
        <v>856.76000000000113</v>
      </c>
    </row>
    <row r="52" spans="2:15" x14ac:dyDescent="0.35">
      <c r="B52" s="4" t="s">
        <v>62</v>
      </c>
      <c r="C52" t="s">
        <v>188</v>
      </c>
      <c r="D52" s="5">
        <v>380</v>
      </c>
      <c r="F52" s="8">
        <f t="shared" si="0"/>
        <v>476.76000000000113</v>
      </c>
    </row>
    <row r="53" spans="2:15" x14ac:dyDescent="0.35">
      <c r="B53" s="4" t="s">
        <v>63</v>
      </c>
      <c r="C53" t="s">
        <v>193</v>
      </c>
      <c r="D53" s="5">
        <v>9.99</v>
      </c>
      <c r="F53" s="8">
        <f t="shared" si="0"/>
        <v>466.77000000000112</v>
      </c>
    </row>
    <row r="54" spans="2:15" x14ac:dyDescent="0.35">
      <c r="B54" s="4" t="s">
        <v>64</v>
      </c>
      <c r="C54" t="s">
        <v>219</v>
      </c>
      <c r="D54" s="5"/>
      <c r="E54" s="5">
        <v>45.25</v>
      </c>
      <c r="F54" s="8">
        <f t="shared" si="0"/>
        <v>512.02000000000112</v>
      </c>
    </row>
    <row r="55" spans="2:15" x14ac:dyDescent="0.35">
      <c r="B55" s="4" t="s">
        <v>64</v>
      </c>
      <c r="C55" t="s">
        <v>193</v>
      </c>
      <c r="D55" s="5">
        <v>207</v>
      </c>
      <c r="F55" s="8">
        <f t="shared" si="0"/>
        <v>305.02000000000112</v>
      </c>
    </row>
    <row r="56" spans="2:15" x14ac:dyDescent="0.35">
      <c r="B56" s="4" t="s">
        <v>64</v>
      </c>
      <c r="C56" t="s">
        <v>193</v>
      </c>
      <c r="D56" s="5">
        <v>41.53</v>
      </c>
      <c r="F56" s="8">
        <f t="shared" si="0"/>
        <v>263.49000000000115</v>
      </c>
    </row>
    <row r="57" spans="2:15" x14ac:dyDescent="0.35">
      <c r="B57" s="4" t="s">
        <v>64</v>
      </c>
      <c r="C57" t="s">
        <v>193</v>
      </c>
      <c r="D57" s="5">
        <v>35</v>
      </c>
      <c r="F57" s="8">
        <f t="shared" si="0"/>
        <v>228.49000000000115</v>
      </c>
    </row>
    <row r="58" spans="2:15" x14ac:dyDescent="0.35">
      <c r="B58" s="4" t="s">
        <v>65</v>
      </c>
      <c r="C58" t="s">
        <v>193</v>
      </c>
      <c r="D58" s="5">
        <v>20.62</v>
      </c>
      <c r="F58" s="8">
        <f t="shared" si="0"/>
        <v>207.87000000000114</v>
      </c>
    </row>
    <row r="59" spans="2:15" x14ac:dyDescent="0.35">
      <c r="B59" s="4" t="s">
        <v>65</v>
      </c>
      <c r="C59" t="s">
        <v>193</v>
      </c>
      <c r="D59" s="5">
        <v>14.1</v>
      </c>
      <c r="F59" s="8">
        <f t="shared" si="0"/>
        <v>193.77000000000115</v>
      </c>
    </row>
    <row r="60" spans="2:15" x14ac:dyDescent="0.35">
      <c r="B60" s="4" t="s">
        <v>65</v>
      </c>
      <c r="C60" t="s">
        <v>20</v>
      </c>
      <c r="F60" s="8">
        <f t="shared" si="0"/>
        <v>193.77000000000115</v>
      </c>
    </row>
    <row r="61" spans="2:15" x14ac:dyDescent="0.35">
      <c r="D61" s="6">
        <f>SUBTOTAL(109,D6:D60)</f>
        <v>4907.1499999999996</v>
      </c>
      <c r="E61" s="53">
        <f>SUBTOTAL(109,E6:E60)</f>
        <v>3556.86</v>
      </c>
      <c r="F61" s="53">
        <f>F60</f>
        <v>193.77000000000115</v>
      </c>
    </row>
  </sheetData>
  <mergeCells count="1">
    <mergeCell ref="J5:O5"/>
  </mergeCells>
  <pageMargins left="0.7" right="0.7" top="0.75" bottom="0.75" header="0.3" footer="0.3"/>
  <pageSetup paperSize="9" scale="70" orientation="portrait" r:id="rId1"/>
  <colBreaks count="1" manualBreakCount="1">
    <brk id="7" max="1048575" man="1"/>
  </colBreaks>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A4D05-12F7-422B-84C4-07E8B2D706F5}">
  <dimension ref="B4:O52"/>
  <sheetViews>
    <sheetView view="pageBreakPreview" topLeftCell="A6" zoomScaleNormal="100" zoomScaleSheetLayoutView="100" workbookViewId="0">
      <selection activeCell="C6" sqref="C6"/>
    </sheetView>
  </sheetViews>
  <sheetFormatPr defaultRowHeight="14.5" x14ac:dyDescent="0.35"/>
  <cols>
    <col min="2" max="2" width="11.36328125" style="4" bestFit="1" customWidth="1"/>
    <col min="3" max="3" width="61.453125" bestFit="1" customWidth="1"/>
    <col min="4" max="4" width="14.26953125" customWidth="1"/>
    <col min="5" max="5" width="11" style="5" customWidth="1"/>
    <col min="6" max="6" width="12.1796875" customWidth="1"/>
    <col min="7" max="9" width="8.7265625" customWidth="1"/>
    <col min="10" max="10" width="11.36328125" style="25" customWidth="1"/>
    <col min="11" max="11" width="29.1796875" style="25" customWidth="1"/>
    <col min="12" max="12" width="11.36328125" customWidth="1"/>
    <col min="13" max="13" width="11.36328125" style="25" bestFit="1" customWidth="1"/>
    <col min="14" max="14" width="29.36328125" style="25" customWidth="1"/>
    <col min="15" max="15" width="10.6328125" customWidth="1"/>
  </cols>
  <sheetData>
    <row r="4" spans="2:15" ht="15" thickBot="1" x14ac:dyDescent="0.4"/>
    <row r="5" spans="2:15" x14ac:dyDescent="0.35">
      <c r="B5" s="9" t="s">
        <v>0</v>
      </c>
      <c r="C5" s="10" t="s">
        <v>1</v>
      </c>
      <c r="D5" s="19" t="s">
        <v>2</v>
      </c>
      <c r="E5" s="19" t="s">
        <v>3</v>
      </c>
      <c r="F5" s="10" t="s">
        <v>4</v>
      </c>
      <c r="J5" s="68" t="s">
        <v>8</v>
      </c>
      <c r="K5" s="69"/>
      <c r="L5" s="69"/>
      <c r="M5" s="69"/>
      <c r="N5" s="69"/>
      <c r="O5" s="70"/>
    </row>
    <row r="6" spans="2:15" x14ac:dyDescent="0.35">
      <c r="B6" s="3">
        <v>44932</v>
      </c>
      <c r="C6" t="s">
        <v>18</v>
      </c>
      <c r="D6" s="8"/>
      <c r="E6" s="8"/>
      <c r="F6" s="8">
        <f>May!F60</f>
        <v>193.77000000000115</v>
      </c>
      <c r="J6" s="50" t="s">
        <v>5</v>
      </c>
      <c r="K6" s="51" t="s">
        <v>6</v>
      </c>
      <c r="L6" s="44" t="s">
        <v>7</v>
      </c>
      <c r="M6" s="50" t="s">
        <v>9</v>
      </c>
      <c r="N6" s="45" t="s">
        <v>11</v>
      </c>
      <c r="O6" s="52" t="s">
        <v>12</v>
      </c>
    </row>
    <row r="7" spans="2:15" x14ac:dyDescent="0.35">
      <c r="B7" s="3">
        <v>44932</v>
      </c>
      <c r="C7" t="s">
        <v>188</v>
      </c>
      <c r="D7" s="8">
        <v>130</v>
      </c>
      <c r="E7" s="8"/>
      <c r="F7" s="8">
        <f>F6-D7+E7</f>
        <v>63.770000000001147</v>
      </c>
      <c r="J7" s="24">
        <f>B6</f>
        <v>44932</v>
      </c>
      <c r="K7" s="24" t="str">
        <f>C6</f>
        <v>Beginning Balance</v>
      </c>
      <c r="L7" s="14">
        <f>F6</f>
        <v>193.77000000000115</v>
      </c>
      <c r="M7" s="24">
        <f>B7</f>
        <v>44932</v>
      </c>
      <c r="N7" s="24" t="str">
        <f>C7</f>
        <v>POS ********ZUS</v>
      </c>
      <c r="O7" s="31">
        <f>D7</f>
        <v>130</v>
      </c>
    </row>
    <row r="8" spans="2:15" x14ac:dyDescent="0.35">
      <c r="B8" s="3">
        <v>44932</v>
      </c>
      <c r="C8" t="s">
        <v>191</v>
      </c>
      <c r="D8" s="8"/>
      <c r="E8" s="8">
        <v>450</v>
      </c>
      <c r="F8" s="8">
        <f t="shared" ref="F8:F51" si="0">F7-D8+E8</f>
        <v>513.77000000000112</v>
      </c>
      <c r="J8" s="24">
        <f>B8</f>
        <v>44932</v>
      </c>
      <c r="K8" s="24" t="str">
        <f>C8</f>
        <v>Poin********ZUS</v>
      </c>
      <c r="L8" s="14">
        <f>E8</f>
        <v>450</v>
      </c>
      <c r="M8" s="24">
        <f>B10</f>
        <v>44991</v>
      </c>
      <c r="N8" s="24" t="str">
        <f>C10</f>
        <v>POS ********YUS</v>
      </c>
      <c r="O8" s="31">
        <f>D10</f>
        <v>30</v>
      </c>
    </row>
    <row r="9" spans="2:15" x14ac:dyDescent="0.35">
      <c r="B9" s="3">
        <v>44963</v>
      </c>
      <c r="C9" t="s">
        <v>189</v>
      </c>
      <c r="D9" s="8"/>
      <c r="E9" s="8">
        <v>178</v>
      </c>
      <c r="F9" s="8">
        <f t="shared" si="0"/>
        <v>691.77000000000112</v>
      </c>
      <c r="J9" s="24">
        <f>B9</f>
        <v>44963</v>
      </c>
      <c r="K9" s="24" t="str">
        <f>C9</f>
        <v>Depo********sit</v>
      </c>
      <c r="L9" s="14">
        <f>E9</f>
        <v>178</v>
      </c>
      <c r="M9" s="24">
        <f t="shared" ref="M9:O10" si="1">B12</f>
        <v>45022</v>
      </c>
      <c r="N9" s="24" t="str">
        <f t="shared" si="1"/>
        <v>POS ********ZUS</v>
      </c>
      <c r="O9" s="31">
        <f t="shared" si="1"/>
        <v>200</v>
      </c>
    </row>
    <row r="10" spans="2:15" x14ac:dyDescent="0.35">
      <c r="B10" s="3">
        <v>44991</v>
      </c>
      <c r="C10" t="s">
        <v>193</v>
      </c>
      <c r="D10" s="8">
        <v>30</v>
      </c>
      <c r="E10" s="8"/>
      <c r="F10" s="8">
        <f t="shared" si="0"/>
        <v>661.77000000000112</v>
      </c>
      <c r="J10" s="24">
        <f>B11</f>
        <v>45022</v>
      </c>
      <c r="K10" s="24" t="str">
        <f>C11</f>
        <v>Poin********ZUS</v>
      </c>
      <c r="L10" s="23">
        <f>E11</f>
        <v>200</v>
      </c>
      <c r="M10" s="24">
        <f t="shared" si="1"/>
        <v>45052</v>
      </c>
      <c r="N10" s="24" t="str">
        <f t="shared" si="1"/>
        <v>POS ********YUS</v>
      </c>
      <c r="O10" s="31">
        <f t="shared" si="1"/>
        <v>170</v>
      </c>
    </row>
    <row r="11" spans="2:15" x14ac:dyDescent="0.35">
      <c r="B11" s="3">
        <v>45022</v>
      </c>
      <c r="C11" t="s">
        <v>191</v>
      </c>
      <c r="D11" s="8"/>
      <c r="E11" s="8">
        <v>200</v>
      </c>
      <c r="F11" s="8">
        <f t="shared" si="0"/>
        <v>861.77000000000112</v>
      </c>
      <c r="J11" s="24">
        <f>B14</f>
        <v>45052</v>
      </c>
      <c r="K11" s="24" t="str">
        <f>C14</f>
        <v>Depo********CNS</v>
      </c>
      <c r="L11" s="23">
        <f>E14</f>
        <v>4000</v>
      </c>
      <c r="M11" s="24">
        <f>B15</f>
        <v>45052</v>
      </c>
      <c r="N11" s="24" t="str">
        <f>C15</f>
        <v>POS ********ZUS</v>
      </c>
      <c r="O11" s="31">
        <f>D15</f>
        <v>150</v>
      </c>
    </row>
    <row r="12" spans="2:15" x14ac:dyDescent="0.35">
      <c r="B12" s="3">
        <v>45022</v>
      </c>
      <c r="C12" t="s">
        <v>188</v>
      </c>
      <c r="D12" s="8">
        <v>200</v>
      </c>
      <c r="E12" s="8"/>
      <c r="F12" s="8">
        <f t="shared" si="0"/>
        <v>661.77000000000112</v>
      </c>
      <c r="J12" s="24" t="str">
        <f>B34</f>
        <v>06/16/2023</v>
      </c>
      <c r="K12" s="24" t="str">
        <f>C34</f>
        <v>Depo********sit</v>
      </c>
      <c r="L12" s="23">
        <f>E34</f>
        <v>178</v>
      </c>
      <c r="M12" s="24">
        <f t="shared" ref="M12:O29" si="2">B16</f>
        <v>45083</v>
      </c>
      <c r="N12" s="24" t="str">
        <f t="shared" si="2"/>
        <v>POS ********ZUS</v>
      </c>
      <c r="O12" s="31">
        <f t="shared" si="2"/>
        <v>150</v>
      </c>
    </row>
    <row r="13" spans="2:15" x14ac:dyDescent="0.35">
      <c r="B13" s="3">
        <v>45052</v>
      </c>
      <c r="C13" t="s">
        <v>193</v>
      </c>
      <c r="D13" s="8">
        <v>170</v>
      </c>
      <c r="E13" s="8"/>
      <c r="F13" s="8">
        <f t="shared" si="0"/>
        <v>491.77000000000112</v>
      </c>
      <c r="J13" s="24" t="str">
        <f>B35</f>
        <v>06/17/2023</v>
      </c>
      <c r="K13" s="24" t="str">
        <f>C35</f>
        <v>Poin********ZUS</v>
      </c>
      <c r="L13" s="23">
        <f>E35</f>
        <v>350</v>
      </c>
      <c r="M13" s="24">
        <f t="shared" si="2"/>
        <v>45083</v>
      </c>
      <c r="N13" s="24" t="str">
        <f t="shared" si="2"/>
        <v>Elec********ISE</v>
      </c>
      <c r="O13" s="31">
        <f t="shared" si="2"/>
        <v>2002.6</v>
      </c>
    </row>
    <row r="14" spans="2:15" x14ac:dyDescent="0.35">
      <c r="B14" s="3">
        <v>45052</v>
      </c>
      <c r="C14" t="s">
        <v>200</v>
      </c>
      <c r="D14" s="8"/>
      <c r="E14" s="8">
        <v>4000</v>
      </c>
      <c r="F14" s="8">
        <f t="shared" si="0"/>
        <v>4491.7700000000013</v>
      </c>
      <c r="J14" s="24" t="str">
        <f>B40</f>
        <v>06/23/2023</v>
      </c>
      <c r="K14" s="24" t="str">
        <f>C40</f>
        <v>Depo********LAN</v>
      </c>
      <c r="L14" s="14">
        <f>E40</f>
        <v>54.3</v>
      </c>
      <c r="M14" s="24">
        <f t="shared" si="2"/>
        <v>45083</v>
      </c>
      <c r="N14" s="24" t="str">
        <f t="shared" si="2"/>
        <v>POS ********YUS</v>
      </c>
      <c r="O14" s="31">
        <f t="shared" si="2"/>
        <v>16.28</v>
      </c>
    </row>
    <row r="15" spans="2:15" x14ac:dyDescent="0.35">
      <c r="B15" s="3">
        <v>45052</v>
      </c>
      <c r="C15" t="s">
        <v>188</v>
      </c>
      <c r="D15" s="8">
        <v>150</v>
      </c>
      <c r="E15" s="8"/>
      <c r="F15" s="8">
        <f t="shared" si="0"/>
        <v>4341.7700000000013</v>
      </c>
      <c r="J15" s="24" t="str">
        <f>B41</f>
        <v>06/23/2023</v>
      </c>
      <c r="K15" s="24" t="str">
        <f>C41</f>
        <v>Depo********sit</v>
      </c>
      <c r="L15" s="14">
        <f>E41</f>
        <v>165</v>
      </c>
      <c r="M15" s="24">
        <f t="shared" si="2"/>
        <v>45083</v>
      </c>
      <c r="N15" s="24" t="str">
        <f t="shared" si="2"/>
        <v>With********wal</v>
      </c>
      <c r="O15" s="31">
        <f t="shared" si="2"/>
        <v>300</v>
      </c>
    </row>
    <row r="16" spans="2:15" x14ac:dyDescent="0.35">
      <c r="B16" s="3">
        <v>45083</v>
      </c>
      <c r="C16" t="s">
        <v>188</v>
      </c>
      <c r="D16" s="8">
        <v>150</v>
      </c>
      <c r="E16" s="8"/>
      <c r="F16" s="8">
        <f t="shared" si="0"/>
        <v>4191.7700000000013</v>
      </c>
      <c r="J16" s="26" t="str">
        <f>B48</f>
        <v>06/29/2023</v>
      </c>
      <c r="K16" s="26" t="str">
        <f>C48</f>
        <v>Depo********sit</v>
      </c>
      <c r="L16" s="14">
        <f>E48</f>
        <v>343.08</v>
      </c>
      <c r="M16" s="24">
        <f t="shared" si="2"/>
        <v>45083</v>
      </c>
      <c r="N16" s="24" t="str">
        <f t="shared" si="2"/>
        <v>With********wal</v>
      </c>
      <c r="O16" s="31">
        <f t="shared" si="2"/>
        <v>300</v>
      </c>
    </row>
    <row r="17" spans="2:15" x14ac:dyDescent="0.35">
      <c r="B17" s="3">
        <v>45083</v>
      </c>
      <c r="C17" t="s">
        <v>196</v>
      </c>
      <c r="D17" s="8">
        <v>2002.6</v>
      </c>
      <c r="E17" s="8"/>
      <c r="F17" s="8">
        <f t="shared" si="0"/>
        <v>2189.1700000000014</v>
      </c>
      <c r="J17" s="26" t="str">
        <f>B50</f>
        <v>06/30/2023</v>
      </c>
      <c r="K17" s="26" t="str">
        <f>C50</f>
        <v>Cred********est</v>
      </c>
      <c r="L17" s="14">
        <f>E50</f>
        <v>0.01</v>
      </c>
      <c r="M17" s="24">
        <f t="shared" si="2"/>
        <v>45083</v>
      </c>
      <c r="N17" s="24" t="str">
        <f t="shared" si="2"/>
        <v>POS ********YUS</v>
      </c>
      <c r="O17" s="31">
        <f t="shared" si="2"/>
        <v>200</v>
      </c>
    </row>
    <row r="18" spans="2:15" x14ac:dyDescent="0.35">
      <c r="B18" s="3">
        <v>45083</v>
      </c>
      <c r="C18" t="s">
        <v>193</v>
      </c>
      <c r="D18" s="8">
        <v>16.28</v>
      </c>
      <c r="E18" s="8"/>
      <c r="F18" s="8">
        <f t="shared" si="0"/>
        <v>2172.8900000000012</v>
      </c>
      <c r="J18" s="26"/>
      <c r="K18" s="26"/>
      <c r="L18" s="12"/>
      <c r="M18" s="24">
        <f t="shared" si="2"/>
        <v>45083</v>
      </c>
      <c r="N18" s="24" t="str">
        <f t="shared" si="2"/>
        <v>POS ********YUS</v>
      </c>
      <c r="O18" s="31">
        <f t="shared" si="2"/>
        <v>200</v>
      </c>
    </row>
    <row r="19" spans="2:15" x14ac:dyDescent="0.35">
      <c r="B19" s="3">
        <v>45083</v>
      </c>
      <c r="C19" t="s">
        <v>190</v>
      </c>
      <c r="D19" s="8">
        <v>300</v>
      </c>
      <c r="E19" s="8"/>
      <c r="F19" s="8">
        <f t="shared" si="0"/>
        <v>1872.8900000000012</v>
      </c>
      <c r="J19" s="26"/>
      <c r="K19" s="26"/>
      <c r="L19" s="12"/>
      <c r="M19" s="24">
        <f t="shared" si="2"/>
        <v>45083</v>
      </c>
      <c r="N19" s="24" t="str">
        <f t="shared" si="2"/>
        <v>POS ********YUS</v>
      </c>
      <c r="O19" s="31">
        <f t="shared" si="2"/>
        <v>25</v>
      </c>
    </row>
    <row r="20" spans="2:15" x14ac:dyDescent="0.35">
      <c r="B20" s="3">
        <v>45083</v>
      </c>
      <c r="C20" t="s">
        <v>190</v>
      </c>
      <c r="D20" s="8">
        <v>300</v>
      </c>
      <c r="E20" s="8"/>
      <c r="F20" s="8">
        <f t="shared" si="0"/>
        <v>1572.8900000000012</v>
      </c>
      <c r="J20" s="26"/>
      <c r="K20" s="26"/>
      <c r="L20" s="12"/>
      <c r="M20" s="24">
        <f t="shared" si="2"/>
        <v>45113</v>
      </c>
      <c r="N20" s="24" t="str">
        <f t="shared" si="2"/>
        <v>POS ********YUS</v>
      </c>
      <c r="O20" s="31">
        <f t="shared" si="2"/>
        <v>11.05</v>
      </c>
    </row>
    <row r="21" spans="2:15" x14ac:dyDescent="0.35">
      <c r="B21" s="3">
        <v>45083</v>
      </c>
      <c r="C21" t="s">
        <v>193</v>
      </c>
      <c r="D21" s="8">
        <v>200</v>
      </c>
      <c r="E21" s="8"/>
      <c r="F21" s="8">
        <f t="shared" si="0"/>
        <v>1372.8900000000012</v>
      </c>
      <c r="J21" s="26"/>
      <c r="K21" s="26"/>
      <c r="L21" s="12"/>
      <c r="M21" s="24">
        <f t="shared" si="2"/>
        <v>45113</v>
      </c>
      <c r="N21" s="24" t="str">
        <f t="shared" si="2"/>
        <v>POS ********YUS</v>
      </c>
      <c r="O21" s="31">
        <f t="shared" si="2"/>
        <v>2.88</v>
      </c>
    </row>
    <row r="22" spans="2:15" x14ac:dyDescent="0.35">
      <c r="B22" s="3">
        <v>45083</v>
      </c>
      <c r="C22" t="s">
        <v>193</v>
      </c>
      <c r="D22" s="8">
        <v>200</v>
      </c>
      <c r="E22" s="8"/>
      <c r="F22" s="8">
        <f t="shared" si="0"/>
        <v>1172.8900000000012</v>
      </c>
      <c r="J22" s="26"/>
      <c r="K22" s="26"/>
      <c r="L22" s="12"/>
      <c r="M22" s="24">
        <f t="shared" si="2"/>
        <v>45144</v>
      </c>
      <c r="N22" s="24" t="str">
        <f t="shared" si="2"/>
        <v>POS ********YUS</v>
      </c>
      <c r="O22" s="31">
        <f t="shared" si="2"/>
        <v>162.93</v>
      </c>
    </row>
    <row r="23" spans="2:15" x14ac:dyDescent="0.35">
      <c r="B23" s="3">
        <v>45083</v>
      </c>
      <c r="C23" t="s">
        <v>193</v>
      </c>
      <c r="D23" s="8">
        <v>25</v>
      </c>
      <c r="E23" s="8"/>
      <c r="F23" s="8">
        <f t="shared" si="0"/>
        <v>1147.8900000000012</v>
      </c>
      <c r="J23" s="26"/>
      <c r="K23" s="26"/>
      <c r="L23" s="12"/>
      <c r="M23" s="24">
        <f t="shared" si="2"/>
        <v>45144</v>
      </c>
      <c r="N23" s="24" t="str">
        <f t="shared" si="2"/>
        <v>POS ********YUS</v>
      </c>
      <c r="O23" s="31">
        <f t="shared" si="2"/>
        <v>25.18</v>
      </c>
    </row>
    <row r="24" spans="2:15" x14ac:dyDescent="0.35">
      <c r="B24" s="3">
        <v>45113</v>
      </c>
      <c r="C24" t="s">
        <v>193</v>
      </c>
      <c r="D24" s="8">
        <v>11.05</v>
      </c>
      <c r="E24" s="8"/>
      <c r="F24" s="8">
        <f t="shared" si="0"/>
        <v>1136.8400000000013</v>
      </c>
      <c r="J24" s="26"/>
      <c r="K24" s="26"/>
      <c r="L24" s="12"/>
      <c r="M24" s="24">
        <f t="shared" si="2"/>
        <v>45144</v>
      </c>
      <c r="N24" s="24" t="str">
        <f t="shared" si="2"/>
        <v>POS ********YUS</v>
      </c>
      <c r="O24" s="31">
        <f t="shared" si="2"/>
        <v>18.29</v>
      </c>
    </row>
    <row r="25" spans="2:15" x14ac:dyDescent="0.35">
      <c r="B25" s="3">
        <v>45113</v>
      </c>
      <c r="C25" t="s">
        <v>193</v>
      </c>
      <c r="D25" s="8">
        <v>2.88</v>
      </c>
      <c r="E25" s="8"/>
      <c r="F25" s="8">
        <f t="shared" si="0"/>
        <v>1133.9600000000012</v>
      </c>
      <c r="J25" s="26"/>
      <c r="K25" s="26"/>
      <c r="L25" s="12"/>
      <c r="M25" s="24">
        <f t="shared" si="2"/>
        <v>45175</v>
      </c>
      <c r="N25" s="24" t="str">
        <f t="shared" si="2"/>
        <v>POS ********YUS</v>
      </c>
      <c r="O25" s="31">
        <f t="shared" si="2"/>
        <v>7.39</v>
      </c>
    </row>
    <row r="26" spans="2:15" x14ac:dyDescent="0.35">
      <c r="B26" s="3">
        <v>45144</v>
      </c>
      <c r="C26" t="s">
        <v>193</v>
      </c>
      <c r="D26" s="8">
        <v>162.93</v>
      </c>
      <c r="E26" s="8"/>
      <c r="F26" s="8">
        <f t="shared" si="0"/>
        <v>971.03000000000111</v>
      </c>
      <c r="J26" s="27"/>
      <c r="K26" s="27"/>
      <c r="L26" s="18"/>
      <c r="M26" s="24">
        <f t="shared" si="2"/>
        <v>45205</v>
      </c>
      <c r="N26" s="24" t="str">
        <f t="shared" si="2"/>
        <v>POS ********YUS</v>
      </c>
      <c r="O26" s="31">
        <f t="shared" si="2"/>
        <v>31.08</v>
      </c>
    </row>
    <row r="27" spans="2:15" x14ac:dyDescent="0.35">
      <c r="B27" s="3">
        <v>45144</v>
      </c>
      <c r="C27" t="s">
        <v>193</v>
      </c>
      <c r="D27" s="8">
        <v>25.18</v>
      </c>
      <c r="E27" s="8"/>
      <c r="F27" s="8">
        <f t="shared" si="0"/>
        <v>945.85000000000116</v>
      </c>
      <c r="J27" s="28"/>
      <c r="K27" s="28"/>
      <c r="L27" s="1"/>
      <c r="M27" s="24">
        <f t="shared" si="2"/>
        <v>45266</v>
      </c>
      <c r="N27" s="24" t="str">
        <f t="shared" si="2"/>
        <v>Elec********284</v>
      </c>
      <c r="O27" s="31">
        <f t="shared" si="2"/>
        <v>236.32</v>
      </c>
    </row>
    <row r="28" spans="2:15" x14ac:dyDescent="0.35">
      <c r="B28" s="3">
        <v>45144</v>
      </c>
      <c r="C28" t="s">
        <v>193</v>
      </c>
      <c r="D28" s="8">
        <v>18.29</v>
      </c>
      <c r="E28" s="8"/>
      <c r="F28" s="8">
        <f t="shared" si="0"/>
        <v>927.5600000000012</v>
      </c>
      <c r="J28" s="28"/>
      <c r="K28" s="28"/>
      <c r="L28" s="1"/>
      <c r="M28" s="24" t="str">
        <f t="shared" si="2"/>
        <v>06/14/2023</v>
      </c>
      <c r="N28" s="24" t="str">
        <f t="shared" si="2"/>
        <v>POS ********YUS</v>
      </c>
      <c r="O28" s="31">
        <f t="shared" si="2"/>
        <v>226.75</v>
      </c>
    </row>
    <row r="29" spans="2:15" x14ac:dyDescent="0.35">
      <c r="B29" s="3">
        <v>45175</v>
      </c>
      <c r="C29" t="s">
        <v>193</v>
      </c>
      <c r="D29" s="8">
        <v>7.39</v>
      </c>
      <c r="E29" s="8"/>
      <c r="F29" s="8">
        <f t="shared" si="0"/>
        <v>920.17000000000121</v>
      </c>
      <c r="J29" s="28"/>
      <c r="K29" s="28"/>
      <c r="L29" s="1"/>
      <c r="M29" s="24" t="str">
        <f t="shared" si="2"/>
        <v>06/16/2023</v>
      </c>
      <c r="N29" s="24" t="str">
        <f t="shared" si="2"/>
        <v>POS ********YUS</v>
      </c>
      <c r="O29" s="31">
        <f t="shared" si="2"/>
        <v>23.6</v>
      </c>
    </row>
    <row r="30" spans="2:15" x14ac:dyDescent="0.35">
      <c r="B30" s="3">
        <v>45205</v>
      </c>
      <c r="C30" t="s">
        <v>193</v>
      </c>
      <c r="D30" s="8">
        <v>31.08</v>
      </c>
      <c r="E30" s="8"/>
      <c r="F30" s="8">
        <f t="shared" si="0"/>
        <v>889.09000000000117</v>
      </c>
      <c r="J30" s="28"/>
      <c r="K30" s="28"/>
      <c r="L30" s="1"/>
      <c r="M30" s="28" t="str">
        <f t="shared" ref="M30:O33" si="3">B36</f>
        <v>06/17/2023</v>
      </c>
      <c r="N30" s="28" t="str">
        <f t="shared" si="3"/>
        <v>POS ********ZUS</v>
      </c>
      <c r="O30" s="31">
        <f t="shared" si="3"/>
        <v>300</v>
      </c>
    </row>
    <row r="31" spans="2:15" x14ac:dyDescent="0.35">
      <c r="B31" s="3">
        <v>45266</v>
      </c>
      <c r="C31" t="s">
        <v>220</v>
      </c>
      <c r="D31" s="8">
        <v>236.32</v>
      </c>
      <c r="E31" s="8"/>
      <c r="F31" s="8">
        <f t="shared" si="0"/>
        <v>652.77000000000112</v>
      </c>
      <c r="J31" s="28"/>
      <c r="K31" s="28"/>
      <c r="L31" s="1"/>
      <c r="M31" s="28" t="str">
        <f t="shared" si="3"/>
        <v>06/18/2023</v>
      </c>
      <c r="N31" s="28" t="str">
        <f t="shared" si="3"/>
        <v>POS ********YUS</v>
      </c>
      <c r="O31" s="31">
        <f t="shared" si="3"/>
        <v>17.36</v>
      </c>
    </row>
    <row r="32" spans="2:15" x14ac:dyDescent="0.35">
      <c r="B32" s="4" t="s">
        <v>66</v>
      </c>
      <c r="C32" t="s">
        <v>193</v>
      </c>
      <c r="D32" s="2">
        <v>226.75</v>
      </c>
      <c r="E32" s="2"/>
      <c r="F32" s="8">
        <f t="shared" si="0"/>
        <v>426.02000000000112</v>
      </c>
      <c r="J32" s="28"/>
      <c r="K32" s="28"/>
      <c r="L32" s="1"/>
      <c r="M32" s="28" t="str">
        <f t="shared" si="3"/>
        <v>06/20/2023</v>
      </c>
      <c r="N32" s="28" t="str">
        <f t="shared" si="3"/>
        <v>POS ********YUS</v>
      </c>
      <c r="O32" s="31">
        <f t="shared" si="3"/>
        <v>25</v>
      </c>
    </row>
    <row r="33" spans="2:15" x14ac:dyDescent="0.35">
      <c r="B33" s="4" t="s">
        <v>67</v>
      </c>
      <c r="C33" t="s">
        <v>193</v>
      </c>
      <c r="D33" s="2">
        <v>23.6</v>
      </c>
      <c r="E33" s="2"/>
      <c r="F33" s="8">
        <f t="shared" si="0"/>
        <v>402.4200000000011</v>
      </c>
      <c r="J33" s="28"/>
      <c r="K33" s="28"/>
      <c r="L33" s="1"/>
      <c r="M33" s="28" t="str">
        <f t="shared" si="3"/>
        <v>06/21/2023</v>
      </c>
      <c r="N33" s="28" t="str">
        <f t="shared" si="3"/>
        <v>POS ********YUS</v>
      </c>
      <c r="O33" s="31">
        <f t="shared" si="3"/>
        <v>14.99</v>
      </c>
    </row>
    <row r="34" spans="2:15" x14ac:dyDescent="0.35">
      <c r="B34" s="4" t="s">
        <v>67</v>
      </c>
      <c r="C34" t="s">
        <v>189</v>
      </c>
      <c r="D34" s="2"/>
      <c r="E34" s="2">
        <v>178</v>
      </c>
      <c r="F34" s="8">
        <f t="shared" si="0"/>
        <v>580.4200000000011</v>
      </c>
      <c r="J34" s="28"/>
      <c r="K34" s="28"/>
      <c r="L34" s="1"/>
      <c r="M34" s="28" t="str">
        <f>B42</f>
        <v>06/23/2023</v>
      </c>
      <c r="N34" s="28" t="str">
        <f>C42</f>
        <v>With********wal</v>
      </c>
      <c r="O34" s="31">
        <f>D42</f>
        <v>60</v>
      </c>
    </row>
    <row r="35" spans="2:15" x14ac:dyDescent="0.35">
      <c r="B35" s="4" t="s">
        <v>68</v>
      </c>
      <c r="C35" t="s">
        <v>191</v>
      </c>
      <c r="D35" s="5"/>
      <c r="E35" s="5">
        <v>350</v>
      </c>
      <c r="F35" s="8">
        <f t="shared" si="0"/>
        <v>930.4200000000011</v>
      </c>
      <c r="J35" s="28"/>
      <c r="K35" s="28"/>
      <c r="L35" s="1"/>
      <c r="M35" s="28" t="str">
        <f t="shared" ref="M35:O39" si="4">B43</f>
        <v>06/25/2023</v>
      </c>
      <c r="N35" s="28" t="str">
        <f t="shared" si="4"/>
        <v>POS ********YUS</v>
      </c>
      <c r="O35" s="31">
        <f t="shared" si="4"/>
        <v>13.05</v>
      </c>
    </row>
    <row r="36" spans="2:15" x14ac:dyDescent="0.35">
      <c r="B36" s="4" t="s">
        <v>68</v>
      </c>
      <c r="C36" t="s">
        <v>188</v>
      </c>
      <c r="D36" s="5">
        <v>300</v>
      </c>
      <c r="F36" s="8">
        <f t="shared" si="0"/>
        <v>630.4200000000011</v>
      </c>
      <c r="J36" s="28"/>
      <c r="K36" s="28"/>
      <c r="L36" s="1"/>
      <c r="M36" s="28" t="str">
        <f t="shared" si="4"/>
        <v>06/27/2023</v>
      </c>
      <c r="N36" s="28" t="str">
        <f t="shared" si="4"/>
        <v>POS ********ZUS</v>
      </c>
      <c r="O36" s="31">
        <f t="shared" si="4"/>
        <v>100</v>
      </c>
    </row>
    <row r="37" spans="2:15" x14ac:dyDescent="0.35">
      <c r="B37" s="4" t="s">
        <v>69</v>
      </c>
      <c r="C37" t="s">
        <v>193</v>
      </c>
      <c r="D37" s="5">
        <v>17.36</v>
      </c>
      <c r="F37" s="8">
        <f t="shared" si="0"/>
        <v>613.06000000000108</v>
      </c>
      <c r="J37" s="28"/>
      <c r="K37" s="28"/>
      <c r="L37" s="1"/>
      <c r="M37" s="28" t="str">
        <f t="shared" si="4"/>
        <v>06/28/2023</v>
      </c>
      <c r="N37" s="28" t="str">
        <f t="shared" si="4"/>
        <v>ATM ********YUS</v>
      </c>
      <c r="O37" s="31">
        <f t="shared" si="4"/>
        <v>130</v>
      </c>
    </row>
    <row r="38" spans="2:15" x14ac:dyDescent="0.35">
      <c r="B38" s="4" t="s">
        <v>70</v>
      </c>
      <c r="C38" t="s">
        <v>193</v>
      </c>
      <c r="D38" s="5">
        <v>25</v>
      </c>
      <c r="F38" s="8">
        <f t="shared" si="0"/>
        <v>588.06000000000108</v>
      </c>
      <c r="J38" s="28"/>
      <c r="K38" s="28"/>
      <c r="L38" s="1"/>
      <c r="M38" s="28" t="str">
        <f t="shared" si="4"/>
        <v>06/28/2023</v>
      </c>
      <c r="N38" s="28" t="str">
        <f t="shared" si="4"/>
        <v>POS ********YUS</v>
      </c>
      <c r="O38" s="31">
        <f t="shared" si="4"/>
        <v>9.99</v>
      </c>
    </row>
    <row r="39" spans="2:15" x14ac:dyDescent="0.35">
      <c r="B39" s="4" t="s">
        <v>71</v>
      </c>
      <c r="C39" t="s">
        <v>193</v>
      </c>
      <c r="D39" s="5">
        <v>14.99</v>
      </c>
      <c r="F39" s="8">
        <f t="shared" si="0"/>
        <v>573.07000000000107</v>
      </c>
      <c r="J39" s="28"/>
      <c r="K39" s="28"/>
      <c r="L39" s="1"/>
      <c r="M39" s="28" t="str">
        <f t="shared" si="4"/>
        <v>06/29/2023</v>
      </c>
      <c r="N39" s="28" t="str">
        <f t="shared" si="4"/>
        <v>POS ********AUS</v>
      </c>
      <c r="O39" s="31">
        <f t="shared" si="4"/>
        <v>20</v>
      </c>
    </row>
    <row r="40" spans="2:15" x14ac:dyDescent="0.35">
      <c r="B40" s="4" t="s">
        <v>72</v>
      </c>
      <c r="C40" t="s">
        <v>221</v>
      </c>
      <c r="D40" s="5"/>
      <c r="E40" s="5">
        <v>54.3</v>
      </c>
      <c r="F40" s="8">
        <f t="shared" si="0"/>
        <v>627.37000000000103</v>
      </c>
      <c r="J40" s="28"/>
      <c r="K40" s="28"/>
      <c r="L40" s="1"/>
      <c r="M40" s="28" t="str">
        <f>B49</f>
        <v>06/30/2023</v>
      </c>
      <c r="N40" s="28" t="str">
        <f>C49</f>
        <v>POS ********YUS</v>
      </c>
      <c r="O40" s="31">
        <f>D49</f>
        <v>25</v>
      </c>
    </row>
    <row r="41" spans="2:15" x14ac:dyDescent="0.35">
      <c r="B41" s="4" t="s">
        <v>72</v>
      </c>
      <c r="C41" t="s">
        <v>189</v>
      </c>
      <c r="D41" s="5"/>
      <c r="E41" s="5">
        <v>165</v>
      </c>
      <c r="F41" s="8">
        <f t="shared" si="0"/>
        <v>792.37000000000103</v>
      </c>
      <c r="J41" s="28"/>
      <c r="K41" s="28"/>
      <c r="L41" s="1"/>
      <c r="M41" s="28"/>
      <c r="N41" s="28"/>
      <c r="O41" s="1"/>
    </row>
    <row r="42" spans="2:15" x14ac:dyDescent="0.35">
      <c r="B42" s="4" t="s">
        <v>72</v>
      </c>
      <c r="C42" t="s">
        <v>190</v>
      </c>
      <c r="D42" s="5">
        <v>60</v>
      </c>
      <c r="F42" s="8">
        <f t="shared" si="0"/>
        <v>732.37000000000103</v>
      </c>
      <c r="J42" s="28"/>
      <c r="K42" s="28"/>
      <c r="L42" s="1"/>
      <c r="M42" s="28" t="str">
        <f>B51</f>
        <v>06/30/2023</v>
      </c>
      <c r="N42" s="28" t="str">
        <f>C51</f>
        <v>Ending Balance</v>
      </c>
      <c r="O42" s="22">
        <f>F51</f>
        <v>777.42000000000098</v>
      </c>
    </row>
    <row r="43" spans="2:15" x14ac:dyDescent="0.35">
      <c r="B43" s="4" t="s">
        <v>73</v>
      </c>
      <c r="C43" t="s">
        <v>193</v>
      </c>
      <c r="D43" s="5">
        <v>13.05</v>
      </c>
      <c r="F43" s="8">
        <f t="shared" si="0"/>
        <v>719.32000000000107</v>
      </c>
      <c r="J43" s="28"/>
      <c r="K43" s="28"/>
      <c r="L43" s="1"/>
      <c r="M43" s="28"/>
      <c r="N43" s="28"/>
      <c r="O43" s="1"/>
    </row>
    <row r="44" spans="2:15" x14ac:dyDescent="0.35">
      <c r="B44" s="4" t="s">
        <v>74</v>
      </c>
      <c r="C44" t="s">
        <v>188</v>
      </c>
      <c r="D44" s="5">
        <v>100</v>
      </c>
      <c r="F44" s="8">
        <f t="shared" si="0"/>
        <v>619.32000000000107</v>
      </c>
      <c r="J44" s="29"/>
      <c r="K44" s="49" t="s">
        <v>163</v>
      </c>
      <c r="L44" s="48">
        <f>SUM(L7:L43)</f>
        <v>6112.1600000000017</v>
      </c>
      <c r="M44" s="49"/>
      <c r="N44" s="49" t="s">
        <v>163</v>
      </c>
      <c r="O44" s="48">
        <f>SUM(O7:O43)</f>
        <v>6112.1600000000008</v>
      </c>
    </row>
    <row r="45" spans="2:15" x14ac:dyDescent="0.35">
      <c r="B45" s="4" t="s">
        <v>75</v>
      </c>
      <c r="C45" t="s">
        <v>218</v>
      </c>
      <c r="D45" s="5">
        <v>130</v>
      </c>
      <c r="F45" s="8">
        <f t="shared" si="0"/>
        <v>489.32000000000107</v>
      </c>
    </row>
    <row r="46" spans="2:15" x14ac:dyDescent="0.35">
      <c r="B46" s="4" t="s">
        <v>75</v>
      </c>
      <c r="C46" t="s">
        <v>193</v>
      </c>
      <c r="D46" s="5">
        <v>9.99</v>
      </c>
      <c r="F46" s="8">
        <f t="shared" si="0"/>
        <v>479.33000000000106</v>
      </c>
    </row>
    <row r="47" spans="2:15" x14ac:dyDescent="0.35">
      <c r="B47" s="4" t="s">
        <v>76</v>
      </c>
      <c r="C47" t="s">
        <v>195</v>
      </c>
      <c r="D47" s="5">
        <v>20</v>
      </c>
      <c r="F47" s="8">
        <f t="shared" si="0"/>
        <v>459.33000000000106</v>
      </c>
    </row>
    <row r="48" spans="2:15" x14ac:dyDescent="0.35">
      <c r="B48" s="4" t="s">
        <v>76</v>
      </c>
      <c r="C48" t="s">
        <v>189</v>
      </c>
      <c r="D48" s="5"/>
      <c r="E48" s="5">
        <v>343.08</v>
      </c>
      <c r="F48" s="8">
        <f t="shared" si="0"/>
        <v>802.41000000000099</v>
      </c>
    </row>
    <row r="49" spans="2:6" x14ac:dyDescent="0.35">
      <c r="B49" s="4" t="s">
        <v>77</v>
      </c>
      <c r="C49" t="s">
        <v>193</v>
      </c>
      <c r="D49" s="5">
        <v>25</v>
      </c>
      <c r="F49" s="8">
        <f t="shared" si="0"/>
        <v>777.41000000000099</v>
      </c>
    </row>
    <row r="50" spans="2:6" x14ac:dyDescent="0.35">
      <c r="B50" s="4" t="s">
        <v>77</v>
      </c>
      <c r="C50" t="s">
        <v>205</v>
      </c>
      <c r="E50" s="5">
        <v>0.01</v>
      </c>
      <c r="F50" s="8">
        <f t="shared" si="0"/>
        <v>777.42000000000098</v>
      </c>
    </row>
    <row r="51" spans="2:6" x14ac:dyDescent="0.35">
      <c r="B51" s="4" t="s">
        <v>77</v>
      </c>
      <c r="C51" t="s">
        <v>20</v>
      </c>
      <c r="F51" s="8">
        <f t="shared" si="0"/>
        <v>777.42000000000098</v>
      </c>
    </row>
    <row r="52" spans="2:6" x14ac:dyDescent="0.35">
      <c r="D52" s="53">
        <f>SUBTOTAL(109,D6:D51)</f>
        <v>5334.74</v>
      </c>
      <c r="E52" s="53">
        <f>SUBTOTAL(109,E6:E51)</f>
        <v>5918.39</v>
      </c>
      <c r="F52" s="53">
        <f>F51</f>
        <v>777.42000000000098</v>
      </c>
    </row>
  </sheetData>
  <mergeCells count="1">
    <mergeCell ref="J5:O5"/>
  </mergeCells>
  <pageMargins left="0.7" right="0.7" top="0.75" bottom="0.75" header="0.3" footer="0.3"/>
  <pageSetup paperSize="9" scale="68" orientation="portrait" r:id="rId1"/>
  <colBreaks count="1" manualBreakCount="1">
    <brk id="7" max="1048575" man="1"/>
  </colBreaks>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408B5-E6DD-430C-A2E7-33AF4947E3AE}">
  <dimension ref="B4:O57"/>
  <sheetViews>
    <sheetView view="pageBreakPreview" zoomScaleNormal="100" zoomScaleSheetLayoutView="100" workbookViewId="0">
      <selection activeCell="C6" sqref="C6"/>
    </sheetView>
  </sheetViews>
  <sheetFormatPr defaultRowHeight="14.5" x14ac:dyDescent="0.35"/>
  <cols>
    <col min="2" max="2" width="11.36328125" style="4" bestFit="1" customWidth="1"/>
    <col min="3" max="3" width="61.453125" bestFit="1" customWidth="1"/>
    <col min="4" max="4" width="12.36328125" customWidth="1"/>
    <col min="5" max="5" width="10.54296875" style="5" customWidth="1"/>
    <col min="6" max="6" width="12.1796875" customWidth="1"/>
    <col min="7" max="9" width="8.7265625" customWidth="1"/>
    <col min="10" max="10" width="11.36328125" style="25" bestFit="1" customWidth="1"/>
    <col min="11" max="11" width="29.1796875" style="25" customWidth="1"/>
    <col min="12" max="12" width="11.36328125" bestFit="1" customWidth="1"/>
    <col min="13" max="13" width="11.36328125" style="25" bestFit="1" customWidth="1"/>
    <col min="14" max="14" width="29.36328125" style="25" customWidth="1"/>
    <col min="15" max="15" width="10.6328125" customWidth="1"/>
  </cols>
  <sheetData>
    <row r="4" spans="2:15" ht="15" thickBot="1" x14ac:dyDescent="0.4"/>
    <row r="5" spans="2:15" x14ac:dyDescent="0.35">
      <c r="B5" s="9" t="s">
        <v>0</v>
      </c>
      <c r="C5" s="10" t="s">
        <v>1</v>
      </c>
      <c r="D5" s="19" t="s">
        <v>2</v>
      </c>
      <c r="E5" s="19" t="s">
        <v>3</v>
      </c>
      <c r="F5" s="10" t="s">
        <v>4</v>
      </c>
      <c r="J5" s="68" t="s">
        <v>8</v>
      </c>
      <c r="K5" s="69"/>
      <c r="L5" s="69"/>
      <c r="M5" s="69"/>
      <c r="N5" s="69"/>
      <c r="O5" s="70"/>
    </row>
    <row r="6" spans="2:15" x14ac:dyDescent="0.35">
      <c r="B6" s="3">
        <v>44933</v>
      </c>
      <c r="C6" t="s">
        <v>18</v>
      </c>
      <c r="D6" s="8"/>
      <c r="E6" s="8"/>
      <c r="F6" s="8">
        <f>Jun!F51</f>
        <v>777.42000000000098</v>
      </c>
      <c r="J6" s="50" t="s">
        <v>5</v>
      </c>
      <c r="K6" s="51" t="s">
        <v>6</v>
      </c>
      <c r="L6" s="44" t="s">
        <v>7</v>
      </c>
      <c r="M6" s="50" t="s">
        <v>9</v>
      </c>
      <c r="N6" s="45" t="s">
        <v>11</v>
      </c>
      <c r="O6" s="52" t="s">
        <v>12</v>
      </c>
    </row>
    <row r="7" spans="2:15" x14ac:dyDescent="0.35">
      <c r="B7" s="3">
        <v>44964</v>
      </c>
      <c r="C7" t="s">
        <v>193</v>
      </c>
      <c r="D7" s="8">
        <v>21.23</v>
      </c>
      <c r="E7" s="8"/>
      <c r="F7" s="8">
        <f t="shared" ref="F7:F46" si="0">F6-D7+E7</f>
        <v>756.19000000000096</v>
      </c>
      <c r="J7" s="24">
        <f>B6</f>
        <v>44933</v>
      </c>
      <c r="K7" s="24" t="str">
        <f>C6</f>
        <v>Beginning Balance</v>
      </c>
      <c r="L7" s="14">
        <f>F6</f>
        <v>777.42000000000098</v>
      </c>
      <c r="M7" s="24">
        <f>B7</f>
        <v>44964</v>
      </c>
      <c r="N7" s="24" t="str">
        <f>C7</f>
        <v>POS ********YUS</v>
      </c>
      <c r="O7" s="31">
        <f>D7</f>
        <v>21.23</v>
      </c>
    </row>
    <row r="8" spans="2:15" x14ac:dyDescent="0.35">
      <c r="B8" s="3">
        <v>44992</v>
      </c>
      <c r="C8" t="s">
        <v>193</v>
      </c>
      <c r="D8" s="8">
        <v>207</v>
      </c>
      <c r="E8" s="8"/>
      <c r="F8" s="8">
        <f t="shared" si="0"/>
        <v>549.19000000000096</v>
      </c>
      <c r="J8" s="24">
        <f>B13</f>
        <v>45053</v>
      </c>
      <c r="K8" s="24" t="str">
        <f>C13</f>
        <v>Depo********sit</v>
      </c>
      <c r="L8" s="14">
        <f>E13</f>
        <v>1127.69</v>
      </c>
      <c r="M8" s="24">
        <f t="shared" ref="M8:N12" si="1">B8</f>
        <v>44992</v>
      </c>
      <c r="N8" s="24" t="str">
        <f t="shared" si="1"/>
        <v>POS ********YUS</v>
      </c>
      <c r="O8" s="31">
        <f>D8</f>
        <v>207</v>
      </c>
    </row>
    <row r="9" spans="2:15" x14ac:dyDescent="0.35">
      <c r="B9" s="3">
        <v>45053</v>
      </c>
      <c r="C9" t="s">
        <v>193</v>
      </c>
      <c r="D9" s="8">
        <v>43.89</v>
      </c>
      <c r="E9" s="8"/>
      <c r="F9" s="8">
        <f t="shared" si="0"/>
        <v>505.30000000000098</v>
      </c>
      <c r="J9" s="24">
        <f>B16</f>
        <v>45053</v>
      </c>
      <c r="K9" s="24" t="str">
        <f>C16</f>
        <v>Depo********qar</v>
      </c>
      <c r="L9" s="14">
        <f>E16</f>
        <v>2000</v>
      </c>
      <c r="M9" s="24">
        <f t="shared" si="1"/>
        <v>45053</v>
      </c>
      <c r="N9" s="24" t="str">
        <f t="shared" si="1"/>
        <v>POS ********YUS</v>
      </c>
      <c r="O9" s="31">
        <f>D9</f>
        <v>43.89</v>
      </c>
    </row>
    <row r="10" spans="2:15" x14ac:dyDescent="0.35">
      <c r="B10" s="3">
        <v>45053</v>
      </c>
      <c r="C10" t="s">
        <v>193</v>
      </c>
      <c r="D10" s="8">
        <v>10</v>
      </c>
      <c r="E10" s="8"/>
      <c r="F10" s="8">
        <f t="shared" si="0"/>
        <v>495.30000000000098</v>
      </c>
      <c r="J10" s="24">
        <f>B17</f>
        <v>45053</v>
      </c>
      <c r="K10" s="24" t="str">
        <f>C17</f>
        <v>Depo********SAV</v>
      </c>
      <c r="L10" s="14">
        <f>E17</f>
        <v>50</v>
      </c>
      <c r="M10" s="24">
        <f t="shared" si="1"/>
        <v>45053</v>
      </c>
      <c r="N10" s="24" t="str">
        <f t="shared" si="1"/>
        <v>POS ********YUS</v>
      </c>
      <c r="O10" s="31">
        <f>D10</f>
        <v>10</v>
      </c>
    </row>
    <row r="11" spans="2:15" x14ac:dyDescent="0.35">
      <c r="B11" s="3">
        <v>45053</v>
      </c>
      <c r="C11" t="s">
        <v>193</v>
      </c>
      <c r="D11" s="8">
        <v>21.68</v>
      </c>
      <c r="E11" s="8"/>
      <c r="F11" s="8">
        <f t="shared" si="0"/>
        <v>473.62000000000097</v>
      </c>
      <c r="J11" s="24">
        <f t="shared" ref="J11:K13" si="2">B20</f>
        <v>45084</v>
      </c>
      <c r="K11" s="24" t="str">
        <f t="shared" si="2"/>
        <v>Depo********sit</v>
      </c>
      <c r="L11" s="23">
        <f>E20</f>
        <v>50</v>
      </c>
      <c r="M11" s="24">
        <f t="shared" si="1"/>
        <v>45053</v>
      </c>
      <c r="N11" s="24" t="str">
        <f t="shared" si="1"/>
        <v>POS ********YUS</v>
      </c>
      <c r="O11" s="31">
        <f>D11</f>
        <v>21.68</v>
      </c>
    </row>
    <row r="12" spans="2:15" x14ac:dyDescent="0.35">
      <c r="B12" s="3">
        <v>45053</v>
      </c>
      <c r="C12" t="s">
        <v>193</v>
      </c>
      <c r="D12" s="8">
        <v>6.78</v>
      </c>
      <c r="E12" s="8"/>
      <c r="F12" s="8">
        <f t="shared" si="0"/>
        <v>466.840000000001</v>
      </c>
      <c r="J12" s="24">
        <f t="shared" si="2"/>
        <v>45206</v>
      </c>
      <c r="K12" s="24" t="str">
        <f t="shared" si="2"/>
        <v>Depo********sit</v>
      </c>
      <c r="L12" s="23">
        <f>E21</f>
        <v>2994.63</v>
      </c>
      <c r="M12" s="24">
        <f t="shared" si="1"/>
        <v>45053</v>
      </c>
      <c r="N12" s="24" t="str">
        <f t="shared" si="1"/>
        <v>POS ********YUS</v>
      </c>
      <c r="O12" s="31">
        <f>D12</f>
        <v>6.78</v>
      </c>
    </row>
    <row r="13" spans="2:15" x14ac:dyDescent="0.35">
      <c r="B13" s="3">
        <v>45053</v>
      </c>
      <c r="C13" t="s">
        <v>189</v>
      </c>
      <c r="D13" s="8"/>
      <c r="E13" s="8">
        <v>1127.69</v>
      </c>
      <c r="F13" s="8">
        <f t="shared" si="0"/>
        <v>1594.5300000000011</v>
      </c>
      <c r="J13" s="24">
        <f t="shared" si="2"/>
        <v>45267</v>
      </c>
      <c r="K13" s="24" t="str">
        <f t="shared" si="2"/>
        <v>Depo********sit</v>
      </c>
      <c r="L13" s="23">
        <f>E22</f>
        <v>465</v>
      </c>
      <c r="M13" s="24">
        <f t="shared" ref="M13:N14" si="3">B14</f>
        <v>45053</v>
      </c>
      <c r="N13" s="24" t="str">
        <f t="shared" si="3"/>
        <v>With********wal</v>
      </c>
      <c r="O13" s="31">
        <f>D14</f>
        <v>1127.69</v>
      </c>
    </row>
    <row r="14" spans="2:15" x14ac:dyDescent="0.35">
      <c r="B14" s="3">
        <v>45053</v>
      </c>
      <c r="C14" t="s">
        <v>190</v>
      </c>
      <c r="D14" s="8">
        <v>1127.69</v>
      </c>
      <c r="E14" s="8"/>
      <c r="F14" s="8">
        <f t="shared" si="0"/>
        <v>466.84000000000106</v>
      </c>
      <c r="J14" s="24" t="str">
        <f>B25</f>
        <v>07/14/2023</v>
      </c>
      <c r="K14" s="24" t="str">
        <f>C25</f>
        <v>Depo********sit</v>
      </c>
      <c r="L14" s="14">
        <f>E25</f>
        <v>66.16</v>
      </c>
      <c r="M14" s="24">
        <f t="shared" si="3"/>
        <v>45053</v>
      </c>
      <c r="N14" s="24" t="str">
        <f t="shared" si="3"/>
        <v>With********wal</v>
      </c>
      <c r="O14" s="31">
        <f>D15</f>
        <v>400</v>
      </c>
    </row>
    <row r="15" spans="2:15" x14ac:dyDescent="0.35">
      <c r="B15" s="3">
        <v>45053</v>
      </c>
      <c r="C15" t="s">
        <v>190</v>
      </c>
      <c r="D15" s="8">
        <v>400</v>
      </c>
      <c r="E15" s="8"/>
      <c r="F15" s="8">
        <f t="shared" si="0"/>
        <v>66.840000000001055</v>
      </c>
      <c r="J15" s="24" t="str">
        <f>B31</f>
        <v>07/16/2023</v>
      </c>
      <c r="K15" s="24" t="str">
        <f>C31</f>
        <v>Poin********ZUS</v>
      </c>
      <c r="L15" s="14">
        <f>E31</f>
        <v>350</v>
      </c>
      <c r="M15" s="24">
        <f t="shared" ref="M15:N16" si="4">B18</f>
        <v>45084</v>
      </c>
      <c r="N15" s="24" t="str">
        <f t="shared" si="4"/>
        <v>POS ********AUS</v>
      </c>
      <c r="O15" s="31">
        <f>D18</f>
        <v>103.99</v>
      </c>
    </row>
    <row r="16" spans="2:15" x14ac:dyDescent="0.35">
      <c r="B16" s="3">
        <v>45053</v>
      </c>
      <c r="C16" t="s">
        <v>222</v>
      </c>
      <c r="D16" s="8"/>
      <c r="E16" s="8">
        <v>2000</v>
      </c>
      <c r="F16" s="8">
        <f t="shared" si="0"/>
        <v>2066.8400000000011</v>
      </c>
      <c r="J16" s="26" t="str">
        <f>B42</f>
        <v>07/24/2023</v>
      </c>
      <c r="K16" s="26" t="str">
        <f>C42</f>
        <v>Poin********YUS</v>
      </c>
      <c r="L16" s="14">
        <f>E42</f>
        <v>26.05</v>
      </c>
      <c r="M16" s="24">
        <f t="shared" si="4"/>
        <v>45084</v>
      </c>
      <c r="N16" s="24" t="str">
        <f t="shared" si="4"/>
        <v>Elec********ISE</v>
      </c>
      <c r="O16" s="31">
        <f>D19</f>
        <v>2002.6</v>
      </c>
    </row>
    <row r="17" spans="2:15" x14ac:dyDescent="0.35">
      <c r="B17" s="3">
        <v>45053</v>
      </c>
      <c r="C17" t="s">
        <v>223</v>
      </c>
      <c r="D17" s="8"/>
      <c r="E17" s="8">
        <v>50</v>
      </c>
      <c r="F17" s="8">
        <f t="shared" si="0"/>
        <v>2116.8400000000011</v>
      </c>
      <c r="J17" s="26" t="str">
        <f>B48</f>
        <v>07/28/2023</v>
      </c>
      <c r="K17" s="26" t="str">
        <f>C48</f>
        <v>With********wal</v>
      </c>
      <c r="L17" s="14">
        <f>E47</f>
        <v>178</v>
      </c>
      <c r="M17" s="24" t="str">
        <f t="shared" ref="M17:N18" si="5">B23</f>
        <v>07/13/2023</v>
      </c>
      <c r="N17" s="24" t="str">
        <f t="shared" si="5"/>
        <v>POS ********YUS</v>
      </c>
      <c r="O17" s="31">
        <f>D23</f>
        <v>30</v>
      </c>
    </row>
    <row r="18" spans="2:15" x14ac:dyDescent="0.35">
      <c r="B18" s="3">
        <v>45084</v>
      </c>
      <c r="C18" t="s">
        <v>195</v>
      </c>
      <c r="D18" s="8">
        <v>103.99</v>
      </c>
      <c r="E18" s="8"/>
      <c r="F18" s="8">
        <f t="shared" si="0"/>
        <v>2012.850000000001</v>
      </c>
      <c r="J18" s="26"/>
      <c r="K18" s="26"/>
      <c r="L18" s="12"/>
      <c r="M18" s="24" t="str">
        <f t="shared" si="5"/>
        <v>07/14/2023</v>
      </c>
      <c r="N18" s="24" t="str">
        <f t="shared" si="5"/>
        <v>POS ********YUS</v>
      </c>
      <c r="O18" s="31">
        <f>D24</f>
        <v>69.59</v>
      </c>
    </row>
    <row r="19" spans="2:15" x14ac:dyDescent="0.35">
      <c r="B19" s="3">
        <v>45084</v>
      </c>
      <c r="C19" t="s">
        <v>196</v>
      </c>
      <c r="D19" s="8">
        <v>2002.6</v>
      </c>
      <c r="E19" s="8"/>
      <c r="F19" s="8">
        <f t="shared" si="0"/>
        <v>10.250000000001137</v>
      </c>
      <c r="J19" s="26"/>
      <c r="K19" s="26"/>
      <c r="L19" s="12"/>
      <c r="M19" s="24" t="str">
        <f>B26</f>
        <v>07/14/2023</v>
      </c>
      <c r="N19" s="24" t="str">
        <f>C26</f>
        <v>With********wal</v>
      </c>
      <c r="O19" s="31">
        <f>D26</f>
        <v>1000</v>
      </c>
    </row>
    <row r="20" spans="2:15" x14ac:dyDescent="0.35">
      <c r="B20" s="3">
        <v>45084</v>
      </c>
      <c r="C20" t="s">
        <v>189</v>
      </c>
      <c r="D20" s="8"/>
      <c r="E20" s="8">
        <v>50</v>
      </c>
      <c r="F20" s="8">
        <f t="shared" si="0"/>
        <v>60.250000000001137</v>
      </c>
      <c r="J20" s="26"/>
      <c r="K20" s="26"/>
      <c r="L20" s="12"/>
      <c r="M20" s="24" t="str">
        <f t="shared" ref="M20:N22" si="6">B27</f>
        <v>07/14/2023</v>
      </c>
      <c r="N20" s="24" t="str">
        <f t="shared" si="6"/>
        <v>POS ********YUS</v>
      </c>
      <c r="O20" s="31">
        <f>D27</f>
        <v>160</v>
      </c>
    </row>
    <row r="21" spans="2:15" x14ac:dyDescent="0.35">
      <c r="B21" s="3">
        <v>45206</v>
      </c>
      <c r="C21" t="s">
        <v>189</v>
      </c>
      <c r="D21" s="8"/>
      <c r="E21" s="8">
        <v>2994.63</v>
      </c>
      <c r="F21" s="8">
        <f t="shared" si="0"/>
        <v>3054.880000000001</v>
      </c>
      <c r="J21" s="26"/>
      <c r="K21" s="26"/>
      <c r="L21" s="12"/>
      <c r="M21" s="24" t="str">
        <f t="shared" si="6"/>
        <v>07/14/2023</v>
      </c>
      <c r="N21" s="24" t="str">
        <f t="shared" si="6"/>
        <v>POS ********YUS</v>
      </c>
      <c r="O21" s="31">
        <f>D28</f>
        <v>200</v>
      </c>
    </row>
    <row r="22" spans="2:15" x14ac:dyDescent="0.35">
      <c r="B22" s="3">
        <v>45267</v>
      </c>
      <c r="C22" t="s">
        <v>189</v>
      </c>
      <c r="D22" s="8"/>
      <c r="E22" s="8">
        <v>465</v>
      </c>
      <c r="F22" s="8">
        <f t="shared" si="0"/>
        <v>3519.880000000001</v>
      </c>
      <c r="J22" s="26"/>
      <c r="K22" s="26"/>
      <c r="L22" s="12"/>
      <c r="M22" s="24" t="str">
        <f t="shared" si="6"/>
        <v>07/15/2023</v>
      </c>
      <c r="N22" s="24" t="str">
        <f t="shared" si="6"/>
        <v>POS ********ZUS</v>
      </c>
      <c r="O22" s="31">
        <f>D29</f>
        <v>500</v>
      </c>
    </row>
    <row r="23" spans="2:15" x14ac:dyDescent="0.35">
      <c r="B23" s="3" t="s">
        <v>78</v>
      </c>
      <c r="C23" t="s">
        <v>193</v>
      </c>
      <c r="D23" s="8">
        <v>30</v>
      </c>
      <c r="E23" s="8"/>
      <c r="F23" s="8">
        <f t="shared" si="0"/>
        <v>3489.880000000001</v>
      </c>
      <c r="J23" s="26"/>
      <c r="K23" s="26"/>
      <c r="L23" s="12"/>
      <c r="M23" s="24" t="str">
        <f>B30</f>
        <v>07/15/2023</v>
      </c>
      <c r="N23" s="24" t="str">
        <f>C30</f>
        <v>POS ********YUS</v>
      </c>
      <c r="O23" s="31">
        <f>D30</f>
        <v>13.77</v>
      </c>
    </row>
    <row r="24" spans="2:15" x14ac:dyDescent="0.35">
      <c r="B24" s="3" t="s">
        <v>79</v>
      </c>
      <c r="C24" t="s">
        <v>193</v>
      </c>
      <c r="D24" s="8">
        <v>69.59</v>
      </c>
      <c r="E24" s="8"/>
      <c r="F24" s="8">
        <f t="shared" si="0"/>
        <v>3420.2900000000009</v>
      </c>
      <c r="J24" s="26"/>
      <c r="K24" s="26"/>
      <c r="L24" s="12"/>
      <c r="M24" s="24" t="str">
        <f>B32</f>
        <v>07/16/2023</v>
      </c>
      <c r="N24" s="24" t="str">
        <f>C32</f>
        <v>POS ********YUS</v>
      </c>
      <c r="O24" s="31">
        <f>D32</f>
        <v>25</v>
      </c>
    </row>
    <row r="25" spans="2:15" x14ac:dyDescent="0.35">
      <c r="B25" s="3" t="s">
        <v>79</v>
      </c>
      <c r="C25" t="s">
        <v>189</v>
      </c>
      <c r="D25" s="8"/>
      <c r="E25" s="8">
        <v>66.16</v>
      </c>
      <c r="F25" s="8">
        <f t="shared" si="0"/>
        <v>3486.4500000000007</v>
      </c>
      <c r="J25" s="26"/>
      <c r="K25" s="26"/>
      <c r="L25" s="12"/>
      <c r="M25" s="24" t="str">
        <f t="shared" ref="M25:N33" si="7">B33</f>
        <v>07/16/2023</v>
      </c>
      <c r="N25" s="24" t="str">
        <f t="shared" si="7"/>
        <v>POS ********YUS</v>
      </c>
      <c r="O25" s="31">
        <f t="shared" ref="O25:O33" si="8">D33</f>
        <v>51.25</v>
      </c>
    </row>
    <row r="26" spans="2:15" x14ac:dyDescent="0.35">
      <c r="B26" s="3" t="s">
        <v>79</v>
      </c>
      <c r="C26" t="s">
        <v>190</v>
      </c>
      <c r="D26" s="8">
        <v>1000</v>
      </c>
      <c r="E26" s="8"/>
      <c r="F26" s="8">
        <f t="shared" si="0"/>
        <v>2486.4500000000007</v>
      </c>
      <c r="J26" s="27"/>
      <c r="K26" s="27"/>
      <c r="L26" s="18"/>
      <c r="M26" s="24" t="str">
        <f t="shared" si="7"/>
        <v>07/18/2023</v>
      </c>
      <c r="N26" s="24" t="str">
        <f t="shared" si="7"/>
        <v>POS ********YUS</v>
      </c>
      <c r="O26" s="31">
        <f t="shared" si="8"/>
        <v>39.08</v>
      </c>
    </row>
    <row r="27" spans="2:15" x14ac:dyDescent="0.35">
      <c r="B27" s="3" t="s">
        <v>79</v>
      </c>
      <c r="C27" t="s">
        <v>193</v>
      </c>
      <c r="D27" s="8">
        <v>160</v>
      </c>
      <c r="E27" s="8"/>
      <c r="F27" s="8">
        <f t="shared" si="0"/>
        <v>2326.4500000000007</v>
      </c>
      <c r="J27" s="28"/>
      <c r="K27" s="28"/>
      <c r="L27" s="1"/>
      <c r="M27" s="24" t="str">
        <f t="shared" si="7"/>
        <v>07/18/2023</v>
      </c>
      <c r="N27" s="24" t="str">
        <f t="shared" si="7"/>
        <v>Elec********450</v>
      </c>
      <c r="O27" s="31">
        <f t="shared" si="8"/>
        <v>500</v>
      </c>
    </row>
    <row r="28" spans="2:15" x14ac:dyDescent="0.35">
      <c r="B28" s="3" t="s">
        <v>79</v>
      </c>
      <c r="C28" t="s">
        <v>193</v>
      </c>
      <c r="D28" s="8">
        <v>200</v>
      </c>
      <c r="E28" s="8"/>
      <c r="F28" s="8">
        <f t="shared" si="0"/>
        <v>2126.4500000000007</v>
      </c>
      <c r="J28" s="28"/>
      <c r="K28" s="28"/>
      <c r="L28" s="1"/>
      <c r="M28" s="24" t="str">
        <f t="shared" si="7"/>
        <v>07/20/2023</v>
      </c>
      <c r="N28" s="24" t="str">
        <f t="shared" si="7"/>
        <v>POS ********YUS</v>
      </c>
      <c r="O28" s="31">
        <f t="shared" si="8"/>
        <v>30</v>
      </c>
    </row>
    <row r="29" spans="2:15" x14ac:dyDescent="0.35">
      <c r="B29" s="3" t="s">
        <v>80</v>
      </c>
      <c r="C29" t="s">
        <v>188</v>
      </c>
      <c r="D29" s="8">
        <v>500</v>
      </c>
      <c r="E29" s="8"/>
      <c r="F29" s="8">
        <f t="shared" si="0"/>
        <v>1626.4500000000007</v>
      </c>
      <c r="J29" s="28"/>
      <c r="K29" s="28"/>
      <c r="L29" s="1"/>
      <c r="M29" s="24" t="str">
        <f t="shared" si="7"/>
        <v>07/21/2023</v>
      </c>
      <c r="N29" s="24" t="str">
        <f t="shared" si="7"/>
        <v>POS ********YUS</v>
      </c>
      <c r="O29" s="31">
        <f t="shared" si="8"/>
        <v>14.99</v>
      </c>
    </row>
    <row r="30" spans="2:15" x14ac:dyDescent="0.35">
      <c r="B30" s="3" t="s">
        <v>80</v>
      </c>
      <c r="C30" t="s">
        <v>193</v>
      </c>
      <c r="D30" s="8">
        <v>13.77</v>
      </c>
      <c r="E30" s="8"/>
      <c r="F30" s="8">
        <f t="shared" si="0"/>
        <v>1612.6800000000007</v>
      </c>
      <c r="J30" s="28"/>
      <c r="K30" s="28"/>
      <c r="L30" s="1"/>
      <c r="M30" s="24" t="str">
        <f t="shared" si="7"/>
        <v>07/22/2023</v>
      </c>
      <c r="N30" s="24" t="str">
        <f t="shared" si="7"/>
        <v>POS ********YUS</v>
      </c>
      <c r="O30" s="31">
        <f t="shared" si="8"/>
        <v>30</v>
      </c>
    </row>
    <row r="31" spans="2:15" x14ac:dyDescent="0.35">
      <c r="B31" s="4" t="s">
        <v>81</v>
      </c>
      <c r="C31" t="s">
        <v>191</v>
      </c>
      <c r="D31" s="8"/>
      <c r="E31" s="8">
        <v>350</v>
      </c>
      <c r="F31" s="8">
        <f t="shared" si="0"/>
        <v>1962.6800000000007</v>
      </c>
      <c r="J31" s="28"/>
      <c r="K31" s="28"/>
      <c r="L31" s="1"/>
      <c r="M31" s="24" t="str">
        <f t="shared" si="7"/>
        <v>07/22/2023</v>
      </c>
      <c r="N31" s="24" t="str">
        <f t="shared" si="7"/>
        <v>POS ********AUS</v>
      </c>
      <c r="O31" s="31">
        <f t="shared" si="8"/>
        <v>15.11</v>
      </c>
    </row>
    <row r="32" spans="2:15" x14ac:dyDescent="0.35">
      <c r="B32" s="4" t="s">
        <v>81</v>
      </c>
      <c r="C32" t="s">
        <v>193</v>
      </c>
      <c r="D32" s="2">
        <v>25</v>
      </c>
      <c r="E32" s="2"/>
      <c r="F32" s="8">
        <f t="shared" si="0"/>
        <v>1937.6800000000007</v>
      </c>
      <c r="J32" s="28"/>
      <c r="K32" s="28"/>
      <c r="L32" s="1"/>
      <c r="M32" s="24" t="str">
        <f t="shared" si="7"/>
        <v>07/23/2023</v>
      </c>
      <c r="N32" s="24" t="str">
        <f t="shared" si="7"/>
        <v>POS ********YUS</v>
      </c>
      <c r="O32" s="31">
        <f t="shared" si="8"/>
        <v>26.05</v>
      </c>
    </row>
    <row r="33" spans="2:15" x14ac:dyDescent="0.35">
      <c r="B33" s="4" t="s">
        <v>81</v>
      </c>
      <c r="C33" t="s">
        <v>193</v>
      </c>
      <c r="D33" s="2">
        <v>51.25</v>
      </c>
      <c r="E33" s="2"/>
      <c r="F33" s="8">
        <f t="shared" si="0"/>
        <v>1886.4300000000007</v>
      </c>
      <c r="J33" s="29"/>
      <c r="K33" s="29"/>
      <c r="L33" s="13"/>
      <c r="M33" s="24" t="str">
        <f t="shared" si="7"/>
        <v>07/24/2023</v>
      </c>
      <c r="N33" s="24" t="str">
        <f t="shared" si="7"/>
        <v>POS ********YUS</v>
      </c>
      <c r="O33" s="31">
        <f t="shared" si="8"/>
        <v>45.72</v>
      </c>
    </row>
    <row r="34" spans="2:15" x14ac:dyDescent="0.35">
      <c r="B34" s="4" t="s">
        <v>82</v>
      </c>
      <c r="C34" t="s">
        <v>193</v>
      </c>
      <c r="D34" s="2">
        <v>39.08</v>
      </c>
      <c r="E34" s="2"/>
      <c r="F34" s="8">
        <f t="shared" si="0"/>
        <v>1847.3500000000008</v>
      </c>
      <c r="J34" s="28"/>
      <c r="K34" s="28"/>
      <c r="L34" s="1"/>
      <c r="M34" s="28" t="str">
        <f>B43</f>
        <v>07/25/2023</v>
      </c>
      <c r="N34" s="28" t="str">
        <f>C43</f>
        <v>POS ********YUS</v>
      </c>
      <c r="O34" s="31">
        <f>D43</f>
        <v>5.69</v>
      </c>
    </row>
    <row r="35" spans="2:15" x14ac:dyDescent="0.35">
      <c r="B35" s="4" t="s">
        <v>82</v>
      </c>
      <c r="C35" t="s">
        <v>224</v>
      </c>
      <c r="D35" s="2">
        <v>500</v>
      </c>
      <c r="F35" s="8">
        <f t="shared" si="0"/>
        <v>1347.3500000000008</v>
      </c>
      <c r="J35" s="28"/>
      <c r="K35" s="28"/>
      <c r="L35" s="1"/>
      <c r="M35" s="28" t="str">
        <f t="shared" ref="M35:N37" si="9">B44</f>
        <v>07/25/2023</v>
      </c>
      <c r="N35" s="28" t="str">
        <f t="shared" si="9"/>
        <v>POS ********YUS</v>
      </c>
      <c r="O35" s="31">
        <f>D44</f>
        <v>30</v>
      </c>
    </row>
    <row r="36" spans="2:15" x14ac:dyDescent="0.35">
      <c r="B36" s="4" t="s">
        <v>83</v>
      </c>
      <c r="C36" t="s">
        <v>193</v>
      </c>
      <c r="D36" s="2">
        <v>30</v>
      </c>
      <c r="F36" s="8">
        <f t="shared" si="0"/>
        <v>1317.3500000000008</v>
      </c>
      <c r="J36" s="28"/>
      <c r="K36" s="28"/>
      <c r="L36" s="1"/>
      <c r="M36" s="28" t="str">
        <f t="shared" si="9"/>
        <v>07/27/2023</v>
      </c>
      <c r="N36" s="28" t="str">
        <f t="shared" si="9"/>
        <v>POS ********YUS</v>
      </c>
      <c r="O36" s="31">
        <f>D45</f>
        <v>207</v>
      </c>
    </row>
    <row r="37" spans="2:15" x14ac:dyDescent="0.35">
      <c r="B37" s="4" t="s">
        <v>84</v>
      </c>
      <c r="C37" t="s">
        <v>193</v>
      </c>
      <c r="D37" s="2">
        <v>14.99</v>
      </c>
      <c r="F37" s="8">
        <f t="shared" si="0"/>
        <v>1302.3600000000008</v>
      </c>
      <c r="J37" s="28"/>
      <c r="K37" s="28"/>
      <c r="L37" s="1"/>
      <c r="M37" s="28" t="str">
        <f t="shared" si="9"/>
        <v>07/28/2023</v>
      </c>
      <c r="N37" s="28" t="str">
        <f t="shared" si="9"/>
        <v>POS ********ZUS</v>
      </c>
      <c r="O37" s="31">
        <f>D46</f>
        <v>75</v>
      </c>
    </row>
    <row r="38" spans="2:15" x14ac:dyDescent="0.35">
      <c r="B38" s="4" t="s">
        <v>85</v>
      </c>
      <c r="C38" t="s">
        <v>193</v>
      </c>
      <c r="D38" s="2">
        <v>30</v>
      </c>
      <c r="F38" s="8">
        <f t="shared" si="0"/>
        <v>1272.3600000000008</v>
      </c>
      <c r="J38" s="28"/>
      <c r="K38" s="28"/>
      <c r="L38" s="1"/>
      <c r="M38" s="28" t="str">
        <f>B49</f>
        <v>07/29/2023</v>
      </c>
      <c r="N38" s="28" t="str">
        <f>C49</f>
        <v>POS ********YUS</v>
      </c>
      <c r="O38" s="31">
        <f t="shared" ref="O38:O45" si="10">D48</f>
        <v>500</v>
      </c>
    </row>
    <row r="39" spans="2:15" x14ac:dyDescent="0.35">
      <c r="B39" s="4" t="s">
        <v>85</v>
      </c>
      <c r="C39" t="s">
        <v>195</v>
      </c>
      <c r="D39" s="2">
        <v>15.11</v>
      </c>
      <c r="F39" s="8">
        <f t="shared" si="0"/>
        <v>1257.2500000000009</v>
      </c>
      <c r="J39" s="28"/>
      <c r="K39" s="28"/>
      <c r="L39" s="1"/>
      <c r="M39" s="28" t="str">
        <f t="shared" ref="M39:N44" si="11">B50</f>
        <v>07/29/2023</v>
      </c>
      <c r="N39" s="28" t="str">
        <f t="shared" si="11"/>
        <v>POS ********YUS</v>
      </c>
      <c r="O39" s="31">
        <f t="shared" si="10"/>
        <v>9.99</v>
      </c>
    </row>
    <row r="40" spans="2:15" x14ac:dyDescent="0.35">
      <c r="B40" s="4" t="s">
        <v>86</v>
      </c>
      <c r="C40" t="s">
        <v>193</v>
      </c>
      <c r="D40" s="2">
        <v>26.05</v>
      </c>
      <c r="F40" s="8">
        <f t="shared" si="0"/>
        <v>1231.200000000001</v>
      </c>
      <c r="J40" s="28"/>
      <c r="K40" s="28"/>
      <c r="L40" s="1"/>
      <c r="M40" s="28" t="str">
        <f t="shared" si="11"/>
        <v>07/29/2023</v>
      </c>
      <c r="N40" s="28" t="str">
        <f t="shared" si="11"/>
        <v>POS ********YUS</v>
      </c>
      <c r="O40" s="31">
        <f t="shared" si="10"/>
        <v>31.35</v>
      </c>
    </row>
    <row r="41" spans="2:15" x14ac:dyDescent="0.35">
      <c r="B41" s="4" t="s">
        <v>87</v>
      </c>
      <c r="C41" t="s">
        <v>193</v>
      </c>
      <c r="D41" s="2">
        <v>45.72</v>
      </c>
      <c r="F41" s="8">
        <f t="shared" si="0"/>
        <v>1185.4800000000009</v>
      </c>
      <c r="J41" s="28"/>
      <c r="K41" s="28"/>
      <c r="L41" s="1"/>
      <c r="M41" s="28" t="str">
        <f t="shared" si="11"/>
        <v>07/29/2023</v>
      </c>
      <c r="N41" s="28" t="str">
        <f t="shared" si="11"/>
        <v>POS ********YUS</v>
      </c>
      <c r="O41" s="31">
        <f t="shared" si="10"/>
        <v>17.5</v>
      </c>
    </row>
    <row r="42" spans="2:15" x14ac:dyDescent="0.35">
      <c r="B42" s="4" t="s">
        <v>87</v>
      </c>
      <c r="C42" t="s">
        <v>219</v>
      </c>
      <c r="D42" s="5"/>
      <c r="E42" s="5">
        <v>26.05</v>
      </c>
      <c r="F42" s="8">
        <f t="shared" si="0"/>
        <v>1211.5300000000009</v>
      </c>
      <c r="J42" s="28"/>
      <c r="K42" s="28"/>
      <c r="L42" s="1"/>
      <c r="M42" s="28" t="str">
        <f t="shared" si="11"/>
        <v>07/30/2023</v>
      </c>
      <c r="N42" s="28" t="str">
        <f t="shared" si="11"/>
        <v>POS ********YUS</v>
      </c>
      <c r="O42" s="31">
        <f t="shared" si="10"/>
        <v>80.27</v>
      </c>
    </row>
    <row r="43" spans="2:15" x14ac:dyDescent="0.35">
      <c r="B43" s="4" t="s">
        <v>88</v>
      </c>
      <c r="C43" t="s">
        <v>193</v>
      </c>
      <c r="D43" s="5">
        <v>5.69</v>
      </c>
      <c r="F43" s="8">
        <f t="shared" si="0"/>
        <v>1205.8400000000008</v>
      </c>
      <c r="J43" s="28"/>
      <c r="K43" s="28"/>
      <c r="L43" s="1"/>
      <c r="M43" s="28" t="str">
        <f t="shared" si="11"/>
        <v>07/31/2023</v>
      </c>
      <c r="N43" s="28" t="str">
        <f t="shared" si="11"/>
        <v>POS ********ZUS</v>
      </c>
      <c r="O43" s="31">
        <f t="shared" si="10"/>
        <v>6.14</v>
      </c>
    </row>
    <row r="44" spans="2:15" x14ac:dyDescent="0.35">
      <c r="B44" s="4" t="s">
        <v>88</v>
      </c>
      <c r="C44" t="s">
        <v>193</v>
      </c>
      <c r="D44" s="5">
        <v>30</v>
      </c>
      <c r="F44" s="8">
        <f t="shared" si="0"/>
        <v>1175.8400000000008</v>
      </c>
      <c r="J44" s="28"/>
      <c r="K44" s="28"/>
      <c r="L44" s="1"/>
      <c r="M44" s="28" t="str">
        <f t="shared" si="11"/>
        <v>07/31/2023</v>
      </c>
      <c r="N44" s="28" t="str">
        <f t="shared" si="11"/>
        <v>POS ********YUS</v>
      </c>
      <c r="O44" s="31">
        <f t="shared" si="10"/>
        <v>160</v>
      </c>
    </row>
    <row r="45" spans="2:15" x14ac:dyDescent="0.35">
      <c r="B45" s="4" t="s">
        <v>89</v>
      </c>
      <c r="C45" t="s">
        <v>193</v>
      </c>
      <c r="D45" s="5">
        <v>207</v>
      </c>
      <c r="F45" s="8">
        <f t="shared" si="0"/>
        <v>968.84000000000083</v>
      </c>
      <c r="J45" s="28"/>
      <c r="K45" s="28"/>
      <c r="L45" s="1"/>
      <c r="M45" s="28" t="str">
        <f>B55</f>
        <v>07/31/2023</v>
      </c>
      <c r="N45" s="28" t="str">
        <f>C55</f>
        <v>POS ********YUS</v>
      </c>
      <c r="O45" s="31">
        <f t="shared" si="10"/>
        <v>1.08</v>
      </c>
    </row>
    <row r="46" spans="2:15" x14ac:dyDescent="0.35">
      <c r="B46" s="4" t="s">
        <v>90</v>
      </c>
      <c r="C46" t="s">
        <v>188</v>
      </c>
      <c r="D46" s="5">
        <v>75</v>
      </c>
      <c r="F46" s="8">
        <f t="shared" si="0"/>
        <v>893.84000000000083</v>
      </c>
      <c r="J46" s="28"/>
      <c r="K46" s="28"/>
      <c r="L46" s="1"/>
      <c r="M46" s="28"/>
      <c r="N46" s="28"/>
      <c r="O46" s="1"/>
    </row>
    <row r="47" spans="2:15" x14ac:dyDescent="0.35">
      <c r="B47" s="4" t="s">
        <v>90</v>
      </c>
      <c r="C47" t="s">
        <v>189</v>
      </c>
      <c r="D47" s="5"/>
      <c r="E47" s="5">
        <v>178</v>
      </c>
      <c r="F47" s="8">
        <f t="shared" ref="F47:F56" si="12">F46-D47+E47</f>
        <v>1071.8400000000008</v>
      </c>
      <c r="J47" s="28"/>
      <c r="K47" s="28"/>
      <c r="L47" s="1"/>
      <c r="M47" s="28" t="str">
        <f>B56</f>
        <v>07/31/2023</v>
      </c>
      <c r="N47" s="28" t="str">
        <f>C56</f>
        <v>Ending Balance</v>
      </c>
      <c r="O47" s="22">
        <f>F56</f>
        <v>265.51000000000084</v>
      </c>
    </row>
    <row r="48" spans="2:15" x14ac:dyDescent="0.35">
      <c r="B48" s="4" t="s">
        <v>90</v>
      </c>
      <c r="C48" t="s">
        <v>190</v>
      </c>
      <c r="D48" s="5">
        <v>500</v>
      </c>
      <c r="F48" s="8">
        <f t="shared" si="12"/>
        <v>571.84000000000083</v>
      </c>
      <c r="J48" s="35"/>
      <c r="K48" s="28"/>
      <c r="L48" s="1"/>
      <c r="M48" s="28"/>
      <c r="N48" s="28"/>
      <c r="O48" s="1"/>
    </row>
    <row r="49" spans="2:15" x14ac:dyDescent="0.35">
      <c r="B49" s="4" t="s">
        <v>91</v>
      </c>
      <c r="C49" t="s">
        <v>193</v>
      </c>
      <c r="D49" s="5">
        <v>9.99</v>
      </c>
      <c r="F49" s="8">
        <f t="shared" si="12"/>
        <v>561.85000000000082</v>
      </c>
      <c r="J49" s="29"/>
      <c r="K49" s="49" t="s">
        <v>163</v>
      </c>
      <c r="L49" s="48">
        <f>SUM(L7:L48)</f>
        <v>8084.9500000000016</v>
      </c>
      <c r="M49" s="49"/>
      <c r="N49" s="49" t="s">
        <v>163</v>
      </c>
      <c r="O49" s="48">
        <f>SUM(O7:O48)</f>
        <v>8084.9500000000016</v>
      </c>
    </row>
    <row r="50" spans="2:15" x14ac:dyDescent="0.35">
      <c r="B50" s="4" t="s">
        <v>91</v>
      </c>
      <c r="C50" t="s">
        <v>193</v>
      </c>
      <c r="D50" s="5">
        <v>31.35</v>
      </c>
      <c r="F50" s="8">
        <f t="shared" si="12"/>
        <v>530.5000000000008</v>
      </c>
    </row>
    <row r="51" spans="2:15" x14ac:dyDescent="0.35">
      <c r="B51" s="4" t="s">
        <v>91</v>
      </c>
      <c r="C51" t="s">
        <v>193</v>
      </c>
      <c r="D51" s="5">
        <v>17.5</v>
      </c>
      <c r="F51" s="8">
        <f t="shared" si="12"/>
        <v>513.0000000000008</v>
      </c>
    </row>
    <row r="52" spans="2:15" x14ac:dyDescent="0.35">
      <c r="B52" s="4" t="s">
        <v>91</v>
      </c>
      <c r="C52" t="s">
        <v>193</v>
      </c>
      <c r="D52" s="5">
        <v>80.27</v>
      </c>
      <c r="F52" s="8">
        <f t="shared" si="12"/>
        <v>432.73000000000081</v>
      </c>
    </row>
    <row r="53" spans="2:15" x14ac:dyDescent="0.35">
      <c r="B53" s="4" t="s">
        <v>92</v>
      </c>
      <c r="C53" t="s">
        <v>193</v>
      </c>
      <c r="D53" s="5">
        <v>6.14</v>
      </c>
      <c r="F53" s="8">
        <f t="shared" si="12"/>
        <v>426.59000000000083</v>
      </c>
    </row>
    <row r="54" spans="2:15" x14ac:dyDescent="0.35">
      <c r="B54" s="4" t="s">
        <v>93</v>
      </c>
      <c r="C54" t="s">
        <v>188</v>
      </c>
      <c r="D54" s="5">
        <v>160</v>
      </c>
      <c r="F54" s="8">
        <f t="shared" si="12"/>
        <v>266.59000000000083</v>
      </c>
    </row>
    <row r="55" spans="2:15" x14ac:dyDescent="0.35">
      <c r="B55" s="4" t="s">
        <v>93</v>
      </c>
      <c r="C55" t="s">
        <v>193</v>
      </c>
      <c r="D55" s="5">
        <v>1.08</v>
      </c>
      <c r="F55" s="8">
        <f t="shared" si="12"/>
        <v>265.51000000000084</v>
      </c>
    </row>
    <row r="56" spans="2:15" x14ac:dyDescent="0.35">
      <c r="B56" s="4" t="s">
        <v>93</v>
      </c>
      <c r="C56" t="s">
        <v>20</v>
      </c>
      <c r="F56" s="8">
        <f t="shared" si="12"/>
        <v>265.51000000000084</v>
      </c>
    </row>
    <row r="57" spans="2:15" x14ac:dyDescent="0.35">
      <c r="D57" s="5">
        <f>SUBTOTAL(109,Table8[[Debits ]])</f>
        <v>7819.4400000000005</v>
      </c>
      <c r="E57" s="5">
        <f>SUBTOTAL(109,Table8[Credits])</f>
        <v>7307.53</v>
      </c>
      <c r="F57" s="67">
        <f>F56</f>
        <v>265.51000000000084</v>
      </c>
    </row>
  </sheetData>
  <mergeCells count="1">
    <mergeCell ref="J5:O5"/>
  </mergeCells>
  <pageMargins left="0.7" right="0.7" top="0.75" bottom="0.75" header="0.3" footer="0.3"/>
  <pageSetup paperSize="9" scale="69" orientation="portrait" r:id="rId1"/>
  <colBreaks count="1" manualBreakCount="1">
    <brk id="7" max="1048575" man="1"/>
  </colBreaks>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B6EEF-9B6A-443A-9943-4863455936F3}">
  <dimension ref="B4:O89"/>
  <sheetViews>
    <sheetView view="pageBreakPreview" zoomScaleNormal="100" zoomScaleSheetLayoutView="100" workbookViewId="0">
      <selection activeCell="C6" sqref="C6"/>
    </sheetView>
  </sheetViews>
  <sheetFormatPr defaultRowHeight="14.5" x14ac:dyDescent="0.35"/>
  <cols>
    <col min="2" max="2" width="11.36328125" style="4" bestFit="1" customWidth="1"/>
    <col min="3" max="3" width="61.453125" bestFit="1" customWidth="1"/>
    <col min="4" max="4" width="11.7265625" customWidth="1"/>
    <col min="5" max="5" width="10.54296875" style="5" customWidth="1"/>
    <col min="6" max="6" width="12.1796875" customWidth="1"/>
    <col min="7" max="9" width="8.7265625" customWidth="1"/>
    <col min="10" max="10" width="11.36328125" style="25" customWidth="1"/>
    <col min="11" max="11" width="29.1796875" style="25" customWidth="1"/>
    <col min="12" max="12" width="11.36328125" customWidth="1"/>
    <col min="13" max="13" width="11.36328125" style="25" bestFit="1" customWidth="1"/>
    <col min="14" max="14" width="29.36328125" style="25" customWidth="1"/>
    <col min="15" max="15" width="10.81640625" customWidth="1"/>
  </cols>
  <sheetData>
    <row r="4" spans="2:15" ht="15" thickBot="1" x14ac:dyDescent="0.4"/>
    <row r="5" spans="2:15" x14ac:dyDescent="0.35">
      <c r="B5" s="9" t="s">
        <v>0</v>
      </c>
      <c r="C5" s="10" t="s">
        <v>1</v>
      </c>
      <c r="D5" s="19" t="s">
        <v>2</v>
      </c>
      <c r="E5" s="19" t="s">
        <v>3</v>
      </c>
      <c r="F5" s="10" t="s">
        <v>4</v>
      </c>
      <c r="J5" s="68" t="s">
        <v>8</v>
      </c>
      <c r="K5" s="69"/>
      <c r="L5" s="69"/>
      <c r="M5" s="69"/>
      <c r="N5" s="69"/>
      <c r="O5" s="70"/>
    </row>
    <row r="6" spans="2:15" x14ac:dyDescent="0.35">
      <c r="B6" s="3">
        <v>44934</v>
      </c>
      <c r="C6" t="s">
        <v>18</v>
      </c>
      <c r="D6" s="8"/>
      <c r="E6" s="8"/>
      <c r="F6" s="8">
        <f>Jul!F56</f>
        <v>265.51000000000084</v>
      </c>
      <c r="J6" s="50" t="s">
        <v>5</v>
      </c>
      <c r="K6" s="51" t="s">
        <v>6</v>
      </c>
      <c r="L6" s="44" t="s">
        <v>7</v>
      </c>
      <c r="M6" s="50" t="s">
        <v>9</v>
      </c>
      <c r="N6" s="45" t="s">
        <v>11</v>
      </c>
      <c r="O6" s="52" t="s">
        <v>12</v>
      </c>
    </row>
    <row r="7" spans="2:15" x14ac:dyDescent="0.35">
      <c r="B7" s="3">
        <v>44934</v>
      </c>
      <c r="C7" t="s">
        <v>191</v>
      </c>
      <c r="D7" s="8"/>
      <c r="E7" s="8">
        <v>400</v>
      </c>
      <c r="F7" s="8">
        <f t="shared" ref="F7:F38" si="0">F6-D7+E7</f>
        <v>665.5100000000009</v>
      </c>
      <c r="J7" s="24">
        <f>B6</f>
        <v>44934</v>
      </c>
      <c r="K7" s="24" t="str">
        <f>C6</f>
        <v>Beginning Balance</v>
      </c>
      <c r="L7" s="14">
        <f>F6</f>
        <v>265.51000000000084</v>
      </c>
      <c r="M7" s="24">
        <f t="shared" ref="M7:O9" si="1">B8</f>
        <v>44934</v>
      </c>
      <c r="N7" s="24" t="str">
        <f t="shared" si="1"/>
        <v>POS ********ZUS</v>
      </c>
      <c r="O7" s="30">
        <f t="shared" si="1"/>
        <v>150</v>
      </c>
    </row>
    <row r="8" spans="2:15" x14ac:dyDescent="0.35">
      <c r="B8" s="3">
        <v>44934</v>
      </c>
      <c r="C8" t="s">
        <v>188</v>
      </c>
      <c r="D8" s="8">
        <v>150</v>
      </c>
      <c r="E8" s="8"/>
      <c r="F8" s="8">
        <f t="shared" si="0"/>
        <v>515.5100000000009</v>
      </c>
      <c r="J8" s="24">
        <f>B7</f>
        <v>44934</v>
      </c>
      <c r="K8" s="24" t="str">
        <f>C7</f>
        <v>Poin********ZUS</v>
      </c>
      <c r="L8" s="30">
        <f>E7</f>
        <v>400</v>
      </c>
      <c r="M8" s="24">
        <f t="shared" si="1"/>
        <v>44934</v>
      </c>
      <c r="N8" s="24" t="str">
        <f t="shared" si="1"/>
        <v>POS ********YUS</v>
      </c>
      <c r="O8" s="30">
        <f t="shared" si="1"/>
        <v>2.82</v>
      </c>
    </row>
    <row r="9" spans="2:15" x14ac:dyDescent="0.35">
      <c r="B9" s="3">
        <v>44934</v>
      </c>
      <c r="C9" t="s">
        <v>193</v>
      </c>
      <c r="D9" s="8">
        <v>2.82</v>
      </c>
      <c r="E9" s="8"/>
      <c r="F9" s="8">
        <f t="shared" si="0"/>
        <v>512.69000000000085</v>
      </c>
      <c r="J9" s="24">
        <f>B11</f>
        <v>44934</v>
      </c>
      <c r="K9" s="24" t="str">
        <f>C11</f>
        <v>Depo********sit</v>
      </c>
      <c r="L9" s="30">
        <f>E11</f>
        <v>350</v>
      </c>
      <c r="M9" s="24">
        <f t="shared" si="1"/>
        <v>44934</v>
      </c>
      <c r="N9" s="24" t="str">
        <f t="shared" si="1"/>
        <v>POS ********AUS</v>
      </c>
      <c r="O9" s="30">
        <f t="shared" si="1"/>
        <v>55</v>
      </c>
    </row>
    <row r="10" spans="2:15" x14ac:dyDescent="0.35">
      <c r="B10" s="3">
        <v>44934</v>
      </c>
      <c r="C10" t="s">
        <v>195</v>
      </c>
      <c r="D10" s="8">
        <v>55</v>
      </c>
      <c r="E10" s="8"/>
      <c r="F10" s="8">
        <f t="shared" si="0"/>
        <v>457.69000000000085</v>
      </c>
      <c r="J10" s="24">
        <f>B24</f>
        <v>45085</v>
      </c>
      <c r="K10" s="24" t="str">
        <f>C24</f>
        <v>Poin********ZUS</v>
      </c>
      <c r="L10" s="30">
        <f>E24</f>
        <v>225</v>
      </c>
      <c r="M10" s="24">
        <f>B12</f>
        <v>44934</v>
      </c>
      <c r="N10" s="24" t="str">
        <f>C12</f>
        <v>POS ********YUS</v>
      </c>
      <c r="O10" s="30">
        <f>D12</f>
        <v>15</v>
      </c>
    </row>
    <row r="11" spans="2:15" x14ac:dyDescent="0.35">
      <c r="B11" s="3">
        <v>44934</v>
      </c>
      <c r="C11" t="s">
        <v>189</v>
      </c>
      <c r="D11" s="8"/>
      <c r="E11" s="8">
        <v>350</v>
      </c>
      <c r="F11" s="8">
        <f t="shared" si="0"/>
        <v>807.69000000000085</v>
      </c>
      <c r="J11" s="24">
        <f>B28</f>
        <v>45115</v>
      </c>
      <c r="K11" s="24" t="str">
        <f>C28</f>
        <v>Depo********sit</v>
      </c>
      <c r="L11" s="30">
        <f>E28</f>
        <v>578</v>
      </c>
      <c r="M11" s="24">
        <f t="shared" ref="M11:O20" si="2">B13</f>
        <v>44934</v>
      </c>
      <c r="N11" s="24" t="str">
        <f t="shared" si="2"/>
        <v>ATM ********YUS</v>
      </c>
      <c r="O11" s="30">
        <f t="shared" si="2"/>
        <v>62</v>
      </c>
    </row>
    <row r="12" spans="2:15" x14ac:dyDescent="0.35">
      <c r="B12" s="3">
        <v>44934</v>
      </c>
      <c r="C12" t="s">
        <v>193</v>
      </c>
      <c r="D12" s="8">
        <v>15</v>
      </c>
      <c r="E12" s="8"/>
      <c r="F12" s="8">
        <f t="shared" si="0"/>
        <v>792.69000000000085</v>
      </c>
      <c r="J12" s="24">
        <f>B34</f>
        <v>45177</v>
      </c>
      <c r="K12" s="24" t="str">
        <f>C34</f>
        <v>Poin********OUS</v>
      </c>
      <c r="L12" s="30">
        <f>E34</f>
        <v>52.99</v>
      </c>
      <c r="M12" s="24">
        <f t="shared" si="2"/>
        <v>44934</v>
      </c>
      <c r="N12" s="24" t="str">
        <f t="shared" si="2"/>
        <v>NON-********(S)</v>
      </c>
      <c r="O12" s="30">
        <f t="shared" si="2"/>
        <v>3.5</v>
      </c>
    </row>
    <row r="13" spans="2:15" x14ac:dyDescent="0.35">
      <c r="B13" s="3">
        <v>44934</v>
      </c>
      <c r="C13" t="s">
        <v>218</v>
      </c>
      <c r="D13" s="8">
        <v>62</v>
      </c>
      <c r="E13" s="8"/>
      <c r="F13" s="8">
        <f t="shared" si="0"/>
        <v>730.69000000000085</v>
      </c>
      <c r="J13" s="24">
        <f>B35</f>
        <v>45177</v>
      </c>
      <c r="K13" s="24" t="str">
        <f>C35</f>
        <v>Depo********sit</v>
      </c>
      <c r="L13" s="30">
        <f>E35</f>
        <v>300</v>
      </c>
      <c r="M13" s="24">
        <f t="shared" si="2"/>
        <v>44965</v>
      </c>
      <c r="N13" s="24" t="str">
        <f t="shared" si="2"/>
        <v>POS ********YUS</v>
      </c>
      <c r="O13" s="30">
        <f t="shared" si="2"/>
        <v>36.950000000000003</v>
      </c>
    </row>
    <row r="14" spans="2:15" x14ac:dyDescent="0.35">
      <c r="B14" s="3">
        <v>44934</v>
      </c>
      <c r="C14" t="s">
        <v>225</v>
      </c>
      <c r="D14" s="8">
        <v>3.5</v>
      </c>
      <c r="E14" s="8"/>
      <c r="F14" s="8">
        <f t="shared" si="0"/>
        <v>727.19000000000085</v>
      </c>
      <c r="J14" s="24" t="str">
        <f>B44</f>
        <v>08/15/2023</v>
      </c>
      <c r="K14" s="24" t="str">
        <f>C44</f>
        <v>Poin********TUS</v>
      </c>
      <c r="L14" s="30">
        <f>E44</f>
        <v>50</v>
      </c>
      <c r="M14" s="24">
        <f t="shared" si="2"/>
        <v>44965</v>
      </c>
      <c r="N14" s="24" t="str">
        <f t="shared" si="2"/>
        <v>POS ********YUS</v>
      </c>
      <c r="O14" s="30">
        <f t="shared" si="2"/>
        <v>26.11</v>
      </c>
    </row>
    <row r="15" spans="2:15" x14ac:dyDescent="0.35">
      <c r="B15" s="3">
        <v>44965</v>
      </c>
      <c r="C15" t="s">
        <v>193</v>
      </c>
      <c r="D15" s="8">
        <v>36.950000000000003</v>
      </c>
      <c r="E15" s="8"/>
      <c r="F15" s="8">
        <f t="shared" si="0"/>
        <v>690.2400000000008</v>
      </c>
      <c r="J15" s="24" t="str">
        <f>B54</f>
        <v>08/21/2023</v>
      </c>
      <c r="K15" s="24" t="str">
        <f>C54</f>
        <v>Poin********AUS</v>
      </c>
      <c r="L15" s="30">
        <f>E54</f>
        <v>350</v>
      </c>
      <c r="M15" s="24">
        <f t="shared" si="2"/>
        <v>44965</v>
      </c>
      <c r="N15" s="24" t="str">
        <f t="shared" si="2"/>
        <v>POS ********YUS</v>
      </c>
      <c r="O15" s="30">
        <f t="shared" si="2"/>
        <v>6.9</v>
      </c>
    </row>
    <row r="16" spans="2:15" x14ac:dyDescent="0.35">
      <c r="B16" s="3">
        <v>44965</v>
      </c>
      <c r="C16" t="s">
        <v>193</v>
      </c>
      <c r="D16" s="8">
        <v>26.11</v>
      </c>
      <c r="E16" s="8"/>
      <c r="F16" s="8">
        <f t="shared" si="0"/>
        <v>664.13000000000079</v>
      </c>
      <c r="J16" s="26" t="str">
        <f>B57</f>
        <v>08/22/2023</v>
      </c>
      <c r="K16" s="26" t="str">
        <f>C57</f>
        <v>Depo********sit</v>
      </c>
      <c r="L16" s="30">
        <f>E57</f>
        <v>178</v>
      </c>
      <c r="M16" s="24">
        <f t="shared" si="2"/>
        <v>44993</v>
      </c>
      <c r="N16" s="24" t="str">
        <f t="shared" si="2"/>
        <v>POS ********YUS</v>
      </c>
      <c r="O16" s="30">
        <f t="shared" si="2"/>
        <v>28.75</v>
      </c>
    </row>
    <row r="17" spans="2:15" x14ac:dyDescent="0.35">
      <c r="B17" s="3">
        <v>44965</v>
      </c>
      <c r="C17" t="s">
        <v>193</v>
      </c>
      <c r="D17" s="8">
        <v>6.9</v>
      </c>
      <c r="E17" s="8"/>
      <c r="F17" s="8">
        <f t="shared" si="0"/>
        <v>657.23000000000081</v>
      </c>
      <c r="J17" s="26" t="str">
        <f>B61</f>
        <v>08/23/2023</v>
      </c>
      <c r="K17" s="26" t="str">
        <f>C61</f>
        <v>Poin********ZUS</v>
      </c>
      <c r="L17" s="30">
        <f>E61</f>
        <v>350</v>
      </c>
      <c r="M17" s="24">
        <f t="shared" si="2"/>
        <v>44993</v>
      </c>
      <c r="N17" s="24" t="str">
        <f t="shared" si="2"/>
        <v>POS ********YUS</v>
      </c>
      <c r="O17" s="30">
        <f t="shared" si="2"/>
        <v>25</v>
      </c>
    </row>
    <row r="18" spans="2:15" x14ac:dyDescent="0.35">
      <c r="B18" s="3">
        <v>44993</v>
      </c>
      <c r="C18" t="s">
        <v>193</v>
      </c>
      <c r="D18" s="8">
        <v>28.75</v>
      </c>
      <c r="E18" s="8"/>
      <c r="F18" s="8">
        <f t="shared" si="0"/>
        <v>628.48000000000081</v>
      </c>
      <c r="J18" s="26" t="str">
        <f>B63</f>
        <v>08/25/2023</v>
      </c>
      <c r="K18" s="26" t="str">
        <f>C63</f>
        <v>Poin********ZUS</v>
      </c>
      <c r="L18" s="30">
        <f>E63</f>
        <v>1</v>
      </c>
      <c r="M18" s="24">
        <f t="shared" si="2"/>
        <v>44993</v>
      </c>
      <c r="N18" s="24" t="str">
        <f t="shared" si="2"/>
        <v>With********wal</v>
      </c>
      <c r="O18" s="30">
        <f t="shared" si="2"/>
        <v>100</v>
      </c>
    </row>
    <row r="19" spans="2:15" x14ac:dyDescent="0.35">
      <c r="B19" s="3">
        <v>44993</v>
      </c>
      <c r="C19" t="s">
        <v>193</v>
      </c>
      <c r="D19" s="8">
        <v>25</v>
      </c>
      <c r="E19" s="8"/>
      <c r="F19" s="8">
        <f t="shared" si="0"/>
        <v>603.48000000000081</v>
      </c>
      <c r="J19" s="26" t="str">
        <f>B64</f>
        <v>08/25/2023</v>
      </c>
      <c r="K19" s="26" t="str">
        <f>C64</f>
        <v>Poin********ZUS</v>
      </c>
      <c r="L19" s="30">
        <f>E64</f>
        <v>1196</v>
      </c>
      <c r="M19" s="24">
        <f t="shared" si="2"/>
        <v>44993</v>
      </c>
      <c r="N19" s="24" t="str">
        <f t="shared" si="2"/>
        <v>With********wal</v>
      </c>
      <c r="O19" s="30">
        <f t="shared" si="2"/>
        <v>100</v>
      </c>
    </row>
    <row r="20" spans="2:15" x14ac:dyDescent="0.35">
      <c r="B20" s="3">
        <v>44993</v>
      </c>
      <c r="C20" t="s">
        <v>190</v>
      </c>
      <c r="D20" s="8">
        <v>100</v>
      </c>
      <c r="E20" s="8"/>
      <c r="F20" s="8">
        <f t="shared" si="0"/>
        <v>503.48000000000081</v>
      </c>
      <c r="J20" s="26" t="str">
        <f>B76</f>
        <v>08/28/2023</v>
      </c>
      <c r="K20" s="26" t="str">
        <f>C76</f>
        <v>Depo********sit</v>
      </c>
      <c r="L20" s="30">
        <f>E76</f>
        <v>165</v>
      </c>
      <c r="M20" s="24">
        <f t="shared" si="2"/>
        <v>44993</v>
      </c>
      <c r="N20" s="24" t="str">
        <f t="shared" si="2"/>
        <v>ATM ********YUS</v>
      </c>
      <c r="O20" s="30">
        <f t="shared" si="2"/>
        <v>40</v>
      </c>
    </row>
    <row r="21" spans="2:15" x14ac:dyDescent="0.35">
      <c r="B21" s="3">
        <v>44993</v>
      </c>
      <c r="C21" t="s">
        <v>190</v>
      </c>
      <c r="D21" s="8">
        <v>100</v>
      </c>
      <c r="E21" s="8"/>
      <c r="F21" s="8">
        <f t="shared" si="0"/>
        <v>403.48000000000081</v>
      </c>
      <c r="J21" s="26" t="str">
        <f>B84</f>
        <v>08/31/2023</v>
      </c>
      <c r="K21" s="26" t="str">
        <f>C84</f>
        <v>Poin********AUS</v>
      </c>
      <c r="L21" s="30">
        <f>E84</f>
        <v>165</v>
      </c>
      <c r="M21" s="24">
        <f>B23</f>
        <v>45024</v>
      </c>
      <c r="N21" s="24" t="str">
        <f>C23</f>
        <v>POS ********YUS</v>
      </c>
      <c r="O21" s="30">
        <f>D23</f>
        <v>35.700000000000003</v>
      </c>
    </row>
    <row r="22" spans="2:15" x14ac:dyDescent="0.35">
      <c r="B22" s="3">
        <v>44993</v>
      </c>
      <c r="C22" t="s">
        <v>218</v>
      </c>
      <c r="D22" s="8">
        <v>40</v>
      </c>
      <c r="E22" s="8"/>
      <c r="F22" s="8">
        <f t="shared" si="0"/>
        <v>363.48000000000081</v>
      </c>
      <c r="J22" s="26"/>
      <c r="K22" s="26"/>
      <c r="L22" s="12"/>
      <c r="M22" s="24">
        <f t="shared" ref="M22:O24" si="3">B25</f>
        <v>45085</v>
      </c>
      <c r="N22" s="24" t="str">
        <f t="shared" si="3"/>
        <v>POS ********ZUS</v>
      </c>
      <c r="O22" s="30">
        <f t="shared" si="3"/>
        <v>300</v>
      </c>
    </row>
    <row r="23" spans="2:15" x14ac:dyDescent="0.35">
      <c r="B23" s="3">
        <v>45024</v>
      </c>
      <c r="C23" t="s">
        <v>193</v>
      </c>
      <c r="D23" s="8">
        <v>35.700000000000003</v>
      </c>
      <c r="E23" s="8"/>
      <c r="F23" s="8">
        <f t="shared" si="0"/>
        <v>327.78000000000083</v>
      </c>
      <c r="J23" s="26"/>
      <c r="K23" s="26"/>
      <c r="L23" s="12"/>
      <c r="M23" s="24">
        <f t="shared" si="3"/>
        <v>45085</v>
      </c>
      <c r="N23" s="24" t="str">
        <f t="shared" si="3"/>
        <v>POS ********AUS</v>
      </c>
      <c r="O23" s="30">
        <f t="shared" si="3"/>
        <v>1</v>
      </c>
    </row>
    <row r="24" spans="2:15" x14ac:dyDescent="0.35">
      <c r="B24" s="3">
        <v>45085</v>
      </c>
      <c r="C24" t="s">
        <v>191</v>
      </c>
      <c r="D24" s="5"/>
      <c r="E24" s="5">
        <v>225</v>
      </c>
      <c r="F24" s="8">
        <f t="shared" si="0"/>
        <v>552.78000000000088</v>
      </c>
      <c r="J24" s="26"/>
      <c r="K24" s="26"/>
      <c r="L24" s="12"/>
      <c r="M24" s="24">
        <f t="shared" si="3"/>
        <v>45085</v>
      </c>
      <c r="N24" s="24" t="str">
        <f t="shared" si="3"/>
        <v>POS ********AUS</v>
      </c>
      <c r="O24" s="30">
        <f t="shared" si="3"/>
        <v>250</v>
      </c>
    </row>
    <row r="25" spans="2:15" x14ac:dyDescent="0.35">
      <c r="B25" s="3">
        <v>45085</v>
      </c>
      <c r="C25" t="s">
        <v>188</v>
      </c>
      <c r="D25" s="8">
        <v>300</v>
      </c>
      <c r="E25" s="8"/>
      <c r="F25" s="8">
        <f t="shared" si="0"/>
        <v>252.78000000000088</v>
      </c>
      <c r="J25" s="26"/>
      <c r="K25" s="26"/>
      <c r="L25" s="12"/>
      <c r="M25" s="24">
        <f>B29</f>
        <v>45146</v>
      </c>
      <c r="N25" s="24" t="str">
        <f>C29</f>
        <v>POS ********OUS</v>
      </c>
      <c r="O25" s="30">
        <f>D29</f>
        <v>52.99</v>
      </c>
    </row>
    <row r="26" spans="2:15" x14ac:dyDescent="0.35">
      <c r="B26" s="3">
        <v>45085</v>
      </c>
      <c r="C26" t="s">
        <v>195</v>
      </c>
      <c r="D26" s="8">
        <v>1</v>
      </c>
      <c r="E26" s="8"/>
      <c r="F26" s="8">
        <f t="shared" si="0"/>
        <v>251.78000000000088</v>
      </c>
      <c r="J26" s="27"/>
      <c r="K26" s="27"/>
      <c r="L26" s="18"/>
      <c r="M26" s="24">
        <f t="shared" ref="M26:O29" si="4">B30</f>
        <v>45146</v>
      </c>
      <c r="N26" s="24" t="str">
        <f t="shared" si="4"/>
        <v>POS ********YUS</v>
      </c>
      <c r="O26" s="30">
        <f t="shared" si="4"/>
        <v>34</v>
      </c>
    </row>
    <row r="27" spans="2:15" x14ac:dyDescent="0.35">
      <c r="B27" s="3">
        <v>45085</v>
      </c>
      <c r="C27" t="s">
        <v>195</v>
      </c>
      <c r="D27" s="8">
        <v>250</v>
      </c>
      <c r="E27" s="8"/>
      <c r="F27" s="8">
        <f t="shared" si="0"/>
        <v>1.7800000000008822</v>
      </c>
      <c r="J27" s="28"/>
      <c r="K27" s="28"/>
      <c r="L27" s="1"/>
      <c r="M27" s="24">
        <f t="shared" si="4"/>
        <v>45146</v>
      </c>
      <c r="N27" s="24" t="str">
        <f t="shared" si="4"/>
        <v>POS ********YUS</v>
      </c>
      <c r="O27" s="30">
        <f t="shared" si="4"/>
        <v>10.050000000000001</v>
      </c>
    </row>
    <row r="28" spans="2:15" x14ac:dyDescent="0.35">
      <c r="B28" s="3">
        <v>45115</v>
      </c>
      <c r="C28" t="s">
        <v>189</v>
      </c>
      <c r="D28" s="8"/>
      <c r="E28" s="8">
        <v>578</v>
      </c>
      <c r="F28" s="8">
        <f t="shared" si="0"/>
        <v>579.78000000000088</v>
      </c>
      <c r="J28" s="28"/>
      <c r="K28" s="28"/>
      <c r="L28" s="1"/>
      <c r="M28" s="24">
        <f t="shared" si="4"/>
        <v>45177</v>
      </c>
      <c r="N28" s="24" t="str">
        <f t="shared" si="4"/>
        <v>POS ********YUS</v>
      </c>
      <c r="O28" s="30">
        <f t="shared" si="4"/>
        <v>75</v>
      </c>
    </row>
    <row r="29" spans="2:15" x14ac:dyDescent="0.35">
      <c r="B29" s="3">
        <v>45146</v>
      </c>
      <c r="C29" t="s">
        <v>210</v>
      </c>
      <c r="D29" s="8">
        <v>52.99</v>
      </c>
      <c r="E29" s="8"/>
      <c r="F29" s="8">
        <f t="shared" si="0"/>
        <v>526.79000000000087</v>
      </c>
      <c r="J29" s="28"/>
      <c r="K29" s="28"/>
      <c r="L29" s="1"/>
      <c r="M29" s="24">
        <f t="shared" si="4"/>
        <v>45177</v>
      </c>
      <c r="N29" s="24" t="str">
        <f t="shared" si="4"/>
        <v>POS ********AUS</v>
      </c>
      <c r="O29" s="30">
        <f t="shared" si="4"/>
        <v>52.99</v>
      </c>
    </row>
    <row r="30" spans="2:15" x14ac:dyDescent="0.35">
      <c r="B30" s="3">
        <v>45146</v>
      </c>
      <c r="C30" t="s">
        <v>193</v>
      </c>
      <c r="D30" s="8">
        <v>34</v>
      </c>
      <c r="E30" s="8"/>
      <c r="F30" s="8">
        <f t="shared" si="0"/>
        <v>492.79000000000087</v>
      </c>
      <c r="J30" s="28"/>
      <c r="K30" s="28"/>
      <c r="L30" s="1"/>
      <c r="M30" s="32">
        <f>B36</f>
        <v>45207</v>
      </c>
      <c r="N30" s="32" t="str">
        <f>C36</f>
        <v>POS ********ZUS</v>
      </c>
      <c r="O30" s="31">
        <f>D36</f>
        <v>200</v>
      </c>
    </row>
    <row r="31" spans="2:15" x14ac:dyDescent="0.35">
      <c r="B31" s="3">
        <v>45146</v>
      </c>
      <c r="C31" t="s">
        <v>193</v>
      </c>
      <c r="D31" s="8">
        <v>10.050000000000001</v>
      </c>
      <c r="E31" s="8"/>
      <c r="F31" s="8">
        <f t="shared" si="0"/>
        <v>482.74000000000086</v>
      </c>
      <c r="J31" s="28"/>
      <c r="K31" s="28"/>
      <c r="L31" s="1"/>
      <c r="M31" s="32">
        <f t="shared" ref="M31:O36" si="5">B37</f>
        <v>45207</v>
      </c>
      <c r="N31" s="32" t="str">
        <f t="shared" si="5"/>
        <v>POS ********YUS</v>
      </c>
      <c r="O31" s="31">
        <f t="shared" si="5"/>
        <v>42.33</v>
      </c>
    </row>
    <row r="32" spans="2:15" x14ac:dyDescent="0.35">
      <c r="B32" s="3">
        <v>45177</v>
      </c>
      <c r="C32" t="s">
        <v>193</v>
      </c>
      <c r="D32" s="2">
        <v>75</v>
      </c>
      <c r="E32" s="2"/>
      <c r="F32" s="8">
        <f t="shared" si="0"/>
        <v>407.74000000000086</v>
      </c>
      <c r="J32" s="28"/>
      <c r="K32" s="28"/>
      <c r="L32" s="1"/>
      <c r="M32" s="32">
        <f t="shared" si="5"/>
        <v>45207</v>
      </c>
      <c r="N32" s="32" t="str">
        <f t="shared" si="5"/>
        <v>ATM ********YUS</v>
      </c>
      <c r="O32" s="31">
        <f t="shared" si="5"/>
        <v>100</v>
      </c>
    </row>
    <row r="33" spans="2:15" x14ac:dyDescent="0.35">
      <c r="B33" s="3">
        <v>45177</v>
      </c>
      <c r="C33" t="s">
        <v>195</v>
      </c>
      <c r="D33" s="2">
        <v>52.99</v>
      </c>
      <c r="E33" s="2"/>
      <c r="F33" s="8">
        <f t="shared" si="0"/>
        <v>354.75000000000085</v>
      </c>
      <c r="J33" s="28"/>
      <c r="K33" s="28"/>
      <c r="L33" s="1"/>
      <c r="M33" s="32">
        <f t="shared" si="5"/>
        <v>45268</v>
      </c>
      <c r="N33" s="32" t="str">
        <f t="shared" si="5"/>
        <v>POS ********YUS</v>
      </c>
      <c r="O33" s="31">
        <f t="shared" si="5"/>
        <v>42.15</v>
      </c>
    </row>
    <row r="34" spans="2:15" x14ac:dyDescent="0.35">
      <c r="B34" s="3">
        <v>45177</v>
      </c>
      <c r="C34" t="s">
        <v>226</v>
      </c>
      <c r="D34" s="2"/>
      <c r="E34" s="2">
        <v>52.99</v>
      </c>
      <c r="F34" s="8">
        <f t="shared" si="0"/>
        <v>407.74000000000086</v>
      </c>
      <c r="J34" s="28"/>
      <c r="K34" s="28"/>
      <c r="L34" s="1"/>
      <c r="M34" s="32">
        <f t="shared" si="5"/>
        <v>45268</v>
      </c>
      <c r="N34" s="32" t="str">
        <f t="shared" si="5"/>
        <v>POS ********YUS</v>
      </c>
      <c r="O34" s="31">
        <f t="shared" si="5"/>
        <v>26.36</v>
      </c>
    </row>
    <row r="35" spans="2:15" x14ac:dyDescent="0.35">
      <c r="B35" s="3">
        <v>45177</v>
      </c>
      <c r="C35" t="s">
        <v>189</v>
      </c>
      <c r="D35" s="5"/>
      <c r="E35" s="5">
        <v>300</v>
      </c>
      <c r="F35" s="8">
        <f t="shared" si="0"/>
        <v>707.74000000000092</v>
      </c>
      <c r="J35" s="28"/>
      <c r="K35" s="28"/>
      <c r="L35" s="1"/>
      <c r="M35" s="32" t="str">
        <f t="shared" si="5"/>
        <v>08/13/2023</v>
      </c>
      <c r="N35" s="32" t="str">
        <f t="shared" si="5"/>
        <v>POS ********TUS</v>
      </c>
      <c r="O35" s="31">
        <f t="shared" si="5"/>
        <v>50</v>
      </c>
    </row>
    <row r="36" spans="2:15" x14ac:dyDescent="0.35">
      <c r="B36" s="3">
        <v>45207</v>
      </c>
      <c r="C36" t="s">
        <v>188</v>
      </c>
      <c r="D36" s="5">
        <v>200</v>
      </c>
      <c r="F36" s="8">
        <f t="shared" si="0"/>
        <v>507.74000000000092</v>
      </c>
      <c r="J36" s="28"/>
      <c r="K36" s="28"/>
      <c r="L36" s="1"/>
      <c r="M36" s="32" t="str">
        <f t="shared" si="5"/>
        <v>08/13/2023</v>
      </c>
      <c r="N36" s="32" t="str">
        <f t="shared" si="5"/>
        <v>POS ********YUS</v>
      </c>
      <c r="O36" s="31">
        <f t="shared" si="5"/>
        <v>26.67</v>
      </c>
    </row>
    <row r="37" spans="2:15" x14ac:dyDescent="0.35">
      <c r="B37" s="3">
        <v>45207</v>
      </c>
      <c r="C37" t="s">
        <v>193</v>
      </c>
      <c r="D37" s="5">
        <v>42.33</v>
      </c>
      <c r="F37" s="8">
        <f t="shared" si="0"/>
        <v>465.41000000000093</v>
      </c>
      <c r="J37" s="28"/>
      <c r="K37" s="28"/>
      <c r="L37" s="1"/>
      <c r="M37" s="32" t="str">
        <f>B43</f>
        <v>08/14/2023</v>
      </c>
      <c r="N37" s="32" t="str">
        <f>C43</f>
        <v>POS ********ZUS</v>
      </c>
      <c r="O37" s="31">
        <f>D43</f>
        <v>30</v>
      </c>
    </row>
    <row r="38" spans="2:15" x14ac:dyDescent="0.35">
      <c r="B38" s="3">
        <v>45207</v>
      </c>
      <c r="C38" t="s">
        <v>218</v>
      </c>
      <c r="D38" s="5">
        <v>100</v>
      </c>
      <c r="F38" s="8">
        <f t="shared" si="0"/>
        <v>365.41000000000093</v>
      </c>
      <c r="J38" s="28"/>
      <c r="K38" s="28"/>
      <c r="L38" s="1"/>
      <c r="M38" s="28" t="str">
        <f>B45</f>
        <v>08/15/2023</v>
      </c>
      <c r="N38" s="28" t="str">
        <f>C45</f>
        <v>POS ********YUS</v>
      </c>
      <c r="O38" s="31">
        <f>D45</f>
        <v>5.69</v>
      </c>
    </row>
    <row r="39" spans="2:15" x14ac:dyDescent="0.35">
      <c r="B39" s="3">
        <v>45268</v>
      </c>
      <c r="C39" t="s">
        <v>193</v>
      </c>
      <c r="D39" s="5">
        <v>42.15</v>
      </c>
      <c r="F39" s="8">
        <f t="shared" ref="F39:F70" si="6">F38-D39+E39</f>
        <v>323.26000000000096</v>
      </c>
      <c r="J39" s="28"/>
      <c r="K39" s="28"/>
      <c r="L39" s="1"/>
      <c r="M39" s="28" t="str">
        <f t="shared" ref="M39:O45" si="7">B46</f>
        <v>08/15/2023</v>
      </c>
      <c r="N39" s="28" t="str">
        <f t="shared" si="7"/>
        <v>POS ********YUS</v>
      </c>
      <c r="O39" s="31">
        <f t="shared" si="7"/>
        <v>5.84</v>
      </c>
    </row>
    <row r="40" spans="2:15" x14ac:dyDescent="0.35">
      <c r="B40" s="3">
        <v>45268</v>
      </c>
      <c r="C40" t="s">
        <v>193</v>
      </c>
      <c r="D40" s="5">
        <v>26.36</v>
      </c>
      <c r="F40" s="8">
        <f t="shared" si="6"/>
        <v>296.90000000000094</v>
      </c>
      <c r="J40" s="28"/>
      <c r="K40" s="28"/>
      <c r="L40" s="1"/>
      <c r="M40" s="28" t="str">
        <f t="shared" si="7"/>
        <v>08/15/2023</v>
      </c>
      <c r="N40" s="28" t="str">
        <f t="shared" si="7"/>
        <v>POS ********ZUS</v>
      </c>
      <c r="O40" s="31">
        <f t="shared" si="7"/>
        <v>125</v>
      </c>
    </row>
    <row r="41" spans="2:15" x14ac:dyDescent="0.35">
      <c r="B41" s="4" t="s">
        <v>94</v>
      </c>
      <c r="C41" t="s">
        <v>202</v>
      </c>
      <c r="D41" s="5">
        <v>50</v>
      </c>
      <c r="F41" s="8">
        <f t="shared" si="6"/>
        <v>246.90000000000094</v>
      </c>
      <c r="J41" s="28"/>
      <c r="K41" s="28"/>
      <c r="L41" s="1"/>
      <c r="M41" s="28" t="str">
        <f t="shared" si="7"/>
        <v>08/17/2023</v>
      </c>
      <c r="N41" s="28" t="str">
        <f t="shared" si="7"/>
        <v>POS ********YUS</v>
      </c>
      <c r="O41" s="31">
        <f t="shared" si="7"/>
        <v>30.02</v>
      </c>
    </row>
    <row r="42" spans="2:15" x14ac:dyDescent="0.35">
      <c r="B42" s="4" t="s">
        <v>94</v>
      </c>
      <c r="C42" t="s">
        <v>193</v>
      </c>
      <c r="D42" s="5">
        <v>26.67</v>
      </c>
      <c r="F42" s="8">
        <f t="shared" si="6"/>
        <v>220.23000000000093</v>
      </c>
      <c r="J42" s="28"/>
      <c r="K42" s="28"/>
      <c r="L42" s="1"/>
      <c r="M42" s="28" t="str">
        <f t="shared" si="7"/>
        <v>08/17/2023</v>
      </c>
      <c r="N42" s="28" t="str">
        <f t="shared" si="7"/>
        <v>POS ********YUS</v>
      </c>
      <c r="O42" s="31">
        <f t="shared" si="7"/>
        <v>19.66</v>
      </c>
    </row>
    <row r="43" spans="2:15" x14ac:dyDescent="0.35">
      <c r="B43" s="4" t="s">
        <v>95</v>
      </c>
      <c r="C43" t="s">
        <v>188</v>
      </c>
      <c r="D43" s="5">
        <v>30</v>
      </c>
      <c r="F43" s="8">
        <f t="shared" si="6"/>
        <v>190.23000000000093</v>
      </c>
      <c r="J43" s="28"/>
      <c r="K43" s="28"/>
      <c r="L43" s="1"/>
      <c r="M43" s="28" t="str">
        <f t="shared" si="7"/>
        <v>08/17/2023</v>
      </c>
      <c r="N43" s="28" t="str">
        <f t="shared" si="7"/>
        <v>POS ********YUS</v>
      </c>
      <c r="O43" s="31">
        <f t="shared" si="7"/>
        <v>15.36</v>
      </c>
    </row>
    <row r="44" spans="2:15" x14ac:dyDescent="0.35">
      <c r="B44" s="4" t="s">
        <v>96</v>
      </c>
      <c r="C44" t="s">
        <v>227</v>
      </c>
      <c r="D44" s="5"/>
      <c r="E44" s="5">
        <v>50</v>
      </c>
      <c r="F44" s="8">
        <f t="shared" si="6"/>
        <v>240.23000000000093</v>
      </c>
      <c r="J44" s="28"/>
      <c r="K44" s="28"/>
      <c r="L44" s="1"/>
      <c r="M44" s="28" t="str">
        <f t="shared" si="7"/>
        <v>08/18/2023</v>
      </c>
      <c r="N44" s="28" t="str">
        <f t="shared" si="7"/>
        <v>POS ********YUS</v>
      </c>
      <c r="O44" s="31">
        <f t="shared" si="7"/>
        <v>13.02</v>
      </c>
    </row>
    <row r="45" spans="2:15" x14ac:dyDescent="0.35">
      <c r="B45" s="4" t="s">
        <v>96</v>
      </c>
      <c r="C45" t="s">
        <v>193</v>
      </c>
      <c r="D45" s="5">
        <v>5.69</v>
      </c>
      <c r="F45" s="8">
        <f t="shared" si="6"/>
        <v>234.54000000000093</v>
      </c>
      <c r="J45" s="28"/>
      <c r="K45" s="28"/>
      <c r="L45" s="1"/>
      <c r="M45" s="28" t="str">
        <f t="shared" si="7"/>
        <v>08/18/2023</v>
      </c>
      <c r="N45" s="28" t="str">
        <f t="shared" si="7"/>
        <v>POS ********YUS</v>
      </c>
      <c r="O45" s="31">
        <f t="shared" si="7"/>
        <v>10.99</v>
      </c>
    </row>
    <row r="46" spans="2:15" x14ac:dyDescent="0.35">
      <c r="B46" s="4" t="s">
        <v>96</v>
      </c>
      <c r="C46" t="s">
        <v>193</v>
      </c>
      <c r="D46" s="5">
        <v>5.84</v>
      </c>
      <c r="F46" s="8">
        <f t="shared" si="6"/>
        <v>228.70000000000093</v>
      </c>
      <c r="J46" s="28"/>
      <c r="K46" s="28"/>
      <c r="L46" s="1"/>
      <c r="M46" s="28" t="str">
        <f>B53</f>
        <v>08/18/2023</v>
      </c>
      <c r="N46" s="28" t="str">
        <f>C53</f>
        <v>POS ********YUS</v>
      </c>
      <c r="O46" s="31">
        <f>D53</f>
        <v>13.33</v>
      </c>
    </row>
    <row r="47" spans="2:15" x14ac:dyDescent="0.35">
      <c r="B47" s="4" t="s">
        <v>96</v>
      </c>
      <c r="C47" t="s">
        <v>188</v>
      </c>
      <c r="D47" s="5">
        <v>125</v>
      </c>
      <c r="F47" s="8">
        <f t="shared" si="6"/>
        <v>103.70000000000093</v>
      </c>
      <c r="J47" s="28"/>
      <c r="K47" s="28"/>
      <c r="L47" s="1"/>
      <c r="M47" s="28" t="str">
        <f t="shared" ref="M47:O48" si="8">B55</f>
        <v>08/22/2023</v>
      </c>
      <c r="N47" s="28" t="str">
        <f t="shared" si="8"/>
        <v>POS ********YUS</v>
      </c>
      <c r="O47" s="31">
        <f t="shared" si="8"/>
        <v>33.03</v>
      </c>
    </row>
    <row r="48" spans="2:15" x14ac:dyDescent="0.35">
      <c r="B48" s="4" t="s">
        <v>97</v>
      </c>
      <c r="C48" t="s">
        <v>193</v>
      </c>
      <c r="D48" s="5">
        <v>30.02</v>
      </c>
      <c r="F48" s="8">
        <f t="shared" si="6"/>
        <v>73.680000000000931</v>
      </c>
      <c r="J48" s="28"/>
      <c r="K48" s="28"/>
      <c r="L48" s="1"/>
      <c r="M48" s="28" t="str">
        <f t="shared" si="8"/>
        <v>08/22/2023</v>
      </c>
      <c r="N48" s="28" t="str">
        <f t="shared" si="8"/>
        <v>POS ********YUS</v>
      </c>
      <c r="O48" s="31">
        <f t="shared" si="8"/>
        <v>1.4</v>
      </c>
    </row>
    <row r="49" spans="2:15" x14ac:dyDescent="0.35">
      <c r="B49" s="4" t="s">
        <v>97</v>
      </c>
      <c r="C49" t="s">
        <v>193</v>
      </c>
      <c r="D49" s="5">
        <v>19.66</v>
      </c>
      <c r="F49" s="8">
        <f t="shared" si="6"/>
        <v>54.020000000000934</v>
      </c>
      <c r="J49" s="28"/>
      <c r="K49" s="28"/>
      <c r="L49" s="1"/>
      <c r="M49" s="28" t="str">
        <f t="shared" ref="M49:O51" si="9">B58</f>
        <v>08/23/2023</v>
      </c>
      <c r="N49" s="28" t="str">
        <f t="shared" si="9"/>
        <v>POS ********YUS</v>
      </c>
      <c r="O49" s="31">
        <f t="shared" si="9"/>
        <v>150</v>
      </c>
    </row>
    <row r="50" spans="2:15" x14ac:dyDescent="0.35">
      <c r="B50" s="4" t="s">
        <v>97</v>
      </c>
      <c r="C50" t="s">
        <v>193</v>
      </c>
      <c r="D50" s="5">
        <v>15.36</v>
      </c>
      <c r="F50" s="8">
        <f t="shared" si="6"/>
        <v>38.660000000000935</v>
      </c>
      <c r="J50" s="28"/>
      <c r="K50" s="28"/>
      <c r="L50" s="1"/>
      <c r="M50" s="28" t="str">
        <f t="shared" si="9"/>
        <v>08/23/2023</v>
      </c>
      <c r="N50" s="28" t="str">
        <f t="shared" si="9"/>
        <v>POS ********YUS</v>
      </c>
      <c r="O50" s="31">
        <f t="shared" si="9"/>
        <v>100</v>
      </c>
    </row>
    <row r="51" spans="2:15" x14ac:dyDescent="0.35">
      <c r="B51" s="4" t="s">
        <v>98</v>
      </c>
      <c r="C51" t="s">
        <v>193</v>
      </c>
      <c r="D51" s="5">
        <v>13.02</v>
      </c>
      <c r="F51" s="8">
        <f t="shared" si="6"/>
        <v>25.640000000000935</v>
      </c>
      <c r="J51" s="28"/>
      <c r="K51" s="28"/>
      <c r="L51" s="1"/>
      <c r="M51" s="28" t="str">
        <f t="shared" si="9"/>
        <v>08/23/2023</v>
      </c>
      <c r="N51" s="28" t="str">
        <f t="shared" si="9"/>
        <v>ATM ********YUS</v>
      </c>
      <c r="O51" s="31">
        <f t="shared" si="9"/>
        <v>20</v>
      </c>
    </row>
    <row r="52" spans="2:15" x14ac:dyDescent="0.35">
      <c r="B52" s="4" t="s">
        <v>98</v>
      </c>
      <c r="C52" t="s">
        <v>193</v>
      </c>
      <c r="D52" s="5">
        <v>10.99</v>
      </c>
      <c r="F52" s="8">
        <f t="shared" si="6"/>
        <v>14.650000000000935</v>
      </c>
      <c r="J52" s="28"/>
      <c r="K52" s="28"/>
      <c r="L52" s="1"/>
      <c r="M52" s="28" t="str">
        <f>B62</f>
        <v>08/24/2023</v>
      </c>
      <c r="N52" s="28" t="str">
        <f>C62</f>
        <v>POS ********YUS</v>
      </c>
      <c r="O52" s="31">
        <f>D62</f>
        <v>16.02</v>
      </c>
    </row>
    <row r="53" spans="2:15" x14ac:dyDescent="0.35">
      <c r="B53" s="4" t="s">
        <v>98</v>
      </c>
      <c r="C53" t="s">
        <v>193</v>
      </c>
      <c r="D53" s="5">
        <v>13.33</v>
      </c>
      <c r="F53" s="8">
        <f t="shared" si="6"/>
        <v>1.3200000000009346</v>
      </c>
      <c r="J53" s="28"/>
      <c r="K53" s="28"/>
      <c r="L53" s="1"/>
      <c r="M53" s="28" t="str">
        <f>B65</f>
        <v>08/25/2023</v>
      </c>
      <c r="N53" s="28" t="str">
        <f>C65</f>
        <v>POS ********YUS</v>
      </c>
      <c r="O53" s="31">
        <f>D65</f>
        <v>9.9499999999999993</v>
      </c>
    </row>
    <row r="54" spans="2:15" x14ac:dyDescent="0.35">
      <c r="B54" s="4" t="s">
        <v>99</v>
      </c>
      <c r="C54" t="s">
        <v>228</v>
      </c>
      <c r="D54" s="5"/>
      <c r="E54" s="5">
        <v>350</v>
      </c>
      <c r="F54" s="8">
        <f t="shared" si="6"/>
        <v>351.32000000000096</v>
      </c>
      <c r="J54" s="28"/>
      <c r="K54" s="28"/>
      <c r="L54" s="1"/>
      <c r="M54" s="28" t="str">
        <f t="shared" ref="M54:O62" si="10">B66</f>
        <v>08/25/2023</v>
      </c>
      <c r="N54" s="28" t="str">
        <f t="shared" si="10"/>
        <v>POS ********ZUS</v>
      </c>
      <c r="O54" s="31">
        <f t="shared" si="10"/>
        <v>360</v>
      </c>
    </row>
    <row r="55" spans="2:15" x14ac:dyDescent="0.35">
      <c r="B55" s="4" t="s">
        <v>100</v>
      </c>
      <c r="C55" t="s">
        <v>193</v>
      </c>
      <c r="D55" s="5">
        <v>33.03</v>
      </c>
      <c r="F55" s="8">
        <f t="shared" si="6"/>
        <v>318.29000000000099</v>
      </c>
      <c r="J55" s="28"/>
      <c r="K55" s="28"/>
      <c r="L55" s="1"/>
      <c r="M55" s="28" t="str">
        <f t="shared" si="10"/>
        <v>08/25/2023</v>
      </c>
      <c r="N55" s="28" t="str">
        <f t="shared" si="10"/>
        <v>With********wal</v>
      </c>
      <c r="O55" s="31">
        <f t="shared" si="10"/>
        <v>500</v>
      </c>
    </row>
    <row r="56" spans="2:15" x14ac:dyDescent="0.35">
      <c r="B56" s="4" t="s">
        <v>100</v>
      </c>
      <c r="C56" t="s">
        <v>193</v>
      </c>
      <c r="D56" s="5">
        <v>1.4</v>
      </c>
      <c r="F56" s="8">
        <f t="shared" si="6"/>
        <v>316.89000000000101</v>
      </c>
      <c r="J56" s="28"/>
      <c r="K56" s="28"/>
      <c r="L56" s="1"/>
      <c r="M56" s="28" t="str">
        <f t="shared" si="10"/>
        <v>08/25/2023</v>
      </c>
      <c r="N56" s="28" t="str">
        <f t="shared" si="10"/>
        <v>With********wal</v>
      </c>
      <c r="O56" s="31">
        <f t="shared" si="10"/>
        <v>100</v>
      </c>
    </row>
    <row r="57" spans="2:15" x14ac:dyDescent="0.35">
      <c r="B57" s="4" t="s">
        <v>100</v>
      </c>
      <c r="C57" t="s">
        <v>189</v>
      </c>
      <c r="D57" s="5"/>
      <c r="E57" s="5">
        <v>178</v>
      </c>
      <c r="F57" s="8">
        <f t="shared" si="6"/>
        <v>494.89000000000101</v>
      </c>
      <c r="J57" s="28"/>
      <c r="K57" s="28"/>
      <c r="L57" s="1"/>
      <c r="M57" s="28" t="str">
        <f t="shared" si="10"/>
        <v>08/25/2023</v>
      </c>
      <c r="N57" s="28" t="str">
        <f t="shared" si="10"/>
        <v>With********wal</v>
      </c>
      <c r="O57" s="31">
        <f t="shared" si="10"/>
        <v>200</v>
      </c>
    </row>
    <row r="58" spans="2:15" x14ac:dyDescent="0.35">
      <c r="B58" s="4" t="s">
        <v>101</v>
      </c>
      <c r="C58" t="s">
        <v>193</v>
      </c>
      <c r="D58" s="5">
        <v>150</v>
      </c>
      <c r="F58" s="8">
        <f t="shared" si="6"/>
        <v>344.89000000000101</v>
      </c>
      <c r="J58" s="28"/>
      <c r="K58" s="28"/>
      <c r="L58" s="1"/>
      <c r="M58" s="28" t="str">
        <f t="shared" si="10"/>
        <v>08/25/2023</v>
      </c>
      <c r="N58" s="28" t="str">
        <f t="shared" si="10"/>
        <v>With********wal</v>
      </c>
      <c r="O58" s="31">
        <f t="shared" si="10"/>
        <v>40</v>
      </c>
    </row>
    <row r="59" spans="2:15" x14ac:dyDescent="0.35">
      <c r="B59" s="4" t="s">
        <v>101</v>
      </c>
      <c r="C59" t="s">
        <v>193</v>
      </c>
      <c r="D59" s="5">
        <v>100</v>
      </c>
      <c r="F59" s="8">
        <f t="shared" si="6"/>
        <v>244.89000000000101</v>
      </c>
      <c r="J59" s="28"/>
      <c r="K59" s="28"/>
      <c r="L59" s="1"/>
      <c r="M59" s="28" t="str">
        <f t="shared" si="10"/>
        <v>08/25/2023</v>
      </c>
      <c r="N59" s="28" t="str">
        <f t="shared" si="10"/>
        <v>POS ********YUS</v>
      </c>
      <c r="O59" s="31">
        <f t="shared" si="10"/>
        <v>23.95</v>
      </c>
    </row>
    <row r="60" spans="2:15" x14ac:dyDescent="0.35">
      <c r="B60" s="4" t="s">
        <v>101</v>
      </c>
      <c r="C60" t="s">
        <v>218</v>
      </c>
      <c r="D60" s="5">
        <v>20</v>
      </c>
      <c r="F60" s="8">
        <f t="shared" si="6"/>
        <v>224.89000000000101</v>
      </c>
      <c r="J60" s="28"/>
      <c r="K60" s="28"/>
      <c r="L60" s="1"/>
      <c r="M60" s="28" t="str">
        <f t="shared" si="10"/>
        <v>08/26/2023</v>
      </c>
      <c r="N60" s="28" t="str">
        <f t="shared" si="10"/>
        <v>POS ********AUS</v>
      </c>
      <c r="O60" s="31">
        <f t="shared" si="10"/>
        <v>120</v>
      </c>
    </row>
    <row r="61" spans="2:15" x14ac:dyDescent="0.35">
      <c r="B61" s="4" t="s">
        <v>101</v>
      </c>
      <c r="C61" t="s">
        <v>191</v>
      </c>
      <c r="D61" s="5"/>
      <c r="E61" s="5">
        <v>350</v>
      </c>
      <c r="F61" s="8">
        <f t="shared" si="6"/>
        <v>574.89000000000101</v>
      </c>
      <c r="J61" s="28"/>
      <c r="K61" s="28"/>
      <c r="L61" s="1"/>
      <c r="M61" s="28" t="str">
        <f t="shared" si="10"/>
        <v>08/27/2023</v>
      </c>
      <c r="N61" s="28" t="str">
        <f t="shared" si="10"/>
        <v>POS ********YUS</v>
      </c>
      <c r="O61" s="31">
        <f t="shared" si="10"/>
        <v>3.54</v>
      </c>
    </row>
    <row r="62" spans="2:15" x14ac:dyDescent="0.35">
      <c r="B62" s="4" t="s">
        <v>102</v>
      </c>
      <c r="C62" t="s">
        <v>193</v>
      </c>
      <c r="D62" s="5">
        <v>16.02</v>
      </c>
      <c r="F62" s="8">
        <f t="shared" si="6"/>
        <v>558.87000000000103</v>
      </c>
      <c r="J62" s="28"/>
      <c r="K62" s="28"/>
      <c r="L62" s="1"/>
      <c r="M62" s="28" t="str">
        <f t="shared" si="10"/>
        <v>08/28/2023</v>
      </c>
      <c r="N62" s="28" t="str">
        <f t="shared" si="10"/>
        <v>POS ********YUS</v>
      </c>
      <c r="O62" s="31">
        <f t="shared" si="10"/>
        <v>9.99</v>
      </c>
    </row>
    <row r="63" spans="2:15" x14ac:dyDescent="0.35">
      <c r="B63" s="4" t="s">
        <v>103</v>
      </c>
      <c r="C63" t="s">
        <v>191</v>
      </c>
      <c r="D63" s="5"/>
      <c r="E63" s="5">
        <v>1</v>
      </c>
      <c r="F63" s="8">
        <f t="shared" si="6"/>
        <v>559.87000000000103</v>
      </c>
      <c r="J63" s="28"/>
      <c r="K63" s="28"/>
      <c r="L63" s="1"/>
      <c r="M63" s="28" t="str">
        <f>B75</f>
        <v>08/28/2023</v>
      </c>
      <c r="N63" s="28" t="str">
        <f>C75</f>
        <v>POS ********YUS</v>
      </c>
      <c r="O63" s="31">
        <f>D75</f>
        <v>14.99</v>
      </c>
    </row>
    <row r="64" spans="2:15" x14ac:dyDescent="0.35">
      <c r="B64" s="4" t="s">
        <v>103</v>
      </c>
      <c r="C64" t="s">
        <v>191</v>
      </c>
      <c r="D64" s="5"/>
      <c r="E64" s="5">
        <v>1196</v>
      </c>
      <c r="F64" s="8">
        <f t="shared" si="6"/>
        <v>1755.870000000001</v>
      </c>
      <c r="J64" s="28"/>
      <c r="K64" s="28"/>
      <c r="L64" s="1"/>
      <c r="M64" s="28" t="str">
        <f>B77</f>
        <v>08/29/2023</v>
      </c>
      <c r="N64" s="28" t="str">
        <f>C77</f>
        <v>POS ********YUS</v>
      </c>
      <c r="O64" s="31">
        <f>D77</f>
        <v>7.18</v>
      </c>
    </row>
    <row r="65" spans="2:15" x14ac:dyDescent="0.35">
      <c r="B65" s="4" t="s">
        <v>103</v>
      </c>
      <c r="C65" t="s">
        <v>193</v>
      </c>
      <c r="D65" s="5">
        <v>9.9499999999999993</v>
      </c>
      <c r="F65" s="8">
        <f t="shared" si="6"/>
        <v>1745.920000000001</v>
      </c>
      <c r="J65" s="28"/>
      <c r="K65" s="28"/>
      <c r="L65" s="1"/>
      <c r="M65" s="28" t="str">
        <f t="shared" ref="M65:O69" si="11">B78</f>
        <v>08/29/2023</v>
      </c>
      <c r="N65" s="28" t="str">
        <f t="shared" si="11"/>
        <v>POS ********AUS</v>
      </c>
      <c r="O65" s="31">
        <f t="shared" si="11"/>
        <v>153.99</v>
      </c>
    </row>
    <row r="66" spans="2:15" x14ac:dyDescent="0.35">
      <c r="B66" s="4" t="s">
        <v>103</v>
      </c>
      <c r="C66" t="s">
        <v>188</v>
      </c>
      <c r="D66" s="5">
        <v>360</v>
      </c>
      <c r="F66" s="8">
        <f t="shared" si="6"/>
        <v>1385.920000000001</v>
      </c>
      <c r="J66" s="28"/>
      <c r="K66" s="28"/>
      <c r="L66" s="1"/>
      <c r="M66" s="28" t="str">
        <f t="shared" si="11"/>
        <v>08/29/2023</v>
      </c>
      <c r="N66" s="28" t="str">
        <f t="shared" si="11"/>
        <v>POS ********YUS</v>
      </c>
      <c r="O66" s="31">
        <f t="shared" si="11"/>
        <v>19.91</v>
      </c>
    </row>
    <row r="67" spans="2:15" x14ac:dyDescent="0.35">
      <c r="B67" s="4" t="s">
        <v>103</v>
      </c>
      <c r="C67" t="s">
        <v>190</v>
      </c>
      <c r="D67" s="5">
        <v>500</v>
      </c>
      <c r="F67" s="8">
        <f t="shared" si="6"/>
        <v>885.92000000000098</v>
      </c>
      <c r="J67" s="28"/>
      <c r="K67" s="28"/>
      <c r="L67" s="1"/>
      <c r="M67" s="28" t="str">
        <f t="shared" si="11"/>
        <v>08/29/2023</v>
      </c>
      <c r="N67" s="28" t="str">
        <f t="shared" si="11"/>
        <v>POS ********YUS</v>
      </c>
      <c r="O67" s="31">
        <f t="shared" si="11"/>
        <v>2.6</v>
      </c>
    </row>
    <row r="68" spans="2:15" x14ac:dyDescent="0.35">
      <c r="B68" s="4" t="s">
        <v>103</v>
      </c>
      <c r="C68" t="s">
        <v>190</v>
      </c>
      <c r="D68" s="5">
        <v>100</v>
      </c>
      <c r="F68" s="8">
        <f t="shared" si="6"/>
        <v>785.92000000000098</v>
      </c>
      <c r="J68" s="28"/>
      <c r="K68" s="28"/>
      <c r="L68" s="1"/>
      <c r="M68" s="28" t="str">
        <f t="shared" si="11"/>
        <v>08/29/2023</v>
      </c>
      <c r="N68" s="28" t="str">
        <f t="shared" si="11"/>
        <v>POS ********YUS</v>
      </c>
      <c r="O68" s="31">
        <f t="shared" si="11"/>
        <v>30</v>
      </c>
    </row>
    <row r="69" spans="2:15" x14ac:dyDescent="0.35">
      <c r="B69" s="4" t="s">
        <v>103</v>
      </c>
      <c r="C69" t="s">
        <v>190</v>
      </c>
      <c r="D69" s="5">
        <v>200</v>
      </c>
      <c r="F69" s="8">
        <f t="shared" si="6"/>
        <v>585.92000000000098</v>
      </c>
      <c r="J69" s="28"/>
      <c r="K69" s="28"/>
      <c r="L69" s="1"/>
      <c r="M69" s="28" t="str">
        <f t="shared" si="11"/>
        <v>08/31/2023</v>
      </c>
      <c r="N69" s="28" t="str">
        <f t="shared" si="11"/>
        <v>POS ********YUS</v>
      </c>
      <c r="O69" s="31">
        <f t="shared" si="11"/>
        <v>6.76</v>
      </c>
    </row>
    <row r="70" spans="2:15" x14ac:dyDescent="0.35">
      <c r="B70" s="4" t="s">
        <v>103</v>
      </c>
      <c r="C70" t="s">
        <v>190</v>
      </c>
      <c r="D70" s="5">
        <v>40</v>
      </c>
      <c r="F70" s="8">
        <f t="shared" si="6"/>
        <v>545.92000000000098</v>
      </c>
      <c r="J70" s="28"/>
      <c r="K70" s="28"/>
      <c r="L70" s="1"/>
      <c r="M70" s="28" t="str">
        <f>B83</f>
        <v>08/31/2023</v>
      </c>
      <c r="N70" s="28" t="str">
        <f>C83</f>
        <v>POS ********AUS</v>
      </c>
      <c r="O70" s="31">
        <f>D83</f>
        <v>205.99</v>
      </c>
    </row>
    <row r="71" spans="2:15" x14ac:dyDescent="0.35">
      <c r="B71" s="4" t="s">
        <v>103</v>
      </c>
      <c r="C71" t="s">
        <v>193</v>
      </c>
      <c r="D71" s="5">
        <v>23.95</v>
      </c>
      <c r="F71" s="8">
        <f t="shared" ref="F71:F88" si="12">F70-D71+E71</f>
        <v>521.97000000000094</v>
      </c>
      <c r="J71" s="28"/>
      <c r="K71" s="28"/>
      <c r="L71" s="1"/>
      <c r="M71" s="28" t="str">
        <f t="shared" ref="M71:O73" si="13">B85</f>
        <v>08/31/2023</v>
      </c>
      <c r="N71" s="28" t="str">
        <f t="shared" si="13"/>
        <v>POS ********YUS</v>
      </c>
      <c r="O71" s="31">
        <f t="shared" si="13"/>
        <v>1.0820000000000001</v>
      </c>
    </row>
    <row r="72" spans="2:15" x14ac:dyDescent="0.35">
      <c r="B72" s="4" t="s">
        <v>104</v>
      </c>
      <c r="C72" t="s">
        <v>195</v>
      </c>
      <c r="D72" s="5">
        <v>120</v>
      </c>
      <c r="F72" s="8">
        <f t="shared" si="12"/>
        <v>401.97000000000094</v>
      </c>
      <c r="J72" s="28"/>
      <c r="K72" s="28"/>
      <c r="L72" s="1"/>
      <c r="M72" s="28" t="str">
        <f t="shared" si="13"/>
        <v>08/31/2023</v>
      </c>
      <c r="N72" s="28" t="str">
        <f t="shared" si="13"/>
        <v>ATM ********YUS</v>
      </c>
      <c r="O72" s="31">
        <f t="shared" si="13"/>
        <v>20</v>
      </c>
    </row>
    <row r="73" spans="2:15" x14ac:dyDescent="0.35">
      <c r="B73" s="4" t="s">
        <v>105</v>
      </c>
      <c r="C73" t="s">
        <v>193</v>
      </c>
      <c r="D73" s="5">
        <v>3.54</v>
      </c>
      <c r="F73" s="8">
        <f t="shared" si="12"/>
        <v>398.43000000000092</v>
      </c>
      <c r="J73" s="28"/>
      <c r="K73" s="28"/>
      <c r="L73" s="1"/>
      <c r="M73" s="28" t="str">
        <f t="shared" si="13"/>
        <v>08/31/2023</v>
      </c>
      <c r="N73" s="28" t="str">
        <f t="shared" si="13"/>
        <v>POS ********YUS</v>
      </c>
      <c r="O73" s="31">
        <f t="shared" si="13"/>
        <v>30.19</v>
      </c>
    </row>
    <row r="74" spans="2:15" x14ac:dyDescent="0.35">
      <c r="B74" s="4" t="s">
        <v>106</v>
      </c>
      <c r="C74" t="s">
        <v>193</v>
      </c>
      <c r="D74" s="5">
        <v>9.99</v>
      </c>
      <c r="F74" s="8">
        <f t="shared" si="12"/>
        <v>388.44000000000091</v>
      </c>
      <c r="J74" s="28"/>
      <c r="K74" s="28"/>
      <c r="L74" s="1"/>
      <c r="M74" s="28"/>
      <c r="N74" s="28"/>
      <c r="O74" s="1"/>
    </row>
    <row r="75" spans="2:15" x14ac:dyDescent="0.35">
      <c r="B75" s="4" t="s">
        <v>106</v>
      </c>
      <c r="C75" t="s">
        <v>193</v>
      </c>
      <c r="D75" s="5">
        <v>14.99</v>
      </c>
      <c r="F75" s="8">
        <f t="shared" si="12"/>
        <v>373.4500000000009</v>
      </c>
      <c r="J75" s="28"/>
      <c r="K75" s="28"/>
      <c r="L75" s="1"/>
      <c r="M75" s="28" t="str">
        <f>B88</f>
        <v>08/31/2023</v>
      </c>
      <c r="N75" s="28" t="str">
        <f>C88</f>
        <v>Ending Balance</v>
      </c>
      <c r="O75" s="22">
        <f>F88</f>
        <v>225.74800000000096</v>
      </c>
    </row>
    <row r="76" spans="2:15" x14ac:dyDescent="0.35">
      <c r="B76" s="4" t="s">
        <v>106</v>
      </c>
      <c r="C76" t="s">
        <v>189</v>
      </c>
      <c r="D76" s="5"/>
      <c r="E76" s="5">
        <v>165</v>
      </c>
      <c r="F76" s="8">
        <f t="shared" si="12"/>
        <v>538.45000000000095</v>
      </c>
      <c r="J76" s="28"/>
      <c r="K76" s="28"/>
      <c r="L76" s="1"/>
      <c r="M76" s="28"/>
      <c r="N76" s="28"/>
      <c r="O76" s="1"/>
    </row>
    <row r="77" spans="2:15" x14ac:dyDescent="0.35">
      <c r="B77" s="4" t="s">
        <v>107</v>
      </c>
      <c r="C77" t="s">
        <v>193</v>
      </c>
      <c r="D77" s="5">
        <v>7.18</v>
      </c>
      <c r="F77" s="8">
        <f t="shared" si="12"/>
        <v>531.270000000001</v>
      </c>
      <c r="J77" s="29"/>
      <c r="K77" s="49" t="s">
        <v>163</v>
      </c>
      <c r="L77" s="48">
        <f>SUM(L7:L76)</f>
        <v>4626.5000000000009</v>
      </c>
      <c r="M77" s="49"/>
      <c r="N77" s="49" t="s">
        <v>163</v>
      </c>
      <c r="O77" s="48">
        <f>SUM(O7:O76)</f>
        <v>4626.5</v>
      </c>
    </row>
    <row r="78" spans="2:15" x14ac:dyDescent="0.35">
      <c r="B78" s="4" t="s">
        <v>107</v>
      </c>
      <c r="C78" t="s">
        <v>195</v>
      </c>
      <c r="D78" s="5">
        <v>153.99</v>
      </c>
      <c r="F78" s="8">
        <f t="shared" si="12"/>
        <v>377.280000000001</v>
      </c>
    </row>
    <row r="79" spans="2:15" x14ac:dyDescent="0.35">
      <c r="B79" s="4" t="s">
        <v>107</v>
      </c>
      <c r="C79" t="s">
        <v>193</v>
      </c>
      <c r="D79" s="5">
        <v>19.91</v>
      </c>
      <c r="F79" s="8">
        <f t="shared" si="12"/>
        <v>357.37000000000097</v>
      </c>
    </row>
    <row r="80" spans="2:15" x14ac:dyDescent="0.35">
      <c r="B80" s="4" t="s">
        <v>107</v>
      </c>
      <c r="C80" t="s">
        <v>193</v>
      </c>
      <c r="D80" s="5">
        <v>2.6</v>
      </c>
      <c r="F80" s="8">
        <f t="shared" si="12"/>
        <v>354.77000000000095</v>
      </c>
    </row>
    <row r="81" spans="2:6" x14ac:dyDescent="0.35">
      <c r="B81" s="4" t="s">
        <v>107</v>
      </c>
      <c r="C81" t="s">
        <v>193</v>
      </c>
      <c r="D81" s="5">
        <v>30</v>
      </c>
      <c r="F81" s="8">
        <f t="shared" si="12"/>
        <v>324.77000000000095</v>
      </c>
    </row>
    <row r="82" spans="2:6" x14ac:dyDescent="0.35">
      <c r="B82" s="4" t="s">
        <v>108</v>
      </c>
      <c r="C82" t="s">
        <v>193</v>
      </c>
      <c r="D82" s="5">
        <v>6.76</v>
      </c>
      <c r="F82" s="8">
        <f t="shared" si="12"/>
        <v>318.01000000000096</v>
      </c>
    </row>
    <row r="83" spans="2:6" x14ac:dyDescent="0.35">
      <c r="B83" s="4" t="s">
        <v>108</v>
      </c>
      <c r="C83" t="s">
        <v>195</v>
      </c>
      <c r="D83" s="5">
        <v>205.99</v>
      </c>
      <c r="F83" s="8">
        <f t="shared" si="12"/>
        <v>112.02000000000095</v>
      </c>
    </row>
    <row r="84" spans="2:6" x14ac:dyDescent="0.35">
      <c r="B84" s="4" t="s">
        <v>108</v>
      </c>
      <c r="C84" t="s">
        <v>228</v>
      </c>
      <c r="D84" s="5"/>
      <c r="E84" s="5">
        <v>165</v>
      </c>
      <c r="F84" s="8">
        <f t="shared" si="12"/>
        <v>277.02000000000095</v>
      </c>
    </row>
    <row r="85" spans="2:6" x14ac:dyDescent="0.35">
      <c r="B85" s="4" t="s">
        <v>108</v>
      </c>
      <c r="C85" t="s">
        <v>193</v>
      </c>
      <c r="D85" s="5">
        <v>1.0820000000000001</v>
      </c>
      <c r="F85" s="8">
        <f t="shared" si="12"/>
        <v>275.93800000000095</v>
      </c>
    </row>
    <row r="86" spans="2:6" x14ac:dyDescent="0.35">
      <c r="B86" s="4" t="s">
        <v>108</v>
      </c>
      <c r="C86" t="s">
        <v>218</v>
      </c>
      <c r="D86" s="5">
        <v>20</v>
      </c>
      <c r="F86" s="8">
        <f t="shared" si="12"/>
        <v>255.93800000000095</v>
      </c>
    </row>
    <row r="87" spans="2:6" x14ac:dyDescent="0.35">
      <c r="B87" s="4" t="s">
        <v>108</v>
      </c>
      <c r="C87" t="s">
        <v>193</v>
      </c>
      <c r="D87" s="5">
        <v>30.19</v>
      </c>
      <c r="F87" s="8">
        <f t="shared" si="12"/>
        <v>225.74800000000096</v>
      </c>
    </row>
    <row r="88" spans="2:6" x14ac:dyDescent="0.35">
      <c r="B88" s="4" t="s">
        <v>108</v>
      </c>
      <c r="C88" t="s">
        <v>20</v>
      </c>
      <c r="F88" s="8">
        <f t="shared" si="12"/>
        <v>225.74800000000096</v>
      </c>
    </row>
    <row r="89" spans="2:6" x14ac:dyDescent="0.35">
      <c r="D89" s="5">
        <f>SUBTOTAL(109,Table9[[Debits ]])</f>
        <v>4400.7519999999995</v>
      </c>
      <c r="E89" s="5">
        <f>SUBTOTAL(109,Table9[Credits])</f>
        <v>4360.99</v>
      </c>
      <c r="F89" s="67">
        <f>F88</f>
        <v>225.74800000000096</v>
      </c>
    </row>
  </sheetData>
  <mergeCells count="1">
    <mergeCell ref="J5:O5"/>
  </mergeCells>
  <pageMargins left="0.7" right="0.7" top="0.75" bottom="0.75" header="0.3" footer="0.3"/>
  <pageSetup paperSize="9" scale="56" orientation="portrait" r:id="rId1"/>
  <colBreaks count="1" manualBreakCount="1">
    <brk id="7" max="1048575" man="1"/>
  </colBreaks>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56C3E-DDD2-44FD-AD6F-42167DE2B6D0}">
  <dimension ref="B4:O91"/>
  <sheetViews>
    <sheetView view="pageBreakPreview" zoomScaleNormal="100" zoomScaleSheetLayoutView="100" workbookViewId="0">
      <selection activeCell="C6" sqref="C6"/>
    </sheetView>
  </sheetViews>
  <sheetFormatPr defaultRowHeight="14.5" x14ac:dyDescent="0.35"/>
  <cols>
    <col min="2" max="2" width="11.36328125" style="4" bestFit="1" customWidth="1"/>
    <col min="3" max="3" width="61.453125" bestFit="1" customWidth="1"/>
    <col min="4" max="4" width="12.453125" customWidth="1"/>
    <col min="5" max="5" width="10.54296875" style="7" customWidth="1"/>
    <col min="6" max="6" width="12.1796875" customWidth="1"/>
    <col min="7" max="9" width="8.7265625" customWidth="1"/>
    <col min="10" max="10" width="11.36328125" style="25" customWidth="1"/>
    <col min="11" max="11" width="29.1796875" style="25" customWidth="1"/>
    <col min="12" max="12" width="11.36328125" customWidth="1"/>
    <col min="13" max="13" width="11.36328125" style="25" bestFit="1" customWidth="1"/>
    <col min="14" max="14" width="29.36328125" style="25" customWidth="1"/>
    <col min="15" max="15" width="10.81640625" customWidth="1"/>
  </cols>
  <sheetData>
    <row r="4" spans="2:15" ht="15" thickBot="1" x14ac:dyDescent="0.4"/>
    <row r="5" spans="2:15" x14ac:dyDescent="0.35">
      <c r="B5" s="9" t="s">
        <v>0</v>
      </c>
      <c r="C5" s="10" t="s">
        <v>1</v>
      </c>
      <c r="D5" s="20" t="s">
        <v>2</v>
      </c>
      <c r="E5" s="20" t="s">
        <v>3</v>
      </c>
      <c r="F5" s="10" t="s">
        <v>4</v>
      </c>
      <c r="J5" s="68" t="s">
        <v>8</v>
      </c>
      <c r="K5" s="69"/>
      <c r="L5" s="69"/>
      <c r="M5" s="69"/>
      <c r="N5" s="69"/>
      <c r="O5" s="70"/>
    </row>
    <row r="6" spans="2:15" x14ac:dyDescent="0.35">
      <c r="B6" s="3">
        <v>44935</v>
      </c>
      <c r="C6" t="s">
        <v>18</v>
      </c>
      <c r="D6" s="21"/>
      <c r="E6" s="21"/>
      <c r="F6" s="8">
        <f>Aug!F88</f>
        <v>225.74800000000096</v>
      </c>
      <c r="J6" s="50" t="s">
        <v>5</v>
      </c>
      <c r="K6" s="51" t="s">
        <v>6</v>
      </c>
      <c r="L6" s="44" t="s">
        <v>7</v>
      </c>
      <c r="M6" s="50" t="s">
        <v>9</v>
      </c>
      <c r="N6" s="45" t="s">
        <v>11</v>
      </c>
      <c r="O6" s="52" t="s">
        <v>12</v>
      </c>
    </row>
    <row r="7" spans="2:15" x14ac:dyDescent="0.35">
      <c r="B7" s="3">
        <v>44935</v>
      </c>
      <c r="C7" t="s">
        <v>229</v>
      </c>
      <c r="D7" s="21">
        <v>60</v>
      </c>
      <c r="E7" s="21"/>
      <c r="F7" s="8">
        <f t="shared" ref="F7:F38" si="0">F6-D7+E7</f>
        <v>165.74800000000096</v>
      </c>
      <c r="J7" s="24">
        <f>B6</f>
        <v>44935</v>
      </c>
      <c r="K7" s="24" t="str">
        <f>C6</f>
        <v>Beginning Balance</v>
      </c>
      <c r="L7" s="14">
        <f>F6</f>
        <v>225.74800000000096</v>
      </c>
      <c r="M7" s="24">
        <f t="shared" ref="M7:O8" si="1">B7</f>
        <v>44935</v>
      </c>
      <c r="N7" s="24" t="str">
        <f t="shared" si="1"/>
        <v xml:space="preserve">POS ********GB </v>
      </c>
      <c r="O7" s="30">
        <f t="shared" si="1"/>
        <v>60</v>
      </c>
    </row>
    <row r="8" spans="2:15" x14ac:dyDescent="0.35">
      <c r="B8" s="3">
        <v>44935</v>
      </c>
      <c r="C8" t="s">
        <v>230</v>
      </c>
      <c r="D8" s="21">
        <v>0.6</v>
      </c>
      <c r="E8" s="21"/>
      <c r="F8" s="8">
        <f t="shared" si="0"/>
        <v>165.14800000000096</v>
      </c>
      <c r="J8" s="24">
        <f t="shared" ref="J8:K11" si="2">B9</f>
        <v>44966</v>
      </c>
      <c r="K8" s="24" t="str">
        <f t="shared" si="2"/>
        <v xml:space="preserve"> Poi********AZU</v>
      </c>
      <c r="L8" s="30">
        <f>E9</f>
        <v>300</v>
      </c>
      <c r="M8" s="24">
        <f t="shared" si="1"/>
        <v>44935</v>
      </c>
      <c r="N8" s="24" t="str">
        <f t="shared" si="1"/>
        <v>ATM ********09S</v>
      </c>
      <c r="O8" s="30">
        <f t="shared" si="1"/>
        <v>0.6</v>
      </c>
    </row>
    <row r="9" spans="2:15" x14ac:dyDescent="0.35">
      <c r="B9" s="3">
        <v>44966</v>
      </c>
      <c r="C9" t="s">
        <v>231</v>
      </c>
      <c r="D9" s="7"/>
      <c r="E9" s="21">
        <v>300</v>
      </c>
      <c r="F9" s="8">
        <f t="shared" si="0"/>
        <v>465.14800000000093</v>
      </c>
      <c r="J9" s="24">
        <f t="shared" si="2"/>
        <v>44966</v>
      </c>
      <c r="K9" s="24" t="str">
        <f t="shared" si="2"/>
        <v>Depo********sit</v>
      </c>
      <c r="L9" s="30">
        <f>E10</f>
        <v>280</v>
      </c>
      <c r="M9" s="24">
        <f>B13</f>
        <v>44994</v>
      </c>
      <c r="N9" s="24" t="str">
        <f>C13</f>
        <v>POS ********ZUS</v>
      </c>
      <c r="O9" s="30">
        <f>D13</f>
        <v>300</v>
      </c>
    </row>
    <row r="10" spans="2:15" x14ac:dyDescent="0.35">
      <c r="B10" s="3">
        <v>44966</v>
      </c>
      <c r="C10" t="s">
        <v>189</v>
      </c>
      <c r="D10" s="7"/>
      <c r="E10" s="21">
        <v>280</v>
      </c>
      <c r="F10" s="8">
        <f t="shared" si="0"/>
        <v>745.14800000000093</v>
      </c>
      <c r="J10" s="24">
        <f t="shared" si="2"/>
        <v>44966</v>
      </c>
      <c r="K10" s="24" t="str">
        <f t="shared" si="2"/>
        <v>Poin********ZUS</v>
      </c>
      <c r="L10" s="30">
        <f>E11</f>
        <v>300</v>
      </c>
      <c r="M10" s="24">
        <f>B15</f>
        <v>45055</v>
      </c>
      <c r="N10" s="24" t="str">
        <f>C15</f>
        <v xml:space="preserve">POS ********S  </v>
      </c>
      <c r="O10" s="30">
        <f>D15</f>
        <v>113.97</v>
      </c>
    </row>
    <row r="11" spans="2:15" x14ac:dyDescent="0.35">
      <c r="B11" s="3">
        <v>44966</v>
      </c>
      <c r="C11" t="s">
        <v>191</v>
      </c>
      <c r="D11" s="7"/>
      <c r="E11" s="21">
        <v>300</v>
      </c>
      <c r="F11" s="8">
        <f t="shared" si="0"/>
        <v>1045.148000000001</v>
      </c>
      <c r="J11" s="24">
        <f t="shared" si="2"/>
        <v>44994</v>
      </c>
      <c r="K11" s="24" t="str">
        <f t="shared" si="2"/>
        <v xml:space="preserve">Depo********S  </v>
      </c>
      <c r="L11" s="30">
        <f>E12</f>
        <v>160</v>
      </c>
      <c r="M11" s="24">
        <f t="shared" ref="M11:O16" si="3">B16</f>
        <v>45055</v>
      </c>
      <c r="N11" s="24" t="str">
        <f t="shared" si="3"/>
        <v>POS ********AUS</v>
      </c>
      <c r="O11" s="30">
        <f t="shared" si="3"/>
        <v>17.920000000000002</v>
      </c>
    </row>
    <row r="12" spans="2:15" x14ac:dyDescent="0.35">
      <c r="B12" s="3">
        <v>44994</v>
      </c>
      <c r="C12" t="s">
        <v>232</v>
      </c>
      <c r="D12" s="7"/>
      <c r="E12" s="21">
        <v>160</v>
      </c>
      <c r="F12" s="8">
        <f t="shared" si="0"/>
        <v>1205.148000000001</v>
      </c>
      <c r="J12" s="24">
        <f>B14</f>
        <v>44994</v>
      </c>
      <c r="K12" s="24" t="str">
        <f>C14</f>
        <v>ATM ********YUS</v>
      </c>
      <c r="L12" s="30">
        <f>E14</f>
        <v>150</v>
      </c>
      <c r="M12" s="24">
        <f t="shared" si="3"/>
        <v>45055</v>
      </c>
      <c r="N12" s="24" t="str">
        <f t="shared" si="3"/>
        <v>POS ********YUS</v>
      </c>
      <c r="O12" s="30">
        <f t="shared" si="3"/>
        <v>57.11</v>
      </c>
    </row>
    <row r="13" spans="2:15" x14ac:dyDescent="0.35">
      <c r="B13" s="3">
        <v>44994</v>
      </c>
      <c r="C13" t="s">
        <v>188</v>
      </c>
      <c r="D13" s="21">
        <v>300</v>
      </c>
      <c r="E13" s="21"/>
      <c r="F13" s="8">
        <f t="shared" si="0"/>
        <v>905.14800000000105</v>
      </c>
      <c r="J13" s="24">
        <f>B23</f>
        <v>45055</v>
      </c>
      <c r="K13" s="24" t="str">
        <f>C23</f>
        <v xml:space="preserve">Elec********d) </v>
      </c>
      <c r="L13" s="30">
        <f>E23</f>
        <v>200</v>
      </c>
      <c r="M13" s="24">
        <f t="shared" si="3"/>
        <v>45055</v>
      </c>
      <c r="N13" s="24" t="str">
        <f t="shared" si="3"/>
        <v>POS ********YUS</v>
      </c>
      <c r="O13" s="30">
        <f t="shared" si="3"/>
        <v>75.260000000000005</v>
      </c>
    </row>
    <row r="14" spans="2:15" x14ac:dyDescent="0.35">
      <c r="B14" s="3">
        <v>44994</v>
      </c>
      <c r="C14" t="s">
        <v>218</v>
      </c>
      <c r="D14" s="21"/>
      <c r="E14" s="21">
        <v>150</v>
      </c>
      <c r="F14" s="8">
        <f t="shared" si="0"/>
        <v>1055.148000000001</v>
      </c>
      <c r="J14" s="24">
        <f>B29</f>
        <v>45086</v>
      </c>
      <c r="K14" s="24" t="str">
        <f>C29</f>
        <v>Elec********ed)</v>
      </c>
      <c r="L14" s="30">
        <f>E29</f>
        <v>200</v>
      </c>
      <c r="M14" s="24">
        <f t="shared" si="3"/>
        <v>45055</v>
      </c>
      <c r="N14" s="24" t="str">
        <f t="shared" si="3"/>
        <v xml:space="preserve">Elec********22 </v>
      </c>
      <c r="O14" s="30">
        <f t="shared" si="3"/>
        <v>300</v>
      </c>
    </row>
    <row r="15" spans="2:15" x14ac:dyDescent="0.35">
      <c r="B15" s="3">
        <v>45055</v>
      </c>
      <c r="C15" t="s">
        <v>233</v>
      </c>
      <c r="D15" s="21">
        <v>113.97</v>
      </c>
      <c r="E15" s="21"/>
      <c r="F15" s="8">
        <f t="shared" si="0"/>
        <v>941.17800000000102</v>
      </c>
      <c r="J15" s="24">
        <f>B31</f>
        <v>45116</v>
      </c>
      <c r="K15" s="24" t="str">
        <f>C31</f>
        <v>ATM ********YUS</v>
      </c>
      <c r="L15" s="30">
        <f>E31</f>
        <v>100</v>
      </c>
      <c r="M15" s="24">
        <f t="shared" si="3"/>
        <v>45055</v>
      </c>
      <c r="N15" s="24" t="str">
        <f t="shared" si="3"/>
        <v>Elec********112</v>
      </c>
      <c r="O15" s="30">
        <f t="shared" si="3"/>
        <v>400</v>
      </c>
    </row>
    <row r="16" spans="2:15" x14ac:dyDescent="0.35">
      <c r="B16" s="3">
        <v>45055</v>
      </c>
      <c r="C16" t="s">
        <v>195</v>
      </c>
      <c r="D16" s="21">
        <v>17.920000000000002</v>
      </c>
      <c r="E16" s="21"/>
      <c r="F16" s="8">
        <f t="shared" si="0"/>
        <v>923.25800000000106</v>
      </c>
      <c r="J16" s="24">
        <f>B33</f>
        <v>45116</v>
      </c>
      <c r="K16" s="24" t="str">
        <f>C33</f>
        <v xml:space="preserve">Elec********d) </v>
      </c>
      <c r="L16" s="30">
        <f>E33</f>
        <v>200</v>
      </c>
      <c r="M16" s="24">
        <f t="shared" si="3"/>
        <v>45055</v>
      </c>
      <c r="N16" s="24" t="str">
        <f t="shared" si="3"/>
        <v xml:space="preserve">POS ********US </v>
      </c>
      <c r="O16" s="30">
        <f t="shared" si="3"/>
        <v>22.87</v>
      </c>
    </row>
    <row r="17" spans="2:15" x14ac:dyDescent="0.35">
      <c r="B17" s="3">
        <v>45055</v>
      </c>
      <c r="C17" t="s">
        <v>193</v>
      </c>
      <c r="D17" s="21">
        <v>57.11</v>
      </c>
      <c r="E17" s="21"/>
      <c r="F17" s="8">
        <f t="shared" si="0"/>
        <v>866.14800000000105</v>
      </c>
      <c r="J17" s="24">
        <f>B35</f>
        <v>45116</v>
      </c>
      <c r="K17" s="24" t="str">
        <f>C35</f>
        <v xml:space="preserve">Reve********32 </v>
      </c>
      <c r="L17" s="30">
        <f>E35</f>
        <v>32</v>
      </c>
      <c r="M17" s="24">
        <f>B22</f>
        <v>45055</v>
      </c>
      <c r="N17" s="24" t="str">
        <f>C22</f>
        <v>Elec********378</v>
      </c>
      <c r="O17" s="30">
        <f>D22</f>
        <v>200</v>
      </c>
    </row>
    <row r="18" spans="2:15" x14ac:dyDescent="0.35">
      <c r="B18" s="3">
        <v>45055</v>
      </c>
      <c r="C18" t="s">
        <v>193</v>
      </c>
      <c r="D18" s="21">
        <v>75.260000000000005</v>
      </c>
      <c r="E18" s="21"/>
      <c r="F18" s="8">
        <f t="shared" si="0"/>
        <v>790.88800000000106</v>
      </c>
      <c r="J18" s="24">
        <f>B36</f>
        <v>45116</v>
      </c>
      <c r="K18" s="24" t="str">
        <f>C36</f>
        <v xml:space="preserve">Reve********32 </v>
      </c>
      <c r="L18" s="30">
        <f>E36</f>
        <v>32</v>
      </c>
      <c r="M18" s="24">
        <f t="shared" ref="M18:O22" si="4">B24</f>
        <v>45055</v>
      </c>
      <c r="N18" s="24" t="str">
        <f t="shared" si="4"/>
        <v>Insu********ed)</v>
      </c>
      <c r="O18" s="30">
        <f t="shared" si="4"/>
        <v>32</v>
      </c>
    </row>
    <row r="19" spans="2:15" x14ac:dyDescent="0.35">
      <c r="B19" s="3">
        <v>45055</v>
      </c>
      <c r="C19" t="s">
        <v>234</v>
      </c>
      <c r="D19" s="21">
        <v>300</v>
      </c>
      <c r="E19" s="21"/>
      <c r="F19" s="8">
        <f t="shared" si="0"/>
        <v>490.88800000000106</v>
      </c>
      <c r="J19" s="24">
        <f>B42</f>
        <v>45178</v>
      </c>
      <c r="K19" s="24" t="str">
        <f>C42</f>
        <v>Depo********sit</v>
      </c>
      <c r="L19" s="30">
        <f>E42</f>
        <v>165</v>
      </c>
      <c r="M19" s="24">
        <f t="shared" si="4"/>
        <v>45086</v>
      </c>
      <c r="N19" s="24" t="str">
        <f t="shared" si="4"/>
        <v xml:space="preserve">POS ********US </v>
      </c>
      <c r="O19" s="30">
        <f t="shared" si="4"/>
        <v>7</v>
      </c>
    </row>
    <row r="20" spans="2:15" x14ac:dyDescent="0.35">
      <c r="B20" s="3">
        <v>45055</v>
      </c>
      <c r="C20" t="s">
        <v>235</v>
      </c>
      <c r="D20" s="21">
        <v>400</v>
      </c>
      <c r="E20" s="21"/>
      <c r="F20" s="8">
        <f t="shared" si="0"/>
        <v>90.888000000001057</v>
      </c>
      <c r="J20" s="26" t="str">
        <f>B47</f>
        <v>09/13/2023</v>
      </c>
      <c r="K20" s="26" t="str">
        <f>C47</f>
        <v>Depo********sit</v>
      </c>
      <c r="L20" s="30">
        <f>E47</f>
        <v>178</v>
      </c>
      <c r="M20" s="24">
        <f t="shared" si="4"/>
        <v>45086</v>
      </c>
      <c r="N20" s="24" t="str">
        <f t="shared" si="4"/>
        <v>POS ********YUS</v>
      </c>
      <c r="O20" s="30">
        <f t="shared" si="4"/>
        <v>9.08</v>
      </c>
    </row>
    <row r="21" spans="2:15" x14ac:dyDescent="0.35">
      <c r="B21" s="3">
        <v>45055</v>
      </c>
      <c r="C21" t="s">
        <v>203</v>
      </c>
      <c r="D21" s="21">
        <v>22.87</v>
      </c>
      <c r="E21" s="21"/>
      <c r="F21" s="8">
        <f t="shared" si="0"/>
        <v>68.018000000001052</v>
      </c>
      <c r="J21" s="26" t="str">
        <f>B51</f>
        <v>09/16/2023</v>
      </c>
      <c r="K21" s="26" t="str">
        <f>C51</f>
        <v>Depo********sit</v>
      </c>
      <c r="L21" s="30">
        <f>E51</f>
        <v>978.75</v>
      </c>
      <c r="M21" s="24">
        <f t="shared" si="4"/>
        <v>45086</v>
      </c>
      <c r="N21" s="24" t="str">
        <f t="shared" si="4"/>
        <v xml:space="preserve">POS ********US </v>
      </c>
      <c r="O21" s="30">
        <f t="shared" si="4"/>
        <v>12.48</v>
      </c>
    </row>
    <row r="22" spans="2:15" x14ac:dyDescent="0.35">
      <c r="B22" s="3">
        <v>45055</v>
      </c>
      <c r="C22" t="s">
        <v>236</v>
      </c>
      <c r="D22" s="21">
        <v>200</v>
      </c>
      <c r="E22" s="21"/>
      <c r="F22" s="8">
        <f t="shared" si="0"/>
        <v>-131.98199999999895</v>
      </c>
      <c r="J22" s="26" t="str">
        <f>B68</f>
        <v>09/22/2023</v>
      </c>
      <c r="K22" s="26" t="str">
        <f>C68</f>
        <v>Depo********sit</v>
      </c>
      <c r="L22" s="30">
        <f>E68</f>
        <v>165</v>
      </c>
      <c r="M22" s="24">
        <f t="shared" si="4"/>
        <v>45086</v>
      </c>
      <c r="N22" s="24" t="str">
        <f t="shared" si="4"/>
        <v>Elec********378</v>
      </c>
      <c r="O22" s="30">
        <f t="shared" si="4"/>
        <v>200</v>
      </c>
    </row>
    <row r="23" spans="2:15" x14ac:dyDescent="0.35">
      <c r="B23" s="3">
        <v>45055</v>
      </c>
      <c r="C23" t="s">
        <v>237</v>
      </c>
      <c r="D23" s="21"/>
      <c r="E23" s="21">
        <v>200</v>
      </c>
      <c r="F23" s="8">
        <f t="shared" si="0"/>
        <v>68.018000000001052</v>
      </c>
      <c r="J23" s="26" t="str">
        <f>B72</f>
        <v>09/24/2023</v>
      </c>
      <c r="K23" s="26" t="str">
        <f>C72</f>
        <v>Poin********ZUS</v>
      </c>
      <c r="L23" s="30">
        <f>E72</f>
        <v>450</v>
      </c>
      <c r="M23" s="24">
        <f>B30</f>
        <v>45086</v>
      </c>
      <c r="N23" s="24" t="str">
        <f>C30</f>
        <v>Insu********ed)</v>
      </c>
      <c r="O23" s="30">
        <f>D30</f>
        <v>32</v>
      </c>
    </row>
    <row r="24" spans="2:15" x14ac:dyDescent="0.35">
      <c r="B24" s="3">
        <v>45055</v>
      </c>
      <c r="C24" t="s">
        <v>238</v>
      </c>
      <c r="D24" s="21">
        <v>32</v>
      </c>
      <c r="E24" s="21"/>
      <c r="F24" s="8">
        <f t="shared" si="0"/>
        <v>36.018000000001052</v>
      </c>
      <c r="J24" s="26" t="str">
        <f>B75</f>
        <v>09/25/2023</v>
      </c>
      <c r="K24" s="26" t="str">
        <f>C75</f>
        <v>Depo********sit</v>
      </c>
      <c r="L24" s="30">
        <f>E75</f>
        <v>178</v>
      </c>
      <c r="M24" s="24">
        <f>B32</f>
        <v>45116</v>
      </c>
      <c r="N24" s="24" t="str">
        <f>C32</f>
        <v>Elec********378</v>
      </c>
      <c r="O24" s="30">
        <f>D32</f>
        <v>200</v>
      </c>
    </row>
    <row r="25" spans="2:15" x14ac:dyDescent="0.35">
      <c r="B25" s="3">
        <v>45086</v>
      </c>
      <c r="C25" t="s">
        <v>203</v>
      </c>
      <c r="D25" s="21">
        <v>7</v>
      </c>
      <c r="E25" s="21"/>
      <c r="F25" s="8">
        <f t="shared" si="0"/>
        <v>29.018000000001052</v>
      </c>
      <c r="J25" s="26" t="str">
        <f>B86</f>
        <v>09/29/2023</v>
      </c>
      <c r="K25" s="26" t="str">
        <f>C86</f>
        <v>Depo********sit</v>
      </c>
      <c r="L25" s="30">
        <f>E86</f>
        <v>200</v>
      </c>
      <c r="M25" s="24">
        <f>B34</f>
        <v>45116</v>
      </c>
      <c r="N25" s="24" t="str">
        <f>C34</f>
        <v>Insu********ed)</v>
      </c>
      <c r="O25" s="30">
        <f>D34</f>
        <v>32</v>
      </c>
    </row>
    <row r="26" spans="2:15" x14ac:dyDescent="0.35">
      <c r="B26" s="3">
        <v>45086</v>
      </c>
      <c r="C26" t="s">
        <v>193</v>
      </c>
      <c r="D26" s="21">
        <v>9.08</v>
      </c>
      <c r="E26" s="21"/>
      <c r="F26" s="8">
        <f t="shared" si="0"/>
        <v>19.938000000001054</v>
      </c>
      <c r="J26" s="27" t="str">
        <f>B89</f>
        <v>09/30/2023</v>
      </c>
      <c r="K26" s="27" t="str">
        <f>C89</f>
        <v>Cred********est</v>
      </c>
      <c r="L26" s="36">
        <f>E89</f>
        <v>0.02</v>
      </c>
      <c r="M26" s="37">
        <f>B37</f>
        <v>45147</v>
      </c>
      <c r="N26" s="37" t="str">
        <f>C37</f>
        <v xml:space="preserve">POS ********US </v>
      </c>
      <c r="O26" s="36">
        <f>D37</f>
        <v>7.52</v>
      </c>
    </row>
    <row r="27" spans="2:15" x14ac:dyDescent="0.35">
      <c r="B27" s="3">
        <v>45086</v>
      </c>
      <c r="C27" t="s">
        <v>203</v>
      </c>
      <c r="D27" s="21">
        <v>12.48</v>
      </c>
      <c r="E27" s="21"/>
      <c r="F27" s="8">
        <f t="shared" si="0"/>
        <v>7.4580000000010536</v>
      </c>
      <c r="J27" s="28"/>
      <c r="K27" s="28"/>
      <c r="L27" s="1"/>
      <c r="M27" s="37">
        <f t="shared" ref="M27:O30" si="5">B38</f>
        <v>45147</v>
      </c>
      <c r="N27" s="37" t="str">
        <f t="shared" si="5"/>
        <v xml:space="preserve">POS ********US </v>
      </c>
      <c r="O27" s="36">
        <f t="shared" si="5"/>
        <v>19.98</v>
      </c>
    </row>
    <row r="28" spans="2:15" x14ac:dyDescent="0.35">
      <c r="B28" s="3">
        <v>45086</v>
      </c>
      <c r="C28" t="s">
        <v>236</v>
      </c>
      <c r="D28" s="21">
        <v>200</v>
      </c>
      <c r="E28" s="21"/>
      <c r="F28" s="8">
        <f t="shared" si="0"/>
        <v>-192.54199999999895</v>
      </c>
      <c r="J28" s="28"/>
      <c r="K28" s="28"/>
      <c r="L28" s="1"/>
      <c r="M28" s="37">
        <f t="shared" si="5"/>
        <v>45178</v>
      </c>
      <c r="N28" s="37" t="str">
        <f t="shared" si="5"/>
        <v>POS ********AUS</v>
      </c>
      <c r="O28" s="36">
        <f t="shared" si="5"/>
        <v>20</v>
      </c>
    </row>
    <row r="29" spans="2:15" x14ac:dyDescent="0.35">
      <c r="B29" s="3">
        <v>45086</v>
      </c>
      <c r="C29" t="s">
        <v>239</v>
      </c>
      <c r="D29" s="21"/>
      <c r="E29" s="21">
        <v>200</v>
      </c>
      <c r="F29" s="8">
        <f t="shared" si="0"/>
        <v>7.45800000000105</v>
      </c>
      <c r="J29" s="28"/>
      <c r="K29" s="28"/>
      <c r="L29" s="1"/>
      <c r="M29" s="37">
        <f t="shared" si="5"/>
        <v>45178</v>
      </c>
      <c r="N29" s="37" t="str">
        <f t="shared" si="5"/>
        <v>POS ********EUS</v>
      </c>
      <c r="O29" s="36">
        <f t="shared" si="5"/>
        <v>19.98</v>
      </c>
    </row>
    <row r="30" spans="2:15" x14ac:dyDescent="0.35">
      <c r="B30" s="3">
        <v>45086</v>
      </c>
      <c r="C30" t="s">
        <v>238</v>
      </c>
      <c r="D30" s="21">
        <v>32</v>
      </c>
      <c r="E30" s="21"/>
      <c r="F30" s="8">
        <f t="shared" si="0"/>
        <v>-24.54199999999895</v>
      </c>
      <c r="J30" s="28"/>
      <c r="K30" s="28"/>
      <c r="L30" s="1"/>
      <c r="M30" s="37">
        <f t="shared" si="5"/>
        <v>45178</v>
      </c>
      <c r="N30" s="37" t="str">
        <f t="shared" si="5"/>
        <v>POS ********YUS</v>
      </c>
      <c r="O30" s="36">
        <f t="shared" si="5"/>
        <v>13.72</v>
      </c>
    </row>
    <row r="31" spans="2:15" x14ac:dyDescent="0.35">
      <c r="B31" s="3">
        <v>45116</v>
      </c>
      <c r="C31" t="s">
        <v>218</v>
      </c>
      <c r="D31" s="21"/>
      <c r="E31" s="21">
        <v>100</v>
      </c>
      <c r="F31" s="8">
        <f t="shared" si="0"/>
        <v>75.45800000000105</v>
      </c>
      <c r="J31" s="28"/>
      <c r="K31" s="28"/>
      <c r="L31" s="1"/>
      <c r="M31" s="32">
        <f>B43</f>
        <v>45208</v>
      </c>
      <c r="N31" s="32" t="str">
        <f>C43</f>
        <v>POS ********YUS</v>
      </c>
      <c r="O31" s="31">
        <f>D43</f>
        <v>11.35</v>
      </c>
    </row>
    <row r="32" spans="2:15" x14ac:dyDescent="0.35">
      <c r="B32" s="3">
        <v>45116</v>
      </c>
      <c r="C32" t="s">
        <v>236</v>
      </c>
      <c r="D32" s="7">
        <v>200</v>
      </c>
      <c r="F32" s="8">
        <f t="shared" si="0"/>
        <v>-124.54199999999895</v>
      </c>
      <c r="J32" s="28"/>
      <c r="K32" s="28"/>
      <c r="L32" s="1"/>
      <c r="M32" s="32">
        <f t="shared" ref="M32:O34" si="6">B44</f>
        <v>45239</v>
      </c>
      <c r="N32" s="32" t="str">
        <f t="shared" si="6"/>
        <v>POS ********YUS</v>
      </c>
      <c r="O32" s="31">
        <f t="shared" si="6"/>
        <v>14</v>
      </c>
    </row>
    <row r="33" spans="2:15" x14ac:dyDescent="0.35">
      <c r="B33" s="3">
        <v>45116</v>
      </c>
      <c r="C33" t="s">
        <v>237</v>
      </c>
      <c r="D33" s="7"/>
      <c r="E33" s="7">
        <v>200</v>
      </c>
      <c r="F33" s="8">
        <f t="shared" si="0"/>
        <v>75.45800000000105</v>
      </c>
      <c r="J33" s="28"/>
      <c r="K33" s="28"/>
      <c r="L33" s="1"/>
      <c r="M33" s="32">
        <f t="shared" si="6"/>
        <v>45269</v>
      </c>
      <c r="N33" s="32" t="str">
        <f t="shared" si="6"/>
        <v>POS ********EUS</v>
      </c>
      <c r="O33" s="31">
        <f t="shared" si="6"/>
        <v>19.98</v>
      </c>
    </row>
    <row r="34" spans="2:15" x14ac:dyDescent="0.35">
      <c r="B34" s="3">
        <v>45116</v>
      </c>
      <c r="C34" t="s">
        <v>238</v>
      </c>
      <c r="D34" s="7">
        <v>32</v>
      </c>
      <c r="F34" s="8">
        <f t="shared" si="0"/>
        <v>43.45800000000105</v>
      </c>
      <c r="J34" s="28"/>
      <c r="K34" s="28"/>
      <c r="L34" s="1"/>
      <c r="M34" s="32" t="str">
        <f t="shared" si="6"/>
        <v>09/13/2023</v>
      </c>
      <c r="N34" s="32" t="str">
        <f t="shared" si="6"/>
        <v>POS ********YUS</v>
      </c>
      <c r="O34" s="31">
        <f t="shared" si="6"/>
        <v>13.05</v>
      </c>
    </row>
    <row r="35" spans="2:15" x14ac:dyDescent="0.35">
      <c r="B35" s="3">
        <v>45116</v>
      </c>
      <c r="C35" t="s">
        <v>240</v>
      </c>
      <c r="D35" s="7"/>
      <c r="E35" s="7">
        <v>32</v>
      </c>
      <c r="F35" s="8">
        <f t="shared" si="0"/>
        <v>75.45800000000105</v>
      </c>
      <c r="J35" s="28"/>
      <c r="K35" s="28"/>
      <c r="L35" s="1"/>
      <c r="M35" s="28" t="str">
        <f t="shared" ref="M35:O37" si="7">B48</f>
        <v>09/15/2023</v>
      </c>
      <c r="N35" s="28" t="str">
        <f t="shared" si="7"/>
        <v>POS ********YUS</v>
      </c>
      <c r="O35" s="31">
        <f t="shared" si="7"/>
        <v>13.05</v>
      </c>
    </row>
    <row r="36" spans="2:15" x14ac:dyDescent="0.35">
      <c r="B36" s="3">
        <v>45116</v>
      </c>
      <c r="C36" t="s">
        <v>240</v>
      </c>
      <c r="D36" s="7"/>
      <c r="E36" s="7">
        <v>32</v>
      </c>
      <c r="F36" s="8">
        <f t="shared" si="0"/>
        <v>107.45800000000105</v>
      </c>
      <c r="J36" s="28"/>
      <c r="K36" s="28"/>
      <c r="L36" s="1"/>
      <c r="M36" s="28" t="str">
        <f t="shared" si="7"/>
        <v>09/15/2023</v>
      </c>
      <c r="N36" s="28" t="str">
        <f t="shared" si="7"/>
        <v>POS ********YUS</v>
      </c>
      <c r="O36" s="31">
        <f t="shared" si="7"/>
        <v>22.23</v>
      </c>
    </row>
    <row r="37" spans="2:15" x14ac:dyDescent="0.35">
      <c r="B37" s="3">
        <v>45147</v>
      </c>
      <c r="C37" t="s">
        <v>203</v>
      </c>
      <c r="D37" s="7">
        <v>7.52</v>
      </c>
      <c r="F37" s="8">
        <f t="shared" si="0"/>
        <v>99.938000000001054</v>
      </c>
      <c r="J37" s="28"/>
      <c r="K37" s="28"/>
      <c r="L37" s="1"/>
      <c r="M37" s="28" t="str">
        <f t="shared" si="7"/>
        <v>09/16/2023</v>
      </c>
      <c r="N37" s="28" t="str">
        <f t="shared" si="7"/>
        <v>Desc********ork</v>
      </c>
      <c r="O37" s="31">
        <f t="shared" si="7"/>
        <v>120</v>
      </c>
    </row>
    <row r="38" spans="2:15" x14ac:dyDescent="0.35">
      <c r="B38" s="3">
        <v>45147</v>
      </c>
      <c r="C38" t="s">
        <v>203</v>
      </c>
      <c r="D38" s="7">
        <v>19.98</v>
      </c>
      <c r="F38" s="8">
        <f t="shared" si="0"/>
        <v>79.95800000000105</v>
      </c>
      <c r="J38" s="28"/>
      <c r="K38" s="28"/>
      <c r="L38" s="1"/>
      <c r="M38" s="28" t="str">
        <f>B52</f>
        <v>09/16/2023</v>
      </c>
      <c r="N38" s="28" t="str">
        <f>C52</f>
        <v>With********wal</v>
      </c>
      <c r="O38" s="31">
        <f>D52</f>
        <v>400</v>
      </c>
    </row>
    <row r="39" spans="2:15" x14ac:dyDescent="0.35">
      <c r="B39" s="3">
        <v>45178</v>
      </c>
      <c r="C39" t="s">
        <v>195</v>
      </c>
      <c r="D39" s="7">
        <v>20</v>
      </c>
      <c r="F39" s="8">
        <f t="shared" ref="F39:F70" si="8">F38-D39+E39</f>
        <v>59.95800000000105</v>
      </c>
      <c r="J39" s="28"/>
      <c r="K39" s="28"/>
      <c r="L39" s="1"/>
      <c r="M39" s="28" t="str">
        <f t="shared" ref="M39:O52" si="9">B53</f>
        <v>09/17/2023</v>
      </c>
      <c r="N39" s="28" t="str">
        <f t="shared" si="9"/>
        <v>POS ********YUS</v>
      </c>
      <c r="O39" s="31">
        <f t="shared" si="9"/>
        <v>26.3</v>
      </c>
    </row>
    <row r="40" spans="2:15" x14ac:dyDescent="0.35">
      <c r="B40" s="3">
        <v>45178</v>
      </c>
      <c r="C40" t="s">
        <v>198</v>
      </c>
      <c r="D40" s="7">
        <v>19.98</v>
      </c>
      <c r="F40" s="8">
        <f t="shared" si="8"/>
        <v>39.978000000001046</v>
      </c>
      <c r="J40" s="28"/>
      <c r="K40" s="28"/>
      <c r="L40" s="1"/>
      <c r="M40" s="28" t="str">
        <f t="shared" si="9"/>
        <v>09/17/2023</v>
      </c>
      <c r="N40" s="28" t="str">
        <f t="shared" si="9"/>
        <v>POS ********YUS</v>
      </c>
      <c r="O40" s="31">
        <f t="shared" si="9"/>
        <v>2.4900000000000002</v>
      </c>
    </row>
    <row r="41" spans="2:15" x14ac:dyDescent="0.35">
      <c r="B41" s="3">
        <v>45178</v>
      </c>
      <c r="C41" t="s">
        <v>193</v>
      </c>
      <c r="D41" s="7">
        <v>13.72</v>
      </c>
      <c r="F41" s="8">
        <f t="shared" si="8"/>
        <v>26.258000000001047</v>
      </c>
      <c r="J41" s="28"/>
      <c r="K41" s="28"/>
      <c r="L41" s="1"/>
      <c r="M41" s="28" t="str">
        <f t="shared" si="9"/>
        <v>09/18/2023</v>
      </c>
      <c r="N41" s="28" t="str">
        <f t="shared" si="9"/>
        <v>POS ********YUS</v>
      </c>
      <c r="O41" s="31">
        <f t="shared" si="9"/>
        <v>42.89</v>
      </c>
    </row>
    <row r="42" spans="2:15" x14ac:dyDescent="0.35">
      <c r="B42" s="3">
        <v>45178</v>
      </c>
      <c r="C42" t="s">
        <v>189</v>
      </c>
      <c r="D42" s="7"/>
      <c r="E42" s="7">
        <v>165</v>
      </c>
      <c r="F42" s="8">
        <f t="shared" si="8"/>
        <v>191.25800000000106</v>
      </c>
      <c r="J42" s="28"/>
      <c r="K42" s="28"/>
      <c r="L42" s="1"/>
      <c r="M42" s="28" t="str">
        <f t="shared" si="9"/>
        <v>09/18/2023</v>
      </c>
      <c r="N42" s="28" t="str">
        <f t="shared" si="9"/>
        <v>POS ********EUS</v>
      </c>
      <c r="O42" s="31">
        <f t="shared" si="9"/>
        <v>19.98</v>
      </c>
    </row>
    <row r="43" spans="2:15" x14ac:dyDescent="0.35">
      <c r="B43" s="3">
        <v>45208</v>
      </c>
      <c r="C43" t="s">
        <v>193</v>
      </c>
      <c r="D43" s="7">
        <v>11.35</v>
      </c>
      <c r="F43" s="8">
        <f t="shared" si="8"/>
        <v>179.90800000000107</v>
      </c>
      <c r="J43" s="28"/>
      <c r="K43" s="28"/>
      <c r="L43" s="1"/>
      <c r="M43" s="28" t="str">
        <f t="shared" si="9"/>
        <v>09/19/2023</v>
      </c>
      <c r="N43" s="28" t="str">
        <f t="shared" si="9"/>
        <v>POS ********YUS</v>
      </c>
      <c r="O43" s="31">
        <f t="shared" si="9"/>
        <v>60</v>
      </c>
    </row>
    <row r="44" spans="2:15" x14ac:dyDescent="0.35">
      <c r="B44" s="3">
        <v>45239</v>
      </c>
      <c r="C44" t="s">
        <v>193</v>
      </c>
      <c r="D44" s="7">
        <v>14</v>
      </c>
      <c r="F44" s="8">
        <f t="shared" si="8"/>
        <v>165.90800000000107</v>
      </c>
      <c r="J44" s="28"/>
      <c r="K44" s="28"/>
      <c r="L44" s="1"/>
      <c r="M44" s="28" t="str">
        <f t="shared" si="9"/>
        <v>09/19/2023</v>
      </c>
      <c r="N44" s="28" t="str">
        <f t="shared" si="9"/>
        <v>POS ********AUS</v>
      </c>
      <c r="O44" s="31">
        <f t="shared" si="9"/>
        <v>10</v>
      </c>
    </row>
    <row r="45" spans="2:15" x14ac:dyDescent="0.35">
      <c r="B45" s="3">
        <v>45269</v>
      </c>
      <c r="C45" t="s">
        <v>198</v>
      </c>
      <c r="D45" s="7">
        <v>19.98</v>
      </c>
      <c r="F45" s="8">
        <f t="shared" si="8"/>
        <v>145.92800000000108</v>
      </c>
      <c r="J45" s="28"/>
      <c r="K45" s="28"/>
      <c r="L45" s="1"/>
      <c r="M45" s="28" t="str">
        <f t="shared" si="9"/>
        <v>09/20/2023</v>
      </c>
      <c r="N45" s="28" t="str">
        <f t="shared" si="9"/>
        <v>POS ********YUS</v>
      </c>
      <c r="O45" s="31">
        <f t="shared" si="9"/>
        <v>60</v>
      </c>
    </row>
    <row r="46" spans="2:15" x14ac:dyDescent="0.35">
      <c r="B46" s="4" t="s">
        <v>109</v>
      </c>
      <c r="C46" t="s">
        <v>193</v>
      </c>
      <c r="D46" s="7">
        <v>13.05</v>
      </c>
      <c r="F46" s="8">
        <f t="shared" si="8"/>
        <v>132.87800000000107</v>
      </c>
      <c r="J46" s="28"/>
      <c r="K46" s="28"/>
      <c r="L46" s="1"/>
      <c r="M46" s="28" t="str">
        <f t="shared" si="9"/>
        <v>09/20/2023</v>
      </c>
      <c r="N46" s="28" t="str">
        <f t="shared" si="9"/>
        <v>POS ********AUS</v>
      </c>
      <c r="O46" s="31">
        <f t="shared" si="9"/>
        <v>24.62</v>
      </c>
    </row>
    <row r="47" spans="2:15" x14ac:dyDescent="0.35">
      <c r="B47" s="4" t="s">
        <v>109</v>
      </c>
      <c r="C47" t="s">
        <v>189</v>
      </c>
      <c r="D47" s="7"/>
      <c r="E47" s="7">
        <v>178</v>
      </c>
      <c r="F47" s="8">
        <f t="shared" si="8"/>
        <v>310.87800000000107</v>
      </c>
      <c r="J47" s="28"/>
      <c r="K47" s="28"/>
      <c r="L47" s="1"/>
      <c r="M47" s="28" t="str">
        <f t="shared" si="9"/>
        <v>09/20/2023</v>
      </c>
      <c r="N47" s="28" t="str">
        <f t="shared" si="9"/>
        <v>POS ********YUS</v>
      </c>
      <c r="O47" s="31">
        <f t="shared" si="9"/>
        <v>6.21</v>
      </c>
    </row>
    <row r="48" spans="2:15" x14ac:dyDescent="0.35">
      <c r="B48" s="4" t="s">
        <v>110</v>
      </c>
      <c r="C48" t="s">
        <v>193</v>
      </c>
      <c r="D48" s="7">
        <v>13.05</v>
      </c>
      <c r="F48" s="8">
        <f t="shared" si="8"/>
        <v>297.82800000000105</v>
      </c>
      <c r="J48" s="28"/>
      <c r="K48" s="28"/>
      <c r="L48" s="1"/>
      <c r="M48" s="28" t="str">
        <f t="shared" si="9"/>
        <v>09/20/2023</v>
      </c>
      <c r="N48" s="28" t="str">
        <f t="shared" si="9"/>
        <v>POS ********YUS</v>
      </c>
      <c r="O48" s="31">
        <f t="shared" si="9"/>
        <v>136.84</v>
      </c>
    </row>
    <row r="49" spans="2:15" x14ac:dyDescent="0.35">
      <c r="B49" s="4" t="s">
        <v>110</v>
      </c>
      <c r="C49" t="s">
        <v>193</v>
      </c>
      <c r="D49" s="7">
        <v>22.23</v>
      </c>
      <c r="F49" s="8">
        <f t="shared" si="8"/>
        <v>275.59800000000104</v>
      </c>
      <c r="J49" s="28"/>
      <c r="K49" s="28"/>
      <c r="L49" s="1"/>
      <c r="M49" s="28" t="str">
        <f t="shared" si="9"/>
        <v>09/20/2023</v>
      </c>
      <c r="N49" s="28" t="str">
        <f t="shared" si="9"/>
        <v>POS ********EUS</v>
      </c>
      <c r="O49" s="31">
        <f t="shared" si="9"/>
        <v>104.99</v>
      </c>
    </row>
    <row r="50" spans="2:15" x14ac:dyDescent="0.35">
      <c r="B50" s="4" t="s">
        <v>111</v>
      </c>
      <c r="C50" t="s">
        <v>241</v>
      </c>
      <c r="D50" s="7">
        <v>120</v>
      </c>
      <c r="F50" s="8">
        <f t="shared" si="8"/>
        <v>155.59800000000104</v>
      </c>
      <c r="J50" s="28"/>
      <c r="K50" s="28"/>
      <c r="L50" s="1"/>
      <c r="M50" s="28" t="str">
        <f t="shared" si="9"/>
        <v>09/21/2023</v>
      </c>
      <c r="N50" s="28" t="str">
        <f t="shared" si="9"/>
        <v>POS ********AUS</v>
      </c>
      <c r="O50" s="31">
        <f t="shared" si="9"/>
        <v>19.98</v>
      </c>
    </row>
    <row r="51" spans="2:15" x14ac:dyDescent="0.35">
      <c r="B51" s="4" t="s">
        <v>111</v>
      </c>
      <c r="C51" t="s">
        <v>189</v>
      </c>
      <c r="D51" s="7"/>
      <c r="E51" s="7">
        <v>978.75</v>
      </c>
      <c r="F51" s="8">
        <f t="shared" si="8"/>
        <v>1134.3480000000011</v>
      </c>
      <c r="J51" s="28"/>
      <c r="K51" s="28"/>
      <c r="L51" s="1"/>
      <c r="M51" s="28" t="str">
        <f t="shared" si="9"/>
        <v>09/21/2023</v>
      </c>
      <c r="N51" s="28" t="str">
        <f t="shared" si="9"/>
        <v>POS ********AUS</v>
      </c>
      <c r="O51" s="31">
        <f t="shared" si="9"/>
        <v>10</v>
      </c>
    </row>
    <row r="52" spans="2:15" x14ac:dyDescent="0.35">
      <c r="B52" s="4" t="s">
        <v>111</v>
      </c>
      <c r="C52" t="s">
        <v>190</v>
      </c>
      <c r="D52" s="7">
        <v>400</v>
      </c>
      <c r="F52" s="8">
        <f t="shared" si="8"/>
        <v>734.34800000000109</v>
      </c>
      <c r="J52" s="28"/>
      <c r="K52" s="28"/>
      <c r="L52" s="1"/>
      <c r="M52" s="28" t="str">
        <f t="shared" si="9"/>
        <v>09/21/2023</v>
      </c>
      <c r="N52" s="28" t="str">
        <f t="shared" si="9"/>
        <v>POS ********YUS</v>
      </c>
      <c r="O52" s="31">
        <f t="shared" si="9"/>
        <v>26.08</v>
      </c>
    </row>
    <row r="53" spans="2:15" x14ac:dyDescent="0.35">
      <c r="B53" s="4" t="s">
        <v>112</v>
      </c>
      <c r="C53" t="s">
        <v>193</v>
      </c>
      <c r="D53" s="7">
        <v>26.3</v>
      </c>
      <c r="F53" s="8">
        <f t="shared" si="8"/>
        <v>708.04800000000114</v>
      </c>
      <c r="J53" s="28"/>
      <c r="K53" s="28"/>
      <c r="L53" s="1"/>
      <c r="M53" s="28" t="str">
        <f>B67</f>
        <v>09/21/2023</v>
      </c>
      <c r="N53" s="28" t="str">
        <f>C67</f>
        <v>POS ********YUS</v>
      </c>
      <c r="O53" s="31">
        <f>D67</f>
        <v>14.99</v>
      </c>
    </row>
    <row r="54" spans="2:15" x14ac:dyDescent="0.35">
      <c r="B54" s="4" t="s">
        <v>112</v>
      </c>
      <c r="C54" t="s">
        <v>193</v>
      </c>
      <c r="D54" s="7">
        <v>2.4900000000000002</v>
      </c>
      <c r="F54" s="8">
        <f t="shared" si="8"/>
        <v>705.55800000000113</v>
      </c>
      <c r="J54" s="28"/>
      <c r="K54" s="28"/>
      <c r="L54" s="1"/>
      <c r="M54" s="28" t="str">
        <f t="shared" ref="M54:O56" si="10">B69</f>
        <v>09/22/2023</v>
      </c>
      <c r="N54" s="28" t="str">
        <f t="shared" si="10"/>
        <v>With********974</v>
      </c>
      <c r="O54" s="31">
        <f t="shared" si="10"/>
        <v>30</v>
      </c>
    </row>
    <row r="55" spans="2:15" x14ac:dyDescent="0.35">
      <c r="B55" s="4" t="s">
        <v>113</v>
      </c>
      <c r="C55" t="s">
        <v>193</v>
      </c>
      <c r="D55" s="7">
        <v>42.89</v>
      </c>
      <c r="F55" s="8">
        <f t="shared" si="8"/>
        <v>662.66800000000114</v>
      </c>
      <c r="J55" s="28"/>
      <c r="K55" s="28"/>
      <c r="L55" s="1"/>
      <c r="M55" s="28" t="str">
        <f t="shared" si="10"/>
        <v>09/23/2023</v>
      </c>
      <c r="N55" s="28" t="str">
        <f t="shared" si="10"/>
        <v>POS ********YUS</v>
      </c>
      <c r="O55" s="31">
        <f t="shared" si="10"/>
        <v>25</v>
      </c>
    </row>
    <row r="56" spans="2:15" x14ac:dyDescent="0.35">
      <c r="B56" s="4" t="s">
        <v>113</v>
      </c>
      <c r="C56" t="s">
        <v>198</v>
      </c>
      <c r="D56" s="7">
        <v>19.98</v>
      </c>
      <c r="F56" s="8">
        <f t="shared" si="8"/>
        <v>642.68800000000113</v>
      </c>
      <c r="J56" s="28"/>
      <c r="K56" s="28"/>
      <c r="L56" s="1"/>
      <c r="M56" s="28" t="str">
        <f t="shared" si="10"/>
        <v xml:space="preserve">09/23/2023 </v>
      </c>
      <c r="N56" s="28" t="str">
        <f t="shared" si="10"/>
        <v>POS ********AUS</v>
      </c>
      <c r="O56" s="31">
        <f t="shared" si="10"/>
        <v>10</v>
      </c>
    </row>
    <row r="57" spans="2:15" x14ac:dyDescent="0.35">
      <c r="B57" s="4" t="s">
        <v>114</v>
      </c>
      <c r="C57" t="s">
        <v>193</v>
      </c>
      <c r="D57" s="7">
        <v>60</v>
      </c>
      <c r="F57" s="8">
        <f t="shared" si="8"/>
        <v>582.68800000000113</v>
      </c>
      <c r="J57" s="28"/>
      <c r="K57" s="28"/>
      <c r="L57" s="1"/>
      <c r="M57" s="28" t="str">
        <f t="shared" ref="M57:O58" si="11">B73</f>
        <v>09/24/2023</v>
      </c>
      <c r="N57" s="28" t="str">
        <f t="shared" si="11"/>
        <v>POS ********YUS</v>
      </c>
      <c r="O57" s="31">
        <f t="shared" si="11"/>
        <v>26.5</v>
      </c>
    </row>
    <row r="58" spans="2:15" x14ac:dyDescent="0.35">
      <c r="B58" s="4" t="s">
        <v>114</v>
      </c>
      <c r="C58" t="s">
        <v>195</v>
      </c>
      <c r="D58" s="7">
        <v>10</v>
      </c>
      <c r="F58" s="8">
        <f t="shared" si="8"/>
        <v>572.68800000000113</v>
      </c>
      <c r="J58" s="28"/>
      <c r="K58" s="28"/>
      <c r="L58" s="1"/>
      <c r="M58" s="28" t="str">
        <f t="shared" si="11"/>
        <v>09/24/2023</v>
      </c>
      <c r="N58" s="28" t="str">
        <f t="shared" si="11"/>
        <v>POS ********AUS</v>
      </c>
      <c r="O58" s="31">
        <f t="shared" si="11"/>
        <v>80</v>
      </c>
    </row>
    <row r="59" spans="2:15" x14ac:dyDescent="0.35">
      <c r="B59" s="4" t="s">
        <v>115</v>
      </c>
      <c r="C59" t="s">
        <v>193</v>
      </c>
      <c r="D59" s="7">
        <v>60</v>
      </c>
      <c r="F59" s="8">
        <f t="shared" si="8"/>
        <v>512.68800000000113</v>
      </c>
      <c r="J59" s="28"/>
      <c r="K59" s="28"/>
      <c r="L59" s="1"/>
      <c r="M59" s="28" t="str">
        <f>B76</f>
        <v>09/25/2023</v>
      </c>
      <c r="N59" s="28" t="str">
        <f>C76</f>
        <v>With********974</v>
      </c>
      <c r="O59" s="31">
        <f>D76</f>
        <v>50</v>
      </c>
    </row>
    <row r="60" spans="2:15" x14ac:dyDescent="0.35">
      <c r="B60" s="4" t="s">
        <v>115</v>
      </c>
      <c r="C60" t="s">
        <v>195</v>
      </c>
      <c r="D60" s="7">
        <v>24.62</v>
      </c>
      <c r="F60" s="8">
        <f t="shared" si="8"/>
        <v>488.06800000000112</v>
      </c>
      <c r="J60" s="28"/>
      <c r="K60" s="28"/>
      <c r="L60" s="1"/>
      <c r="M60" s="28" t="str">
        <f t="shared" ref="M60:O67" si="12">B77</f>
        <v>09/25/2023</v>
      </c>
      <c r="N60" s="28" t="str">
        <f t="shared" si="12"/>
        <v>With********wal</v>
      </c>
      <c r="O60" s="31">
        <f t="shared" si="12"/>
        <v>400</v>
      </c>
    </row>
    <row r="61" spans="2:15" x14ac:dyDescent="0.35">
      <c r="B61" s="4" t="s">
        <v>115</v>
      </c>
      <c r="C61" t="s">
        <v>193</v>
      </c>
      <c r="D61" s="7">
        <v>6.21</v>
      </c>
      <c r="F61" s="8">
        <f t="shared" si="8"/>
        <v>481.85800000000114</v>
      </c>
      <c r="J61" s="28"/>
      <c r="K61" s="28"/>
      <c r="L61" s="1"/>
      <c r="M61" s="28" t="str">
        <f t="shared" si="12"/>
        <v>09/25/2023</v>
      </c>
      <c r="N61" s="28" t="str">
        <f t="shared" si="12"/>
        <v>POS ********YUS</v>
      </c>
      <c r="O61" s="31">
        <f t="shared" si="12"/>
        <v>27.62</v>
      </c>
    </row>
    <row r="62" spans="2:15" x14ac:dyDescent="0.35">
      <c r="B62" s="4" t="s">
        <v>115</v>
      </c>
      <c r="C62" t="s">
        <v>193</v>
      </c>
      <c r="D62" s="7">
        <v>136.84</v>
      </c>
      <c r="F62" s="8">
        <f t="shared" si="8"/>
        <v>345.01800000000117</v>
      </c>
      <c r="J62" s="28"/>
      <c r="K62" s="28"/>
      <c r="L62" s="1"/>
      <c r="M62" s="28" t="str">
        <f t="shared" si="12"/>
        <v>09/26/2023</v>
      </c>
      <c r="N62" s="28" t="str">
        <f t="shared" si="12"/>
        <v>POS ********YUS</v>
      </c>
      <c r="O62" s="31">
        <f t="shared" si="12"/>
        <v>45.77</v>
      </c>
    </row>
    <row r="63" spans="2:15" x14ac:dyDescent="0.35">
      <c r="B63" s="4" t="s">
        <v>115</v>
      </c>
      <c r="C63" t="s">
        <v>198</v>
      </c>
      <c r="D63" s="7">
        <v>104.99</v>
      </c>
      <c r="F63" s="8">
        <f t="shared" si="8"/>
        <v>240.02800000000116</v>
      </c>
      <c r="J63" s="28"/>
      <c r="K63" s="28"/>
      <c r="L63" s="1"/>
      <c r="M63" s="28" t="str">
        <f t="shared" si="12"/>
        <v>09/26/2023</v>
      </c>
      <c r="N63" s="28" t="str">
        <f t="shared" si="12"/>
        <v>POS ********OUS</v>
      </c>
      <c r="O63" s="31">
        <f t="shared" si="12"/>
        <v>79.95</v>
      </c>
    </row>
    <row r="64" spans="2:15" x14ac:dyDescent="0.35">
      <c r="B64" s="4" t="s">
        <v>116</v>
      </c>
      <c r="C64" t="s">
        <v>195</v>
      </c>
      <c r="D64" s="7">
        <v>19.98</v>
      </c>
      <c r="F64" s="8">
        <f t="shared" si="8"/>
        <v>220.04800000000117</v>
      </c>
      <c r="J64" s="28"/>
      <c r="K64" s="28"/>
      <c r="L64" s="1"/>
      <c r="M64" s="28" t="str">
        <f t="shared" si="12"/>
        <v>09/28/2023</v>
      </c>
      <c r="N64" s="28" t="str">
        <f t="shared" si="12"/>
        <v>POS ********YUS</v>
      </c>
      <c r="O64" s="31">
        <f t="shared" si="12"/>
        <v>3.2</v>
      </c>
    </row>
    <row r="65" spans="2:15" x14ac:dyDescent="0.35">
      <c r="B65" s="4" t="s">
        <v>116</v>
      </c>
      <c r="C65" t="s">
        <v>195</v>
      </c>
      <c r="D65" s="7">
        <v>10</v>
      </c>
      <c r="F65" s="8">
        <f t="shared" si="8"/>
        <v>210.04800000000117</v>
      </c>
      <c r="J65" s="28"/>
      <c r="K65" s="28"/>
      <c r="L65" s="1"/>
      <c r="M65" s="28" t="str">
        <f t="shared" si="12"/>
        <v>09/28/2023</v>
      </c>
      <c r="N65" s="28" t="str">
        <f t="shared" si="12"/>
        <v>POS ********YUS</v>
      </c>
      <c r="O65" s="31">
        <f t="shared" si="12"/>
        <v>14.15</v>
      </c>
    </row>
    <row r="66" spans="2:15" x14ac:dyDescent="0.35">
      <c r="B66" s="4" t="s">
        <v>116</v>
      </c>
      <c r="C66" t="s">
        <v>193</v>
      </c>
      <c r="D66" s="7">
        <v>26.08</v>
      </c>
      <c r="F66" s="8">
        <f t="shared" si="8"/>
        <v>183.96800000000115</v>
      </c>
      <c r="J66" s="28"/>
      <c r="K66" s="28"/>
      <c r="L66" s="1"/>
      <c r="M66" s="28" t="str">
        <f t="shared" si="12"/>
        <v>09/28/2023</v>
      </c>
      <c r="N66" s="28" t="str">
        <f t="shared" si="12"/>
        <v>POS ********YUS</v>
      </c>
      <c r="O66" s="31">
        <f t="shared" si="12"/>
        <v>14.15</v>
      </c>
    </row>
    <row r="67" spans="2:15" x14ac:dyDescent="0.35">
      <c r="B67" s="4" t="s">
        <v>116</v>
      </c>
      <c r="C67" t="s">
        <v>193</v>
      </c>
      <c r="D67" s="7">
        <v>14.99</v>
      </c>
      <c r="F67" s="8">
        <f t="shared" si="8"/>
        <v>168.97800000000115</v>
      </c>
      <c r="J67" s="28"/>
      <c r="K67" s="28"/>
      <c r="L67" s="1"/>
      <c r="M67" s="28" t="str">
        <f t="shared" si="12"/>
        <v>09/28/2023</v>
      </c>
      <c r="N67" s="28" t="str">
        <f t="shared" si="12"/>
        <v>POS ********YUS</v>
      </c>
      <c r="O67" s="31">
        <f t="shared" si="12"/>
        <v>9.99</v>
      </c>
    </row>
    <row r="68" spans="2:15" x14ac:dyDescent="0.35">
      <c r="B68" s="4" t="s">
        <v>117</v>
      </c>
      <c r="C68" t="s">
        <v>189</v>
      </c>
      <c r="D68" s="7"/>
      <c r="E68" s="7">
        <v>165</v>
      </c>
      <c r="F68" s="8">
        <f t="shared" si="8"/>
        <v>333.97800000000115</v>
      </c>
      <c r="J68" s="28"/>
      <c r="K68" s="28"/>
      <c r="L68" s="1"/>
      <c r="M68" s="28" t="str">
        <f>B85</f>
        <v>09/29/2023</v>
      </c>
      <c r="N68" s="28" t="str">
        <f>C85</f>
        <v>POS ********YUS</v>
      </c>
      <c r="O68" s="31">
        <f>D85</f>
        <v>36.909999999999997</v>
      </c>
    </row>
    <row r="69" spans="2:15" x14ac:dyDescent="0.35">
      <c r="B69" s="4" t="s">
        <v>117</v>
      </c>
      <c r="C69" t="s">
        <v>242</v>
      </c>
      <c r="D69" s="7">
        <v>30</v>
      </c>
      <c r="F69" s="8">
        <f t="shared" si="8"/>
        <v>303.97800000000115</v>
      </c>
      <c r="J69" s="28"/>
      <c r="K69" s="28"/>
      <c r="L69" s="1"/>
      <c r="M69" s="28" t="str">
        <f t="shared" ref="M69:O70" si="13">B87</f>
        <v>09/29/2023</v>
      </c>
      <c r="N69" s="28" t="str">
        <f t="shared" si="13"/>
        <v>With********wal</v>
      </c>
      <c r="O69" s="31">
        <f t="shared" si="13"/>
        <v>150</v>
      </c>
    </row>
    <row r="70" spans="2:15" x14ac:dyDescent="0.35">
      <c r="B70" s="4" t="s">
        <v>118</v>
      </c>
      <c r="C70" t="s">
        <v>193</v>
      </c>
      <c r="D70" s="7">
        <v>25</v>
      </c>
      <c r="F70" s="8">
        <f t="shared" si="8"/>
        <v>278.97800000000115</v>
      </c>
      <c r="J70" s="28"/>
      <c r="K70" s="28"/>
      <c r="L70" s="1"/>
      <c r="M70" s="28" t="str">
        <f t="shared" si="13"/>
        <v>09/29/2023</v>
      </c>
      <c r="N70" s="28" t="str">
        <f t="shared" si="13"/>
        <v>POS ********AUS</v>
      </c>
      <c r="O70" s="31">
        <f t="shared" si="13"/>
        <v>4.71</v>
      </c>
    </row>
    <row r="71" spans="2:15" x14ac:dyDescent="0.35">
      <c r="B71" s="4" t="s">
        <v>119</v>
      </c>
      <c r="C71" t="s">
        <v>195</v>
      </c>
      <c r="D71" s="7">
        <v>10</v>
      </c>
      <c r="F71" s="8">
        <f t="shared" ref="F71:F90" si="14">F70-D71+E71</f>
        <v>268.97800000000115</v>
      </c>
      <c r="J71" s="28"/>
      <c r="K71" s="28"/>
      <c r="L71" s="1"/>
      <c r="M71" s="28"/>
      <c r="N71" s="28"/>
      <c r="O71" s="1"/>
    </row>
    <row r="72" spans="2:15" x14ac:dyDescent="0.35">
      <c r="B72" s="4" t="s">
        <v>120</v>
      </c>
      <c r="C72" t="s">
        <v>191</v>
      </c>
      <c r="D72" s="7"/>
      <c r="E72" s="7">
        <v>450</v>
      </c>
      <c r="F72" s="8">
        <f t="shared" si="14"/>
        <v>718.9780000000012</v>
      </c>
      <c r="J72" s="28"/>
      <c r="K72" s="28"/>
      <c r="L72" s="1"/>
      <c r="M72" s="28" t="str">
        <f>B90</f>
        <v>09/30/2023</v>
      </c>
      <c r="N72" s="28" t="str">
        <f>C90</f>
        <v>Ending Balance</v>
      </c>
      <c r="O72" s="22">
        <f>F90</f>
        <v>154.0480000000012</v>
      </c>
    </row>
    <row r="73" spans="2:15" x14ac:dyDescent="0.35">
      <c r="B73" s="4" t="s">
        <v>120</v>
      </c>
      <c r="C73" t="s">
        <v>193</v>
      </c>
      <c r="D73" s="7">
        <v>26.5</v>
      </c>
      <c r="F73" s="8">
        <f t="shared" si="14"/>
        <v>692.4780000000012</v>
      </c>
      <c r="J73" s="28"/>
      <c r="K73" s="28"/>
      <c r="L73" s="1"/>
      <c r="M73" s="28"/>
      <c r="N73" s="28"/>
      <c r="O73" s="1"/>
    </row>
    <row r="74" spans="2:15" x14ac:dyDescent="0.35">
      <c r="B74" s="4" t="s">
        <v>120</v>
      </c>
      <c r="C74" t="s">
        <v>195</v>
      </c>
      <c r="D74" s="7">
        <v>80</v>
      </c>
      <c r="F74" s="8">
        <f t="shared" si="14"/>
        <v>612.4780000000012</v>
      </c>
      <c r="J74" s="29"/>
      <c r="K74" s="49" t="s">
        <v>163</v>
      </c>
      <c r="L74" s="48">
        <f>SUM(L7:L73)</f>
        <v>4494.5180000000018</v>
      </c>
      <c r="M74" s="49"/>
      <c r="N74" s="49" t="s">
        <v>163</v>
      </c>
      <c r="O74" s="48">
        <f>SUM(O7:O73)</f>
        <v>4494.518</v>
      </c>
    </row>
    <row r="75" spans="2:15" x14ac:dyDescent="0.35">
      <c r="B75" s="4" t="s">
        <v>121</v>
      </c>
      <c r="C75" t="s">
        <v>189</v>
      </c>
      <c r="D75" s="7"/>
      <c r="E75" s="7">
        <v>178</v>
      </c>
      <c r="F75" s="8">
        <f t="shared" si="14"/>
        <v>790.4780000000012</v>
      </c>
    </row>
    <row r="76" spans="2:15" x14ac:dyDescent="0.35">
      <c r="B76" s="4" t="s">
        <v>121</v>
      </c>
      <c r="C76" t="s">
        <v>242</v>
      </c>
      <c r="D76" s="7">
        <v>50</v>
      </c>
      <c r="F76" s="8">
        <f t="shared" si="14"/>
        <v>740.4780000000012</v>
      </c>
    </row>
    <row r="77" spans="2:15" x14ac:dyDescent="0.35">
      <c r="B77" s="4" t="s">
        <v>121</v>
      </c>
      <c r="C77" t="s">
        <v>190</v>
      </c>
      <c r="D77" s="7">
        <v>400</v>
      </c>
      <c r="F77" s="8">
        <f t="shared" si="14"/>
        <v>340.4780000000012</v>
      </c>
    </row>
    <row r="78" spans="2:15" x14ac:dyDescent="0.35">
      <c r="B78" s="4" t="s">
        <v>121</v>
      </c>
      <c r="C78" t="s">
        <v>193</v>
      </c>
      <c r="D78" s="7">
        <v>27.62</v>
      </c>
      <c r="F78" s="8">
        <f t="shared" si="14"/>
        <v>312.8580000000012</v>
      </c>
    </row>
    <row r="79" spans="2:15" x14ac:dyDescent="0.35">
      <c r="B79" s="4" t="s">
        <v>122</v>
      </c>
      <c r="C79" t="s">
        <v>193</v>
      </c>
      <c r="D79" s="7">
        <v>45.77</v>
      </c>
      <c r="F79" s="8">
        <f t="shared" si="14"/>
        <v>267.08800000000122</v>
      </c>
    </row>
    <row r="80" spans="2:15" x14ac:dyDescent="0.35">
      <c r="B80" s="4" t="s">
        <v>122</v>
      </c>
      <c r="C80" t="s">
        <v>210</v>
      </c>
      <c r="D80" s="7">
        <v>79.95</v>
      </c>
      <c r="F80" s="8">
        <f t="shared" si="14"/>
        <v>187.13800000000123</v>
      </c>
    </row>
    <row r="81" spans="2:6" x14ac:dyDescent="0.35">
      <c r="B81" s="4" t="s">
        <v>123</v>
      </c>
      <c r="C81" t="s">
        <v>193</v>
      </c>
      <c r="D81" s="7">
        <v>3.2</v>
      </c>
      <c r="F81" s="8">
        <f t="shared" si="14"/>
        <v>183.93800000000124</v>
      </c>
    </row>
    <row r="82" spans="2:6" x14ac:dyDescent="0.35">
      <c r="B82" s="4" t="s">
        <v>123</v>
      </c>
      <c r="C82" t="s">
        <v>193</v>
      </c>
      <c r="D82" s="7">
        <v>14.15</v>
      </c>
      <c r="F82" s="8">
        <f t="shared" si="14"/>
        <v>169.78800000000123</v>
      </c>
    </row>
    <row r="83" spans="2:6" x14ac:dyDescent="0.35">
      <c r="B83" s="4" t="s">
        <v>123</v>
      </c>
      <c r="C83" t="s">
        <v>193</v>
      </c>
      <c r="D83" s="7">
        <v>14.15</v>
      </c>
      <c r="F83" s="8">
        <f t="shared" si="14"/>
        <v>155.63800000000123</v>
      </c>
    </row>
    <row r="84" spans="2:6" x14ac:dyDescent="0.35">
      <c r="B84" s="4" t="s">
        <v>123</v>
      </c>
      <c r="C84" t="s">
        <v>193</v>
      </c>
      <c r="D84" s="7">
        <v>9.99</v>
      </c>
      <c r="F84" s="8">
        <f t="shared" si="14"/>
        <v>145.64800000000122</v>
      </c>
    </row>
    <row r="85" spans="2:6" x14ac:dyDescent="0.35">
      <c r="B85" s="4" t="s">
        <v>124</v>
      </c>
      <c r="C85" t="s">
        <v>193</v>
      </c>
      <c r="D85" s="7">
        <v>36.909999999999997</v>
      </c>
      <c r="F85" s="8">
        <f t="shared" si="14"/>
        <v>108.73800000000122</v>
      </c>
    </row>
    <row r="86" spans="2:6" x14ac:dyDescent="0.35">
      <c r="B86" s="4" t="s">
        <v>124</v>
      </c>
      <c r="C86" t="s">
        <v>189</v>
      </c>
      <c r="D86" s="7"/>
      <c r="E86" s="7">
        <v>200</v>
      </c>
      <c r="F86" s="8">
        <f t="shared" si="14"/>
        <v>308.73800000000119</v>
      </c>
    </row>
    <row r="87" spans="2:6" x14ac:dyDescent="0.35">
      <c r="B87" s="4" t="s">
        <v>124</v>
      </c>
      <c r="C87" t="s">
        <v>190</v>
      </c>
      <c r="D87" s="7">
        <v>150</v>
      </c>
      <c r="F87" s="8">
        <f t="shared" si="14"/>
        <v>158.73800000000119</v>
      </c>
    </row>
    <row r="88" spans="2:6" x14ac:dyDescent="0.35">
      <c r="B88" s="4" t="s">
        <v>124</v>
      </c>
      <c r="C88" t="s">
        <v>195</v>
      </c>
      <c r="D88" s="7">
        <v>4.71</v>
      </c>
      <c r="F88" s="8">
        <f t="shared" si="14"/>
        <v>154.02800000000119</v>
      </c>
    </row>
    <row r="89" spans="2:6" x14ac:dyDescent="0.35">
      <c r="B89" s="4" t="s">
        <v>125</v>
      </c>
      <c r="C89" t="s">
        <v>205</v>
      </c>
      <c r="E89" s="7">
        <v>0.02</v>
      </c>
      <c r="F89" s="8">
        <f t="shared" si="14"/>
        <v>154.0480000000012</v>
      </c>
    </row>
    <row r="90" spans="2:6" x14ac:dyDescent="0.35">
      <c r="B90" s="4" t="s">
        <v>125</v>
      </c>
      <c r="C90" t="s">
        <v>20</v>
      </c>
      <c r="F90" s="8">
        <f t="shared" si="14"/>
        <v>154.0480000000012</v>
      </c>
    </row>
    <row r="91" spans="2:6" x14ac:dyDescent="0.35">
      <c r="D91" s="5">
        <f>SUBTOTAL(109,Table10[[Debits ]])</f>
        <v>4340.4699999999984</v>
      </c>
      <c r="E91" s="67">
        <f>SUBTOTAL(109,Table10[Credits])</f>
        <v>4268.7700000000004</v>
      </c>
      <c r="F91" s="67">
        <f>F90</f>
        <v>154.0480000000012</v>
      </c>
    </row>
  </sheetData>
  <mergeCells count="1">
    <mergeCell ref="J5:O5"/>
  </mergeCells>
  <pageMargins left="0.7" right="0.7" top="0.75" bottom="0.75" header="0.3" footer="0.3"/>
  <pageSetup paperSize="9" scale="55" orientation="portrait" r:id="rId1"/>
  <colBreaks count="1" manualBreakCount="1">
    <brk id="7" max="1048575" man="1"/>
  </colBreak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Jan</vt:lpstr>
      <vt:lpstr>Feb</vt:lpstr>
      <vt:lpstr>Mar</vt:lpstr>
      <vt:lpstr>Apr</vt:lpstr>
      <vt:lpstr>May</vt:lpstr>
      <vt:lpstr>Jun</vt:lpstr>
      <vt:lpstr>Jul</vt:lpstr>
      <vt:lpstr>Aug</vt:lpstr>
      <vt:lpstr>Sep</vt:lpstr>
      <vt:lpstr>Oct</vt:lpstr>
      <vt:lpstr>Nov</vt:lpstr>
      <vt:lpstr>Dec</vt:lpstr>
      <vt:lpstr>Jan-Dec</vt:lpstr>
      <vt:lpstr>Sheet1</vt:lpstr>
      <vt:lpstr>Dec!Print_Area</vt:lpstr>
      <vt:lpstr>'Jan-Dec'!Print_Area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FAHAD NAVEED</cp:lastModifiedBy>
  <dcterms:created xsi:type="dcterms:W3CDTF">2015-06-05T18:17:20Z</dcterms:created>
  <dcterms:modified xsi:type="dcterms:W3CDTF">2025-09-14T08:35:31Z</dcterms:modified>
</cp:coreProperties>
</file>