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ЧЕБА\ОИАД\лаб 1\"/>
    </mc:Choice>
  </mc:AlternateContent>
  <bookViews>
    <workbookView xWindow="0" yWindow="0" windowWidth="11970" windowHeight="1275"/>
  </bookViews>
  <sheets>
    <sheet name="Sheet1" sheetId="1" r:id="rId1"/>
    <sheet name="Лист1" sheetId="2" r:id="rId2"/>
  </sheets>
  <calcPr calcId="152511"/>
</workbook>
</file>

<file path=xl/calcChain.xml><?xml version="1.0" encoding="utf-8"?>
<calcChain xmlns="http://schemas.openxmlformats.org/spreadsheetml/2006/main">
  <c r="J16" i="1" l="1"/>
  <c r="I16" i="1"/>
  <c r="H16" i="1"/>
  <c r="G16" i="1"/>
  <c r="E25" i="1" s="1" a="1"/>
  <c r="E25" i="1" s="1"/>
  <c r="K14" i="1"/>
  <c r="L14" i="1" s="1"/>
  <c r="K13" i="1"/>
  <c r="L13" i="1" s="1"/>
  <c r="K12" i="1"/>
  <c r="L12" i="1" s="1"/>
  <c r="K11" i="1"/>
  <c r="N11" i="1" s="1"/>
  <c r="K10" i="1"/>
  <c r="N10" i="1" s="1"/>
  <c r="K9" i="1"/>
  <c r="N9" i="1" s="1"/>
  <c r="K8" i="1"/>
  <c r="N8" i="1" s="1"/>
  <c r="N7" i="1"/>
  <c r="L7" i="1"/>
  <c r="K7" i="1"/>
  <c r="M7" i="1" s="1"/>
  <c r="K6" i="1"/>
  <c r="N6" i="1" s="1"/>
  <c r="K5" i="1"/>
  <c r="N12" i="1" l="1"/>
  <c r="K20" i="1"/>
  <c r="M13" i="1"/>
  <c r="M12" i="1"/>
  <c r="N13" i="1"/>
  <c r="M14" i="1"/>
  <c r="N14" i="1"/>
  <c r="K24" i="1"/>
  <c r="L5" i="1"/>
  <c r="L6" i="1"/>
  <c r="L8" i="1"/>
  <c r="L9" i="1"/>
  <c r="L10" i="1"/>
  <c r="L11" i="1"/>
  <c r="M5" i="1"/>
  <c r="M6" i="1"/>
  <c r="M8" i="1"/>
  <c r="M9" i="1"/>
  <c r="M10" i="1"/>
  <c r="M11" i="1"/>
  <c r="C25" i="1"/>
  <c r="N5" i="1"/>
  <c r="E19" i="1" a="1"/>
  <c r="E19" i="1" s="1"/>
  <c r="E22" i="1" a="1"/>
  <c r="E22" i="1" s="1"/>
  <c r="I28" i="1"/>
  <c r="N27" i="1" l="1"/>
  <c r="N23" i="1"/>
  <c r="M28" i="1"/>
  <c r="N19" i="1"/>
  <c r="E30" i="1"/>
  <c r="E34" i="1"/>
  <c r="E32" i="1"/>
</calcChain>
</file>

<file path=xl/sharedStrings.xml><?xml version="1.0" encoding="utf-8"?>
<sst xmlns="http://schemas.openxmlformats.org/spreadsheetml/2006/main" count="81" uniqueCount="56">
  <si>
    <t>Макс премия</t>
  </si>
  <si>
    <t>Справка</t>
  </si>
  <si>
    <t>№</t>
  </si>
  <si>
    <t>Факультет</t>
  </si>
  <si>
    <t>Группа</t>
  </si>
  <si>
    <t>ФИО</t>
  </si>
  <si>
    <t>Оценки на экз</t>
  </si>
  <si>
    <t>Средний балл</t>
  </si>
  <si>
    <t>Действия деканата</t>
  </si>
  <si>
    <t>Премия</t>
  </si>
  <si>
    <t>Стипендия</t>
  </si>
  <si>
    <t>матем</t>
  </si>
  <si>
    <t>инф</t>
  </si>
  <si>
    <t>экон</t>
  </si>
  <si>
    <t>истор</t>
  </si>
  <si>
    <t>Есть</t>
  </si>
  <si>
    <t>ФАИС</t>
  </si>
  <si>
    <t>ИТ-11</t>
  </si>
  <si>
    <t>Мин стипендия</t>
  </si>
  <si>
    <t>МТФ</t>
  </si>
  <si>
    <t>МИ-11</t>
  </si>
  <si>
    <t>МС-22</t>
  </si>
  <si>
    <t>Кол-во студентов со средним баллом 8</t>
  </si>
  <si>
    <t>ГЭФ</t>
  </si>
  <si>
    <t>ГУ-23</t>
  </si>
  <si>
    <t>ГУ-11</t>
  </si>
  <si>
    <t>МСФ</t>
  </si>
  <si>
    <t>ТТУ-31</t>
  </si>
  <si>
    <t>Средний балл по экзаменами</t>
  </si>
  <si>
    <t>Стипендиальный фонд факультета</t>
  </si>
  <si>
    <t>Студент с максимальным средним баллом</t>
  </si>
  <si>
    <t>Средний балл по группе</t>
  </si>
  <si>
    <t>Резуль тат-&gt;</t>
  </si>
  <si>
    <t>Студент с минимальным средним баллом</t>
  </si>
  <si>
    <t>Средний балл по факултету</t>
  </si>
  <si>
    <t>Предмет с высшим средним баллом</t>
  </si>
  <si>
    <t>Студенты у которых:</t>
  </si>
  <si>
    <t>Средний балл по институту</t>
  </si>
  <si>
    <t xml:space="preserve">Стипендиальный фонд по соц. стипендиям  </t>
  </si>
  <si>
    <t>Средний балл &lt; институтского</t>
  </si>
  <si>
    <t>Средний балл &lt; заданной группе</t>
  </si>
  <si>
    <t>Общий стипендиальный фонд</t>
  </si>
  <si>
    <t>Средний балл &lt; заданном факультете</t>
  </si>
  <si>
    <t>Коваль М.С.</t>
  </si>
  <si>
    <t>Иванов А.В.</t>
  </si>
  <si>
    <t>Гичкина Е.М.</t>
  </si>
  <si>
    <t>Акулов В.Б.</t>
  </si>
  <si>
    <t>Бохан К.О.</t>
  </si>
  <si>
    <t>Гуров А.А.</t>
  </si>
  <si>
    <t>Филон А.И.</t>
  </si>
  <si>
    <t>Белый К.К.</t>
  </si>
  <si>
    <t>Агеева А.М.</t>
  </si>
  <si>
    <t>Митин Д.Д.</t>
  </si>
  <si>
    <t>Результат</t>
  </si>
  <si>
    <t xml:space="preserve">Факультет </t>
  </si>
  <si>
    <t>Стипендиальный фонд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</si>
</sst>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Inconsolata"/>
    </font>
  </fonts>
  <fills count="2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C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2D69B"/>
      </patternFill>
    </fill>
    <fill>
      <patternFill patternType="solid">
        <fgColor theme="0" tint="-0.14999847407452621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theme="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theme="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theme="6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6" fillId="0" borderId="11" xfId="0" applyFont="1" applyBorder="1"/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64" fontId="1" fillId="0" borderId="1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2" fillId="0" borderId="8" xfId="0" applyFont="1" applyFill="1" applyBorder="1"/>
    <xf numFmtId="0" fontId="1" fillId="18" borderId="11" xfId="0" applyFont="1" applyFill="1" applyBorder="1" applyAlignment="1">
      <alignment horizontal="center"/>
    </xf>
    <xf numFmtId="0" fontId="2" fillId="19" borderId="11" xfId="0" applyFont="1" applyFill="1" applyBorder="1"/>
    <xf numFmtId="0" fontId="1" fillId="0" borderId="11" xfId="0" applyFont="1" applyBorder="1" applyAlignment="1">
      <alignment horizontal="right"/>
    </xf>
    <xf numFmtId="0" fontId="0" fillId="0" borderId="11" xfId="0" applyFont="1" applyBorder="1" applyAlignment="1"/>
    <xf numFmtId="0" fontId="1" fillId="14" borderId="11" xfId="0" applyFont="1" applyFill="1" applyBorder="1" applyAlignment="1">
      <alignment horizontal="center"/>
    </xf>
    <xf numFmtId="0" fontId="2" fillId="15" borderId="11" xfId="0" applyFont="1" applyFill="1" applyBorder="1"/>
    <xf numFmtId="0" fontId="1" fillId="12" borderId="11" xfId="0" applyFont="1" applyFill="1" applyBorder="1" applyAlignment="1">
      <alignment horizontal="center" vertical="center"/>
    </xf>
    <xf numFmtId="0" fontId="2" fillId="13" borderId="11" xfId="0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0" borderId="11" xfId="0" applyFont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2" fillId="6" borderId="9" xfId="0" applyFont="1" applyFill="1" applyBorder="1"/>
    <xf numFmtId="0" fontId="5" fillId="8" borderId="11" xfId="0" applyFont="1" applyFill="1" applyBorder="1" applyAlignment="1">
      <alignment horizontal="center" vertical="center"/>
    </xf>
    <xf numFmtId="0" fontId="2" fillId="9" borderId="11" xfId="0" applyFont="1" applyFill="1" applyBorder="1"/>
    <xf numFmtId="0" fontId="1" fillId="10" borderId="11" xfId="0" applyFont="1" applyFill="1" applyBorder="1" applyAlignment="1">
      <alignment horizontal="center" vertical="center" wrapText="1"/>
    </xf>
    <xf numFmtId="0" fontId="2" fillId="11" borderId="11" xfId="0" applyFont="1" applyFill="1" applyBorder="1"/>
    <xf numFmtId="2" fontId="7" fillId="4" borderId="11" xfId="0" applyNumberFormat="1" applyFont="1" applyFill="1" applyBorder="1" applyAlignment="1">
      <alignment horizontal="center" vertical="center"/>
    </xf>
    <xf numFmtId="2" fontId="0" fillId="0" borderId="11" xfId="0" applyNumberFormat="1" applyFont="1" applyBorder="1" applyAlignment="1"/>
    <xf numFmtId="0" fontId="6" fillId="18" borderId="11" xfId="0" applyFont="1" applyFill="1" applyBorder="1" applyAlignment="1">
      <alignment horizontal="center" vertical="center"/>
    </xf>
    <xf numFmtId="0" fontId="0" fillId="19" borderId="11" xfId="0" applyFont="1" applyFill="1" applyBorder="1" applyAlignment="1"/>
    <xf numFmtId="0" fontId="0" fillId="11" borderId="11" xfId="0" applyFont="1" applyFill="1" applyBorder="1" applyAlignment="1">
      <alignment horizontal="center" wrapText="1"/>
    </xf>
    <xf numFmtId="0" fontId="6" fillId="16" borderId="11" xfId="0" applyFont="1" applyFill="1" applyBorder="1" applyAlignment="1">
      <alignment horizontal="center" vertical="center"/>
    </xf>
    <xf numFmtId="0" fontId="0" fillId="17" borderId="11" xfId="0" applyFont="1" applyFill="1" applyBorder="1" applyAlignment="1"/>
    <xf numFmtId="0" fontId="6" fillId="0" borderId="11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6" xfId="0" applyFont="1" applyFill="1" applyBorder="1"/>
    <xf numFmtId="0" fontId="6" fillId="3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"/>
  <sheetViews>
    <sheetView tabSelected="1" topLeftCell="B4" zoomScale="80" zoomScaleNormal="80" workbookViewId="0">
      <selection activeCell="K20" sqref="K20"/>
    </sheetView>
  </sheetViews>
  <sheetFormatPr defaultColWidth="12.625" defaultRowHeight="15" customHeight="1"/>
  <cols>
    <col min="1" max="1" width="15.625" hidden="1" customWidth="1"/>
    <col min="2" max="14" width="15.625" customWidth="1"/>
    <col min="15" max="15" width="15.25" customWidth="1"/>
    <col min="16" max="16" width="18.375" customWidth="1"/>
    <col min="17" max="26" width="7.75" customWidth="1"/>
  </cols>
  <sheetData>
    <row r="1" spans="1:16" ht="24.95" customHeight="1"/>
    <row r="2" spans="1:16" ht="24.95" customHeight="1"/>
    <row r="3" spans="1:16" ht="24.95" customHeight="1">
      <c r="A3" s="28" t="s">
        <v>1</v>
      </c>
      <c r="C3" s="42" t="s">
        <v>2</v>
      </c>
      <c r="D3" s="42" t="s">
        <v>3</v>
      </c>
      <c r="E3" s="42" t="s">
        <v>4</v>
      </c>
      <c r="F3" s="42" t="s">
        <v>5</v>
      </c>
      <c r="G3" s="57" t="s">
        <v>6</v>
      </c>
      <c r="H3" s="58"/>
      <c r="I3" s="58"/>
      <c r="J3" s="59"/>
      <c r="K3" s="42" t="s">
        <v>7</v>
      </c>
      <c r="L3" s="42" t="s">
        <v>8</v>
      </c>
      <c r="M3" s="42" t="s">
        <v>9</v>
      </c>
      <c r="N3" s="42" t="s">
        <v>10</v>
      </c>
      <c r="O3" s="1"/>
    </row>
    <row r="4" spans="1:16" ht="24.95" customHeight="1">
      <c r="A4" s="29"/>
      <c r="C4" s="43"/>
      <c r="D4" s="43"/>
      <c r="E4" s="43"/>
      <c r="F4" s="43"/>
      <c r="G4" s="8" t="s">
        <v>11</v>
      </c>
      <c r="H4" s="8" t="s">
        <v>12</v>
      </c>
      <c r="I4" s="8" t="s">
        <v>13</v>
      </c>
      <c r="J4" s="8" t="s">
        <v>14</v>
      </c>
      <c r="K4" s="43"/>
      <c r="L4" s="43"/>
      <c r="M4" s="43"/>
      <c r="N4" s="43"/>
      <c r="O4" s="1"/>
    </row>
    <row r="5" spans="1:16" ht="24.95" customHeight="1">
      <c r="A5" s="25" t="s">
        <v>15</v>
      </c>
      <c r="C5" s="9">
        <v>1</v>
      </c>
      <c r="D5" s="3" t="s">
        <v>16</v>
      </c>
      <c r="E5" s="3" t="s">
        <v>17</v>
      </c>
      <c r="F5" s="10" t="s">
        <v>43</v>
      </c>
      <c r="G5" s="3">
        <v>4</v>
      </c>
      <c r="H5" s="3">
        <v>5</v>
      </c>
      <c r="I5" s="3">
        <v>4</v>
      </c>
      <c r="J5" s="3">
        <v>8</v>
      </c>
      <c r="K5" s="4">
        <f t="shared" ref="K5:K14" si="0">SUM(G5:J5)/COUNT(G5:J5)</f>
        <v>5.25</v>
      </c>
      <c r="L5" s="5" t="str">
        <f t="shared" ref="L5:L14" si="1">IF(OR($G5 &lt;= 2,$H5 &lt;= 2,$I5 &lt;= 2,$J5 &lt;= 2), "Сообщить родителям", IF($K5 &gt;= 8, "Премировать", ""))</f>
        <v/>
      </c>
      <c r="M5" s="5" t="str">
        <f t="shared" ref="M5:M14" si="2">IF($K5 &gt;= 9, $C$17, IF(AND($K5 &gt;= 8, $K5 &lt; 9), $C$17 * 0.8, ""))</f>
        <v/>
      </c>
      <c r="N5" s="5">
        <f t="shared" ref="N5:N14" si="3">IF(AND($G5&gt;2,$H5&gt;2,$I5&gt;2,$J5&gt;2),IF(AND($K5&lt;5.5,$A5="Есть"),0.8*$C$20,IF(AND($K5&gt;=5.5,$K5&lt;6),$C$20, IF(AND($K5&gt;=6,$K5&lt;8),1.1 * $C$20, IF(AND($K5&gt;=8,$K5&lt;9), 1.3 * $C$20, IF(AND($K5&gt;=9), 1.5*$C$20,""))))),"")</f>
        <v>71528</v>
      </c>
    </row>
    <row r="6" spans="1:16" ht="24.95" customHeight="1">
      <c r="A6" s="25" t="s">
        <v>15</v>
      </c>
      <c r="C6" s="9">
        <v>2</v>
      </c>
      <c r="D6" s="3" t="s">
        <v>16</v>
      </c>
      <c r="E6" s="3" t="s">
        <v>17</v>
      </c>
      <c r="F6" s="11" t="s">
        <v>44</v>
      </c>
      <c r="G6" s="3">
        <v>2</v>
      </c>
      <c r="H6" s="3">
        <v>10</v>
      </c>
      <c r="I6" s="3">
        <v>10</v>
      </c>
      <c r="J6" s="3">
        <v>10</v>
      </c>
      <c r="K6" s="4">
        <f t="shared" si="0"/>
        <v>8</v>
      </c>
      <c r="L6" s="5" t="str">
        <f t="shared" si="1"/>
        <v>Сообщить родителям</v>
      </c>
      <c r="M6" s="5">
        <f t="shared" si="2"/>
        <v>71528</v>
      </c>
      <c r="N6" s="5" t="str">
        <f t="shared" si="3"/>
        <v/>
      </c>
    </row>
    <row r="7" spans="1:16" ht="24.95" customHeight="1">
      <c r="A7" s="25" t="s">
        <v>15</v>
      </c>
      <c r="C7" s="9">
        <v>3</v>
      </c>
      <c r="D7" s="3" t="s">
        <v>19</v>
      </c>
      <c r="E7" s="3" t="s">
        <v>20</v>
      </c>
      <c r="F7" s="10" t="s">
        <v>45</v>
      </c>
      <c r="G7" s="3">
        <v>3</v>
      </c>
      <c r="H7" s="3">
        <v>2</v>
      </c>
      <c r="I7" s="3">
        <v>5</v>
      </c>
      <c r="J7" s="3">
        <v>7</v>
      </c>
      <c r="K7" s="4">
        <f t="shared" si="0"/>
        <v>4.25</v>
      </c>
      <c r="L7" s="5" t="str">
        <f t="shared" si="1"/>
        <v>Сообщить родителям</v>
      </c>
      <c r="M7" s="5" t="str">
        <f t="shared" si="2"/>
        <v/>
      </c>
      <c r="N7" s="5" t="str">
        <f t="shared" si="3"/>
        <v/>
      </c>
    </row>
    <row r="8" spans="1:16" ht="24.95" customHeight="1">
      <c r="A8" s="25" t="s">
        <v>15</v>
      </c>
      <c r="C8" s="9">
        <v>4</v>
      </c>
      <c r="D8" s="3" t="s">
        <v>19</v>
      </c>
      <c r="E8" s="3" t="s">
        <v>21</v>
      </c>
      <c r="F8" s="11" t="s">
        <v>46</v>
      </c>
      <c r="G8" s="3">
        <v>6</v>
      </c>
      <c r="H8" s="3">
        <v>6</v>
      </c>
      <c r="I8" s="3">
        <v>5</v>
      </c>
      <c r="J8" s="3">
        <v>4</v>
      </c>
      <c r="K8" s="4">
        <f t="shared" si="0"/>
        <v>5.25</v>
      </c>
      <c r="L8" s="5" t="str">
        <f t="shared" si="1"/>
        <v/>
      </c>
      <c r="M8" s="5" t="str">
        <f t="shared" si="2"/>
        <v/>
      </c>
      <c r="N8" s="5">
        <f t="shared" si="3"/>
        <v>71528</v>
      </c>
    </row>
    <row r="9" spans="1:16" ht="24.95" customHeight="1">
      <c r="A9" s="25"/>
      <c r="C9" s="9">
        <v>5</v>
      </c>
      <c r="D9" s="3" t="s">
        <v>23</v>
      </c>
      <c r="E9" s="3" t="s">
        <v>24</v>
      </c>
      <c r="F9" s="11" t="s">
        <v>47</v>
      </c>
      <c r="G9" s="3">
        <v>8</v>
      </c>
      <c r="H9" s="3">
        <v>4</v>
      </c>
      <c r="I9" s="3">
        <v>6</v>
      </c>
      <c r="J9" s="3">
        <v>6</v>
      </c>
      <c r="K9" s="4">
        <f t="shared" si="0"/>
        <v>6</v>
      </c>
      <c r="L9" s="5" t="str">
        <f t="shared" si="1"/>
        <v/>
      </c>
      <c r="M9" s="5" t="str">
        <f t="shared" si="2"/>
        <v/>
      </c>
      <c r="N9" s="5">
        <f t="shared" si="3"/>
        <v>98351.000000000015</v>
      </c>
    </row>
    <row r="10" spans="1:16" ht="24.95" customHeight="1">
      <c r="A10" s="25" t="s">
        <v>15</v>
      </c>
      <c r="C10" s="9">
        <v>6</v>
      </c>
      <c r="D10" s="3" t="s">
        <v>23</v>
      </c>
      <c r="E10" s="3" t="s">
        <v>25</v>
      </c>
      <c r="F10" s="11" t="s">
        <v>48</v>
      </c>
      <c r="G10" s="3">
        <v>9</v>
      </c>
      <c r="H10" s="3">
        <v>9</v>
      </c>
      <c r="I10" s="3">
        <v>2</v>
      </c>
      <c r="J10" s="3">
        <v>9</v>
      </c>
      <c r="K10" s="4">
        <f t="shared" si="0"/>
        <v>7.25</v>
      </c>
      <c r="L10" s="5" t="str">
        <f t="shared" si="1"/>
        <v>Сообщить родителям</v>
      </c>
      <c r="M10" s="5" t="str">
        <f t="shared" si="2"/>
        <v/>
      </c>
      <c r="N10" s="5" t="str">
        <f t="shared" si="3"/>
        <v/>
      </c>
    </row>
    <row r="11" spans="1:16" ht="24.95" customHeight="1">
      <c r="A11" s="25"/>
      <c r="C11" s="9">
        <v>7</v>
      </c>
      <c r="D11" s="3" t="s">
        <v>16</v>
      </c>
      <c r="E11" s="6" t="s">
        <v>17</v>
      </c>
      <c r="F11" s="11" t="s">
        <v>49</v>
      </c>
      <c r="G11" s="3">
        <v>8</v>
      </c>
      <c r="H11" s="3">
        <v>8</v>
      </c>
      <c r="I11" s="3">
        <v>8</v>
      </c>
      <c r="J11" s="3">
        <v>8</v>
      </c>
      <c r="K11" s="4">
        <f t="shared" si="0"/>
        <v>8</v>
      </c>
      <c r="L11" s="5" t="str">
        <f t="shared" si="1"/>
        <v>Премировать</v>
      </c>
      <c r="M11" s="5">
        <f t="shared" si="2"/>
        <v>71528</v>
      </c>
      <c r="N11" s="5">
        <f t="shared" si="3"/>
        <v>116233</v>
      </c>
    </row>
    <row r="12" spans="1:16" ht="24.95" customHeight="1">
      <c r="A12" s="25"/>
      <c r="C12" s="9">
        <v>8</v>
      </c>
      <c r="D12" s="3" t="s">
        <v>26</v>
      </c>
      <c r="E12" s="7" t="s">
        <v>27</v>
      </c>
      <c r="F12" s="11" t="s">
        <v>50</v>
      </c>
      <c r="G12" s="7">
        <v>9</v>
      </c>
      <c r="H12" s="3">
        <v>8</v>
      </c>
      <c r="I12" s="7">
        <v>9</v>
      </c>
      <c r="J12" s="3">
        <v>5</v>
      </c>
      <c r="K12" s="4">
        <f t="shared" si="0"/>
        <v>7.75</v>
      </c>
      <c r="L12" s="5" t="str">
        <f t="shared" si="1"/>
        <v/>
      </c>
      <c r="M12" s="5" t="str">
        <f t="shared" si="2"/>
        <v/>
      </c>
      <c r="N12" s="5">
        <f t="shared" si="3"/>
        <v>98351.000000000015</v>
      </c>
      <c r="P12" s="2"/>
    </row>
    <row r="13" spans="1:16" ht="24.95" customHeight="1">
      <c r="A13" s="25" t="s">
        <v>15</v>
      </c>
      <c r="C13" s="9">
        <v>9</v>
      </c>
      <c r="D13" s="3" t="s">
        <v>26</v>
      </c>
      <c r="E13" s="7" t="s">
        <v>27</v>
      </c>
      <c r="F13" s="11" t="s">
        <v>51</v>
      </c>
      <c r="G13" s="3">
        <v>4</v>
      </c>
      <c r="H13" s="7">
        <v>6</v>
      </c>
      <c r="I13" s="3">
        <v>8</v>
      </c>
      <c r="J13" s="3">
        <v>9</v>
      </c>
      <c r="K13" s="4">
        <f t="shared" si="0"/>
        <v>6.75</v>
      </c>
      <c r="L13" s="5" t="str">
        <f t="shared" si="1"/>
        <v/>
      </c>
      <c r="M13" s="5" t="str">
        <f t="shared" si="2"/>
        <v/>
      </c>
      <c r="N13" s="5">
        <f t="shared" si="3"/>
        <v>98351.000000000015</v>
      </c>
      <c r="P13" s="19"/>
    </row>
    <row r="14" spans="1:16" ht="24.95" customHeight="1">
      <c r="A14" s="25" t="s">
        <v>15</v>
      </c>
      <c r="C14" s="9">
        <v>10</v>
      </c>
      <c r="D14" s="3" t="s">
        <v>26</v>
      </c>
      <c r="E14" s="3" t="s">
        <v>27</v>
      </c>
      <c r="F14" s="11" t="s">
        <v>52</v>
      </c>
      <c r="G14" s="3">
        <v>7</v>
      </c>
      <c r="H14" s="3">
        <v>8</v>
      </c>
      <c r="I14" s="3">
        <v>8</v>
      </c>
      <c r="J14" s="3">
        <v>9</v>
      </c>
      <c r="K14" s="4">
        <f t="shared" si="0"/>
        <v>8</v>
      </c>
      <c r="L14" s="5" t="str">
        <f t="shared" si="1"/>
        <v>Премировать</v>
      </c>
      <c r="M14" s="5">
        <f t="shared" si="2"/>
        <v>71528</v>
      </c>
      <c r="N14" s="5">
        <f t="shared" si="3"/>
        <v>116233</v>
      </c>
      <c r="P14" s="20"/>
    </row>
    <row r="15" spans="1:16" ht="24.95" customHeight="1">
      <c r="A15" s="26"/>
    </row>
    <row r="16" spans="1:16" ht="24.95" customHeight="1">
      <c r="A16" s="2"/>
      <c r="C16" s="18" t="s">
        <v>0</v>
      </c>
      <c r="E16" s="44" t="s">
        <v>28</v>
      </c>
      <c r="F16" s="45"/>
      <c r="G16" s="12">
        <f>SUM(G5:G14) / COUNT(G5:G14)</f>
        <v>6</v>
      </c>
      <c r="H16" s="12">
        <f>SUM(H5:H14) / COUNT(H5:H14)</f>
        <v>6.6</v>
      </c>
      <c r="I16" s="12">
        <f>SUM(I5:I14) / COUNT(I5:I14)</f>
        <v>6.5</v>
      </c>
      <c r="J16" s="12">
        <f>SUM(J5:J14) / COUNT(J5:J14)</f>
        <v>7.5</v>
      </c>
      <c r="N16" s="46" t="s">
        <v>29</v>
      </c>
    </row>
    <row r="17" spans="3:16" ht="24.95" customHeight="1">
      <c r="C17" s="15">
        <v>89410</v>
      </c>
      <c r="N17" s="47"/>
    </row>
    <row r="18" spans="3:16" ht="24.95" customHeight="1">
      <c r="C18" s="2"/>
      <c r="E18" s="36" t="s">
        <v>30</v>
      </c>
      <c r="F18" s="37"/>
      <c r="G18" s="37"/>
      <c r="I18" s="34" t="s">
        <v>31</v>
      </c>
      <c r="J18" s="35"/>
      <c r="K18" s="35"/>
      <c r="M18" s="16" t="s">
        <v>4</v>
      </c>
      <c r="N18" s="15" t="s">
        <v>16</v>
      </c>
    </row>
    <row r="19" spans="3:16" ht="24.95" customHeight="1">
      <c r="C19" s="18" t="s">
        <v>18</v>
      </c>
      <c r="E19" s="40" t="str">
        <f t="array" ref="E19">INDEX(F5:F14, MATCH(MAX(K5:K14),K5:K14,0))</f>
        <v>Иванов А.В.</v>
      </c>
      <c r="F19" s="33"/>
      <c r="G19" s="33"/>
      <c r="I19" s="32" t="s">
        <v>4</v>
      </c>
      <c r="J19" s="33"/>
      <c r="K19" s="13" t="s">
        <v>17</v>
      </c>
      <c r="M19" s="17" t="s">
        <v>53</v>
      </c>
      <c r="N19" s="14">
        <f>SUMIF($D$5:$D$14, N18, $N$5:$N$14)</f>
        <v>187761</v>
      </c>
    </row>
    <row r="20" spans="3:16" ht="24.95" customHeight="1">
      <c r="C20" s="15">
        <v>89410</v>
      </c>
      <c r="I20" s="32" t="s">
        <v>53</v>
      </c>
      <c r="J20" s="33"/>
      <c r="K20" s="27">
        <f>SUMIF($E$5:$E$14, K19, $K$5:$K$14) / COUNTIF(E5:E14, K19)</f>
        <v>7.083333333333333</v>
      </c>
    </row>
    <row r="21" spans="3:16" ht="24.95" customHeight="1">
      <c r="C21" s="2"/>
      <c r="E21" s="41" t="s">
        <v>33</v>
      </c>
      <c r="F21" s="37"/>
      <c r="G21" s="37"/>
      <c r="M21" s="52" t="s">
        <v>55</v>
      </c>
      <c r="N21" s="52"/>
      <c r="O21" s="21"/>
      <c r="P21" s="21"/>
    </row>
    <row r="22" spans="3:16" ht="24.95" customHeight="1">
      <c r="C22" s="38" t="s">
        <v>22</v>
      </c>
      <c r="E22" s="40" t="str">
        <f t="array" ref="E22">INDEX(F5:F14, MATCH(MIN(K5:K14),K5:K14,0))</f>
        <v>Гичкина Е.М.</v>
      </c>
      <c r="F22" s="33"/>
      <c r="G22" s="33"/>
      <c r="I22" s="30" t="s">
        <v>34</v>
      </c>
      <c r="J22" s="31"/>
      <c r="K22" s="31"/>
      <c r="M22" s="16" t="s">
        <v>4</v>
      </c>
      <c r="N22" s="15" t="s">
        <v>17</v>
      </c>
      <c r="O22" s="22"/>
      <c r="P22" s="23"/>
    </row>
    <row r="23" spans="3:16" ht="24.95" customHeight="1">
      <c r="C23" s="39"/>
      <c r="I23" s="32" t="s">
        <v>54</v>
      </c>
      <c r="J23" s="33"/>
      <c r="K23" s="13" t="s">
        <v>26</v>
      </c>
      <c r="M23" s="17" t="s">
        <v>32</v>
      </c>
      <c r="N23" s="14">
        <f>SUMIF($E$5:$E$14, N22, $N$5:$N$14)</f>
        <v>187761</v>
      </c>
      <c r="O23" s="22"/>
      <c r="P23" s="24"/>
    </row>
    <row r="24" spans="3:16" ht="24.95" customHeight="1">
      <c r="C24" s="39"/>
      <c r="E24" s="41" t="s">
        <v>35</v>
      </c>
      <c r="F24" s="37"/>
      <c r="G24" s="37"/>
      <c r="I24" s="32" t="s">
        <v>53</v>
      </c>
      <c r="J24" s="33"/>
      <c r="K24" s="14">
        <f>SUMIF($D$5:$D$14, K23, $K$5:$K$14) / COUNTIF(D5:D14, K23)</f>
        <v>7.5</v>
      </c>
      <c r="O24" s="21"/>
      <c r="P24" s="21"/>
    </row>
    <row r="25" spans="3:16" ht="24.95" customHeight="1">
      <c r="C25" s="15">
        <f>COUNTIF($K$5:$K$14, 8)</f>
        <v>3</v>
      </c>
      <c r="E25" s="40" t="str">
        <f t="array" ref="E25">INDEX(G4:J4, MATCH(MAX(G16:J16),G16:J16,0))</f>
        <v>истор</v>
      </c>
      <c r="F25" s="33"/>
      <c r="G25" s="33"/>
      <c r="M25" s="46" t="s">
        <v>38</v>
      </c>
      <c r="N25" s="46" t="s">
        <v>41</v>
      </c>
    </row>
    <row r="26" spans="3:16" ht="24.95" customHeight="1">
      <c r="M26" s="47"/>
      <c r="N26" s="47"/>
    </row>
    <row r="27" spans="3:16" ht="24.95" customHeight="1">
      <c r="I27" s="50" t="s">
        <v>37</v>
      </c>
      <c r="J27" s="51"/>
      <c r="K27" s="51"/>
      <c r="M27" s="47"/>
      <c r="N27" s="15">
        <f>SUM($N$5:$N$14)</f>
        <v>670575</v>
      </c>
    </row>
    <row r="28" spans="3:16" ht="24.95" customHeight="1">
      <c r="E28" s="60" t="s">
        <v>36</v>
      </c>
      <c r="F28" s="33"/>
      <c r="G28" s="33"/>
      <c r="I28" s="48">
        <f>AVERAGEA(K5:K14)</f>
        <v>6.65</v>
      </c>
      <c r="J28" s="49"/>
      <c r="K28" s="49"/>
      <c r="M28" s="15">
        <f>SUMIF($N$5:$N$14, "71528", $N$5:$N$14)</f>
        <v>143056</v>
      </c>
    </row>
    <row r="29" spans="3:16" ht="24.95" customHeight="1">
      <c r="E29" s="53" t="s">
        <v>39</v>
      </c>
      <c r="F29" s="54"/>
      <c r="G29" s="54"/>
    </row>
    <row r="30" spans="3:16" ht="24.95" customHeight="1">
      <c r="E30" s="55">
        <f>COUNTIF(K5:K14, "&lt;"&amp;I28)</f>
        <v>4</v>
      </c>
      <c r="F30" s="33"/>
      <c r="G30" s="33"/>
    </row>
    <row r="31" spans="3:16" ht="24.95" customHeight="1">
      <c r="E31" s="53" t="s">
        <v>40</v>
      </c>
      <c r="F31" s="54"/>
      <c r="G31" s="54"/>
    </row>
    <row r="32" spans="3:16" ht="24.95" customHeight="1">
      <c r="E32" s="55">
        <f>COUNTIFS(K5:K14, "&lt;"&amp;I28,E5:E14,K19)</f>
        <v>1</v>
      </c>
      <c r="F32" s="33"/>
      <c r="G32" s="33"/>
    </row>
    <row r="33" spans="5:7" ht="24.95" customHeight="1">
      <c r="E33" s="53" t="s">
        <v>42</v>
      </c>
      <c r="F33" s="54"/>
      <c r="G33" s="54"/>
    </row>
    <row r="34" spans="5:7" ht="24.95" customHeight="1">
      <c r="E34" s="56">
        <f>COUNTIFS(K5:K14, "&lt;"&amp;I28,D5:D14,K23)</f>
        <v>0</v>
      </c>
      <c r="F34" s="33"/>
      <c r="G34" s="33"/>
    </row>
    <row r="35" spans="5:7" ht="24.95" customHeight="1"/>
    <row r="36" spans="5:7" ht="15.75" customHeight="1"/>
    <row r="37" spans="5:7" ht="15.75" customHeight="1"/>
    <row r="38" spans="5:7" ht="15.75" customHeight="1"/>
    <row r="39" spans="5:7" ht="15.75" customHeight="1"/>
    <row r="40" spans="5:7" ht="15.75" customHeight="1"/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7">
    <mergeCell ref="E32:G32"/>
    <mergeCell ref="E33:G33"/>
    <mergeCell ref="E34:G34"/>
    <mergeCell ref="E21:G21"/>
    <mergeCell ref="N3:N4"/>
    <mergeCell ref="G3:J3"/>
    <mergeCell ref="E29:G29"/>
    <mergeCell ref="E28:G28"/>
    <mergeCell ref="E30:G30"/>
    <mergeCell ref="I19:J19"/>
    <mergeCell ref="I20:J20"/>
    <mergeCell ref="K3:K4"/>
    <mergeCell ref="L3:L4"/>
    <mergeCell ref="M3:M4"/>
    <mergeCell ref="N16:N17"/>
    <mergeCell ref="I27:K27"/>
    <mergeCell ref="E25:G25"/>
    <mergeCell ref="M21:N21"/>
    <mergeCell ref="E31:G31"/>
    <mergeCell ref="N25:N26"/>
    <mergeCell ref="M25:M27"/>
    <mergeCell ref="I24:J24"/>
    <mergeCell ref="E19:G19"/>
    <mergeCell ref="I28:K28"/>
    <mergeCell ref="A3:A4"/>
    <mergeCell ref="I22:K22"/>
    <mergeCell ref="I23:J23"/>
    <mergeCell ref="I18:K18"/>
    <mergeCell ref="E18:G18"/>
    <mergeCell ref="C22:C24"/>
    <mergeCell ref="E22:G22"/>
    <mergeCell ref="E24:G24"/>
    <mergeCell ref="C3:C4"/>
    <mergeCell ref="D3:D4"/>
    <mergeCell ref="E3:E4"/>
    <mergeCell ref="F3:F4"/>
    <mergeCell ref="E16:F1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Сетко Анастасия Игоревна</cp:lastModifiedBy>
  <dcterms:created xsi:type="dcterms:W3CDTF">2019-10-02T09:06:35Z</dcterms:created>
  <dcterms:modified xsi:type="dcterms:W3CDTF">2019-10-16T09:59:52Z</dcterms:modified>
</cp:coreProperties>
</file>