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tabRatio="998" activeTab="5"/>
  </bookViews>
  <sheets>
    <sheet name="scenario" sheetId="3" r:id="rId1"/>
    <sheet name="browser" sheetId="12" r:id="rId2"/>
    <sheet name="background" sheetId="13" r:id="rId3"/>
    <sheet name="posttask" sheetId="18" r:id="rId4"/>
    <sheet name="poststudy" sheetId="19" r:id="rId5"/>
    <sheet name="Mapping" sheetId="35" r:id="rId6"/>
    <sheet name="Metrics" sheetId="25" r:id="rId7"/>
    <sheet name="click" sheetId="9" r:id="rId8"/>
    <sheet name="scroll" sheetId="10" r:id="rId9"/>
    <sheet name="zoom" sheetId="11" r:id="rId10"/>
    <sheet name="go" sheetId="14" r:id="rId11"/>
    <sheet name="tab" sheetId="15" r:id="rId12"/>
    <sheet name="reload" sheetId="16" r:id="rId13"/>
    <sheet name="Logs" sheetId="34" r:id="rId14"/>
    <sheet name="recordings1" sheetId="31" r:id="rId15"/>
    <sheet name="recordings2" sheetId="32" r:id="rId16"/>
    <sheet name="recordings3" sheetId="33" r:id="rId17"/>
    <sheet name="tracking3" sheetId="29" r:id="rId18"/>
  </sheets>
  <calcPr calcId="152511"/>
</workbook>
</file>

<file path=xl/calcChain.xml><?xml version="1.0" encoding="utf-8"?>
<calcChain xmlns="http://schemas.openxmlformats.org/spreadsheetml/2006/main">
  <c r="U15" i="25" l="1"/>
  <c r="H31" i="29" l="1"/>
  <c r="I28" i="29"/>
  <c r="H28" i="29"/>
  <c r="C28" i="29"/>
  <c r="D28" i="29"/>
  <c r="E28" i="29"/>
  <c r="F28" i="29"/>
  <c r="B28" i="29"/>
  <c r="D31" i="34" l="1"/>
  <c r="E31" i="34"/>
  <c r="F31" i="34"/>
  <c r="G31" i="34"/>
  <c r="C31" i="34"/>
  <c r="B31" i="34"/>
  <c r="D30" i="33" l="1"/>
  <c r="D29" i="33"/>
  <c r="E3" i="34" l="1"/>
  <c r="E4" i="34"/>
  <c r="E5" i="34"/>
  <c r="E6" i="34"/>
  <c r="E7" i="34"/>
  <c r="E8" i="34"/>
  <c r="E9" i="34"/>
  <c r="E10" i="34"/>
  <c r="E11" i="34"/>
  <c r="E12" i="34"/>
  <c r="E13" i="34"/>
  <c r="E14" i="34"/>
  <c r="E15" i="34"/>
  <c r="E16" i="34"/>
  <c r="E17" i="34"/>
  <c r="E18" i="34"/>
  <c r="E19" i="34"/>
  <c r="E20" i="34"/>
  <c r="E21" i="34"/>
  <c r="E22" i="34"/>
  <c r="E23" i="34"/>
  <c r="E24" i="34"/>
  <c r="E25" i="34"/>
  <c r="E26" i="34"/>
  <c r="E2" i="34"/>
  <c r="D3" i="34"/>
  <c r="D4" i="34"/>
  <c r="D5" i="34"/>
  <c r="D6" i="34"/>
  <c r="D7" i="34"/>
  <c r="D8" i="34"/>
  <c r="D9" i="34"/>
  <c r="D10" i="34"/>
  <c r="D11" i="34"/>
  <c r="D12" i="34"/>
  <c r="D13" i="34"/>
  <c r="D14" i="34"/>
  <c r="D15" i="34"/>
  <c r="D16" i="34"/>
  <c r="D17" i="34"/>
  <c r="D18" i="34"/>
  <c r="D19" i="34"/>
  <c r="D20" i="34"/>
  <c r="D21" i="34"/>
  <c r="D22" i="34"/>
  <c r="D23" i="34"/>
  <c r="D24" i="34"/>
  <c r="D25" i="34"/>
  <c r="D26" i="34"/>
  <c r="D2" i="34"/>
  <c r="F3" i="33" l="1"/>
  <c r="F4" i="33"/>
  <c r="F5" i="33"/>
  <c r="F6" i="33"/>
  <c r="F7" i="33"/>
  <c r="F8" i="33"/>
  <c r="F9" i="33"/>
  <c r="F10" i="33"/>
  <c r="F11" i="33"/>
  <c r="F12" i="33"/>
  <c r="F13" i="33"/>
  <c r="F14" i="33"/>
  <c r="F15" i="33"/>
  <c r="F16" i="33"/>
  <c r="F17" i="33"/>
  <c r="F18" i="33"/>
  <c r="F19" i="33"/>
  <c r="F20" i="33"/>
  <c r="F21" i="33"/>
  <c r="F22" i="33"/>
  <c r="F23" i="33"/>
  <c r="F24" i="33"/>
  <c r="F25" i="33"/>
  <c r="F26" i="33"/>
  <c r="F2" i="33"/>
  <c r="E34" i="35" l="1"/>
  <c r="D33" i="35"/>
  <c r="D32" i="35"/>
  <c r="D29" i="35"/>
  <c r="E28" i="35"/>
  <c r="E27" i="35"/>
  <c r="D25" i="35"/>
  <c r="E24" i="35"/>
  <c r="D24" i="35"/>
  <c r="E19" i="35"/>
  <c r="E15" i="35"/>
  <c r="D14" i="35"/>
  <c r="E13" i="35"/>
  <c r="E12" i="35"/>
  <c r="E11" i="35"/>
  <c r="B33" i="16"/>
  <c r="C33" i="16"/>
  <c r="E35" i="35" s="1"/>
  <c r="D33" i="16"/>
  <c r="E33" i="16"/>
  <c r="F33" i="16"/>
  <c r="E33" i="35" s="1"/>
  <c r="G33" i="16"/>
  <c r="H33" i="16"/>
  <c r="B33" i="15"/>
  <c r="C33" i="15"/>
  <c r="D33" i="15"/>
  <c r="E25" i="35" s="1"/>
  <c r="E33" i="15"/>
  <c r="E26" i="35" s="1"/>
  <c r="G33" i="15"/>
  <c r="H33" i="15"/>
  <c r="I33" i="15"/>
  <c r="J33" i="15"/>
  <c r="K33" i="15"/>
  <c r="L33" i="15"/>
  <c r="M33" i="15"/>
  <c r="E32" i="35" s="1"/>
  <c r="N33" i="15"/>
  <c r="O33" i="15"/>
  <c r="E31" i="35" s="1"/>
  <c r="P33" i="15"/>
  <c r="Q33" i="15"/>
  <c r="E30" i="35" s="1"/>
  <c r="R33" i="15"/>
  <c r="S33" i="15"/>
  <c r="L33" i="14"/>
  <c r="M33" i="14"/>
  <c r="E20" i="35" s="1"/>
  <c r="N33" i="14"/>
  <c r="E23" i="35" s="1"/>
  <c r="O33" i="14"/>
  <c r="B33" i="14"/>
  <c r="C33" i="14"/>
  <c r="E18" i="35" s="1"/>
  <c r="D33" i="14"/>
  <c r="E17" i="35" s="1"/>
  <c r="E33" i="14"/>
  <c r="F33" i="14"/>
  <c r="E16" i="35" s="1"/>
  <c r="G33" i="14"/>
  <c r="H33" i="14"/>
  <c r="I33" i="14"/>
  <c r="J33" i="14"/>
  <c r="E22" i="35" s="1"/>
  <c r="K33" i="14"/>
  <c r="E21" i="35" s="1"/>
  <c r="B33" i="10"/>
  <c r="E9" i="35" s="1"/>
  <c r="C33" i="10"/>
  <c r="E10" i="35" s="1"/>
  <c r="D33" i="10"/>
  <c r="E33" i="10"/>
  <c r="E7" i="35" s="1"/>
  <c r="F33" i="10"/>
  <c r="G33" i="10"/>
  <c r="B33" i="11"/>
  <c r="C33" i="11"/>
  <c r="D33" i="11"/>
  <c r="E33" i="11"/>
  <c r="F33" i="11"/>
  <c r="G33" i="11"/>
  <c r="H33" i="11"/>
  <c r="I33" i="11"/>
  <c r="E14" i="35" s="1"/>
  <c r="J33" i="11"/>
  <c r="K33" i="11"/>
  <c r="L33" i="11"/>
  <c r="H32" i="16"/>
  <c r="G32" i="16"/>
  <c r="D34" i="35" s="1"/>
  <c r="F32" i="16"/>
  <c r="E32" i="16"/>
  <c r="D32" i="16"/>
  <c r="C32" i="16"/>
  <c r="D35" i="35" s="1"/>
  <c r="B32" i="16"/>
  <c r="I32" i="15"/>
  <c r="J32" i="15"/>
  <c r="D27" i="35" s="1"/>
  <c r="K32" i="15"/>
  <c r="L32" i="15"/>
  <c r="M32" i="15"/>
  <c r="N32" i="15"/>
  <c r="O32" i="15"/>
  <c r="D31" i="35" s="1"/>
  <c r="P32" i="15"/>
  <c r="Q32" i="15"/>
  <c r="D30" i="35" s="1"/>
  <c r="R32" i="15"/>
  <c r="S32" i="15"/>
  <c r="H32" i="15"/>
  <c r="D28" i="35" s="1"/>
  <c r="G32" i="15"/>
  <c r="F32" i="15"/>
  <c r="E32" i="15"/>
  <c r="D26" i="35" s="1"/>
  <c r="D32" i="15"/>
  <c r="C32" i="15"/>
  <c r="B32" i="15"/>
  <c r="M32" i="14"/>
  <c r="D20" i="35" s="1"/>
  <c r="N32" i="14"/>
  <c r="D23" i="35" s="1"/>
  <c r="O32" i="14"/>
  <c r="L32" i="14"/>
  <c r="K32" i="14"/>
  <c r="D21" i="35" s="1"/>
  <c r="J32" i="14"/>
  <c r="D22" i="35" s="1"/>
  <c r="I32" i="14"/>
  <c r="H32" i="14"/>
  <c r="G32" i="14"/>
  <c r="D19" i="35" s="1"/>
  <c r="F32" i="14"/>
  <c r="D16" i="35" s="1"/>
  <c r="E32" i="14"/>
  <c r="D32" i="14"/>
  <c r="D17" i="35" s="1"/>
  <c r="C32" i="14"/>
  <c r="D18" i="35" s="1"/>
  <c r="B32" i="14"/>
  <c r="H32" i="11"/>
  <c r="I32" i="11"/>
  <c r="J32" i="11"/>
  <c r="K32" i="11"/>
  <c r="D15" i="35" s="1"/>
  <c r="L32" i="11"/>
  <c r="G32" i="11"/>
  <c r="F32" i="11"/>
  <c r="D13" i="35" s="1"/>
  <c r="E32" i="11"/>
  <c r="D12" i="35" s="1"/>
  <c r="D32" i="11"/>
  <c r="C32" i="11"/>
  <c r="D11" i="35" s="1"/>
  <c r="B32" i="11"/>
  <c r="G32" i="10"/>
  <c r="F32" i="10"/>
  <c r="E32" i="10"/>
  <c r="D7" i="35" s="1"/>
  <c r="D32" i="10"/>
  <c r="C32" i="10"/>
  <c r="D10" i="35" s="1"/>
  <c r="B32" i="10"/>
  <c r="D9" i="35" s="1"/>
  <c r="B33" i="9"/>
  <c r="C33" i="9"/>
  <c r="E4" i="35" s="1"/>
  <c r="D33" i="9"/>
  <c r="E6" i="35" s="1"/>
  <c r="E33" i="9"/>
  <c r="F33" i="9"/>
  <c r="J33" i="9" s="1"/>
  <c r="G33" i="9"/>
  <c r="H33" i="9"/>
  <c r="K33" i="9" s="1"/>
  <c r="B32" i="9"/>
  <c r="D32" i="9"/>
  <c r="D6" i="35" s="1"/>
  <c r="E32" i="9"/>
  <c r="F32" i="9"/>
  <c r="G32" i="9"/>
  <c r="H32" i="9"/>
  <c r="K32" i="9" s="1"/>
  <c r="C32" i="9"/>
  <c r="D4" i="35" s="1"/>
  <c r="H29" i="9"/>
  <c r="G29" i="9"/>
  <c r="F29" i="9"/>
  <c r="E29" i="9"/>
  <c r="D29" i="9"/>
  <c r="C29" i="9"/>
  <c r="B29" i="9"/>
  <c r="H28" i="9"/>
  <c r="G28" i="9"/>
  <c r="F28" i="9"/>
  <c r="E28" i="9"/>
  <c r="D28" i="9"/>
  <c r="C28" i="9"/>
  <c r="B28" i="9"/>
  <c r="X10" i="15" l="1"/>
  <c r="F33" i="15" s="1"/>
  <c r="E29" i="35" s="1"/>
  <c r="I32" i="9"/>
  <c r="D5" i="35"/>
  <c r="J32" i="9"/>
  <c r="E5" i="35"/>
  <c r="I33" i="9"/>
  <c r="L33" i="9" s="1"/>
  <c r="G30" i="9"/>
  <c r="K28" i="9"/>
  <c r="B30" i="9"/>
  <c r="C30" i="9"/>
  <c r="D30" i="9"/>
  <c r="K29" i="9"/>
  <c r="C31" i="9"/>
  <c r="D31" i="9"/>
  <c r="P4" i="25"/>
  <c r="P5" i="25"/>
  <c r="P6" i="25"/>
  <c r="P7" i="25"/>
  <c r="P8" i="25"/>
  <c r="P9" i="25"/>
  <c r="P10" i="25"/>
  <c r="P14" i="25"/>
  <c r="L32" i="9" l="1"/>
  <c r="B31" i="9"/>
  <c r="F30" i="9"/>
  <c r="J30" i="9" s="1"/>
  <c r="J29" i="9"/>
  <c r="J28" i="9"/>
  <c r="H30" i="9"/>
  <c r="K30" i="9" s="1"/>
  <c r="G31" i="9"/>
  <c r="E31" i="9"/>
  <c r="E30" i="9"/>
  <c r="M28" i="9" s="1"/>
  <c r="I28" i="9"/>
  <c r="I29" i="9"/>
  <c r="H31" i="9"/>
  <c r="K31" i="9" s="1"/>
  <c r="F31" i="9"/>
  <c r="D28" i="33"/>
  <c r="D27" i="33"/>
  <c r="D28" i="32"/>
  <c r="D27" i="32"/>
  <c r="D28" i="31"/>
  <c r="D27" i="31"/>
  <c r="T3" i="25" l="1"/>
  <c r="I31" i="9"/>
  <c r="L29" i="9"/>
  <c r="L28" i="9"/>
  <c r="J31" i="9"/>
  <c r="L31" i="9" s="1"/>
  <c r="I30" i="9"/>
  <c r="L30" i="9" s="1"/>
  <c r="N28" i="9" s="1"/>
  <c r="E27" i="29"/>
  <c r="F27" i="29"/>
  <c r="H27" i="29"/>
  <c r="I27" i="29"/>
  <c r="J3" i="29"/>
  <c r="J4" i="29"/>
  <c r="J5" i="29"/>
  <c r="J6" i="29"/>
  <c r="J7" i="29"/>
  <c r="J8" i="29"/>
  <c r="J9" i="29"/>
  <c r="J10" i="29"/>
  <c r="J11" i="29"/>
  <c r="J12" i="29"/>
  <c r="J13" i="29"/>
  <c r="J14" i="29"/>
  <c r="J15" i="29"/>
  <c r="J16" i="29"/>
  <c r="J17" i="29"/>
  <c r="J18" i="29"/>
  <c r="J19" i="29"/>
  <c r="J20" i="29"/>
  <c r="J21" i="29"/>
  <c r="J22" i="29"/>
  <c r="J23" i="29"/>
  <c r="J24" i="29"/>
  <c r="J25" i="29"/>
  <c r="J26" i="29"/>
  <c r="J2" i="29"/>
  <c r="G3" i="29"/>
  <c r="G4" i="29"/>
  <c r="G5" i="29"/>
  <c r="G6" i="29"/>
  <c r="G7" i="29"/>
  <c r="G8" i="29"/>
  <c r="G9" i="29"/>
  <c r="G10" i="29"/>
  <c r="G11" i="29"/>
  <c r="G12" i="29"/>
  <c r="G13" i="29"/>
  <c r="G14" i="29"/>
  <c r="G15" i="29"/>
  <c r="G16" i="29"/>
  <c r="G17" i="29"/>
  <c r="G18" i="29"/>
  <c r="G19" i="29"/>
  <c r="G20" i="29"/>
  <c r="G21" i="29"/>
  <c r="G22" i="29"/>
  <c r="G23" i="29"/>
  <c r="G24" i="29"/>
  <c r="G25" i="29"/>
  <c r="G26" i="29"/>
  <c r="G2" i="29"/>
  <c r="J12" i="25" l="1"/>
  <c r="H29" i="16"/>
  <c r="H30" i="16" s="1"/>
  <c r="H28" i="16"/>
  <c r="H31" i="16" s="1"/>
  <c r="S29" i="15"/>
  <c r="M12" i="25" s="1"/>
  <c r="L29" i="15"/>
  <c r="V29" i="15" s="1"/>
  <c r="S28" i="15"/>
  <c r="S31" i="15" s="1"/>
  <c r="L28" i="15"/>
  <c r="V28" i="15" s="1"/>
  <c r="L30" i="15" l="1"/>
  <c r="L31" i="15"/>
  <c r="V31" i="15" s="1"/>
  <c r="S30" i="15"/>
  <c r="J11" i="25"/>
  <c r="M11" i="25"/>
  <c r="M13" i="25" s="1"/>
  <c r="P12" i="25"/>
  <c r="P11" i="25"/>
  <c r="J13" i="25"/>
  <c r="P13" i="25" s="1"/>
  <c r="V30" i="15" l="1"/>
  <c r="F35" i="19"/>
  <c r="F34" i="19"/>
  <c r="F33" i="19"/>
  <c r="F32" i="19"/>
  <c r="L33" i="19"/>
  <c r="L34" i="19"/>
  <c r="L35" i="19"/>
  <c r="L32" i="19"/>
  <c r="K35" i="19"/>
  <c r="J32" i="19"/>
  <c r="J33" i="19"/>
  <c r="J34" i="19"/>
  <c r="J35" i="19"/>
  <c r="K32" i="19"/>
  <c r="K33" i="19"/>
  <c r="K34" i="19"/>
  <c r="I32" i="19"/>
  <c r="I33" i="19"/>
  <c r="I34" i="19"/>
  <c r="I35" i="19"/>
  <c r="H32" i="19"/>
  <c r="H33" i="19"/>
  <c r="H34" i="19"/>
  <c r="H35" i="19"/>
  <c r="G35" i="19"/>
  <c r="G33" i="19"/>
  <c r="G34" i="19"/>
  <c r="G32" i="19"/>
  <c r="E35" i="19"/>
  <c r="E34" i="19"/>
  <c r="E33" i="19"/>
  <c r="E32" i="19"/>
  <c r="D35" i="19"/>
  <c r="D34" i="19"/>
  <c r="D33" i="19"/>
  <c r="D32" i="19"/>
  <c r="C35" i="19"/>
  <c r="C34" i="19"/>
  <c r="C33" i="19"/>
  <c r="C32" i="19"/>
  <c r="B35" i="19"/>
  <c r="B34" i="19"/>
  <c r="B33" i="19"/>
  <c r="B32" i="19"/>
  <c r="L29" i="19"/>
  <c r="L30" i="19"/>
  <c r="L31" i="19"/>
  <c r="L28" i="19"/>
  <c r="F31" i="19"/>
  <c r="F30" i="19"/>
  <c r="F29" i="19"/>
  <c r="F28" i="19"/>
  <c r="G28" i="19"/>
  <c r="H28" i="19"/>
  <c r="I28" i="19"/>
  <c r="J28" i="19"/>
  <c r="K28" i="19"/>
  <c r="G29" i="19"/>
  <c r="H29" i="19"/>
  <c r="I29" i="19"/>
  <c r="J29" i="19"/>
  <c r="K29" i="19"/>
  <c r="G30" i="19"/>
  <c r="H30" i="19"/>
  <c r="I30" i="19"/>
  <c r="J30" i="19"/>
  <c r="K30" i="19"/>
  <c r="G31" i="19"/>
  <c r="H31" i="19"/>
  <c r="I31" i="19"/>
  <c r="J31" i="19"/>
  <c r="K31" i="19"/>
  <c r="E28" i="19"/>
  <c r="E29" i="19"/>
  <c r="E30" i="19"/>
  <c r="E31" i="19"/>
  <c r="C28" i="19"/>
  <c r="D28" i="19"/>
  <c r="C29" i="19"/>
  <c r="D29" i="19"/>
  <c r="C30" i="19"/>
  <c r="D30" i="19"/>
  <c r="C31" i="19"/>
  <c r="D31" i="19"/>
  <c r="B31" i="19"/>
  <c r="B30" i="19"/>
  <c r="B29" i="19"/>
  <c r="B28" i="19"/>
  <c r="Z3" i="25" l="1"/>
  <c r="Z12" i="25"/>
  <c r="Y9" i="25"/>
  <c r="Z4" i="25"/>
  <c r="Y7" i="25"/>
  <c r="Y6" i="25"/>
  <c r="Y13" i="25"/>
  <c r="Z9" i="25"/>
  <c r="Y4" i="25"/>
  <c r="Y11" i="25"/>
  <c r="Z11" i="25"/>
  <c r="Z5" i="25"/>
  <c r="Z13" i="25"/>
  <c r="Y8" i="25"/>
  <c r="Z6" i="25"/>
  <c r="Z14" i="25"/>
  <c r="Z7" i="25"/>
  <c r="Y14" i="25"/>
  <c r="Z8" i="25"/>
  <c r="Y5" i="25"/>
  <c r="X5" i="25" s="1"/>
  <c r="Y12" i="25"/>
  <c r="Z10" i="25"/>
  <c r="Y3" i="25"/>
  <c r="Y10" i="25"/>
  <c r="P29" i="15"/>
  <c r="I29" i="15"/>
  <c r="P28" i="15"/>
  <c r="I28" i="15"/>
  <c r="X10" i="25" l="1"/>
  <c r="X8" i="25"/>
  <c r="X13" i="25"/>
  <c r="X3" i="25"/>
  <c r="X12" i="25"/>
  <c r="X7" i="25"/>
  <c r="X11" i="25"/>
  <c r="X6" i="25"/>
  <c r="X14" i="25"/>
  <c r="X9" i="25"/>
  <c r="X4" i="25"/>
  <c r="P31" i="15"/>
  <c r="I31" i="15"/>
  <c r="P30" i="15"/>
  <c r="I30" i="15"/>
  <c r="L29" i="14"/>
  <c r="E29" i="14"/>
  <c r="L28" i="14"/>
  <c r="E28" i="14"/>
  <c r="E31" i="14" s="1"/>
  <c r="B27" i="29"/>
  <c r="C27" i="29"/>
  <c r="D27" i="29"/>
  <c r="L31" i="14" l="1"/>
  <c r="L30" i="14"/>
  <c r="E30" i="14"/>
  <c r="K31" i="16"/>
  <c r="K30" i="16"/>
  <c r="D29" i="11"/>
  <c r="J29" i="11"/>
  <c r="J28" i="11"/>
  <c r="D28" i="11"/>
  <c r="D31" i="11" l="1"/>
  <c r="J31" i="11"/>
  <c r="J30" i="11"/>
  <c r="D30" i="11"/>
  <c r="F28" i="16"/>
  <c r="G28" i="16"/>
  <c r="B28" i="16"/>
  <c r="D28" i="16"/>
  <c r="E28" i="16"/>
  <c r="F29" i="16"/>
  <c r="G29" i="16"/>
  <c r="B29" i="16"/>
  <c r="D29" i="16"/>
  <c r="E29" i="16"/>
  <c r="C29" i="16"/>
  <c r="C28" i="16"/>
  <c r="D28" i="15"/>
  <c r="E28" i="15"/>
  <c r="C28" i="15"/>
  <c r="F28" i="15"/>
  <c r="G28" i="15"/>
  <c r="H28" i="15"/>
  <c r="J28" i="15"/>
  <c r="K28" i="15"/>
  <c r="M28" i="15"/>
  <c r="N28" i="15"/>
  <c r="O28" i="15"/>
  <c r="Q28" i="15"/>
  <c r="R28" i="15"/>
  <c r="D29" i="15"/>
  <c r="E29" i="15"/>
  <c r="C29" i="15"/>
  <c r="F29" i="15"/>
  <c r="G29" i="15"/>
  <c r="H29" i="15"/>
  <c r="J29" i="15"/>
  <c r="K29" i="15"/>
  <c r="M29" i="15"/>
  <c r="N29" i="15"/>
  <c r="O29" i="15"/>
  <c r="Q29" i="15"/>
  <c r="R29" i="15"/>
  <c r="B29" i="15"/>
  <c r="B28" i="15"/>
  <c r="C28" i="14"/>
  <c r="D28" i="14"/>
  <c r="F28" i="14"/>
  <c r="G28" i="14"/>
  <c r="H28" i="14"/>
  <c r="I28" i="14"/>
  <c r="J28" i="14"/>
  <c r="K28" i="14"/>
  <c r="M28" i="14"/>
  <c r="N28" i="14"/>
  <c r="O28" i="14"/>
  <c r="C29" i="14"/>
  <c r="D29" i="14"/>
  <c r="F29" i="14"/>
  <c r="G29" i="14"/>
  <c r="H29" i="14"/>
  <c r="I29" i="14"/>
  <c r="J29" i="14"/>
  <c r="K29" i="14"/>
  <c r="M29" i="14"/>
  <c r="N29" i="14"/>
  <c r="O29" i="14"/>
  <c r="B29" i="14"/>
  <c r="B28" i="14"/>
  <c r="E28" i="11"/>
  <c r="F28" i="11"/>
  <c r="B28" i="11"/>
  <c r="G28" i="11"/>
  <c r="I28" i="11"/>
  <c r="K28" i="11"/>
  <c r="H28" i="11"/>
  <c r="L28" i="11"/>
  <c r="E29" i="11"/>
  <c r="F29" i="11"/>
  <c r="B29" i="11"/>
  <c r="G29" i="11"/>
  <c r="I29" i="11"/>
  <c r="K29" i="11"/>
  <c r="H29" i="11"/>
  <c r="L29" i="11"/>
  <c r="C29" i="11"/>
  <c r="C28" i="11"/>
  <c r="C28" i="10"/>
  <c r="D28" i="10"/>
  <c r="E28" i="10"/>
  <c r="G28" i="10"/>
  <c r="F28" i="10"/>
  <c r="B29" i="10"/>
  <c r="C29" i="10"/>
  <c r="D29" i="10"/>
  <c r="E29" i="10"/>
  <c r="G29" i="10"/>
  <c r="I29" i="10" s="1"/>
  <c r="F29" i="10"/>
  <c r="B28" i="10"/>
  <c r="M3" i="25"/>
  <c r="M15" i="25" s="1"/>
  <c r="I5" i="25" l="1"/>
  <c r="H6" i="25"/>
  <c r="L14" i="25"/>
  <c r="J29" i="16"/>
  <c r="I14" i="25"/>
  <c r="J28" i="16"/>
  <c r="I6" i="25"/>
  <c r="I11" i="25"/>
  <c r="K12" i="25"/>
  <c r="G30" i="15"/>
  <c r="I12" i="25"/>
  <c r="K11" i="25"/>
  <c r="H12" i="25"/>
  <c r="L11" i="25"/>
  <c r="K6" i="25"/>
  <c r="N6" i="25" s="1"/>
  <c r="L4" i="25"/>
  <c r="J3" i="25"/>
  <c r="K14" i="25"/>
  <c r="H14" i="25"/>
  <c r="L12" i="25"/>
  <c r="R30" i="15"/>
  <c r="H11" i="25"/>
  <c r="K9" i="25"/>
  <c r="H3" i="25"/>
  <c r="L10" i="25"/>
  <c r="U29" i="15"/>
  <c r="K10" i="25"/>
  <c r="T29" i="15"/>
  <c r="U28" i="15"/>
  <c r="I10" i="25"/>
  <c r="T28" i="15"/>
  <c r="H10" i="25"/>
  <c r="L9" i="25"/>
  <c r="H9" i="25"/>
  <c r="I9" i="25"/>
  <c r="L5" i="25"/>
  <c r="O5" i="25" s="1"/>
  <c r="L6" i="25"/>
  <c r="E30" i="10"/>
  <c r="H30" i="15"/>
  <c r="B31" i="16"/>
  <c r="I29" i="16"/>
  <c r="B30" i="15"/>
  <c r="X28" i="15" s="1"/>
  <c r="B31" i="15"/>
  <c r="L8" i="25"/>
  <c r="Q29" i="14"/>
  <c r="K8" i="25"/>
  <c r="P29" i="14"/>
  <c r="Q28" i="14"/>
  <c r="I8" i="25"/>
  <c r="P28" i="14"/>
  <c r="H8" i="25"/>
  <c r="K3" i="25"/>
  <c r="B30" i="14"/>
  <c r="H30" i="14"/>
  <c r="G30" i="14"/>
  <c r="B31" i="14"/>
  <c r="O30" i="14"/>
  <c r="F30" i="14"/>
  <c r="M30" i="14"/>
  <c r="I30" i="14"/>
  <c r="D30" i="14"/>
  <c r="N30" i="14"/>
  <c r="K5" i="25"/>
  <c r="M29" i="11"/>
  <c r="H5" i="25"/>
  <c r="M28" i="11"/>
  <c r="N29" i="11"/>
  <c r="N28" i="11"/>
  <c r="I28" i="16"/>
  <c r="C30" i="16"/>
  <c r="C31" i="16"/>
  <c r="G30" i="16"/>
  <c r="H29" i="10"/>
  <c r="F30" i="10"/>
  <c r="H28" i="10"/>
  <c r="G31" i="10"/>
  <c r="I31" i="10" s="1"/>
  <c r="I28" i="10"/>
  <c r="I4" i="25" s="1"/>
  <c r="L3" i="25"/>
  <c r="I3" i="25"/>
  <c r="C30" i="11"/>
  <c r="Q28" i="11" s="1"/>
  <c r="B31" i="10"/>
  <c r="C31" i="10"/>
  <c r="F31" i="16"/>
  <c r="B30" i="16"/>
  <c r="F30" i="16"/>
  <c r="D31" i="16"/>
  <c r="D30" i="16"/>
  <c r="G31" i="16"/>
  <c r="E31" i="16"/>
  <c r="E30" i="16"/>
  <c r="Q30" i="15"/>
  <c r="F30" i="15"/>
  <c r="O30" i="15"/>
  <c r="C30" i="15"/>
  <c r="N30" i="15"/>
  <c r="E30" i="15"/>
  <c r="M30" i="15"/>
  <c r="K30" i="15"/>
  <c r="J30" i="15"/>
  <c r="R31" i="15"/>
  <c r="N31" i="15"/>
  <c r="G31" i="15"/>
  <c r="J31" i="15"/>
  <c r="H31" i="15"/>
  <c r="E31" i="15"/>
  <c r="Q31" i="15"/>
  <c r="F31" i="15"/>
  <c r="O31" i="15"/>
  <c r="C31" i="15"/>
  <c r="D30" i="15"/>
  <c r="M31" i="15"/>
  <c r="D31" i="15"/>
  <c r="K31" i="15"/>
  <c r="K30" i="14"/>
  <c r="J30" i="14"/>
  <c r="K31" i="14"/>
  <c r="I31" i="14"/>
  <c r="J31" i="14"/>
  <c r="F31" i="14"/>
  <c r="O31" i="14"/>
  <c r="C30" i="14"/>
  <c r="H31" i="14"/>
  <c r="G31" i="14"/>
  <c r="N31" i="14"/>
  <c r="D31" i="14"/>
  <c r="M31" i="14"/>
  <c r="C31" i="14"/>
  <c r="F30" i="11"/>
  <c r="I31" i="11"/>
  <c r="L31" i="11"/>
  <c r="H31" i="11"/>
  <c r="K31" i="11"/>
  <c r="G30" i="11"/>
  <c r="B30" i="11"/>
  <c r="L30" i="11"/>
  <c r="C31" i="11"/>
  <c r="H30" i="11"/>
  <c r="K30" i="11"/>
  <c r="I30" i="11"/>
  <c r="G31" i="11"/>
  <c r="E30" i="11"/>
  <c r="B31" i="11"/>
  <c r="F31" i="11"/>
  <c r="E31" i="11"/>
  <c r="F31" i="10"/>
  <c r="D31" i="10"/>
  <c r="B30" i="10"/>
  <c r="G30" i="10"/>
  <c r="E31" i="10"/>
  <c r="D30" i="10"/>
  <c r="C30" i="10"/>
  <c r="C30" i="12"/>
  <c r="D30" i="12"/>
  <c r="E30" i="12"/>
  <c r="F30" i="12"/>
  <c r="G30" i="12"/>
  <c r="H30" i="12"/>
  <c r="B30" i="12"/>
  <c r="B32" i="3"/>
  <c r="C32" i="3"/>
  <c r="D32" i="3"/>
  <c r="E32" i="3"/>
  <c r="F32" i="3"/>
  <c r="G32" i="3"/>
  <c r="H32" i="3"/>
  <c r="D29" i="12"/>
  <c r="E29" i="12"/>
  <c r="F29" i="12"/>
  <c r="G29" i="12"/>
  <c r="H29" i="12"/>
  <c r="C29" i="12"/>
  <c r="B29" i="12"/>
  <c r="M28" i="16" l="1"/>
  <c r="T13" i="25"/>
  <c r="T28" i="14"/>
  <c r="T7" i="25"/>
  <c r="L28" i="10"/>
  <c r="O6" i="25"/>
  <c r="N11" i="25"/>
  <c r="N5" i="25"/>
  <c r="N14" i="25"/>
  <c r="N10" i="25"/>
  <c r="O11" i="25"/>
  <c r="R3" i="25"/>
  <c r="G3" i="25" s="1"/>
  <c r="N12" i="25"/>
  <c r="O10" i="25"/>
  <c r="O12" i="25"/>
  <c r="N8" i="25"/>
  <c r="O9" i="25"/>
  <c r="O8" i="25"/>
  <c r="N9" i="25"/>
  <c r="Q6" i="25"/>
  <c r="B6" i="25" s="1"/>
  <c r="I7" i="25"/>
  <c r="O3" i="25"/>
  <c r="O14" i="25"/>
  <c r="O4" i="25"/>
  <c r="N3" i="25"/>
  <c r="J15" i="25"/>
  <c r="P3" i="25"/>
  <c r="Q14" i="25"/>
  <c r="C14" i="25" s="1"/>
  <c r="R14" i="25"/>
  <c r="F14" i="25" s="1"/>
  <c r="Q11" i="25"/>
  <c r="B11" i="25" s="1"/>
  <c r="I30" i="10"/>
  <c r="R11" i="25"/>
  <c r="E11" i="25" s="1"/>
  <c r="Q12" i="25"/>
  <c r="B12" i="25" s="1"/>
  <c r="R9" i="25"/>
  <c r="G9" i="25" s="1"/>
  <c r="L13" i="25"/>
  <c r="R12" i="25"/>
  <c r="E12" i="25" s="1"/>
  <c r="W29" i="15"/>
  <c r="U30" i="15"/>
  <c r="U31" i="15"/>
  <c r="P28" i="11"/>
  <c r="K13" i="25"/>
  <c r="R10" i="25"/>
  <c r="T31" i="15"/>
  <c r="I13" i="25"/>
  <c r="Q10" i="25"/>
  <c r="H13" i="25"/>
  <c r="W28" i="15"/>
  <c r="T30" i="15"/>
  <c r="Q9" i="25"/>
  <c r="B9" i="25" s="1"/>
  <c r="S28" i="14"/>
  <c r="S29" i="14"/>
  <c r="Q30" i="14"/>
  <c r="Q31" i="14"/>
  <c r="R6" i="25"/>
  <c r="E6" i="25" s="1"/>
  <c r="L7" i="25"/>
  <c r="P29" i="11"/>
  <c r="H31" i="10"/>
  <c r="K31" i="10" s="1"/>
  <c r="H30" i="10"/>
  <c r="K30" i="10" s="1"/>
  <c r="H7" i="25"/>
  <c r="K7" i="25"/>
  <c r="R8" i="25"/>
  <c r="G8" i="25" s="1"/>
  <c r="Q3" i="25"/>
  <c r="C3" i="25" s="1"/>
  <c r="Q8" i="25"/>
  <c r="D8" i="25" s="1"/>
  <c r="L29" i="16"/>
  <c r="J31" i="16"/>
  <c r="J30" i="16"/>
  <c r="L28" i="16"/>
  <c r="I31" i="16"/>
  <c r="I30" i="16"/>
  <c r="P31" i="14"/>
  <c r="P30" i="14"/>
  <c r="K29" i="10"/>
  <c r="K4" i="25"/>
  <c r="K28" i="10"/>
  <c r="H4" i="25"/>
  <c r="M31" i="11"/>
  <c r="M30" i="11"/>
  <c r="N31" i="11"/>
  <c r="N30" i="11"/>
  <c r="Q5" i="25"/>
  <c r="B5" i="25" s="1"/>
  <c r="R5" i="25"/>
  <c r="E5" i="25" s="1"/>
  <c r="K32" i="13"/>
  <c r="K31" i="13"/>
  <c r="J32" i="13"/>
  <c r="J31" i="13"/>
  <c r="O30" i="13"/>
  <c r="O29" i="13"/>
  <c r="N32" i="13"/>
  <c r="N31" i="13"/>
  <c r="N34" i="13"/>
  <c r="N33" i="13"/>
  <c r="M30" i="13"/>
  <c r="M29" i="13"/>
  <c r="K33" i="13"/>
  <c r="K34" i="13"/>
  <c r="L30" i="13"/>
  <c r="L29" i="13"/>
  <c r="J34" i="13"/>
  <c r="J33" i="13"/>
  <c r="C28" i="13"/>
  <c r="D28" i="13"/>
  <c r="E28" i="13"/>
  <c r="F28" i="13"/>
  <c r="G28" i="13"/>
  <c r="H28" i="13"/>
  <c r="I28" i="13"/>
  <c r="B28" i="13"/>
  <c r="T14" i="25" l="1"/>
  <c r="T8" i="25"/>
  <c r="M28" i="10"/>
  <c r="T4" i="25"/>
  <c r="T15" i="25" s="1"/>
  <c r="C6" i="25"/>
  <c r="D6" i="25"/>
  <c r="N4" i="25"/>
  <c r="N13" i="25"/>
  <c r="O13" i="25"/>
  <c r="N7" i="25"/>
  <c r="O7" i="25"/>
  <c r="B14" i="25"/>
  <c r="G14" i="25"/>
  <c r="E14" i="25"/>
  <c r="D14" i="25"/>
  <c r="S14" i="25"/>
  <c r="D11" i="25"/>
  <c r="C11" i="25"/>
  <c r="G11" i="25"/>
  <c r="F11" i="25"/>
  <c r="S11" i="25"/>
  <c r="C12" i="25"/>
  <c r="D12" i="25"/>
  <c r="F9" i="25"/>
  <c r="E9" i="25"/>
  <c r="S12" i="25"/>
  <c r="F12" i="25"/>
  <c r="G12" i="25"/>
  <c r="W30" i="15"/>
  <c r="Y28" i="15" s="1"/>
  <c r="W31" i="15"/>
  <c r="I15" i="25"/>
  <c r="L30" i="16"/>
  <c r="N28" i="16" s="1"/>
  <c r="L31" i="16"/>
  <c r="E10" i="25"/>
  <c r="G10" i="25"/>
  <c r="F10" i="25"/>
  <c r="R13" i="25"/>
  <c r="E13" i="25" s="1"/>
  <c r="Q13" i="25"/>
  <c r="B13" i="25" s="1"/>
  <c r="B10" i="25"/>
  <c r="D10" i="25"/>
  <c r="C10" i="25"/>
  <c r="S10" i="25"/>
  <c r="S30" i="14"/>
  <c r="U28" i="14" s="1"/>
  <c r="S9" i="25"/>
  <c r="C9" i="25"/>
  <c r="D9" i="25"/>
  <c r="S31" i="14"/>
  <c r="L15" i="25"/>
  <c r="S6" i="25"/>
  <c r="F6" i="25"/>
  <c r="G6" i="25"/>
  <c r="P30" i="11"/>
  <c r="R28" i="11" s="1"/>
  <c r="P31" i="11"/>
  <c r="Q7" i="25"/>
  <c r="D7" i="25" s="1"/>
  <c r="R7" i="25"/>
  <c r="E7" i="25" s="1"/>
  <c r="B8" i="25"/>
  <c r="R4" i="25"/>
  <c r="E4" i="25" s="1"/>
  <c r="D5" i="25"/>
  <c r="C5" i="25"/>
  <c r="H15" i="25"/>
  <c r="F3" i="25"/>
  <c r="E8" i="25"/>
  <c r="G5" i="25"/>
  <c r="F5" i="25"/>
  <c r="D3" i="25"/>
  <c r="B3" i="25"/>
  <c r="C8" i="25"/>
  <c r="F8" i="25"/>
  <c r="E3" i="25"/>
  <c r="S3" i="25"/>
  <c r="S8" i="25"/>
  <c r="K15" i="25"/>
  <c r="Q4" i="25"/>
  <c r="S5" i="25"/>
  <c r="H31" i="3"/>
  <c r="D31" i="3"/>
  <c r="E31" i="3"/>
  <c r="F31" i="3"/>
  <c r="G31" i="3"/>
  <c r="C31" i="3"/>
  <c r="B31" i="3"/>
  <c r="H29" i="3"/>
  <c r="G29" i="3"/>
  <c r="F29" i="3"/>
  <c r="E29" i="3"/>
  <c r="D29" i="3"/>
  <c r="C29" i="3"/>
  <c r="B29" i="3"/>
  <c r="H28" i="12"/>
  <c r="D28" i="12"/>
  <c r="E28" i="12"/>
  <c r="F28" i="12"/>
  <c r="G28" i="12"/>
  <c r="C28" i="12"/>
  <c r="B28" i="12"/>
  <c r="P15" i="25" l="1"/>
  <c r="O15" i="25"/>
  <c r="G13" i="25"/>
  <c r="F13" i="25"/>
  <c r="C13" i="25"/>
  <c r="S13" i="25"/>
  <c r="D13" i="25"/>
  <c r="N15" i="25"/>
  <c r="B7" i="25"/>
  <c r="C7" i="25"/>
  <c r="S7" i="25"/>
  <c r="S4" i="25"/>
  <c r="D4" i="25"/>
  <c r="C4" i="25"/>
  <c r="G4" i="25"/>
  <c r="F4" i="25"/>
  <c r="R15" i="25"/>
  <c r="F15" i="25" s="1"/>
  <c r="B4" i="25"/>
  <c r="G7" i="25"/>
  <c r="F7" i="25"/>
  <c r="Q15" i="25"/>
  <c r="D15" i="25" s="1"/>
  <c r="I32" i="18"/>
  <c r="H32" i="18"/>
  <c r="G32" i="18"/>
  <c r="F32" i="18"/>
  <c r="E32" i="18"/>
  <c r="D32" i="18"/>
  <c r="C32" i="18"/>
  <c r="B32" i="18"/>
  <c r="I31" i="18"/>
  <c r="H31" i="18"/>
  <c r="G31" i="18"/>
  <c r="F31" i="18"/>
  <c r="E31" i="18"/>
  <c r="D31" i="18"/>
  <c r="C31" i="18"/>
  <c r="B31" i="18"/>
  <c r="I30" i="18"/>
  <c r="H30" i="18"/>
  <c r="G30" i="18"/>
  <c r="F30" i="18"/>
  <c r="E30" i="18"/>
  <c r="D30" i="18"/>
  <c r="C30" i="18"/>
  <c r="B30" i="18"/>
  <c r="I29" i="18"/>
  <c r="H29" i="18"/>
  <c r="G29" i="18"/>
  <c r="F29" i="18"/>
  <c r="E29" i="18"/>
  <c r="D29" i="18"/>
  <c r="C29" i="18"/>
  <c r="B29" i="18"/>
  <c r="C15" i="25" l="1"/>
  <c r="S15" i="25"/>
  <c r="E15" i="25"/>
  <c r="G15" i="25"/>
  <c r="B15" i="25"/>
  <c r="T16" i="25" l="1"/>
</calcChain>
</file>

<file path=xl/sharedStrings.xml><?xml version="1.0" encoding="utf-8"?>
<sst xmlns="http://schemas.openxmlformats.org/spreadsheetml/2006/main" count="1574" uniqueCount="753">
  <si>
    <t>P1</t>
  </si>
  <si>
    <t>scenario_movie</t>
  </si>
  <si>
    <t>scenario_social</t>
  </si>
  <si>
    <t>scenario_trivia</t>
  </si>
  <si>
    <t>scenario_photos</t>
  </si>
  <si>
    <t>scenario_restaurant</t>
  </si>
  <si>
    <t>scenario_shopping</t>
  </si>
  <si>
    <t>scenario_projects</t>
  </si>
  <si>
    <t>scenario_other1</t>
  </si>
  <si>
    <t>scenario_other2</t>
  </si>
  <si>
    <t>scenario_other3</t>
  </si>
  <si>
    <t>trip planning</t>
  </si>
  <si>
    <t>maps</t>
  </si>
  <si>
    <t>youtube videos</t>
  </si>
  <si>
    <t>browser_history</t>
  </si>
  <si>
    <t>browser_tabs</t>
  </si>
  <si>
    <t>browser_search</t>
  </si>
  <si>
    <t>browser_find</t>
  </si>
  <si>
    <t>browser_select</t>
  </si>
  <si>
    <t>browser_reload</t>
  </si>
  <si>
    <t>browser_bookmarks</t>
  </si>
  <si>
    <t>browser_other1</t>
  </si>
  <si>
    <t>browser_other3</t>
  </si>
  <si>
    <t>browser_other2</t>
  </si>
  <si>
    <t>copy+paste between tabs</t>
  </si>
  <si>
    <t>os_windows</t>
  </si>
  <si>
    <t>os_mac</t>
  </si>
  <si>
    <t>os_android</t>
  </si>
  <si>
    <t>os_other</t>
  </si>
  <si>
    <t>browser_firefox</t>
  </si>
  <si>
    <t>browser_chrome</t>
  </si>
  <si>
    <t>browser_ie</t>
  </si>
  <si>
    <t>browser_other</t>
  </si>
  <si>
    <t>kinect_use</t>
  </si>
  <si>
    <t>kinect_familiar</t>
  </si>
  <si>
    <t>hand_pen</t>
  </si>
  <si>
    <t>hand_mouse</t>
  </si>
  <si>
    <t>r</t>
  </si>
  <si>
    <t>age</t>
  </si>
  <si>
    <t>gender</t>
  </si>
  <si>
    <t>f</t>
  </si>
  <si>
    <t>#</t>
  </si>
  <si>
    <t>scroll1_"scroll"</t>
  </si>
  <si>
    <t>scroll2_griphand_opposite</t>
  </si>
  <si>
    <t>scroll2_griphand_same</t>
  </si>
  <si>
    <t>scroll2_"scroll"</t>
  </si>
  <si>
    <t>zoomin1_pinch</t>
  </si>
  <si>
    <t>zoomin1_"zoom"</t>
  </si>
  <si>
    <t>zoomin2_pinch</t>
  </si>
  <si>
    <t>zoomin2_"zoom"</t>
  </si>
  <si>
    <t>zoomout1_pinch</t>
  </si>
  <si>
    <t>zoomout2_pinch</t>
  </si>
  <si>
    <t>zoomout1_"zoom out"</t>
  </si>
  <si>
    <t>zoomout2_"zoom out"</t>
  </si>
  <si>
    <t>zoomin1_"zoom in"</t>
  </si>
  <si>
    <t>zoomin2_"zoom in"</t>
  </si>
  <si>
    <t>click2_dwell</t>
  </si>
  <si>
    <t>click2_grip</t>
  </si>
  <si>
    <t>click2_press</t>
  </si>
  <si>
    <t>click1_dwell</t>
  </si>
  <si>
    <t>reload1_circlehand</t>
  </si>
  <si>
    <t>reload1_"refresh"</t>
  </si>
  <si>
    <t>reload2_circlehand</t>
  </si>
  <si>
    <t>reload2_"refresh"</t>
  </si>
  <si>
    <t>back2_click</t>
  </si>
  <si>
    <t>back2_flickhand_book</t>
  </si>
  <si>
    <t>back2_flickhand_arrow</t>
  </si>
  <si>
    <t>back2_"back"</t>
  </si>
  <si>
    <t>back1_click</t>
  </si>
  <si>
    <t>back1_flickhand_book</t>
  </si>
  <si>
    <t>back1_flickhand_arrow</t>
  </si>
  <si>
    <t>back1_"back"</t>
  </si>
  <si>
    <t>forward2_click</t>
  </si>
  <si>
    <t>forward2_flickhand_arrow</t>
  </si>
  <si>
    <t>forward2_flickhand_book</t>
  </si>
  <si>
    <t>forward2_"forward"</t>
  </si>
  <si>
    <t>forward1_click</t>
  </si>
  <si>
    <t>forward1_flickhand_arrow</t>
  </si>
  <si>
    <t>forward1_flickhand_book</t>
  </si>
  <si>
    <t>forward1_"forward"</t>
  </si>
  <si>
    <t>scroll1_armout_sideward</t>
  </si>
  <si>
    <t>scroll1_armout_infront</t>
  </si>
  <si>
    <t>scroll2_armout_sideward</t>
  </si>
  <si>
    <t>scroll2_armout_infront</t>
  </si>
  <si>
    <t>"&lt;#&gt;"</t>
  </si>
  <si>
    <t>"reload"</t>
  </si>
  <si>
    <t>post1_enjoy</t>
  </si>
  <si>
    <t>post1_gesture</t>
  </si>
  <si>
    <t>post1_speech</t>
  </si>
  <si>
    <t>post1_fun</t>
  </si>
  <si>
    <t>post1_natural</t>
  </si>
  <si>
    <t>post1_tired</t>
  </si>
  <si>
    <t>post1_uncomfortable</t>
  </si>
  <si>
    <t>post1_comment</t>
  </si>
  <si>
    <t>post2_enjoy</t>
  </si>
  <si>
    <t>post2_gesture</t>
  </si>
  <si>
    <t>post2_speech</t>
  </si>
  <si>
    <t>post2_fun</t>
  </si>
  <si>
    <t>post2_natural</t>
  </si>
  <si>
    <t>post2_text</t>
  </si>
  <si>
    <t>post2_tired</t>
  </si>
  <si>
    <t>post2_uncomfortable</t>
  </si>
  <si>
    <t>post2_comment</t>
  </si>
  <si>
    <t>click_fit</t>
  </si>
  <si>
    <t>click_easy</t>
  </si>
  <si>
    <t>scroll_fit</t>
  </si>
  <si>
    <t>scroll_easy</t>
  </si>
  <si>
    <t>scroll_freq</t>
  </si>
  <si>
    <t>click_freq</t>
  </si>
  <si>
    <t>click_effct</t>
  </si>
  <si>
    <t>scroll_effct</t>
  </si>
  <si>
    <t>zoomin_fit</t>
  </si>
  <si>
    <t>zoomin_easy</t>
  </si>
  <si>
    <t>zoomin_freq</t>
  </si>
  <si>
    <t>zoomin_effct</t>
  </si>
  <si>
    <t>zoomout_fit</t>
  </si>
  <si>
    <t>zoomout_easy</t>
  </si>
  <si>
    <t>zoomout_freq</t>
  </si>
  <si>
    <t>zoomout_effct</t>
  </si>
  <si>
    <t>back_fit</t>
  </si>
  <si>
    <t>back_easy</t>
  </si>
  <si>
    <t>back_freq</t>
  </si>
  <si>
    <t>back_effct</t>
  </si>
  <si>
    <t>forward_fit</t>
  </si>
  <si>
    <t>forward_easy</t>
  </si>
  <si>
    <t>forward_freq</t>
  </si>
  <si>
    <t>forward_effct</t>
  </si>
  <si>
    <t>ntab_fit</t>
  </si>
  <si>
    <t>ntab_easy</t>
  </si>
  <si>
    <t>ntab_freq</t>
  </si>
  <si>
    <t>ntab_effct</t>
  </si>
  <si>
    <t>ptab_easy</t>
  </si>
  <si>
    <t>ptab_freq</t>
  </si>
  <si>
    <t>ptab_effct</t>
  </si>
  <si>
    <t>ptab_fit</t>
  </si>
  <si>
    <t>stab_fit</t>
  </si>
  <si>
    <t>stab_easy</t>
  </si>
  <si>
    <t>stab_freq</t>
  </si>
  <si>
    <t>stab_effct</t>
  </si>
  <si>
    <t>select1_click</t>
  </si>
  <si>
    <t>select2_click</t>
  </si>
  <si>
    <t>next1_flickhand_arrow</t>
  </si>
  <si>
    <t>next1_flickhand_book</t>
  </si>
  <si>
    <t>next1_"next tab"</t>
  </si>
  <si>
    <t>next2_flickhand_arrow</t>
  </si>
  <si>
    <t>next2_flickhand_book</t>
  </si>
  <si>
    <t>next2_"next tab"</t>
  </si>
  <si>
    <t>prev1_flickhand_arrow</t>
  </si>
  <si>
    <t>prev1_flickhand_book</t>
  </si>
  <si>
    <t>prev1_"previous tab"</t>
  </si>
  <si>
    <t>prev2_flickhand_arrow</t>
  </si>
  <si>
    <t>prev2_flickhand_book</t>
  </si>
  <si>
    <t>prev2_"previous tab"</t>
  </si>
  <si>
    <t>P2</t>
  </si>
  <si>
    <t>Ubuntu</t>
  </si>
  <si>
    <t>2 "zoom back"</t>
  </si>
  <si>
    <t>1 finger pinch</t>
  </si>
  <si>
    <t>2 arm pushes &lt;down/up&gt;</t>
  </si>
  <si>
    <t>2 hand-as-mouse + "open"</t>
  </si>
  <si>
    <t>2 "page back"</t>
  </si>
  <si>
    <t>2 "&lt;title of tab&gt;"</t>
  </si>
  <si>
    <t>P3</t>
  </si>
  <si>
    <t>P4</t>
  </si>
  <si>
    <t>P5</t>
  </si>
  <si>
    <t>URL auto-complete (from history)</t>
  </si>
  <si>
    <t>iOS Safari</t>
  </si>
  <si>
    <t>l</t>
  </si>
  <si>
    <t>m</t>
  </si>
  <si>
    <t>Only proposing gestures and showing them once is not enough to feel tired or uncomfortable (at least for me).</t>
  </si>
  <si>
    <t>comment</t>
  </si>
  <si>
    <t>To perform the given tasks, I used more voice commands than previously anticipated, since they seemed to work better for me than gestures. This is also due to issues with Kinect tracking my hands (jumping dots, jittering).</t>
  </si>
  <si>
    <t>click1_click</t>
  </si>
  <si>
    <t>click1_push</t>
  </si>
  <si>
    <t>1 hand-as-mouse + "click"</t>
  </si>
  <si>
    <t>1 "click link &lt;name&gt;"</t>
  </si>
  <si>
    <t>1 one hand-as-mouse, other click</t>
  </si>
  <si>
    <t>1 circle hand &lt;clockwise down/counterclockwise up&gt;</t>
  </si>
  <si>
    <t>next1_select</t>
  </si>
  <si>
    <t>next2_select</t>
  </si>
  <si>
    <t>2 flick both hands (book)</t>
  </si>
  <si>
    <t>prev1_select</t>
  </si>
  <si>
    <t>prev2_select</t>
  </si>
  <si>
    <t>P6</t>
  </si>
  <si>
    <t>P7</t>
  </si>
  <si>
    <t>P8</t>
  </si>
  <si>
    <t>P9</t>
  </si>
  <si>
    <t>P10</t>
  </si>
  <si>
    <t>P11</t>
  </si>
  <si>
    <t>P12</t>
  </si>
  <si>
    <t>P13</t>
  </si>
  <si>
    <t>P14</t>
  </si>
  <si>
    <t>P15</t>
  </si>
  <si>
    <t>P16</t>
  </si>
  <si>
    <t>P17</t>
  </si>
  <si>
    <t>P18</t>
  </si>
  <si>
    <t>P19</t>
  </si>
  <si>
    <t>P20</t>
  </si>
  <si>
    <t>P21</t>
  </si>
  <si>
    <t>post1_read</t>
  </si>
  <si>
    <t>playing games</t>
  </si>
  <si>
    <t>Safari</t>
  </si>
  <si>
    <t>I didn't feel like I operated it</t>
  </si>
  <si>
    <t>I found it easier to use speech control.</t>
  </si>
  <si>
    <t>plugins for video, pdf...</t>
  </si>
  <si>
    <t>When choosing between gestures &amp; speech commands, speech often seems a more natural way of interacting.</t>
  </si>
  <si>
    <t>Zooming was quite difficult with gestures. Speech recognised zooming probably too fine-grained.</t>
  </si>
  <si>
    <t>check news</t>
  </si>
  <si>
    <t>browsing tv-schedule; web-tv</t>
  </si>
  <si>
    <t>webradio</t>
  </si>
  <si>
    <t>fullscreen/zoom</t>
  </si>
  <si>
    <t>Android Browser</t>
  </si>
  <si>
    <t>Hard to evaluate feelings about interactions as it wasn't really done. More concentrated on what would be possible than actually experiencing it.</t>
  </si>
  <si>
    <t>Voice commands might interfere with communication, clicking (accurate) needs some practice</t>
  </si>
  <si>
    <t>Interference between left and right hand actuiity, not used hand still interacting with browser, wrong gesture (click instead of zoom)</t>
  </si>
  <si>
    <t>play music</t>
  </si>
  <si>
    <t>follow links in page</t>
  </si>
  <si>
    <t>Linux</t>
  </si>
  <si>
    <t>Opera</t>
  </si>
  <si>
    <t>We didn't really operate the browser</t>
  </si>
  <si>
    <t>Gesture would have been very effective if Kinect would have worked better.</t>
  </si>
  <si>
    <t>Gesture would have been preferred, but was hard to use due to technical problems with Kinect.</t>
  </si>
  <si>
    <t>news websites</t>
  </si>
  <si>
    <t>looking for information on government websites</t>
  </si>
  <si>
    <t>train/tram/bus timetables; purchasing tickets</t>
  </si>
  <si>
    <t>open link in new tab</t>
  </si>
  <si>
    <t>save images or documents</t>
  </si>
  <si>
    <t>I did not operate the browser in this task.</t>
  </si>
  <si>
    <t>If the gesture recognition actually worked, it would be more enjoyable. I started favouring speech commands because they actually worked.</t>
  </si>
  <si>
    <t>Gestures did not really work and caused a lot of frustration. I feel like I would need to concentrate more on the gestures than actually browsing. Speech worked better but the "computer" was still like an old or lazy person. It felt very unnatural and slow to use a browser in this way. It is just more efficient to do it on a mobile phone or computer.</t>
  </si>
  <si>
    <t>P22</t>
  </si>
  <si>
    <t>P23</t>
  </si>
  <si>
    <t>P24</t>
  </si>
  <si>
    <t>P25</t>
  </si>
  <si>
    <t>enjoy</t>
  </si>
  <si>
    <t>gesture</t>
  </si>
  <si>
    <t>speech</t>
  </si>
  <si>
    <t>fun</t>
  </si>
  <si>
    <t>natural</t>
  </si>
  <si>
    <t>tired</t>
  </si>
  <si>
    <t>STDERR1</t>
  </si>
  <si>
    <t>STDERR2</t>
  </si>
  <si>
    <t>history</t>
  </si>
  <si>
    <t>tabs</t>
  </si>
  <si>
    <t>search</t>
  </si>
  <si>
    <t>find</t>
  </si>
  <si>
    <t>select</t>
  </si>
  <si>
    <t>reload</t>
  </si>
  <si>
    <t>bookmarks</t>
  </si>
  <si>
    <t>movie</t>
  </si>
  <si>
    <t>trivia</t>
  </si>
  <si>
    <t>social</t>
  </si>
  <si>
    <t>photos</t>
  </si>
  <si>
    <t>restaurant</t>
  </si>
  <si>
    <t>shopping</t>
  </si>
  <si>
    <t>projects</t>
  </si>
  <si>
    <t>I just said what I want in this task so that would be how agreed or disagreed I was in above questions :)</t>
  </si>
  <si>
    <t>1 hand-as-mouse + "select"</t>
  </si>
  <si>
    <t>click1_multimodal</t>
  </si>
  <si>
    <t>click1_"link #"</t>
  </si>
  <si>
    <t>click1_"link title"</t>
  </si>
  <si>
    <t>click2_"link #"</t>
  </si>
  <si>
    <t>click2_"link title"</t>
  </si>
  <si>
    <t>click2_multimodal</t>
  </si>
  <si>
    <t>scroll1_griphand_opposite</t>
  </si>
  <si>
    <t>scroll1_griphand_same</t>
  </si>
  <si>
    <t>1 grip + flip hand &lt;down/up&gt;</t>
  </si>
  <si>
    <t>forward1_"go forward"</t>
  </si>
  <si>
    <t>forward2_"go forward"</t>
  </si>
  <si>
    <t>select1_"tab #"</t>
  </si>
  <si>
    <t>select2_"tab #"</t>
  </si>
  <si>
    <t>select1_"title"</t>
  </si>
  <si>
    <t>select2_"title"</t>
  </si>
  <si>
    <t>2 right hand out</t>
  </si>
  <si>
    <t>2 left arm out</t>
  </si>
  <si>
    <t>2 hand-as-mouse + "go/click"</t>
  </si>
  <si>
    <t>1 "go to link &lt;name&gt;"</t>
  </si>
  <si>
    <t>back1_"go back"</t>
  </si>
  <si>
    <t>back2_"go back"</t>
  </si>
  <si>
    <t>1 "go to tab &lt;#&gt;"</t>
  </si>
  <si>
    <t>didn’t like speech, but used mostly speech in T3</t>
  </si>
  <si>
    <t>2 hand-as-mouse + "click"</t>
  </si>
  <si>
    <t>2 (opposite)</t>
  </si>
  <si>
    <t>1 "page &lt;up/down&gt;"</t>
  </si>
  <si>
    <t>2 "&lt;zoom factor&gt;"</t>
  </si>
  <si>
    <t>1 two hands point left</t>
  </si>
  <si>
    <t>1 two hands point right</t>
  </si>
  <si>
    <t>2 "(switch to) &lt;beginning of title&gt;"</t>
  </si>
  <si>
    <t>1 one arm in front, other point right</t>
  </si>
  <si>
    <t>1 one arm in front, other point left</t>
  </si>
  <si>
    <t>reload1_"reload"</t>
  </si>
  <si>
    <t>reload2_"reload"</t>
  </si>
  <si>
    <t>interesting for role of hands</t>
  </si>
  <si>
    <t>1 hand-as-mouse + finger-click</t>
  </si>
  <si>
    <t>2 hand-as-mouse + "click" (more precise)</t>
  </si>
  <si>
    <t>2 (left hand only; opposite)</t>
  </si>
  <si>
    <t>1 (left hand only)</t>
  </si>
  <si>
    <t>1 (if precise enough, especially for maps, can decide on zoom centre)</t>
  </si>
  <si>
    <t>2 (left hand only)</t>
  </si>
  <si>
    <t>1 (right hand)</t>
  </si>
  <si>
    <t>1 (left hand)</t>
  </si>
  <si>
    <t>2 (right hand only)</t>
  </si>
  <si>
    <t>1 "tab switch"</t>
  </si>
  <si>
    <t>1 "tab previous"</t>
  </si>
  <si>
    <t>1 "tab next"</t>
  </si>
  <si>
    <t>2 (without grip)</t>
  </si>
  <si>
    <t>preferred interaction depends on situation</t>
  </si>
  <si>
    <t>2 hand-as-mouse + twist right</t>
  </si>
  <si>
    <t>1 flick hand left/right</t>
  </si>
  <si>
    <t>2 (page-by-page)</t>
  </si>
  <si>
    <t>2 grip hand + pull</t>
  </si>
  <si>
    <t>2 grip hand + pull; 1 arm out + wave come here</t>
  </si>
  <si>
    <t>2 grip hand + push</t>
  </si>
  <si>
    <t>1 (fullscreen)</t>
  </si>
  <si>
    <t>2 arm out + twist right (if no link nearby)</t>
  </si>
  <si>
    <t>2 &lt;#&gt; fingers</t>
  </si>
  <si>
    <t>1 &lt;#&gt; fingers</t>
  </si>
  <si>
    <t>1 "tab left"</t>
  </si>
  <si>
    <t>1 "tab right"</t>
  </si>
  <si>
    <t>1 (temporal)</t>
  </si>
  <si>
    <t>2 (two hands)</t>
  </si>
  <si>
    <t>move from no speech to speech</t>
  </si>
  <si>
    <t>2 (right hand)</t>
  </si>
  <si>
    <t>2 (left hand)</t>
  </si>
  <si>
    <t>2 grip one hand, other flick left</t>
  </si>
  <si>
    <t>2 grip one hand, other flick right</t>
  </si>
  <si>
    <t>1 (only if no background noise)</t>
  </si>
  <si>
    <t>1 hand-as-mouse, other flick</t>
  </si>
  <si>
    <t>2 "&lt;up/down&gt;"</t>
  </si>
  <si>
    <t>2 "&lt;up/down&gt;" (but scroll less than full page)</t>
  </si>
  <si>
    <t>1 push hand towards screen</t>
  </si>
  <si>
    <t>turn hand around, pull away from screen</t>
  </si>
  <si>
    <t>2 "in"</t>
  </si>
  <si>
    <t>2 "out"</t>
  </si>
  <si>
    <t>2 "tab forward/next"</t>
  </si>
  <si>
    <t>2 "tab back/previous"</t>
  </si>
  <si>
    <t>2 "previous"; 1 "tab previous"</t>
  </si>
  <si>
    <t>2 ("reloading")</t>
  </si>
  <si>
    <t>2 (twist hand for different direction)</t>
  </si>
  <si>
    <t>2 wave hand right</t>
  </si>
  <si>
    <t>2 wave hand left</t>
  </si>
  <si>
    <t>1 "select next tab"</t>
  </si>
  <si>
    <t>1 "tab before"</t>
  </si>
  <si>
    <t>Median Morris [12]</t>
  </si>
  <si>
    <t>Median</t>
  </si>
  <si>
    <t>Mean</t>
  </si>
  <si>
    <t>Mean Morris [12]</t>
  </si>
  <si>
    <t>STDERR</t>
  </si>
  <si>
    <t>Referent</t>
  </si>
  <si>
    <t>Click Link</t>
  </si>
  <si>
    <t>Go Back</t>
  </si>
  <si>
    <t>Go Forward</t>
  </si>
  <si>
    <t>Select Tab</t>
  </si>
  <si>
    <t>Next Tab</t>
  </si>
  <si>
    <t>Previous Tab</t>
  </si>
  <si>
    <t>Zoom In</t>
  </si>
  <si>
    <t>Zoom Out</t>
  </si>
  <si>
    <t>Mode</t>
  </si>
  <si>
    <t>Stdev</t>
  </si>
  <si>
    <t>left/female</t>
  </si>
  <si>
    <t>right/male</t>
  </si>
  <si>
    <t>open tabs</t>
  </si>
  <si>
    <t>sync bookmarks, open tabs etc. between devices</t>
  </si>
  <si>
    <t>speech commands as fallback if gestures not recognized after 2-3 times</t>
  </si>
  <si>
    <t>address/text input?</t>
  </si>
  <si>
    <t>Text search (Ctrl+F) might be difficult, or general text input without keyboard</t>
  </si>
  <si>
    <t>Like with any new system, it takes some time and exercise to get the gestures right. :) Good job!</t>
  </si>
  <si>
    <t>As soon as Kinect accuracy gets better, this will be a really fun tool. Currently, the tool sadly confuses several interactions. Otherwise, thumbs up!</t>
  </si>
  <si>
    <t>"&lt;#&gt;" (as in windows speech control)</t>
  </si>
  <si>
    <t>1 "page up/down"</t>
  </si>
  <si>
    <t>1 two-hand push</t>
  </si>
  <si>
    <t>1 two-hand pull</t>
  </si>
  <si>
    <t>2 (horiz.)</t>
  </si>
  <si>
    <t>switched from arrow to book metaphor between tasks</t>
  </si>
  <si>
    <t>2 two-hand drag left</t>
  </si>
  <si>
    <t>2 two-hand drag right</t>
  </si>
  <si>
    <t>Note</t>
  </si>
  <si>
    <t>1 "&lt;title&gt;"</t>
  </si>
  <si>
    <t>no preference between speech and gesture</t>
  </si>
  <si>
    <t>2 hand-as-mouse top-row + swipe right</t>
  </si>
  <si>
    <t>2 hand-as-mouse top-row + swipe left</t>
  </si>
  <si>
    <t>cooking instructions</t>
  </si>
  <si>
    <t>whiteboard drawing</t>
  </si>
  <si>
    <t>drag+drop</t>
  </si>
  <si>
    <t>touch &amp; point</t>
  </si>
  <si>
    <t>don't have a TV</t>
  </si>
  <si>
    <t>Certain commands are suited to oral orders whereas hand commands feel more natural in some cases.</t>
  </si>
  <si>
    <t>System just need further improvement but almost there in terms of interactions-highlighter is very frustrating in current version-too sensitive to all hand movements.</t>
  </si>
  <si>
    <t>Selection again slow using hand commands. Zoom would rather horizontal move rather slide diagonally. For this tool I used more oral commands but only because hand commands were not as effective.</t>
  </si>
  <si>
    <t>2 "&lt;title&gt;"</t>
  </si>
  <si>
    <t>1 hand-as-mouse + double-click</t>
  </si>
  <si>
    <t>1 hand-as-mouse + finger (double-)click</t>
  </si>
  <si>
    <t>2 hand-as-mouse + finger click</t>
  </si>
  <si>
    <t>issues with sensitivity of pointer</t>
  </si>
  <si>
    <t>2 (opposite; with finger)</t>
  </si>
  <si>
    <t>1 "flip &lt;up/down&gt;"</t>
  </si>
  <si>
    <t>1 (with finger)</t>
  </si>
  <si>
    <t>1 "+1/+2/…"; "zoom &lt;element&gt;"</t>
  </si>
  <si>
    <t>1 "minus zoom"</t>
  </si>
  <si>
    <t>2 wave hand left; 1 "exit/return"</t>
  </si>
  <si>
    <t>2 wave hand right; 1 arm sideward right</t>
  </si>
  <si>
    <t>2 wave hand left; 1 arm sideward left</t>
  </si>
  <si>
    <t>searching info for private use</t>
  </si>
  <si>
    <t>smart TV at home</t>
  </si>
  <si>
    <t>Hand tracking is a little shivering</t>
  </si>
  <si>
    <t>Probably Kinect should be placed higher than the screen to make the body tracking more comfortable.</t>
  </si>
  <si>
    <t>1 one hand-as-mouse,  other move up</t>
  </si>
  <si>
    <t>1 "&lt;title&gt; select"</t>
  </si>
  <si>
    <t>2 hand-as-mouse + "select"</t>
  </si>
  <si>
    <t>1 (opposite)</t>
  </si>
  <si>
    <t>1 "&lt;up/down&gt;"</t>
  </si>
  <si>
    <t>1 arm behind head</t>
  </si>
  <si>
    <t>1 arm to screen</t>
  </si>
  <si>
    <t>2 "tabs" to select tab area, then scroll right, "stop/click"; 1 "tabs" + "right" + "select"</t>
  </si>
  <si>
    <t>2 "tabs" to select tab area, then scroll left, "stop/click"; 1 "tabs" + "left" + "select"</t>
  </si>
  <si>
    <t>2 (after focus on tabs)</t>
  </si>
  <si>
    <t>1 "tabs" + "left" + "select"</t>
  </si>
  <si>
    <t>1 "tabs" + "right" + "select"</t>
  </si>
  <si>
    <t>reload1_claphands</t>
  </si>
  <si>
    <t>1 shake hand</t>
  </si>
  <si>
    <t>reload2_claphands</t>
  </si>
  <si>
    <t>known from smart TV</t>
  </si>
  <si>
    <t>zoomin_dblclick</t>
  </si>
  <si>
    <t>2 (left/right hand)</t>
  </si>
  <si>
    <t>zoomout1_dblclick</t>
  </si>
  <si>
    <t>zoomin2_dblclick</t>
  </si>
  <si>
    <t>zoomout2_dblclick</t>
  </si>
  <si>
    <t>bad tracking, always conflicts with left/right grip hand</t>
  </si>
  <si>
    <t>2 hand-as-mouse + "open/click"</t>
  </si>
  <si>
    <t>2 (left/right end of screen)</t>
  </si>
  <si>
    <t>1 (left/right end of screen)</t>
  </si>
  <si>
    <t>reload1_button</t>
  </si>
  <si>
    <t>2 "page reload"</t>
  </si>
  <si>
    <t>reload2_button</t>
  </si>
  <si>
    <t># Task 1</t>
  </si>
  <si>
    <t># Task 2</t>
  </si>
  <si>
    <t>griphand_opposite</t>
  </si>
  <si>
    <t>griphand_same</t>
  </si>
  <si>
    <t>armout_sideward</t>
  </si>
  <si>
    <t>armout_infront</t>
  </si>
  <si>
    <t>"scroll"</t>
  </si>
  <si>
    <t>dwell</t>
  </si>
  <si>
    <t>"link #"</t>
  </si>
  <si>
    <t>"link title"</t>
  </si>
  <si>
    <t>multimodal</t>
  </si>
  <si>
    <t>click/grip</t>
  </si>
  <si>
    <t>push/press</t>
  </si>
  <si>
    <t>in_pinch</t>
  </si>
  <si>
    <t>in_dblclick</t>
  </si>
  <si>
    <t>out_pinch</t>
  </si>
  <si>
    <t>out_dblclick</t>
  </si>
  <si>
    <t>back_click</t>
  </si>
  <si>
    <t>back_flickhand_book</t>
  </si>
  <si>
    <t>back_flickhand_arrow</t>
  </si>
  <si>
    <t>back_"back"</t>
  </si>
  <si>
    <t>back_"go back"</t>
  </si>
  <si>
    <t>forward_click</t>
  </si>
  <si>
    <t>forward_flickhand_book</t>
  </si>
  <si>
    <t>forward_flickhand_arrow</t>
  </si>
  <si>
    <t>forward_"forward"</t>
  </si>
  <si>
    <t>forward_"go forward"</t>
  </si>
  <si>
    <t>in_"zoom"</t>
  </si>
  <si>
    <t>in_"zoom in"</t>
  </si>
  <si>
    <t>out_"zoom out"</t>
  </si>
  <si>
    <t>select_click</t>
  </si>
  <si>
    <t>select_"tab #"</t>
  </si>
  <si>
    <t>select_"title"</t>
  </si>
  <si>
    <t>next_select</t>
  </si>
  <si>
    <t>next_flickhand_arrow</t>
  </si>
  <si>
    <t>next_flickhand_book</t>
  </si>
  <si>
    <t>next_"next tab"</t>
  </si>
  <si>
    <t>prev_select</t>
  </si>
  <si>
    <t>prev_flickhand_arrow</t>
  </si>
  <si>
    <t>prev_flickhand_book</t>
  </si>
  <si>
    <t>prev_"previous tab"</t>
  </si>
  <si>
    <t>DIFF</t>
  </si>
  <si>
    <t>circlehand</t>
  </si>
  <si>
    <t>"refresh"</t>
  </si>
  <si>
    <t>button</t>
  </si>
  <si>
    <t>claphands</t>
  </si>
  <si>
    <t>SUM</t>
  </si>
  <si>
    <t>1 "-1/-2/…"</t>
  </si>
  <si>
    <t>2 "select tab &lt;title&gt;"</t>
  </si>
  <si>
    <t>1 "select &lt;first/second/…/last&gt;"</t>
  </si>
  <si>
    <t>1 "select &lt;title&gt;"</t>
  </si>
  <si>
    <t>2 "select &lt;first/second/…/last&gt; tab"</t>
  </si>
  <si>
    <t>2 "select next tab"</t>
  </si>
  <si>
    <t>2 "tab previous"</t>
  </si>
  <si>
    <t>2 "reload"/"reload page"</t>
  </si>
  <si>
    <t>2 "next"/"tab next"</t>
  </si>
  <si>
    <t>Gesture</t>
  </si>
  <si>
    <t>Speech</t>
  </si>
  <si>
    <t>Total</t>
  </si>
  <si>
    <t>Multimodal</t>
  </si>
  <si>
    <t>zoomin1_othergesture</t>
  </si>
  <si>
    <t>zoomin1_otherspeech</t>
  </si>
  <si>
    <t>in_othergesture</t>
  </si>
  <si>
    <t>in_otherspeech</t>
  </si>
  <si>
    <t>zoomout1_othergesture</t>
  </si>
  <si>
    <t>zoomout1_otherspeech</t>
  </si>
  <si>
    <t>out_othergesture</t>
  </si>
  <si>
    <t>out_otherspeech</t>
  </si>
  <si>
    <t>othergesture</t>
  </si>
  <si>
    <t>scroll1_othergesture</t>
  </si>
  <si>
    <t>scroll2_othergesture</t>
  </si>
  <si>
    <t>click1_othergesture</t>
  </si>
  <si>
    <t>click2_othergesture</t>
  </si>
  <si>
    <t>zoomin2_othergesture</t>
  </si>
  <si>
    <t>zoomin2_otherspeech</t>
  </si>
  <si>
    <t>zoomout2_otherspeech</t>
  </si>
  <si>
    <t>zoomout2_othergesture</t>
  </si>
  <si>
    <t>reload1_othergesture</t>
  </si>
  <si>
    <t>reload2_othergesture</t>
  </si>
  <si>
    <t xml:space="preserve"> Inferred/Tracked</t>
  </si>
  <si>
    <t>Checksum2</t>
  </si>
  <si>
    <t xml:space="preserve"> InferredJoints </t>
  </si>
  <si>
    <t xml:space="preserve"> TrackedJoints </t>
  </si>
  <si>
    <t>Checksum1</t>
  </si>
  <si>
    <t xml:space="preserve"> ProcessedJoints </t>
  </si>
  <si>
    <t xml:space="preserve"> ProcessedFrames </t>
  </si>
  <si>
    <t>0 optimal</t>
  </si>
  <si>
    <t>1 optimal</t>
  </si>
  <si>
    <t>%</t>
  </si>
  <si>
    <t># Gesture</t>
  </si>
  <si>
    <t># Speech</t>
  </si>
  <si>
    <t># Multimodal</t>
  </si>
  <si>
    <t>back1_othergesture</t>
  </si>
  <si>
    <t>back1_otherspeech</t>
  </si>
  <si>
    <t>2 arm out + twist left</t>
  </si>
  <si>
    <t>1 "backward"</t>
  </si>
  <si>
    <t>back_otherspeech</t>
  </si>
  <si>
    <t>back_othergesture</t>
  </si>
  <si>
    <t>forward1_othergesture</t>
  </si>
  <si>
    <t>forward1_otherspeech</t>
  </si>
  <si>
    <t>1 "go to &lt;previous page&gt;"</t>
  </si>
  <si>
    <t>forward_otherspeech</t>
  </si>
  <si>
    <t>forward_othergesture</t>
  </si>
  <si>
    <t>back2_othergesture</t>
  </si>
  <si>
    <t>1 "page back"</t>
  </si>
  <si>
    <t>back2_otherspeech</t>
  </si>
  <si>
    <t>forward2_othergesture</t>
  </si>
  <si>
    <t>forward2_otherspeech</t>
  </si>
  <si>
    <t>select items</t>
  </si>
  <si>
    <t>1 one hand-as-mouse,  other grip</t>
  </si>
  <si>
    <t>select1_othergesture</t>
  </si>
  <si>
    <t>select2_othergesture</t>
  </si>
  <si>
    <t>next1_othergesture</t>
  </si>
  <si>
    <t>next1_otherspeech</t>
  </si>
  <si>
    <t>prev1_othergesture</t>
  </si>
  <si>
    <t>prev1_otherspeech</t>
  </si>
  <si>
    <t>2 right arm out</t>
  </si>
  <si>
    <t>next_otherspeech</t>
  </si>
  <si>
    <t>next_othergesture</t>
  </si>
  <si>
    <t>next2_othergesture</t>
  </si>
  <si>
    <t>next2_otherspeech</t>
  </si>
  <si>
    <t>prev_othergesture</t>
  </si>
  <si>
    <t>prev_otherspeech</t>
  </si>
  <si>
    <t>prev2_othergesture</t>
  </si>
  <si>
    <t>prev2_otherspeech</t>
  </si>
  <si>
    <t>select_othergesture</t>
  </si>
  <si>
    <t>Zoom In/Out</t>
  </si>
  <si>
    <t>Switch Tab</t>
  </si>
  <si>
    <t>forgot to bring glasses</t>
  </si>
  <si>
    <t>forgot to bring glasses; smart TV at home</t>
  </si>
  <si>
    <t>smaller gestures would be nice; needs some time to get used to</t>
  </si>
  <si>
    <t>Mean Easy</t>
  </si>
  <si>
    <t>Mean Effective</t>
  </si>
  <si>
    <t>STDERR Easy</t>
  </si>
  <si>
    <t>STDERR Effective</t>
  </si>
  <si>
    <t>Mean Frequent</t>
  </si>
  <si>
    <t>zoomin</t>
  </si>
  <si>
    <t>zoomout</t>
  </si>
  <si>
    <t>select tab</t>
  </si>
  <si>
    <t>next tab</t>
  </si>
  <si>
    <t>previous tab</t>
  </si>
  <si>
    <t>STDERR Frequent</t>
  </si>
  <si>
    <t>STDERR Fits</t>
  </si>
  <si>
    <t>Scroll</t>
  </si>
  <si>
    <t>skype calls</t>
  </si>
  <si>
    <t>information aggregation (semantic web)</t>
  </si>
  <si>
    <t>Give more visual feedback!</t>
  </si>
  <si>
    <t>difficult to read</t>
  </si>
  <si>
    <t>uncomfortable</t>
  </si>
  <si>
    <t>2 "open &lt;title&gt;"</t>
  </si>
  <si>
    <t>2 "open &lt;link&gt;"</t>
  </si>
  <si>
    <t>"top/bottom"</t>
  </si>
  <si>
    <t>1 "smaller size"</t>
  </si>
  <si>
    <t>1 "larger size"</t>
  </si>
  <si>
    <t>2 "go to &lt;link&gt;"</t>
  </si>
  <si>
    <t>"next"</t>
  </si>
  <si>
    <t>"previous"</t>
  </si>
  <si>
    <t>2 "tab &lt;title&gt;"</t>
  </si>
  <si>
    <t>"choose &lt;title&gt;"</t>
  </si>
  <si>
    <t>1 "open tab &lt;title&gt;"</t>
  </si>
  <si>
    <t>1 "choose tab &lt;title&gt;"</t>
  </si>
  <si>
    <t>1 "choose previous tab"</t>
  </si>
  <si>
    <t>1 "choose next tab"</t>
  </si>
  <si>
    <t>1 drag down (at top of page)</t>
  </si>
  <si>
    <t>2 drag down (at top of page)</t>
  </si>
  <si>
    <t>% Gesture 1</t>
  </si>
  <si>
    <t>% Speech 1</t>
  </si>
  <si>
    <t>% Gesture 2</t>
  </si>
  <si>
    <t>% Speech 2</t>
  </si>
  <si>
    <t>% Multi 1</t>
  </si>
  <si>
    <t>% Multi 2</t>
  </si>
  <si>
    <t>web cams (skiing)</t>
  </si>
  <si>
    <t>weather forecast</t>
  </si>
  <si>
    <t>There should be the possibility to have an only gesture/speech based set of actions</t>
  </si>
  <si>
    <t>Speech good, gestures terrible, although scrolling was more or less fine</t>
  </si>
  <si>
    <t>ratings (movies on imdb)</t>
  </si>
  <si>
    <t>scrolling</t>
  </si>
  <si>
    <t>It would be great to have an indicator that shows how "good" the Kinect sees me</t>
  </si>
  <si>
    <t>I would suggest a mix of both speech and gesture commands</t>
  </si>
  <si>
    <t>I felt like I have to keep both hands up all the time which is very uncomfortable.</t>
  </si>
  <si>
    <t>ambient information</t>
  </si>
  <si>
    <t>news</t>
  </si>
  <si>
    <t>weather</t>
  </si>
  <si>
    <t>save tabs when closing</t>
  </si>
  <si>
    <t>show tab/history among devices</t>
  </si>
  <si>
    <t>Kinect will need to be clever</t>
  </si>
  <si>
    <t>You need to crouch of the hands continuously</t>
  </si>
  <si>
    <t>the click needs to be more precise as well as keeping track of the hands</t>
  </si>
  <si>
    <t>2 hand-as-mouse + "select/click"</t>
  </si>
  <si>
    <t>next1_multimodal</t>
  </si>
  <si>
    <t>2 "tab" + flickhand_book</t>
  </si>
  <si>
    <t>next_multimodal</t>
  </si>
  <si>
    <t>prev1_multimodal</t>
  </si>
  <si>
    <t>prev_multimodal</t>
  </si>
  <si>
    <t>next2_multimodal</t>
  </si>
  <si>
    <t>prev2_multimodal</t>
  </si>
  <si>
    <t>2 wave hand</t>
  </si>
  <si>
    <t>1 (0.5-1s)</t>
  </si>
  <si>
    <t>1 (1s)</t>
  </si>
  <si>
    <t>2 (two-hands; opposite)</t>
  </si>
  <si>
    <t>1 (also possible)</t>
  </si>
  <si>
    <t>2 (two-hand)</t>
  </si>
  <si>
    <t>2 "reload page"</t>
  </si>
  <si>
    <t>1 one hand-as-mouse, other open door</t>
  </si>
  <si>
    <t>1 (two-hand; opposite)</t>
  </si>
  <si>
    <t>1 left arm out</t>
  </si>
  <si>
    <t>1 "next"</t>
  </si>
  <si>
    <t>1 right arm out</t>
  </si>
  <si>
    <t>1 (but not enabled)</t>
  </si>
  <si>
    <t>2 one hand up, second flick hand right</t>
  </si>
  <si>
    <t>2 one hand up, second hand flick left</t>
  </si>
  <si>
    <t>reload1_otherspeech</t>
  </si>
  <si>
    <t>2 "update"</t>
  </si>
  <si>
    <t>1 "reload"</t>
  </si>
  <si>
    <t>otherspeech</t>
  </si>
  <si>
    <t>reload2_otherspeech</t>
  </si>
  <si>
    <t>1 "page reload"</t>
  </si>
  <si>
    <t>2 "refresh page"</t>
  </si>
  <si>
    <t>1 "page refresh"</t>
  </si>
  <si>
    <t>zoom out didn't work in task 3; gave up last task</t>
  </si>
  <si>
    <t>1 hand-as-mouse + finger click</t>
  </si>
  <si>
    <t>1 left hand up, right hand down</t>
  </si>
  <si>
    <t>2 grip two-hand + pinch; 1 two-hand pull</t>
  </si>
  <si>
    <t>2 grip two-hand + pinch; 1 two-hand push</t>
  </si>
  <si>
    <t>2 grip two-hand + pinch</t>
  </si>
  <si>
    <t>2 twist hand left</t>
  </si>
  <si>
    <t>interesting for role of hands; move from gesture preference to egal; switched to audio when scrolling didn't work---a lot of noise during tasks 2 + 3 (street cleaning truck outside)</t>
  </si>
  <si>
    <t>2 hand-as-mouse + "go"</t>
  </si>
  <si>
    <t>1 "zoom in &lt;factor&gt;"</t>
  </si>
  <si>
    <t>1 pinch fingers</t>
  </si>
  <si>
    <t>2 pinch fingers</t>
  </si>
  <si>
    <t>1 "zoom in &lt;a bit/a lot/&lt;scale&gt;"</t>
  </si>
  <si>
    <t>b</t>
  </si>
  <si>
    <t>MEAN</t>
  </si>
  <si>
    <t>ID</t>
  </si>
  <si>
    <t>Tag</t>
  </si>
  <si>
    <t>Duration</t>
  </si>
  <si>
    <t>Timestamp</t>
  </si>
  <si>
    <t>Task1</t>
  </si>
  <si>
    <t>Task1,problem</t>
  </si>
  <si>
    <t xml:space="preserve"> </t>
  </si>
  <si>
    <t>MEDIAN</t>
  </si>
  <si>
    <t>problem</t>
  </si>
  <si>
    <t>Task2</t>
  </si>
  <si>
    <t>Task2,halfwayin</t>
  </si>
  <si>
    <t>half way in</t>
  </si>
  <si>
    <t>forgot to record</t>
  </si>
  <si>
    <t>Task3</t>
  </si>
  <si>
    <t>accidentally cancelled</t>
  </si>
  <si>
    <t>pointer</t>
  </si>
  <si>
    <t>browser</t>
  </si>
  <si>
    <t>Diff Timestamp</t>
  </si>
  <si>
    <t>Length</t>
  </si>
  <si>
    <t>cancelled</t>
  </si>
  <si>
    <t xml:space="preserve"> Tracked</t>
  </si>
  <si>
    <t xml:space="preserve"> Inferred</t>
  </si>
  <si>
    <t># Gesture 1</t>
  </si>
  <si>
    <t># Speech 1</t>
  </si>
  <si>
    <t># Multimodal 1</t>
  </si>
  <si>
    <t># Gesture 2</t>
  </si>
  <si>
    <t># Speech 2</t>
  </si>
  <si>
    <t># Multimodal 2</t>
  </si>
  <si>
    <t>2 two-hand (faster scrolling)</t>
  </si>
  <si>
    <t>Interaction</t>
  </si>
  <si>
    <t xml:space="preserve">Web on the Wall </t>
  </si>
  <si>
    <t>Kinect Browser</t>
  </si>
  <si>
    <t>Task 1</t>
  </si>
  <si>
    <t>Task 2</t>
  </si>
  <si>
    <t>hand-as-mouse + click/grip</t>
  </si>
  <si>
    <t>hand-as-mouse + dwell</t>
  </si>
  <si>
    <t>hand-as-mouse + push/press</t>
  </si>
  <si>
    <t>N/A</t>
  </si>
  <si>
    <t>Scroll Page</t>
  </si>
  <si>
    <t>arm out and move same</t>
  </si>
  <si>
    <t xml:space="preserve">arm out and move opposite </t>
  </si>
  <si>
    <t>grip and drag opposite</t>
  </si>
  <si>
    <t>grip and drag same</t>
  </si>
  <si>
    <t>two-hand pinch</t>
  </si>
  <si>
    <t>“zoom”</t>
  </si>
  <si>
    <t>“zoom in”</t>
  </si>
  <si>
    <t xml:space="preserve">Zoom Out </t>
  </si>
  <si>
    <t>“zoom out”</t>
  </si>
  <si>
    <t>“back”</t>
  </si>
  <si>
    <t>flick hand (arrow)</t>
  </si>
  <si>
    <t>flick hand (book)</t>
  </si>
  <si>
    <t>“go back”</t>
  </si>
  <si>
    <t>“forward”</t>
  </si>
  <si>
    <t>“go forward”</t>
  </si>
  <si>
    <t>click tab</t>
  </si>
  <si>
    <t>“tab &lt;number&gt;”</t>
  </si>
  <si>
    <t>“tab &lt;title&gt;”</t>
  </si>
  <si>
    <t>“next tab”</t>
  </si>
  <si>
    <t>“previous tab”</t>
  </si>
  <si>
    <t>Reload Page</t>
  </si>
  <si>
    <t>“refresh”, “refresh page”</t>
  </si>
  <si>
    <t>“reload”, “reload page”</t>
  </si>
  <si>
    <t>move hand in spiral motion</t>
  </si>
  <si>
    <t>Preferred 1</t>
  </si>
  <si>
    <t>Preferred 2</t>
  </si>
  <si>
    <t>Finish</t>
  </si>
  <si>
    <t>Start</t>
  </si>
  <si>
    <t>Max-Cons</t>
  </si>
  <si>
    <t>Max-Cons (Gesture)</t>
  </si>
  <si>
    <t>Max-Cons (Speech)</t>
  </si>
  <si>
    <t>Mean Web on the Wall (WoZ)</t>
  </si>
  <si>
    <t>Mean Kinect Browser Task 1 (WoZ)</t>
  </si>
  <si>
    <t>Mean Kinect Browser Task 2 (Kinect)</t>
  </si>
  <si>
    <t>some of the gestures felt physically uncomfortable; Speech commands seemed to perform better, but I think I lack practice using gestures</t>
  </si>
  <si>
    <t>COVERED</t>
  </si>
  <si>
    <t>Covered</t>
  </si>
  <si>
    <t>(0-2)</t>
  </si>
  <si>
    <t>(1-2)</t>
  </si>
  <si>
    <t>Mean Fit</t>
  </si>
  <si>
    <t>STDEV</t>
  </si>
  <si>
    <t>larger is better</t>
  </si>
  <si>
    <t>smaller is better</t>
  </si>
  <si>
    <t>Total Task 1</t>
  </si>
  <si>
    <t>Total Task 2</t>
  </si>
  <si>
    <t>Study</t>
  </si>
  <si>
    <t>Web on the Wall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</si>
</sst>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sz val="11"/>
      <color theme="1"/>
      <name val="Calibri"/>
      <family val="2"/>
      <scheme val="minor"/>
    </font>
    <font>
      <sz val="11"/>
      <name val="Calibri"/>
      <family val="2"/>
      <scheme val="minor"/>
    </font>
    <font>
      <b/>
      <sz val="11"/>
      <name val="Calibri"/>
      <family val="2"/>
      <scheme val="minor"/>
    </font>
    <font>
      <b/>
      <sz val="11"/>
      <color rgb="FF000000"/>
      <name val="Calibri"/>
      <family val="2"/>
    </font>
    <font>
      <sz val="11"/>
      <color rgb="FFFF0000"/>
      <name val="Calibri"/>
      <family val="2"/>
    </font>
    <font>
      <sz val="11"/>
      <name val="Calibri"/>
      <family val="2"/>
    </font>
    <font>
      <sz val="11"/>
      <color theme="1"/>
      <name val="Calibri"/>
      <family val="2"/>
    </font>
    <font>
      <sz val="11"/>
      <color rgb="FF00B050"/>
      <name val="Calibri"/>
      <family val="2"/>
    </font>
    <font>
      <b/>
      <sz val="12"/>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F2F2F2"/>
        <bgColor rgb="FF000000"/>
      </patternFill>
    </fill>
    <fill>
      <patternFill patternType="solid">
        <fgColor rgb="FFFFFF00"/>
        <bgColor rgb="FF000000"/>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thick">
        <color indexed="64"/>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s>
  <cellStyleXfs count="2">
    <xf numFmtId="0" fontId="0" fillId="0" borderId="0"/>
    <xf numFmtId="9" fontId="6" fillId="0" borderId="0" applyFont="0" applyFill="0" applyBorder="0" applyAlignment="0" applyProtection="0"/>
  </cellStyleXfs>
  <cellXfs count="427">
    <xf numFmtId="0" fontId="0" fillId="0" borderId="0" xfId="0"/>
    <xf numFmtId="0" fontId="1" fillId="2" borderId="0" xfId="0" applyFont="1" applyFill="1"/>
    <xf numFmtId="0" fontId="1" fillId="2" borderId="0" xfId="0" applyFont="1" applyFill="1" applyBorder="1"/>
    <xf numFmtId="0" fontId="0" fillId="0" borderId="0" xfId="0" applyBorder="1"/>
    <xf numFmtId="0" fontId="1" fillId="2" borderId="1" xfId="0" applyFont="1" applyFill="1" applyBorder="1"/>
    <xf numFmtId="0" fontId="1" fillId="2" borderId="2" xfId="0" applyFont="1" applyFill="1" applyBorder="1"/>
    <xf numFmtId="0" fontId="1" fillId="2" borderId="3" xfId="0" applyFont="1" applyFill="1" applyBorder="1"/>
    <xf numFmtId="0" fontId="0" fillId="0" borderId="4" xfId="0" applyFont="1" applyBorder="1"/>
    <xf numFmtId="0" fontId="0" fillId="0" borderId="4" xfId="0" applyBorder="1"/>
    <xf numFmtId="0" fontId="0" fillId="0" borderId="5" xfId="0" applyBorder="1"/>
    <xf numFmtId="0" fontId="1" fillId="2" borderId="6" xfId="0" applyFont="1" applyFill="1" applyBorder="1"/>
    <xf numFmtId="0" fontId="0" fillId="0" borderId="7" xfId="0" applyBorder="1"/>
    <xf numFmtId="0" fontId="0" fillId="0" borderId="0" xfId="0" applyFill="1" applyBorder="1"/>
    <xf numFmtId="0" fontId="0" fillId="0" borderId="0" xfId="0" applyFont="1" applyBorder="1"/>
    <xf numFmtId="0" fontId="1" fillId="0" borderId="0" xfId="0" applyFont="1" applyBorder="1"/>
    <xf numFmtId="0" fontId="1" fillId="0" borderId="5" xfId="0" applyFont="1" applyBorder="1"/>
    <xf numFmtId="2" fontId="1" fillId="2" borderId="1" xfId="0" applyNumberFormat="1" applyFont="1" applyFill="1" applyBorder="1"/>
    <xf numFmtId="2" fontId="1" fillId="2" borderId="2" xfId="0" applyNumberFormat="1" applyFont="1" applyFill="1" applyBorder="1"/>
    <xf numFmtId="2" fontId="0" fillId="0" borderId="4" xfId="0" applyNumberFormat="1" applyBorder="1"/>
    <xf numFmtId="2" fontId="0" fillId="0" borderId="0" xfId="0" applyNumberFormat="1" applyBorder="1"/>
    <xf numFmtId="2" fontId="0" fillId="0" borderId="0" xfId="0" applyNumberFormat="1" applyFill="1" applyBorder="1"/>
    <xf numFmtId="2" fontId="1" fillId="0" borderId="4" xfId="0" applyNumberFormat="1" applyFont="1" applyBorder="1"/>
    <xf numFmtId="2" fontId="1" fillId="0" borderId="0" xfId="0" applyNumberFormat="1" applyFont="1" applyBorder="1"/>
    <xf numFmtId="2" fontId="1" fillId="2" borderId="4" xfId="0" applyNumberFormat="1" applyFont="1" applyFill="1" applyBorder="1"/>
    <xf numFmtId="2" fontId="1" fillId="2" borderId="0" xfId="0" applyNumberFormat="1" applyFont="1" applyFill="1" applyBorder="1"/>
    <xf numFmtId="0" fontId="1" fillId="2" borderId="5" xfId="0" applyFont="1" applyFill="1" applyBorder="1"/>
    <xf numFmtId="0" fontId="0" fillId="0" borderId="1" xfId="0" applyFont="1" applyFill="1" applyBorder="1"/>
    <xf numFmtId="2" fontId="0" fillId="0" borderId="1" xfId="0" applyNumberFormat="1" applyBorder="1"/>
    <xf numFmtId="2" fontId="0" fillId="0" borderId="2" xfId="0" applyNumberFormat="1" applyBorder="1"/>
    <xf numFmtId="2" fontId="0" fillId="0" borderId="2" xfId="0" applyNumberFormat="1" applyFill="1" applyBorder="1"/>
    <xf numFmtId="0" fontId="0" fillId="0" borderId="2" xfId="0" applyBorder="1"/>
    <xf numFmtId="0" fontId="0" fillId="0" borderId="8" xfId="0" applyBorder="1"/>
    <xf numFmtId="2" fontId="0" fillId="0" borderId="8" xfId="0" applyNumberFormat="1" applyBorder="1"/>
    <xf numFmtId="2" fontId="0" fillId="0" borderId="9" xfId="0" applyNumberFormat="1" applyBorder="1"/>
    <xf numFmtId="0" fontId="0" fillId="0" borderId="10" xfId="0" applyBorder="1"/>
    <xf numFmtId="0" fontId="0" fillId="0" borderId="9" xfId="0" applyBorder="1"/>
    <xf numFmtId="0" fontId="1" fillId="0" borderId="0" xfId="0" applyFont="1"/>
    <xf numFmtId="0" fontId="1" fillId="0" borderId="4" xfId="0" applyFont="1" applyBorder="1"/>
    <xf numFmtId="2" fontId="1" fillId="2" borderId="3" xfId="0" applyNumberFormat="1" applyFont="1" applyFill="1" applyBorder="1"/>
    <xf numFmtId="2" fontId="0" fillId="0" borderId="5" xfId="0" applyNumberFormat="1" applyBorder="1"/>
    <xf numFmtId="2" fontId="1" fillId="0" borderId="5" xfId="0" applyNumberFormat="1" applyFont="1" applyBorder="1"/>
    <xf numFmtId="0" fontId="1" fillId="4" borderId="0" xfId="0" applyFont="1" applyFill="1"/>
    <xf numFmtId="0" fontId="0" fillId="4" borderId="0" xfId="0" applyFill="1"/>
    <xf numFmtId="0" fontId="0" fillId="0" borderId="4" xfId="0" applyFill="1" applyBorder="1"/>
    <xf numFmtId="0" fontId="1" fillId="0" borderId="0" xfId="0" applyFont="1" applyFill="1"/>
    <xf numFmtId="2" fontId="1" fillId="0" borderId="4" xfId="0" applyNumberFormat="1" applyFont="1" applyFill="1" applyBorder="1"/>
    <xf numFmtId="2" fontId="1" fillId="0" borderId="0" xfId="0" applyNumberFormat="1" applyFont="1" applyFill="1" applyBorder="1"/>
    <xf numFmtId="2" fontId="1" fillId="0" borderId="5" xfId="0" applyNumberFormat="1" applyFont="1" applyFill="1" applyBorder="1"/>
    <xf numFmtId="0" fontId="1" fillId="2" borderId="4" xfId="0" applyFont="1" applyFill="1" applyBorder="1"/>
    <xf numFmtId="0" fontId="0" fillId="4" borderId="0" xfId="0" applyFill="1" applyBorder="1"/>
    <xf numFmtId="0" fontId="1" fillId="4" borderId="2" xfId="0" applyFont="1" applyFill="1" applyBorder="1"/>
    <xf numFmtId="0" fontId="0" fillId="4" borderId="9" xfId="0" applyFill="1" applyBorder="1"/>
    <xf numFmtId="0" fontId="1" fillId="4" borderId="0" xfId="0" applyFont="1" applyFill="1" applyBorder="1"/>
    <xf numFmtId="2" fontId="0" fillId="0" borderId="10" xfId="0" applyNumberFormat="1" applyBorder="1"/>
    <xf numFmtId="2" fontId="1" fillId="2" borderId="5" xfId="0" applyNumberFormat="1" applyFont="1" applyFill="1" applyBorder="1"/>
    <xf numFmtId="0" fontId="0" fillId="4" borderId="5" xfId="0" applyFill="1" applyBorder="1"/>
    <xf numFmtId="0" fontId="1" fillId="6" borderId="0" xfId="0" applyFont="1" applyFill="1"/>
    <xf numFmtId="2" fontId="1" fillId="6" borderId="4" xfId="0" applyNumberFormat="1" applyFont="1" applyFill="1" applyBorder="1"/>
    <xf numFmtId="2" fontId="1" fillId="6" borderId="0" xfId="0" applyNumberFormat="1" applyFont="1" applyFill="1" applyBorder="1"/>
    <xf numFmtId="0" fontId="0" fillId="0" borderId="4" xfId="0" applyFont="1" applyFill="1" applyBorder="1"/>
    <xf numFmtId="0" fontId="1" fillId="0" borderId="0" xfId="0" applyFont="1" applyFill="1" applyBorder="1"/>
    <xf numFmtId="0" fontId="0" fillId="0" borderId="0" xfId="0" applyFont="1" applyFill="1" applyBorder="1"/>
    <xf numFmtId="0" fontId="0" fillId="0" borderId="5" xfId="0" applyFont="1" applyFill="1" applyBorder="1"/>
    <xf numFmtId="0" fontId="0" fillId="4" borderId="2" xfId="0" applyFill="1" applyBorder="1"/>
    <xf numFmtId="0" fontId="0" fillId="2" borderId="0" xfId="0" applyFill="1"/>
    <xf numFmtId="0" fontId="2" fillId="0" borderId="0" xfId="0" applyFont="1"/>
    <xf numFmtId="0" fontId="0" fillId="0" borderId="5" xfId="0" applyFill="1" applyBorder="1"/>
    <xf numFmtId="0" fontId="2" fillId="0" borderId="0" xfId="0" applyFont="1" applyFill="1"/>
    <xf numFmtId="2" fontId="2" fillId="0" borderId="4" xfId="0" applyNumberFormat="1" applyFont="1" applyFill="1" applyBorder="1"/>
    <xf numFmtId="2" fontId="2" fillId="0" borderId="0" xfId="0" applyNumberFormat="1" applyFont="1" applyFill="1" applyBorder="1"/>
    <xf numFmtId="0" fontId="0" fillId="0" borderId="5" xfId="0" applyFont="1" applyBorder="1"/>
    <xf numFmtId="2" fontId="0" fillId="0" borderId="4" xfId="0" applyNumberFormat="1" applyFont="1" applyBorder="1"/>
    <xf numFmtId="2" fontId="0" fillId="0" borderId="0" xfId="0" applyNumberFormat="1" applyFont="1" applyBorder="1"/>
    <xf numFmtId="0" fontId="0" fillId="4" borderId="0" xfId="0" applyFont="1" applyFill="1" applyBorder="1"/>
    <xf numFmtId="0" fontId="2" fillId="0" borderId="0" xfId="0" applyFont="1" applyBorder="1"/>
    <xf numFmtId="2" fontId="2" fillId="0" borderId="4" xfId="0" applyNumberFormat="1" applyFont="1" applyBorder="1"/>
    <xf numFmtId="2" fontId="2" fillId="0" borderId="0" xfId="0" applyNumberFormat="1" applyFont="1" applyBorder="1"/>
    <xf numFmtId="2" fontId="2" fillId="0" borderId="5" xfId="0" applyNumberFormat="1" applyFont="1" applyBorder="1"/>
    <xf numFmtId="0" fontId="2" fillId="0" borderId="4" xfId="0" applyFont="1" applyBorder="1"/>
    <xf numFmtId="0" fontId="2" fillId="0" borderId="5" xfId="0" applyFont="1" applyBorder="1"/>
    <xf numFmtId="0" fontId="2" fillId="4" borderId="0" xfId="0" applyFont="1" applyFill="1" applyBorder="1"/>
    <xf numFmtId="0" fontId="2" fillId="4" borderId="0" xfId="0" applyFont="1" applyFill="1"/>
    <xf numFmtId="0" fontId="3" fillId="0" borderId="0" xfId="0" applyFont="1" applyBorder="1"/>
    <xf numFmtId="0" fontId="3" fillId="0" borderId="4" xfId="0" applyFont="1" applyBorder="1"/>
    <xf numFmtId="0" fontId="3" fillId="0" borderId="5" xfId="0" applyFont="1" applyBorder="1"/>
    <xf numFmtId="0" fontId="3" fillId="4" borderId="0" xfId="0" applyFont="1" applyFill="1" applyBorder="1"/>
    <xf numFmtId="0" fontId="3" fillId="0" borderId="0" xfId="0" applyFont="1"/>
    <xf numFmtId="0" fontId="4" fillId="4" borderId="0" xfId="0" applyFont="1" applyFill="1" applyBorder="1"/>
    <xf numFmtId="0" fontId="5" fillId="4" borderId="0" xfId="0" applyFont="1" applyFill="1" applyBorder="1"/>
    <xf numFmtId="0" fontId="1" fillId="4" borderId="5" xfId="0" applyFont="1" applyFill="1" applyBorder="1"/>
    <xf numFmtId="0" fontId="3" fillId="4" borderId="5" xfId="0" applyFont="1" applyFill="1" applyBorder="1"/>
    <xf numFmtId="0" fontId="2" fillId="4" borderId="5" xfId="0" applyFont="1" applyFill="1" applyBorder="1"/>
    <xf numFmtId="0" fontId="1" fillId="4" borderId="4" xfId="0" applyFont="1" applyFill="1" applyBorder="1"/>
    <xf numFmtId="0" fontId="3" fillId="4" borderId="4" xfId="0" applyFont="1" applyFill="1" applyBorder="1"/>
    <xf numFmtId="0" fontId="2" fillId="4" borderId="4" xfId="0" applyFont="1" applyFill="1" applyBorder="1"/>
    <xf numFmtId="0" fontId="0" fillId="4" borderId="4" xfId="0" applyFill="1" applyBorder="1"/>
    <xf numFmtId="1" fontId="0" fillId="0" borderId="0" xfId="0" applyNumberFormat="1" applyBorder="1"/>
    <xf numFmtId="1" fontId="0" fillId="0" borderId="0" xfId="0" applyNumberFormat="1" applyFont="1" applyBorder="1"/>
    <xf numFmtId="0" fontId="5" fillId="4" borderId="5" xfId="0" applyFont="1" applyFill="1" applyBorder="1"/>
    <xf numFmtId="0" fontId="4" fillId="4" borderId="5" xfId="0" applyFont="1" applyFill="1" applyBorder="1"/>
    <xf numFmtId="0" fontId="7" fillId="4" borderId="0" xfId="0" applyFont="1" applyFill="1" applyBorder="1"/>
    <xf numFmtId="0" fontId="0" fillId="2" borderId="4" xfId="0" applyFont="1" applyFill="1" applyBorder="1"/>
    <xf numFmtId="1" fontId="1" fillId="0" borderId="9" xfId="0" applyNumberFormat="1" applyFont="1" applyBorder="1"/>
    <xf numFmtId="0" fontId="1" fillId="0" borderId="9" xfId="0" applyFont="1" applyBorder="1"/>
    <xf numFmtId="0" fontId="0" fillId="5" borderId="0" xfId="0" applyFill="1" applyBorder="1"/>
    <xf numFmtId="2" fontId="0" fillId="0" borderId="5" xfId="0" applyNumberFormat="1" applyFont="1" applyBorder="1"/>
    <xf numFmtId="0" fontId="0" fillId="2" borderId="0" xfId="0" applyFont="1" applyFill="1" applyBorder="1"/>
    <xf numFmtId="0" fontId="0" fillId="2" borderId="5" xfId="0" applyFont="1" applyFill="1" applyBorder="1"/>
    <xf numFmtId="1" fontId="1" fillId="0" borderId="2" xfId="0" applyNumberFormat="1" applyFont="1" applyBorder="1"/>
    <xf numFmtId="0" fontId="1" fillId="0" borderId="2" xfId="0" applyFont="1" applyBorder="1"/>
    <xf numFmtId="0" fontId="5" fillId="0" borderId="0" xfId="0" applyFont="1" applyBorder="1"/>
    <xf numFmtId="1" fontId="1" fillId="0" borderId="12" xfId="0" applyNumberFormat="1" applyFont="1" applyBorder="1"/>
    <xf numFmtId="0" fontId="1" fillId="0" borderId="12" xfId="0" applyFont="1" applyBorder="1"/>
    <xf numFmtId="1" fontId="8" fillId="2" borderId="0" xfId="0" applyNumberFormat="1" applyFont="1" applyFill="1" applyBorder="1"/>
    <xf numFmtId="1" fontId="8" fillId="2" borderId="2" xfId="0" applyNumberFormat="1" applyFont="1" applyFill="1" applyBorder="1"/>
    <xf numFmtId="1" fontId="7" fillId="2" borderId="0" xfId="0" applyNumberFormat="1" applyFont="1" applyFill="1" applyBorder="1"/>
    <xf numFmtId="1" fontId="8" fillId="2" borderId="9" xfId="0" applyNumberFormat="1" applyFont="1" applyFill="1" applyBorder="1"/>
    <xf numFmtId="1" fontId="8" fillId="2" borderId="12" xfId="0" applyNumberFormat="1" applyFont="1" applyFill="1" applyBorder="1"/>
    <xf numFmtId="1" fontId="8" fillId="0" borderId="0" xfId="0" applyNumberFormat="1" applyFont="1" applyBorder="1"/>
    <xf numFmtId="1" fontId="7" fillId="0" borderId="0" xfId="0" applyNumberFormat="1" applyFont="1" applyBorder="1"/>
    <xf numFmtId="1" fontId="7" fillId="0" borderId="4" xfId="0" applyNumberFormat="1" applyFont="1" applyBorder="1"/>
    <xf numFmtId="1" fontId="8" fillId="2" borderId="1" xfId="0" applyNumberFormat="1" applyFont="1" applyFill="1" applyBorder="1"/>
    <xf numFmtId="1" fontId="8" fillId="2" borderId="3" xfId="0" applyNumberFormat="1" applyFont="1" applyFill="1" applyBorder="1"/>
    <xf numFmtId="2" fontId="0" fillId="0" borderId="4" xfId="0" applyNumberFormat="1" applyFill="1" applyBorder="1"/>
    <xf numFmtId="2" fontId="0" fillId="0" borderId="1" xfId="0" applyNumberFormat="1" applyFill="1" applyBorder="1"/>
    <xf numFmtId="2" fontId="0" fillId="0" borderId="3" xfId="0" applyNumberFormat="1" applyFill="1" applyBorder="1"/>
    <xf numFmtId="2" fontId="0" fillId="0" borderId="5" xfId="0" applyNumberFormat="1" applyFill="1" applyBorder="1"/>
    <xf numFmtId="2" fontId="1" fillId="6" borderId="5" xfId="0" applyNumberFormat="1" applyFont="1" applyFill="1" applyBorder="1"/>
    <xf numFmtId="2" fontId="2" fillId="0" borderId="5" xfId="0" applyNumberFormat="1" applyFont="1" applyFill="1" applyBorder="1"/>
    <xf numFmtId="0" fontId="0" fillId="2" borderId="2" xfId="0" applyFill="1" applyBorder="1"/>
    <xf numFmtId="0" fontId="1" fillId="2" borderId="7" xfId="0" applyFont="1" applyFill="1" applyBorder="1"/>
    <xf numFmtId="0" fontId="3" fillId="0" borderId="7" xfId="0" applyFont="1" applyBorder="1"/>
    <xf numFmtId="0" fontId="2" fillId="0" borderId="7" xfId="0" applyFont="1" applyBorder="1"/>
    <xf numFmtId="0" fontId="0" fillId="0" borderId="14" xfId="0" applyBorder="1"/>
    <xf numFmtId="1" fontId="0" fillId="0" borderId="9" xfId="0" applyNumberFormat="1" applyBorder="1"/>
    <xf numFmtId="2" fontId="0" fillId="0" borderId="0" xfId="0" applyNumberFormat="1"/>
    <xf numFmtId="0" fontId="0" fillId="6" borderId="0" xfId="0" applyFill="1"/>
    <xf numFmtId="2" fontId="1" fillId="6" borderId="0" xfId="0" applyNumberFormat="1" applyFont="1" applyFill="1"/>
    <xf numFmtId="2" fontId="1" fillId="2" borderId="0" xfId="0" applyNumberFormat="1" applyFont="1" applyFill="1"/>
    <xf numFmtId="0" fontId="2" fillId="6" borderId="0" xfId="0" applyFont="1" applyFill="1"/>
    <xf numFmtId="2" fontId="2" fillId="6" borderId="0" xfId="0" applyNumberFormat="1" applyFont="1" applyFill="1"/>
    <xf numFmtId="2" fontId="1" fillId="4" borderId="0" xfId="0" applyNumberFormat="1" applyFont="1" applyFill="1"/>
    <xf numFmtId="2" fontId="2" fillId="4" borderId="0" xfId="0" applyNumberFormat="1" applyFont="1" applyFill="1"/>
    <xf numFmtId="47" fontId="0" fillId="0" borderId="0" xfId="0" applyNumberFormat="1"/>
    <xf numFmtId="22" fontId="0" fillId="0" borderId="0" xfId="0" applyNumberFormat="1"/>
    <xf numFmtId="47" fontId="1" fillId="6" borderId="0" xfId="0" applyNumberFormat="1" applyFont="1" applyFill="1"/>
    <xf numFmtId="0" fontId="9" fillId="7" borderId="2" xfId="0" applyFont="1" applyFill="1" applyBorder="1"/>
    <xf numFmtId="1" fontId="11" fillId="8" borderId="0" xfId="0" applyNumberFormat="1" applyFont="1" applyFill="1" applyBorder="1"/>
    <xf numFmtId="0" fontId="10" fillId="0" borderId="0" xfId="0" applyFont="1" applyFill="1" applyBorder="1"/>
    <xf numFmtId="0" fontId="12" fillId="0" borderId="7" xfId="0" applyFont="1" applyFill="1" applyBorder="1"/>
    <xf numFmtId="1" fontId="12" fillId="0" borderId="0" xfId="0" applyNumberFormat="1" applyFont="1" applyFill="1" applyBorder="1"/>
    <xf numFmtId="0" fontId="12" fillId="0" borderId="5" xfId="0" applyFont="1" applyFill="1" applyBorder="1"/>
    <xf numFmtId="0" fontId="12" fillId="0" borderId="0" xfId="0" applyFont="1" applyFill="1" applyBorder="1"/>
    <xf numFmtId="0" fontId="12" fillId="0" borderId="9" xfId="0" applyFont="1" applyFill="1" applyBorder="1"/>
    <xf numFmtId="0" fontId="9" fillId="0" borderId="0" xfId="0" applyFont="1" applyFill="1" applyBorder="1"/>
    <xf numFmtId="0" fontId="13" fillId="7" borderId="0" xfId="0" applyFont="1" applyFill="1" applyBorder="1"/>
    <xf numFmtId="1" fontId="8" fillId="2" borderId="4" xfId="0" applyNumberFormat="1" applyFont="1" applyFill="1" applyBorder="1"/>
    <xf numFmtId="1" fontId="8" fillId="2" borderId="5" xfId="0" applyNumberFormat="1" applyFont="1" applyFill="1" applyBorder="1"/>
    <xf numFmtId="1" fontId="8" fillId="2" borderId="11" xfId="0" applyNumberFormat="1" applyFont="1" applyFill="1" applyBorder="1"/>
    <xf numFmtId="1" fontId="8" fillId="2" borderId="13" xfId="0" applyNumberFormat="1" applyFont="1" applyFill="1" applyBorder="1"/>
    <xf numFmtId="1" fontId="8" fillId="2" borderId="8" xfId="0" applyNumberFormat="1" applyFont="1" applyFill="1" applyBorder="1"/>
    <xf numFmtId="1" fontId="8" fillId="2" borderId="10" xfId="0" applyNumberFormat="1" applyFont="1" applyFill="1" applyBorder="1"/>
    <xf numFmtId="0" fontId="1" fillId="0" borderId="1" xfId="0" applyFont="1" applyBorder="1"/>
    <xf numFmtId="0" fontId="1" fillId="0" borderId="8" xfId="0" applyFont="1" applyBorder="1"/>
    <xf numFmtId="0" fontId="0" fillId="0" borderId="9" xfId="0" applyFill="1" applyBorder="1"/>
    <xf numFmtId="0" fontId="15" fillId="0" borderId="5" xfId="0" applyFont="1" applyBorder="1" applyAlignment="1">
      <alignment horizontal="center" vertical="center" wrapText="1"/>
    </xf>
    <xf numFmtId="0" fontId="15" fillId="0" borderId="18" xfId="0" applyFont="1" applyFill="1" applyBorder="1" applyAlignment="1">
      <alignment vertical="center" wrapText="1"/>
    </xf>
    <xf numFmtId="0" fontId="15" fillId="0" borderId="19"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5" fillId="0" borderId="24" xfId="0" applyFont="1" applyBorder="1" applyAlignment="1">
      <alignment vertical="center" wrapText="1"/>
    </xf>
    <xf numFmtId="0" fontId="15" fillId="0" borderId="25" xfId="0" applyFont="1" applyFill="1" applyBorder="1" applyAlignment="1">
      <alignment vertical="center" wrapText="1"/>
    </xf>
    <xf numFmtId="0" fontId="15" fillId="0" borderId="27" xfId="0" applyFont="1" applyFill="1" applyBorder="1" applyAlignment="1">
      <alignment vertical="center" wrapText="1"/>
    </xf>
    <xf numFmtId="0" fontId="15" fillId="0" borderId="28" xfId="0" applyFont="1" applyFill="1" applyBorder="1" applyAlignment="1">
      <alignment vertical="center" wrapText="1"/>
    </xf>
    <xf numFmtId="0" fontId="15" fillId="0" borderId="31" xfId="0" applyFont="1" applyFill="1" applyBorder="1" applyAlignment="1">
      <alignment vertical="center" wrapText="1"/>
    </xf>
    <xf numFmtId="0" fontId="15" fillId="0" borderId="22" xfId="0" applyFont="1" applyFill="1" applyBorder="1" applyAlignment="1">
      <alignment vertical="center" wrapText="1"/>
    </xf>
    <xf numFmtId="0" fontId="15" fillId="0" borderId="32" xfId="0" applyFont="1" applyFill="1" applyBorder="1" applyAlignment="1">
      <alignment vertical="center" wrapText="1"/>
    </xf>
    <xf numFmtId="0" fontId="15" fillId="0" borderId="29" xfId="0" applyFont="1" applyFill="1" applyBorder="1" applyAlignment="1">
      <alignment vertical="center" wrapText="1"/>
    </xf>
    <xf numFmtId="0" fontId="0" fillId="0" borderId="19" xfId="0" applyFont="1" applyFill="1" applyBorder="1"/>
    <xf numFmtId="0" fontId="8" fillId="0" borderId="21" xfId="0" applyFont="1" applyFill="1" applyBorder="1"/>
    <xf numFmtId="0" fontId="1" fillId="0" borderId="7" xfId="0" applyFont="1" applyFill="1" applyBorder="1"/>
    <xf numFmtId="9" fontId="1" fillId="0" borderId="39" xfId="1" applyNumberFormat="1" applyFont="1" applyFill="1" applyBorder="1"/>
    <xf numFmtId="9" fontId="1" fillId="0" borderId="40" xfId="1" applyNumberFormat="1" applyFont="1" applyFill="1" applyBorder="1"/>
    <xf numFmtId="9" fontId="6" fillId="0" borderId="35" xfId="1" applyNumberFormat="1" applyFont="1" applyFill="1" applyBorder="1"/>
    <xf numFmtId="9" fontId="6" fillId="0" borderId="17" xfId="1" applyNumberFormat="1" applyFont="1" applyFill="1" applyBorder="1"/>
    <xf numFmtId="9" fontId="6" fillId="0" borderId="28" xfId="1" applyNumberFormat="1" applyFont="1" applyFill="1" applyBorder="1"/>
    <xf numFmtId="9" fontId="6" fillId="0" borderId="18" xfId="1" applyNumberFormat="1" applyFont="1" applyFill="1" applyBorder="1"/>
    <xf numFmtId="10" fontId="8" fillId="0" borderId="41" xfId="1" applyNumberFormat="1" applyFont="1" applyFill="1" applyBorder="1"/>
    <xf numFmtId="10" fontId="8" fillId="0" borderId="23" xfId="1" applyNumberFormat="1" applyFont="1" applyFill="1" applyBorder="1"/>
    <xf numFmtId="10" fontId="8" fillId="0" borderId="32" xfId="1" applyNumberFormat="1" applyFont="1" applyFill="1" applyBorder="1"/>
    <xf numFmtId="10" fontId="8" fillId="0" borderId="22" xfId="1" applyNumberFormat="1" applyFont="1" applyFill="1" applyBorder="1"/>
    <xf numFmtId="9" fontId="6" fillId="0" borderId="4" xfId="1" applyNumberFormat="1" applyFont="1" applyFill="1" applyBorder="1"/>
    <xf numFmtId="9" fontId="6" fillId="0" borderId="0" xfId="1" applyNumberFormat="1" applyFont="1" applyFill="1" applyBorder="1"/>
    <xf numFmtId="9" fontId="6" fillId="0" borderId="5" xfId="1" applyNumberFormat="1" applyFont="1" applyFill="1" applyBorder="1"/>
    <xf numFmtId="1" fontId="1" fillId="2" borderId="2" xfId="0" applyNumberFormat="1" applyFont="1" applyFill="1" applyBorder="1"/>
    <xf numFmtId="1" fontId="8" fillId="4" borderId="2" xfId="0" applyNumberFormat="1" applyFont="1" applyFill="1" applyBorder="1"/>
    <xf numFmtId="0" fontId="7" fillId="0" borderId="7" xfId="0" applyFont="1" applyBorder="1"/>
    <xf numFmtId="1" fontId="7" fillId="0" borderId="0" xfId="0" applyNumberFormat="1" applyFont="1" applyFill="1" applyBorder="1"/>
    <xf numFmtId="1" fontId="7" fillId="4" borderId="0" xfId="0" applyNumberFormat="1" applyFont="1" applyFill="1" applyBorder="1"/>
    <xf numFmtId="0" fontId="7" fillId="0" borderId="0" xfId="0" applyFont="1" applyBorder="1"/>
    <xf numFmtId="47" fontId="0" fillId="0" borderId="0" xfId="0" applyNumberFormat="1" applyBorder="1"/>
    <xf numFmtId="1" fontId="2" fillId="0" borderId="0" xfId="0" applyNumberFormat="1" applyFont="1" applyBorder="1"/>
    <xf numFmtId="1" fontId="7" fillId="0" borderId="9" xfId="0" applyNumberFormat="1" applyFont="1" applyFill="1" applyBorder="1"/>
    <xf numFmtId="1" fontId="7" fillId="4" borderId="9" xfId="0" applyNumberFormat="1" applyFont="1" applyFill="1" applyBorder="1"/>
    <xf numFmtId="0" fontId="7" fillId="0" borderId="9" xfId="0" applyFont="1" applyBorder="1"/>
    <xf numFmtId="47" fontId="0" fillId="0" borderId="9" xfId="0" applyNumberFormat="1" applyBorder="1"/>
    <xf numFmtId="1" fontId="8" fillId="4" borderId="0" xfId="0" applyNumberFormat="1" applyFont="1" applyFill="1"/>
    <xf numFmtId="0" fontId="1" fillId="0" borderId="7" xfId="0" applyFont="1" applyBorder="1"/>
    <xf numFmtId="1" fontId="1" fillId="0" borderId="0" xfId="0" applyNumberFormat="1" applyFont="1" applyBorder="1"/>
    <xf numFmtId="1" fontId="4" fillId="2" borderId="5" xfId="0" applyNumberFormat="1" applyFont="1" applyFill="1" applyBorder="1"/>
    <xf numFmtId="1" fontId="1" fillId="0" borderId="0" xfId="0" applyNumberFormat="1" applyFont="1"/>
    <xf numFmtId="1" fontId="2" fillId="0" borderId="0" xfId="0" applyNumberFormat="1" applyFont="1"/>
    <xf numFmtId="1" fontId="7" fillId="4" borderId="0" xfId="0" applyNumberFormat="1" applyFont="1" applyFill="1"/>
    <xf numFmtId="0" fontId="3" fillId="2" borderId="7" xfId="0" applyFont="1" applyFill="1" applyBorder="1"/>
    <xf numFmtId="1" fontId="3" fillId="2" borderId="0" xfId="0" applyNumberFormat="1" applyFont="1" applyFill="1" applyBorder="1"/>
    <xf numFmtId="1" fontId="3" fillId="2" borderId="5" xfId="0" applyNumberFormat="1" applyFont="1" applyFill="1" applyBorder="1"/>
    <xf numFmtId="1" fontId="3" fillId="2" borderId="0" xfId="0" applyNumberFormat="1" applyFont="1" applyFill="1"/>
    <xf numFmtId="0" fontId="3" fillId="2" borderId="0" xfId="0" applyFont="1" applyFill="1"/>
    <xf numFmtId="9" fontId="1" fillId="0" borderId="0" xfId="1" applyFont="1" applyBorder="1"/>
    <xf numFmtId="9" fontId="1" fillId="0" borderId="0" xfId="1" applyFont="1"/>
    <xf numFmtId="2" fontId="7" fillId="0" borderId="0" xfId="0" applyNumberFormat="1" applyFont="1" applyBorder="1"/>
    <xf numFmtId="2" fontId="7" fillId="0" borderId="9" xfId="0" applyNumberFormat="1" applyFont="1" applyBorder="1"/>
    <xf numFmtId="0" fontId="7" fillId="0" borderId="6" xfId="0" applyFont="1" applyBorder="1"/>
    <xf numFmtId="1" fontId="7" fillId="0" borderId="2" xfId="0" applyNumberFormat="1" applyFont="1" applyFill="1" applyBorder="1"/>
    <xf numFmtId="2" fontId="7" fillId="0" borderId="2" xfId="0" applyNumberFormat="1" applyFont="1" applyBorder="1"/>
    <xf numFmtId="1" fontId="7" fillId="0" borderId="2" xfId="0" applyNumberFormat="1" applyFont="1" applyBorder="1"/>
    <xf numFmtId="1" fontId="7" fillId="4" borderId="2" xfId="0" applyNumberFormat="1" applyFont="1" applyFill="1" applyBorder="1"/>
    <xf numFmtId="0" fontId="7" fillId="0" borderId="2" xfId="0" applyFont="1" applyBorder="1"/>
    <xf numFmtId="47" fontId="0" fillId="0" borderId="2" xfId="0" applyNumberFormat="1" applyBorder="1"/>
    <xf numFmtId="0" fontId="10" fillId="0" borderId="2" xfId="0" applyFont="1" applyFill="1" applyBorder="1"/>
    <xf numFmtId="2" fontId="10" fillId="0" borderId="3" xfId="0" applyNumberFormat="1" applyFont="1" applyFill="1" applyBorder="1"/>
    <xf numFmtId="2" fontId="10" fillId="0" borderId="5" xfId="0" applyNumberFormat="1" applyFont="1" applyFill="1" applyBorder="1"/>
    <xf numFmtId="2" fontId="10" fillId="0" borderId="10" xfId="0" applyNumberFormat="1" applyFont="1" applyFill="1" applyBorder="1"/>
    <xf numFmtId="0" fontId="0" fillId="0" borderId="21" xfId="0" applyFont="1" applyFill="1" applyBorder="1"/>
    <xf numFmtId="9" fontId="6" fillId="0" borderId="41" xfId="1" applyNumberFormat="1" applyFont="1" applyFill="1" applyBorder="1"/>
    <xf numFmtId="9" fontId="6" fillId="0" borderId="23" xfId="1" applyNumberFormat="1" applyFont="1" applyFill="1" applyBorder="1"/>
    <xf numFmtId="9" fontId="6" fillId="0" borderId="32" xfId="1" applyNumberFormat="1" applyFont="1" applyFill="1" applyBorder="1"/>
    <xf numFmtId="9" fontId="6" fillId="0" borderId="22" xfId="1" applyNumberFormat="1" applyFont="1" applyFill="1" applyBorder="1"/>
    <xf numFmtId="1" fontId="7" fillId="2" borderId="4" xfId="0" applyNumberFormat="1" applyFont="1" applyFill="1" applyBorder="1"/>
    <xf numFmtId="9" fontId="7" fillId="0" borderId="17" xfId="1" applyFont="1" applyBorder="1"/>
    <xf numFmtId="9" fontId="6" fillId="0" borderId="35" xfId="1" applyFont="1" applyFill="1" applyBorder="1" applyAlignment="1">
      <alignment horizontal="center"/>
    </xf>
    <xf numFmtId="9" fontId="7" fillId="0" borderId="40" xfId="1" applyFont="1" applyBorder="1"/>
    <xf numFmtId="9" fontId="6" fillId="0" borderId="43" xfId="1" applyFont="1" applyFill="1" applyBorder="1"/>
    <xf numFmtId="9" fontId="7" fillId="0" borderId="44" xfId="1" applyFont="1" applyBorder="1"/>
    <xf numFmtId="9" fontId="6" fillId="0" borderId="41" xfId="1" applyFont="1" applyFill="1" applyBorder="1" applyAlignment="1">
      <alignment horizontal="center"/>
    </xf>
    <xf numFmtId="9" fontId="7" fillId="0" borderId="23" xfId="1" applyFont="1" applyBorder="1"/>
    <xf numFmtId="9" fontId="6" fillId="0" borderId="34" xfId="1" applyFont="1" applyFill="1" applyBorder="1"/>
    <xf numFmtId="9" fontId="7" fillId="0" borderId="26" xfId="1" applyFont="1" applyBorder="1"/>
    <xf numFmtId="9" fontId="7" fillId="0" borderId="30" xfId="1" applyFont="1" applyBorder="1"/>
    <xf numFmtId="9" fontId="6" fillId="0" borderId="43" xfId="1" applyFont="1" applyFill="1" applyBorder="1" applyAlignment="1">
      <alignment horizontal="center"/>
    </xf>
    <xf numFmtId="9" fontId="6" fillId="3" borderId="43" xfId="1" applyFont="1" applyFill="1" applyBorder="1"/>
    <xf numFmtId="9" fontId="7" fillId="3" borderId="23" xfId="1" applyFont="1" applyFill="1" applyBorder="1"/>
    <xf numFmtId="9" fontId="7" fillId="3" borderId="44" xfId="1" applyFont="1" applyFill="1" applyBorder="1"/>
    <xf numFmtId="9" fontId="7" fillId="3" borderId="40" xfId="1" applyFont="1" applyFill="1" applyBorder="1"/>
    <xf numFmtId="9" fontId="1" fillId="0" borderId="42" xfId="1" applyFont="1" applyFill="1" applyBorder="1"/>
    <xf numFmtId="0" fontId="15" fillId="3" borderId="25" xfId="0" applyFont="1" applyFill="1" applyBorder="1" applyAlignment="1">
      <alignment vertical="center" wrapText="1"/>
    </xf>
    <xf numFmtId="0" fontId="15" fillId="3" borderId="24" xfId="0" applyFont="1" applyFill="1" applyBorder="1" applyAlignment="1">
      <alignment vertical="center" wrapText="1"/>
    </xf>
    <xf numFmtId="0" fontId="15" fillId="0" borderId="19" xfId="0" applyFont="1" applyFill="1" applyBorder="1" applyAlignment="1">
      <alignment vertical="center" wrapText="1"/>
    </xf>
    <xf numFmtId="0" fontId="15" fillId="0" borderId="20" xfId="0" applyFont="1" applyFill="1" applyBorder="1" applyAlignment="1">
      <alignment horizontal="center" vertical="center" wrapText="1"/>
    </xf>
    <xf numFmtId="49" fontId="15" fillId="3" borderId="24" xfId="0" applyNumberFormat="1" applyFont="1" applyFill="1" applyBorder="1" applyAlignment="1">
      <alignment horizontal="center" vertical="center" wrapText="1"/>
    </xf>
    <xf numFmtId="0" fontId="15" fillId="0" borderId="19" xfId="0" applyFont="1" applyFill="1" applyBorder="1" applyAlignment="1">
      <alignment horizontal="right" vertical="center" wrapText="1"/>
    </xf>
    <xf numFmtId="0" fontId="15" fillId="0" borderId="20" xfId="0" applyFont="1" applyFill="1" applyBorder="1" applyAlignment="1">
      <alignment vertical="center" wrapText="1"/>
    </xf>
    <xf numFmtId="0" fontId="15" fillId="0" borderId="19" xfId="0" applyFont="1" applyFill="1" applyBorder="1" applyAlignment="1">
      <alignment horizontal="center" vertical="center" wrapText="1"/>
    </xf>
    <xf numFmtId="0" fontId="15" fillId="3" borderId="19" xfId="0" applyFont="1" applyFill="1" applyBorder="1" applyAlignment="1">
      <alignment vertical="center" wrapText="1"/>
    </xf>
    <xf numFmtId="0" fontId="15" fillId="3" borderId="21" xfId="0" applyFont="1" applyFill="1" applyBorder="1" applyAlignment="1">
      <alignment vertical="center" wrapText="1"/>
    </xf>
    <xf numFmtId="0" fontId="15" fillId="3" borderId="27" xfId="0" applyFont="1" applyFill="1" applyBorder="1" applyAlignment="1">
      <alignment vertical="center" wrapText="1"/>
    </xf>
    <xf numFmtId="0" fontId="15" fillId="3" borderId="28" xfId="0" applyFont="1" applyFill="1" applyBorder="1" applyAlignment="1">
      <alignment vertical="center" wrapText="1"/>
    </xf>
    <xf numFmtId="0" fontId="15" fillId="3" borderId="18" xfId="0" applyFont="1" applyFill="1" applyBorder="1" applyAlignment="1">
      <alignment vertical="center" wrapText="1"/>
    </xf>
    <xf numFmtId="0" fontId="15" fillId="3" borderId="29" xfId="0" applyFont="1" applyFill="1" applyBorder="1" applyAlignment="1">
      <alignment vertical="center" wrapText="1"/>
    </xf>
    <xf numFmtId="0" fontId="15" fillId="3" borderId="31" xfId="0" applyFont="1" applyFill="1" applyBorder="1" applyAlignment="1">
      <alignment vertical="center" wrapText="1"/>
    </xf>
    <xf numFmtId="0" fontId="1" fillId="5" borderId="0" xfId="0" applyFont="1" applyFill="1" applyBorder="1"/>
    <xf numFmtId="9" fontId="0" fillId="5" borderId="0" xfId="1" applyFont="1" applyFill="1" applyBorder="1"/>
    <xf numFmtId="0" fontId="3" fillId="5" borderId="0" xfId="0" applyFont="1" applyFill="1" applyBorder="1"/>
    <xf numFmtId="0" fontId="2" fillId="5" borderId="0" xfId="0" applyFont="1" applyFill="1"/>
    <xf numFmtId="0" fontId="1" fillId="2" borderId="3" xfId="0" applyNumberFormat="1" applyFont="1" applyFill="1" applyBorder="1"/>
    <xf numFmtId="0" fontId="0" fillId="0" borderId="3" xfId="0" applyNumberFormat="1" applyBorder="1"/>
    <xf numFmtId="0" fontId="0" fillId="0" borderId="5" xfId="0" applyNumberFormat="1" applyBorder="1"/>
    <xf numFmtId="0" fontId="0" fillId="0" borderId="10" xfId="0" applyNumberFormat="1" applyBorder="1"/>
    <xf numFmtId="0" fontId="1" fillId="2" borderId="5" xfId="0" applyNumberFormat="1" applyFont="1" applyFill="1" applyBorder="1"/>
    <xf numFmtId="0" fontId="1" fillId="6" borderId="5" xfId="0" applyNumberFormat="1" applyFont="1" applyFill="1" applyBorder="1"/>
    <xf numFmtId="0" fontId="1" fillId="0" borderId="5" xfId="0" applyNumberFormat="1" applyFont="1" applyBorder="1"/>
    <xf numFmtId="0" fontId="2" fillId="0" borderId="5" xfId="0" applyNumberFormat="1" applyFont="1" applyFill="1" applyBorder="1"/>
    <xf numFmtId="0" fontId="1" fillId="2" borderId="0" xfId="0" applyNumberFormat="1" applyFont="1" applyFill="1"/>
    <xf numFmtId="0" fontId="0" fillId="0" borderId="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0" fontId="1" fillId="6" borderId="0" xfId="0" applyNumberFormat="1" applyFont="1" applyFill="1"/>
    <xf numFmtId="0" fontId="1" fillId="0" borderId="0" xfId="0" applyNumberFormat="1" applyFont="1" applyBorder="1"/>
    <xf numFmtId="0" fontId="0" fillId="0" borderId="0" xfId="0" applyNumberFormat="1"/>
    <xf numFmtId="0" fontId="2" fillId="0" borderId="0" xfId="0" applyNumberFormat="1" applyFont="1" applyFill="1"/>
    <xf numFmtId="9" fontId="1" fillId="0" borderId="43" xfId="1" applyNumberFormat="1" applyFont="1" applyFill="1" applyBorder="1"/>
    <xf numFmtId="9" fontId="1" fillId="0" borderId="44" xfId="1" applyNumberFormat="1" applyFont="1" applyFill="1" applyBorder="1"/>
    <xf numFmtId="9" fontId="1" fillId="0" borderId="45" xfId="1" applyNumberFormat="1" applyFont="1" applyFill="1" applyBorder="1"/>
    <xf numFmtId="9" fontId="1" fillId="0" borderId="46" xfId="1" applyNumberFormat="1" applyFont="1" applyFill="1" applyBorder="1"/>
    <xf numFmtId="9" fontId="8" fillId="0" borderId="44" xfId="1" applyFont="1" applyBorder="1"/>
    <xf numFmtId="9" fontId="1" fillId="0" borderId="48" xfId="1" applyNumberFormat="1" applyFont="1" applyFill="1" applyBorder="1"/>
    <xf numFmtId="9" fontId="1" fillId="0" borderId="49" xfId="1" applyNumberFormat="1" applyFont="1" applyFill="1" applyBorder="1"/>
    <xf numFmtId="9" fontId="1" fillId="0" borderId="34" xfId="1" applyNumberFormat="1" applyFont="1" applyFill="1" applyBorder="1"/>
    <xf numFmtId="9" fontId="1" fillId="0" borderId="26" xfId="1" applyNumberFormat="1" applyFont="1" applyFill="1" applyBorder="1"/>
    <xf numFmtId="9" fontId="1" fillId="0" borderId="27" xfId="1" applyNumberFormat="1" applyFont="1" applyFill="1" applyBorder="1"/>
    <xf numFmtId="9" fontId="1" fillId="0" borderId="25" xfId="1" applyNumberFormat="1" applyFont="1" applyFill="1" applyBorder="1"/>
    <xf numFmtId="9" fontId="1" fillId="0" borderId="42" xfId="1" applyNumberFormat="1" applyFont="1" applyFill="1" applyBorder="1"/>
    <xf numFmtId="9" fontId="1" fillId="0" borderId="30" xfId="1" applyNumberFormat="1" applyFont="1" applyFill="1" applyBorder="1"/>
    <xf numFmtId="9" fontId="1" fillId="0" borderId="31" xfId="1" applyNumberFormat="1" applyFont="1" applyFill="1" applyBorder="1"/>
    <xf numFmtId="9" fontId="1" fillId="0" borderId="29" xfId="1" applyNumberFormat="1" applyFont="1" applyFill="1" applyBorder="1"/>
    <xf numFmtId="0" fontId="5" fillId="0" borderId="0" xfId="0" applyFont="1" applyFill="1" applyBorder="1"/>
    <xf numFmtId="9" fontId="6" fillId="0" borderId="22" xfId="1" applyFont="1" applyFill="1" applyBorder="1" applyAlignment="1">
      <alignment horizontal="center"/>
    </xf>
    <xf numFmtId="9" fontId="7" fillId="0" borderId="45" xfId="1" applyFont="1" applyBorder="1"/>
    <xf numFmtId="9" fontId="7" fillId="0" borderId="32" xfId="1" applyFont="1" applyBorder="1"/>
    <xf numFmtId="9" fontId="7" fillId="0" borderId="28" xfId="1" applyFont="1" applyBorder="1"/>
    <xf numFmtId="9" fontId="7" fillId="0" borderId="49" xfId="1" applyFont="1" applyBorder="1"/>
    <xf numFmtId="9" fontId="7" fillId="0" borderId="27" xfId="1" applyFont="1" applyBorder="1"/>
    <xf numFmtId="9" fontId="7" fillId="0" borderId="31" xfId="1" applyFont="1" applyBorder="1"/>
    <xf numFmtId="9" fontId="7" fillId="0" borderId="43" xfId="1" applyFont="1" applyBorder="1"/>
    <xf numFmtId="9" fontId="7" fillId="3" borderId="43" xfId="1" applyFont="1" applyFill="1" applyBorder="1"/>
    <xf numFmtId="9" fontId="7" fillId="0" borderId="41" xfId="1" applyFont="1" applyBorder="1"/>
    <xf numFmtId="9" fontId="7" fillId="0" borderId="35" xfId="1" applyFont="1" applyBorder="1"/>
    <xf numFmtId="9" fontId="7" fillId="3" borderId="48" xfId="1" applyFont="1" applyFill="1" applyBorder="1"/>
    <xf numFmtId="9" fontId="7" fillId="0" borderId="34" xfId="1" applyFont="1" applyBorder="1"/>
    <xf numFmtId="9" fontId="7" fillId="0" borderId="42" xfId="1" applyFont="1" applyBorder="1"/>
    <xf numFmtId="9" fontId="7" fillId="0" borderId="48" xfId="1" applyFont="1" applyBorder="1"/>
    <xf numFmtId="9" fontId="6" fillId="0" borderId="36" xfId="1" applyFont="1" applyFill="1" applyBorder="1"/>
    <xf numFmtId="9" fontId="7" fillId="0" borderId="37" xfId="1" applyFont="1" applyBorder="1"/>
    <xf numFmtId="9" fontId="7" fillId="0" borderId="38" xfId="1" applyFont="1" applyBorder="1"/>
    <xf numFmtId="9" fontId="6" fillId="0" borderId="42" xfId="1" applyFont="1" applyFill="1" applyBorder="1" applyAlignment="1">
      <alignment horizontal="center"/>
    </xf>
    <xf numFmtId="9" fontId="6" fillId="0" borderId="50" xfId="1" applyFont="1" applyFill="1" applyBorder="1" applyAlignment="1">
      <alignment horizontal="center"/>
    </xf>
    <xf numFmtId="9" fontId="6" fillId="0" borderId="34" xfId="1" applyFont="1" applyFill="1" applyBorder="1" applyAlignment="1">
      <alignment horizontal="center"/>
    </xf>
    <xf numFmtId="9" fontId="6" fillId="0" borderId="51" xfId="1" applyFont="1" applyFill="1" applyBorder="1" applyAlignment="1">
      <alignment horizontal="center"/>
    </xf>
    <xf numFmtId="9" fontId="6" fillId="0" borderId="26" xfId="1" applyFont="1" applyFill="1" applyBorder="1" applyAlignment="1">
      <alignment horizontal="center"/>
    </xf>
    <xf numFmtId="9" fontId="6" fillId="0" borderId="23" xfId="1" applyFont="1" applyFill="1" applyBorder="1" applyAlignment="1">
      <alignment horizontal="center"/>
    </xf>
    <xf numFmtId="9" fontId="6" fillId="0" borderId="52" xfId="1" applyFont="1" applyFill="1" applyBorder="1" applyAlignment="1">
      <alignment horizontal="center"/>
    </xf>
    <xf numFmtId="9" fontId="6" fillId="0" borderId="13" xfId="1" applyFont="1" applyFill="1" applyBorder="1" applyAlignment="1">
      <alignment horizontal="center"/>
    </xf>
    <xf numFmtId="9" fontId="6" fillId="0" borderId="53" xfId="1" applyFont="1" applyFill="1" applyBorder="1" applyAlignment="1">
      <alignment horizontal="center"/>
    </xf>
    <xf numFmtId="9" fontId="6" fillId="0" borderId="54" xfId="1" applyFont="1" applyFill="1" applyBorder="1" applyAlignment="1">
      <alignment horizontal="center"/>
    </xf>
    <xf numFmtId="9" fontId="6" fillId="0" borderId="55" xfId="1" applyFont="1" applyFill="1" applyBorder="1" applyAlignment="1">
      <alignment horizontal="center"/>
    </xf>
    <xf numFmtId="9" fontId="6" fillId="0" borderId="44" xfId="1" applyFont="1" applyFill="1" applyBorder="1" applyAlignment="1">
      <alignment horizontal="center"/>
    </xf>
    <xf numFmtId="9" fontId="6" fillId="0" borderId="17" xfId="1" applyFont="1" applyFill="1" applyBorder="1" applyAlignment="1">
      <alignment horizontal="center"/>
    </xf>
    <xf numFmtId="9" fontId="6" fillId="0" borderId="30" xfId="1" applyFont="1" applyFill="1" applyBorder="1" applyAlignment="1">
      <alignment horizontal="center"/>
    </xf>
    <xf numFmtId="9" fontId="8" fillId="0" borderId="43" xfId="1" applyFont="1" applyBorder="1"/>
    <xf numFmtId="9" fontId="8" fillId="0" borderId="45" xfId="1" applyFont="1" applyBorder="1"/>
    <xf numFmtId="1" fontId="8" fillId="0" borderId="4" xfId="0" applyNumberFormat="1" applyFont="1" applyFill="1" applyBorder="1"/>
    <xf numFmtId="1" fontId="8" fillId="5" borderId="4" xfId="0" applyNumberFormat="1" applyFont="1" applyFill="1" applyBorder="1"/>
    <xf numFmtId="1" fontId="8" fillId="5" borderId="1" xfId="0" applyNumberFormat="1" applyFont="1" applyFill="1" applyBorder="1"/>
    <xf numFmtId="1" fontId="8" fillId="5" borderId="11" xfId="0" applyNumberFormat="1" applyFont="1" applyFill="1" applyBorder="1"/>
    <xf numFmtId="1" fontId="7" fillId="5" borderId="4" xfId="0" applyNumberFormat="1" applyFont="1" applyFill="1" applyBorder="1"/>
    <xf numFmtId="1" fontId="8" fillId="5" borderId="8" xfId="0" applyNumberFormat="1" applyFont="1" applyFill="1" applyBorder="1"/>
    <xf numFmtId="9" fontId="8" fillId="5" borderId="4" xfId="1" applyFont="1" applyFill="1" applyBorder="1"/>
    <xf numFmtId="0" fontId="1" fillId="2" borderId="11" xfId="0" applyFont="1" applyFill="1" applyBorder="1"/>
    <xf numFmtId="0" fontId="1" fillId="2" borderId="12" xfId="0" applyFont="1" applyFill="1" applyBorder="1"/>
    <xf numFmtId="0" fontId="3" fillId="0" borderId="1" xfId="0" applyFont="1" applyBorder="1"/>
    <xf numFmtId="0" fontId="3" fillId="0" borderId="2" xfId="0" applyFont="1" applyBorder="1"/>
    <xf numFmtId="0" fontId="2" fillId="0" borderId="8" xfId="0" applyFont="1" applyBorder="1"/>
    <xf numFmtId="0" fontId="2" fillId="0" borderId="9" xfId="0" applyFont="1" applyBorder="1"/>
    <xf numFmtId="0" fontId="0" fillId="0" borderId="3" xfId="0" applyBorder="1"/>
    <xf numFmtId="0" fontId="1" fillId="4" borderId="11" xfId="0" applyFont="1" applyFill="1" applyBorder="1"/>
    <xf numFmtId="0" fontId="1" fillId="4" borderId="13" xfId="0" applyFont="1" applyFill="1" applyBorder="1"/>
    <xf numFmtId="0" fontId="0" fillId="4" borderId="1" xfId="0" applyFill="1" applyBorder="1"/>
    <xf numFmtId="0" fontId="0" fillId="4" borderId="8" xfId="0" applyFill="1" applyBorder="1"/>
    <xf numFmtId="0" fontId="3" fillId="0" borderId="3" xfId="0" applyFont="1" applyBorder="1"/>
    <xf numFmtId="0" fontId="3" fillId="4" borderId="2" xfId="0" applyFont="1" applyFill="1" applyBorder="1"/>
    <xf numFmtId="0" fontId="5" fillId="4" borderId="3" xfId="0" applyFont="1" applyFill="1" applyBorder="1"/>
    <xf numFmtId="0" fontId="2" fillId="0" borderId="10" xfId="0" applyFont="1" applyBorder="1"/>
    <xf numFmtId="0" fontId="2" fillId="4" borderId="9" xfId="0" applyFont="1" applyFill="1" applyBorder="1"/>
    <xf numFmtId="0" fontId="4" fillId="4" borderId="10" xfId="0" applyFont="1" applyFill="1" applyBorder="1"/>
    <xf numFmtId="0" fontId="1" fillId="2" borderId="13" xfId="0" applyFont="1" applyFill="1" applyBorder="1"/>
    <xf numFmtId="0" fontId="0" fillId="0" borderId="1" xfId="0" applyBorder="1"/>
    <xf numFmtId="0" fontId="0" fillId="0" borderId="10" xfId="0" applyFill="1" applyBorder="1"/>
    <xf numFmtId="0" fontId="0" fillId="4" borderId="3" xfId="0" applyFill="1" applyBorder="1"/>
    <xf numFmtId="0" fontId="0" fillId="4" borderId="10" xfId="0" applyFill="1" applyBorder="1"/>
    <xf numFmtId="0" fontId="1" fillId="4" borderId="33" xfId="0" applyFont="1" applyFill="1" applyBorder="1"/>
    <xf numFmtId="0" fontId="0" fillId="4" borderId="6" xfId="0" applyFill="1" applyBorder="1"/>
    <xf numFmtId="0" fontId="0" fillId="4" borderId="14" xfId="0" applyFill="1" applyBorder="1"/>
    <xf numFmtId="0" fontId="3" fillId="4" borderId="7" xfId="0" applyFont="1" applyFill="1" applyBorder="1"/>
    <xf numFmtId="0" fontId="2" fillId="4" borderId="7" xfId="0" applyFont="1" applyFill="1" applyBorder="1"/>
    <xf numFmtId="0" fontId="1" fillId="0" borderId="6" xfId="0" applyFont="1" applyFill="1" applyBorder="1" applyAlignment="1">
      <alignment vertical="center"/>
    </xf>
    <xf numFmtId="9" fontId="1" fillId="0" borderId="36" xfId="1" applyNumberFormat="1" applyFont="1" applyFill="1" applyBorder="1" applyAlignment="1">
      <alignment vertical="center"/>
    </xf>
    <xf numFmtId="9" fontId="1" fillId="0" borderId="37" xfId="1" applyNumberFormat="1" applyFont="1" applyFill="1" applyBorder="1" applyAlignment="1">
      <alignment vertical="center"/>
    </xf>
    <xf numFmtId="9" fontId="1" fillId="0" borderId="38" xfId="1" applyNumberFormat="1" applyFont="1" applyFill="1" applyBorder="1" applyAlignment="1">
      <alignment vertical="center"/>
    </xf>
    <xf numFmtId="9" fontId="1" fillId="0" borderId="39" xfId="1" applyNumberFormat="1" applyFont="1" applyFill="1" applyBorder="1" applyAlignment="1">
      <alignment vertical="center"/>
    </xf>
    <xf numFmtId="9" fontId="1" fillId="0" borderId="40" xfId="1" applyNumberFormat="1" applyFont="1" applyFill="1" applyBorder="1" applyAlignment="1">
      <alignment vertical="center"/>
    </xf>
    <xf numFmtId="1" fontId="1" fillId="0" borderId="2" xfId="0" applyNumberFormat="1" applyFont="1" applyFill="1" applyBorder="1" applyAlignment="1">
      <alignment vertical="center"/>
    </xf>
    <xf numFmtId="1" fontId="8" fillId="0" borderId="1" xfId="0" applyNumberFormat="1" applyFont="1" applyFill="1" applyBorder="1" applyAlignment="1">
      <alignment vertical="center"/>
    </xf>
    <xf numFmtId="1" fontId="8" fillId="0" borderId="2" xfId="0" applyNumberFormat="1" applyFont="1" applyFill="1" applyBorder="1" applyAlignment="1">
      <alignment vertical="center"/>
    </xf>
    <xf numFmtId="1" fontId="8" fillId="0" borderId="3" xfId="0" applyNumberFormat="1" applyFont="1" applyFill="1" applyBorder="1" applyAlignment="1">
      <alignment vertical="center"/>
    </xf>
    <xf numFmtId="1" fontId="8" fillId="5" borderId="1" xfId="0" applyNumberFormat="1" applyFont="1" applyFill="1" applyBorder="1" applyAlignment="1">
      <alignment vertical="center"/>
    </xf>
    <xf numFmtId="0" fontId="1" fillId="0" borderId="36" xfId="0" applyFont="1" applyFill="1" applyBorder="1" applyAlignment="1">
      <alignment vertical="center" wrapText="1"/>
    </xf>
    <xf numFmtId="1" fontId="8" fillId="0" borderId="37" xfId="0" applyNumberFormat="1" applyFont="1" applyFill="1" applyBorder="1" applyAlignment="1">
      <alignment vertical="center" wrapText="1"/>
    </xf>
    <xf numFmtId="1" fontId="8" fillId="0" borderId="38" xfId="0" applyNumberFormat="1" applyFont="1" applyFill="1" applyBorder="1" applyAlignment="1">
      <alignment vertical="center" wrapText="1"/>
    </xf>
    <xf numFmtId="1" fontId="8" fillId="0" borderId="36" xfId="0" applyNumberFormat="1" applyFont="1" applyFill="1" applyBorder="1" applyAlignment="1">
      <alignment vertical="center" wrapText="1"/>
    </xf>
    <xf numFmtId="0" fontId="0" fillId="0" borderId="33" xfId="0" applyFont="1" applyFill="1" applyBorder="1"/>
    <xf numFmtId="0" fontId="0" fillId="0" borderId="47" xfId="0" applyFont="1" applyFill="1" applyBorder="1"/>
    <xf numFmtId="0" fontId="0" fillId="0" borderId="24" xfId="0" applyFont="1" applyFill="1" applyBorder="1"/>
    <xf numFmtId="0" fontId="0" fillId="0" borderId="20" xfId="0" applyFont="1" applyFill="1" applyBorder="1"/>
    <xf numFmtId="9" fontId="8" fillId="0" borderId="30" xfId="1" applyFont="1" applyBorder="1"/>
    <xf numFmtId="9" fontId="7" fillId="3" borderId="45" xfId="1" applyFont="1" applyFill="1" applyBorder="1"/>
    <xf numFmtId="0" fontId="7" fillId="4" borderId="3" xfId="0" applyFont="1" applyFill="1" applyBorder="1"/>
    <xf numFmtId="0" fontId="7" fillId="4" borderId="10" xfId="0" applyFont="1" applyFill="1" applyBorder="1"/>
    <xf numFmtId="0" fontId="8" fillId="4" borderId="5" xfId="0" applyFont="1" applyFill="1" applyBorder="1"/>
    <xf numFmtId="0" fontId="1" fillId="0" borderId="6" xfId="0" applyFont="1" applyFill="1" applyBorder="1"/>
    <xf numFmtId="9" fontId="6" fillId="0" borderId="1" xfId="1" applyNumberFormat="1" applyFont="1" applyFill="1" applyBorder="1"/>
    <xf numFmtId="9" fontId="6" fillId="0" borderId="2" xfId="1" applyNumberFormat="1" applyFont="1" applyFill="1" applyBorder="1"/>
    <xf numFmtId="9" fontId="6" fillId="0" borderId="3" xfId="1" applyNumberFormat="1" applyFont="1" applyFill="1" applyBorder="1"/>
    <xf numFmtId="1" fontId="0" fillId="0" borderId="2" xfId="0" applyNumberFormat="1" applyFont="1" applyBorder="1"/>
    <xf numFmtId="1" fontId="8" fillId="0" borderId="1" xfId="0" applyNumberFormat="1" applyFont="1" applyFill="1" applyBorder="1"/>
    <xf numFmtId="0" fontId="15" fillId="0" borderId="19"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9"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15" fillId="0" borderId="21" xfId="0" applyFont="1" applyBorder="1" applyAlignment="1">
      <alignment horizontal="center" vertical="center" wrapText="1"/>
    </xf>
    <xf numFmtId="0" fontId="15" fillId="0" borderId="24" xfId="0" applyFont="1" applyBorder="1" applyAlignment="1">
      <alignment horizontal="center" vertical="center" wrapText="1"/>
    </xf>
    <xf numFmtId="49" fontId="15" fillId="3" borderId="24" xfId="0" applyNumberFormat="1" applyFont="1" applyFill="1" applyBorder="1" applyAlignment="1">
      <alignment horizontal="center" vertical="center" wrapText="1"/>
    </xf>
    <xf numFmtId="49" fontId="15" fillId="3" borderId="19" xfId="0" applyNumberFormat="1" applyFont="1" applyFill="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5" xfId="0" applyFont="1" applyBorder="1" applyAlignment="1">
      <alignment horizontal="center" vertical="center" wrapText="1"/>
    </xf>
    <xf numFmtId="1" fontId="8" fillId="0" borderId="8" xfId="0" applyNumberFormat="1" applyFont="1" applyFill="1" applyBorder="1" applyAlignment="1">
      <alignment horizontal="center"/>
    </xf>
    <xf numFmtId="1" fontId="8" fillId="0" borderId="9" xfId="0" applyNumberFormat="1" applyFont="1" applyFill="1" applyBorder="1" applyAlignment="1">
      <alignment horizontal="center"/>
    </xf>
    <xf numFmtId="1" fontId="8" fillId="0" borderId="10" xfId="0" applyNumberFormat="1" applyFont="1" applyFill="1" applyBorder="1" applyAlignment="1">
      <alignment horizontal="center"/>
    </xf>
    <xf numFmtId="1" fontId="8" fillId="0" borderId="11" xfId="0" applyNumberFormat="1" applyFont="1" applyBorder="1" applyAlignment="1">
      <alignment horizontal="center"/>
    </xf>
    <xf numFmtId="1" fontId="8" fillId="0" borderId="12" xfId="0" applyNumberFormat="1" applyFont="1" applyBorder="1" applyAlignment="1">
      <alignment horizontal="center"/>
    </xf>
    <xf numFmtId="1" fontId="8" fillId="0" borderId="13"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zoomScaleNormal="100" workbookViewId="0">
      <pane xSplit="1" topLeftCell="B1" activePane="topRight" state="frozen"/>
      <selection pane="topRight" activeCell="B27" sqref="B27:H31"/>
    </sheetView>
  </sheetViews>
  <sheetFormatPr defaultRowHeight="14.4" x14ac:dyDescent="0.3"/>
  <cols>
    <col min="1" max="1" width="18.33203125" bestFit="1" customWidth="1"/>
    <col min="2" max="2" width="15" style="18" bestFit="1" customWidth="1"/>
    <col min="3" max="3" width="14.21875" style="19" bestFit="1" customWidth="1"/>
    <col min="4" max="4" width="14.44140625" style="19" bestFit="1" customWidth="1"/>
    <col min="5" max="5" width="15.77734375" style="19" bestFit="1" customWidth="1"/>
    <col min="6" max="6" width="19.109375" style="19" bestFit="1" customWidth="1"/>
    <col min="7" max="7" width="17.88671875" style="19" bestFit="1" customWidth="1"/>
    <col min="8" max="8" width="16.6640625" style="39" bestFit="1" customWidth="1"/>
    <col min="9" max="11" width="15.5546875" bestFit="1" customWidth="1"/>
  </cols>
  <sheetData>
    <row r="1" spans="1:11" s="1" customFormat="1" x14ac:dyDescent="0.3">
      <c r="A1" s="1" t="s">
        <v>41</v>
      </c>
      <c r="B1" s="16" t="s">
        <v>1</v>
      </c>
      <c r="C1" s="17" t="s">
        <v>3</v>
      </c>
      <c r="D1" s="17" t="s">
        <v>2</v>
      </c>
      <c r="E1" s="17" t="s">
        <v>4</v>
      </c>
      <c r="F1" s="17" t="s">
        <v>5</v>
      </c>
      <c r="G1" s="17" t="s">
        <v>6</v>
      </c>
      <c r="H1" s="38" t="s">
        <v>7</v>
      </c>
      <c r="I1" s="1" t="s">
        <v>8</v>
      </c>
      <c r="J1" s="1" t="s">
        <v>9</v>
      </c>
      <c r="K1" s="1" t="s">
        <v>10</v>
      </c>
    </row>
    <row r="2" spans="1:11" x14ac:dyDescent="0.3">
      <c r="A2" t="s">
        <v>0</v>
      </c>
      <c r="B2" s="18">
        <v>5</v>
      </c>
      <c r="C2" s="19">
        <v>4</v>
      </c>
      <c r="D2" s="19">
        <v>4</v>
      </c>
      <c r="E2" s="19">
        <v>5</v>
      </c>
      <c r="F2" s="19">
        <v>3</v>
      </c>
      <c r="G2" s="19">
        <v>3</v>
      </c>
      <c r="H2" s="39">
        <v>3</v>
      </c>
      <c r="I2" t="s">
        <v>11</v>
      </c>
      <c r="J2" t="s">
        <v>12</v>
      </c>
      <c r="K2" t="s">
        <v>13</v>
      </c>
    </row>
    <row r="3" spans="1:11" x14ac:dyDescent="0.3">
      <c r="A3" t="s">
        <v>153</v>
      </c>
      <c r="B3" s="18">
        <v>5</v>
      </c>
      <c r="C3" s="19">
        <v>4</v>
      </c>
      <c r="D3" s="19">
        <v>3</v>
      </c>
      <c r="E3" s="20">
        <v>5</v>
      </c>
      <c r="F3" s="20">
        <v>5</v>
      </c>
      <c r="G3" s="20">
        <v>3</v>
      </c>
      <c r="H3" s="39">
        <v>5</v>
      </c>
    </row>
    <row r="4" spans="1:11" x14ac:dyDescent="0.3">
      <c r="A4" t="s">
        <v>161</v>
      </c>
      <c r="B4" s="18">
        <v>5</v>
      </c>
      <c r="C4" s="19">
        <v>5</v>
      </c>
      <c r="D4" s="19">
        <v>4</v>
      </c>
      <c r="E4" s="20">
        <v>5</v>
      </c>
      <c r="F4" s="20">
        <v>1</v>
      </c>
      <c r="G4" s="20">
        <v>2</v>
      </c>
      <c r="H4" s="39">
        <v>1</v>
      </c>
      <c r="I4" t="s">
        <v>13</v>
      </c>
    </row>
    <row r="5" spans="1:11" x14ac:dyDescent="0.3">
      <c r="A5" t="s">
        <v>162</v>
      </c>
      <c r="B5" s="18">
        <v>5</v>
      </c>
      <c r="C5" s="20">
        <v>2</v>
      </c>
      <c r="D5" s="20">
        <v>4</v>
      </c>
      <c r="E5" s="20">
        <v>4</v>
      </c>
      <c r="F5" s="20">
        <v>2</v>
      </c>
      <c r="G5" s="20">
        <v>2</v>
      </c>
      <c r="H5" s="39">
        <v>2</v>
      </c>
    </row>
    <row r="6" spans="1:11" x14ac:dyDescent="0.3">
      <c r="A6" t="s">
        <v>163</v>
      </c>
      <c r="B6" s="18">
        <v>5</v>
      </c>
      <c r="C6" s="20">
        <v>4</v>
      </c>
      <c r="D6" s="20">
        <v>4</v>
      </c>
      <c r="E6" s="20">
        <v>5</v>
      </c>
      <c r="F6" s="20">
        <v>3</v>
      </c>
      <c r="G6" s="20">
        <v>2</v>
      </c>
      <c r="H6" s="39">
        <v>2</v>
      </c>
      <c r="I6" t="s">
        <v>199</v>
      </c>
    </row>
    <row r="7" spans="1:11" x14ac:dyDescent="0.3">
      <c r="A7" t="s">
        <v>182</v>
      </c>
      <c r="B7" s="18">
        <v>5</v>
      </c>
      <c r="C7" s="20">
        <v>4</v>
      </c>
      <c r="D7" s="20">
        <v>3</v>
      </c>
      <c r="E7" s="20">
        <v>5</v>
      </c>
      <c r="F7" s="20">
        <v>2</v>
      </c>
      <c r="G7" s="20">
        <v>1</v>
      </c>
      <c r="H7" s="39">
        <v>2</v>
      </c>
    </row>
    <row r="8" spans="1:11" x14ac:dyDescent="0.3">
      <c r="A8" t="s">
        <v>183</v>
      </c>
      <c r="B8" s="18">
        <v>5</v>
      </c>
      <c r="C8" s="20">
        <v>4</v>
      </c>
      <c r="D8" s="20">
        <v>3</v>
      </c>
      <c r="E8" s="20">
        <v>3</v>
      </c>
      <c r="F8" s="20">
        <v>3</v>
      </c>
      <c r="G8" s="20">
        <v>2</v>
      </c>
      <c r="H8" s="39">
        <v>1</v>
      </c>
      <c r="I8" t="s">
        <v>207</v>
      </c>
      <c r="J8" t="s">
        <v>206</v>
      </c>
      <c r="K8" t="s">
        <v>208</v>
      </c>
    </row>
    <row r="9" spans="1:11" x14ac:dyDescent="0.3">
      <c r="A9" t="s">
        <v>184</v>
      </c>
      <c r="B9" s="18">
        <v>3</v>
      </c>
      <c r="C9" s="20">
        <v>4</v>
      </c>
      <c r="D9" s="20">
        <v>3</v>
      </c>
      <c r="E9" s="20">
        <v>4</v>
      </c>
      <c r="F9" s="20">
        <v>3</v>
      </c>
      <c r="G9" s="20">
        <v>1</v>
      </c>
      <c r="H9" s="39">
        <v>1</v>
      </c>
      <c r="I9" t="s">
        <v>199</v>
      </c>
      <c r="J9" t="s">
        <v>214</v>
      </c>
      <c r="K9" t="s">
        <v>13</v>
      </c>
    </row>
    <row r="10" spans="1:11" x14ac:dyDescent="0.3">
      <c r="A10" t="s">
        <v>185</v>
      </c>
      <c r="B10" s="18">
        <v>5</v>
      </c>
      <c r="C10" s="20">
        <v>4</v>
      </c>
      <c r="D10" s="20">
        <v>3</v>
      </c>
      <c r="E10" s="20">
        <v>4</v>
      </c>
      <c r="F10" s="20">
        <v>3</v>
      </c>
      <c r="G10" s="20">
        <v>5</v>
      </c>
      <c r="H10" s="39">
        <v>2</v>
      </c>
      <c r="I10" t="s">
        <v>221</v>
      </c>
      <c r="J10" t="s">
        <v>222</v>
      </c>
      <c r="K10" t="s">
        <v>223</v>
      </c>
    </row>
    <row r="11" spans="1:11" x14ac:dyDescent="0.3">
      <c r="A11" t="s">
        <v>186</v>
      </c>
      <c r="B11" s="18">
        <v>5</v>
      </c>
      <c r="C11" s="19">
        <v>5</v>
      </c>
      <c r="D11" s="19">
        <v>3</v>
      </c>
      <c r="E11" s="19">
        <v>3</v>
      </c>
      <c r="F11" s="19">
        <v>1</v>
      </c>
      <c r="G11" s="19">
        <v>1</v>
      </c>
      <c r="H11" s="39">
        <v>1</v>
      </c>
      <c r="I11" s="20"/>
    </row>
    <row r="12" spans="1:11" x14ac:dyDescent="0.3">
      <c r="A12" t="s">
        <v>187</v>
      </c>
      <c r="B12" s="18">
        <v>5</v>
      </c>
      <c r="C12" s="19">
        <v>5</v>
      </c>
      <c r="D12" s="19">
        <v>3</v>
      </c>
      <c r="E12" s="19">
        <v>5</v>
      </c>
      <c r="F12" s="19">
        <v>2</v>
      </c>
      <c r="G12" s="19">
        <v>2</v>
      </c>
      <c r="H12" s="39">
        <v>2</v>
      </c>
    </row>
    <row r="13" spans="1:11" x14ac:dyDescent="0.3">
      <c r="A13" t="s">
        <v>188</v>
      </c>
      <c r="B13" s="18">
        <v>5</v>
      </c>
      <c r="C13" s="19">
        <v>4</v>
      </c>
      <c r="D13" s="19">
        <v>1</v>
      </c>
      <c r="E13" s="19">
        <v>2</v>
      </c>
      <c r="F13" s="19">
        <v>1</v>
      </c>
      <c r="G13" s="19">
        <v>1</v>
      </c>
      <c r="H13" s="39">
        <v>2</v>
      </c>
    </row>
    <row r="14" spans="1:11" x14ac:dyDescent="0.3">
      <c r="A14" t="s">
        <v>189</v>
      </c>
      <c r="B14" s="18">
        <v>5</v>
      </c>
      <c r="C14" s="19">
        <v>3</v>
      </c>
      <c r="D14" s="19">
        <v>1</v>
      </c>
      <c r="E14" s="19">
        <v>4</v>
      </c>
      <c r="F14" s="19">
        <v>1</v>
      </c>
      <c r="G14" s="19">
        <v>1</v>
      </c>
      <c r="H14" s="39">
        <v>1</v>
      </c>
    </row>
    <row r="15" spans="1:11" x14ac:dyDescent="0.3">
      <c r="A15" t="s">
        <v>190</v>
      </c>
      <c r="B15" s="18">
        <v>5</v>
      </c>
      <c r="C15" s="19">
        <v>5</v>
      </c>
      <c r="D15" s="19">
        <v>5</v>
      </c>
      <c r="E15" s="19">
        <v>5</v>
      </c>
      <c r="F15" s="19">
        <v>5</v>
      </c>
      <c r="G15" s="19">
        <v>5</v>
      </c>
      <c r="H15" s="39">
        <v>5</v>
      </c>
      <c r="I15" t="s">
        <v>380</v>
      </c>
      <c r="J15" t="s">
        <v>381</v>
      </c>
    </row>
    <row r="16" spans="1:11" x14ac:dyDescent="0.3">
      <c r="A16" t="s">
        <v>191</v>
      </c>
      <c r="B16" s="18">
        <v>5</v>
      </c>
      <c r="C16" s="19">
        <v>5</v>
      </c>
      <c r="D16" s="19">
        <v>1</v>
      </c>
      <c r="E16" s="19">
        <v>4</v>
      </c>
      <c r="F16" s="19">
        <v>2</v>
      </c>
      <c r="G16" s="19">
        <v>4</v>
      </c>
      <c r="H16" s="39">
        <v>4</v>
      </c>
      <c r="I16" t="s">
        <v>401</v>
      </c>
    </row>
    <row r="17" spans="1:18" x14ac:dyDescent="0.3">
      <c r="A17" t="s">
        <v>192</v>
      </c>
      <c r="B17" s="18">
        <v>5</v>
      </c>
      <c r="C17" s="19">
        <v>2</v>
      </c>
      <c r="D17" s="19">
        <v>5</v>
      </c>
      <c r="E17" s="19">
        <v>5</v>
      </c>
      <c r="F17" s="19">
        <v>3</v>
      </c>
      <c r="G17" s="19">
        <v>3</v>
      </c>
      <c r="H17" s="39">
        <v>5</v>
      </c>
      <c r="I17" t="s">
        <v>13</v>
      </c>
    </row>
    <row r="18" spans="1:18" x14ac:dyDescent="0.3">
      <c r="A18" t="s">
        <v>193</v>
      </c>
      <c r="B18" s="18">
        <v>4</v>
      </c>
      <c r="C18" s="19">
        <v>4</v>
      </c>
      <c r="D18" s="19">
        <v>2</v>
      </c>
      <c r="E18" s="19">
        <v>4</v>
      </c>
      <c r="F18" s="19">
        <v>1</v>
      </c>
      <c r="G18" s="19">
        <v>4</v>
      </c>
      <c r="H18" s="39">
        <v>1</v>
      </c>
    </row>
    <row r="19" spans="1:18" x14ac:dyDescent="0.3">
      <c r="A19" t="s">
        <v>194</v>
      </c>
      <c r="B19" s="18">
        <v>1</v>
      </c>
      <c r="C19" s="19">
        <v>1</v>
      </c>
      <c r="D19" s="19">
        <v>1</v>
      </c>
      <c r="E19" s="19">
        <v>3</v>
      </c>
      <c r="F19" s="19">
        <v>1</v>
      </c>
      <c r="G19" s="19">
        <v>1</v>
      </c>
      <c r="H19" s="39">
        <v>1</v>
      </c>
    </row>
    <row r="20" spans="1:18" x14ac:dyDescent="0.3">
      <c r="A20" t="s">
        <v>195</v>
      </c>
      <c r="B20" s="18">
        <v>5</v>
      </c>
      <c r="C20" s="19">
        <v>3</v>
      </c>
      <c r="D20" s="19">
        <v>1</v>
      </c>
      <c r="E20" s="19">
        <v>4</v>
      </c>
      <c r="F20" s="19">
        <v>2</v>
      </c>
      <c r="G20" s="19">
        <v>1</v>
      </c>
      <c r="H20" s="39">
        <v>4</v>
      </c>
    </row>
    <row r="21" spans="1:18" x14ac:dyDescent="0.3">
      <c r="A21" t="s">
        <v>196</v>
      </c>
      <c r="B21" s="18">
        <v>5</v>
      </c>
      <c r="C21" s="19">
        <v>3</v>
      </c>
      <c r="D21" s="19">
        <v>4</v>
      </c>
      <c r="E21" s="19">
        <v>5</v>
      </c>
      <c r="F21" s="19">
        <v>4</v>
      </c>
      <c r="G21" s="19">
        <v>3</v>
      </c>
      <c r="H21" s="39">
        <v>2</v>
      </c>
      <c r="I21" t="s">
        <v>13</v>
      </c>
      <c r="J21" t="s">
        <v>577</v>
      </c>
    </row>
    <row r="22" spans="1:18" x14ac:dyDescent="0.3">
      <c r="A22" t="s">
        <v>197</v>
      </c>
      <c r="B22" s="18">
        <v>5</v>
      </c>
      <c r="C22" s="19">
        <v>2</v>
      </c>
      <c r="D22" s="19">
        <v>2</v>
      </c>
      <c r="E22" s="19">
        <v>4</v>
      </c>
      <c r="F22" s="19">
        <v>2</v>
      </c>
      <c r="G22" s="19">
        <v>4</v>
      </c>
      <c r="H22" s="39">
        <v>1</v>
      </c>
      <c r="I22" t="s">
        <v>604</v>
      </c>
      <c r="J22" t="s">
        <v>605</v>
      </c>
    </row>
    <row r="23" spans="1:18" x14ac:dyDescent="0.3">
      <c r="A23" t="s">
        <v>229</v>
      </c>
      <c r="B23" s="18">
        <v>4</v>
      </c>
      <c r="C23" s="19">
        <v>5</v>
      </c>
      <c r="D23" s="19">
        <v>3</v>
      </c>
      <c r="E23" s="19">
        <v>4</v>
      </c>
      <c r="F23" s="19">
        <v>4</v>
      </c>
      <c r="G23" s="19">
        <v>1</v>
      </c>
      <c r="H23" s="39">
        <v>1</v>
      </c>
      <c r="I23" t="s">
        <v>221</v>
      </c>
      <c r="J23" t="s">
        <v>608</v>
      </c>
    </row>
    <row r="24" spans="1:18" x14ac:dyDescent="0.3">
      <c r="A24" t="s">
        <v>230</v>
      </c>
      <c r="B24" s="18">
        <v>5</v>
      </c>
      <c r="C24" s="19">
        <v>4</v>
      </c>
      <c r="D24" s="19">
        <v>1</v>
      </c>
      <c r="E24" s="19">
        <v>5</v>
      </c>
      <c r="F24" s="19">
        <v>2</v>
      </c>
      <c r="G24" s="19">
        <v>2</v>
      </c>
      <c r="H24" s="39">
        <v>2</v>
      </c>
    </row>
    <row r="25" spans="1:18" x14ac:dyDescent="0.3">
      <c r="A25" t="s">
        <v>231</v>
      </c>
      <c r="B25" s="18">
        <v>4</v>
      </c>
      <c r="C25" s="19">
        <v>4</v>
      </c>
      <c r="D25" s="19">
        <v>1</v>
      </c>
      <c r="E25" s="19">
        <v>5</v>
      </c>
      <c r="F25" s="19">
        <v>1</v>
      </c>
      <c r="G25" s="19">
        <v>2</v>
      </c>
      <c r="H25" s="39">
        <v>2</v>
      </c>
    </row>
    <row r="26" spans="1:18" ht="15" thickBot="1" x14ac:dyDescent="0.35">
      <c r="A26" t="s">
        <v>232</v>
      </c>
      <c r="B26" s="18">
        <v>4</v>
      </c>
      <c r="C26" s="19">
        <v>4</v>
      </c>
      <c r="D26" s="19">
        <v>1</v>
      </c>
      <c r="E26" s="19">
        <v>4</v>
      </c>
      <c r="F26" s="19">
        <v>1</v>
      </c>
      <c r="G26" s="19">
        <v>1</v>
      </c>
      <c r="H26" s="39">
        <v>1</v>
      </c>
      <c r="I26" t="s">
        <v>613</v>
      </c>
      <c r="J26" t="s">
        <v>614</v>
      </c>
      <c r="K26" t="s">
        <v>615</v>
      </c>
    </row>
    <row r="27" spans="1:18" s="1" customFormat="1" x14ac:dyDescent="0.3">
      <c r="B27" s="16" t="s">
        <v>248</v>
      </c>
      <c r="C27" s="17" t="s">
        <v>249</v>
      </c>
      <c r="D27" s="17" t="s">
        <v>250</v>
      </c>
      <c r="E27" s="17" t="s">
        <v>251</v>
      </c>
      <c r="F27" s="17" t="s">
        <v>252</v>
      </c>
      <c r="G27" s="17" t="s">
        <v>253</v>
      </c>
      <c r="H27" s="38" t="s">
        <v>254</v>
      </c>
    </row>
    <row r="28" spans="1:18" s="44" customFormat="1" x14ac:dyDescent="0.3">
      <c r="A28" s="56" t="s">
        <v>342</v>
      </c>
      <c r="B28" s="45">
        <v>5</v>
      </c>
      <c r="C28" s="46">
        <v>4</v>
      </c>
      <c r="D28" s="46">
        <v>4</v>
      </c>
      <c r="E28" s="46">
        <v>4</v>
      </c>
      <c r="F28" s="46">
        <v>4</v>
      </c>
      <c r="G28" s="46">
        <v>4</v>
      </c>
      <c r="H28" s="47">
        <v>4</v>
      </c>
    </row>
    <row r="29" spans="1:18" s="36" customFormat="1" x14ac:dyDescent="0.3">
      <c r="A29" s="36" t="s">
        <v>343</v>
      </c>
      <c r="B29" s="21">
        <f>MEDIAN(B2:B26)</f>
        <v>5</v>
      </c>
      <c r="C29" s="22">
        <f>MEDIAN(C2:C26)</f>
        <v>4</v>
      </c>
      <c r="D29" s="22">
        <f t="shared" ref="D29:H29" si="0">MEDIAN(D2:D26)</f>
        <v>3</v>
      </c>
      <c r="E29" s="22">
        <f t="shared" si="0"/>
        <v>4</v>
      </c>
      <c r="F29" s="22">
        <f t="shared" si="0"/>
        <v>2</v>
      </c>
      <c r="G29" s="22">
        <f t="shared" si="0"/>
        <v>2</v>
      </c>
      <c r="H29" s="40">
        <f t="shared" si="0"/>
        <v>2</v>
      </c>
    </row>
    <row r="30" spans="1:18" s="36" customFormat="1" x14ac:dyDescent="0.3">
      <c r="A30" s="56" t="s">
        <v>345</v>
      </c>
      <c r="B30" s="21">
        <v>4.5</v>
      </c>
      <c r="C30" s="22">
        <v>4.2</v>
      </c>
      <c r="D30" s="22">
        <v>4.2</v>
      </c>
      <c r="E30" s="22">
        <v>4.0999999999999996</v>
      </c>
      <c r="F30" s="22">
        <v>4</v>
      </c>
      <c r="G30" s="22">
        <v>3.8</v>
      </c>
      <c r="H30" s="40">
        <v>3.6</v>
      </c>
    </row>
    <row r="31" spans="1:18" s="36" customFormat="1" x14ac:dyDescent="0.3">
      <c r="A31" s="36" t="s">
        <v>344</v>
      </c>
      <c r="B31" s="21">
        <f>AVERAGE(B2:B26)</f>
        <v>4.5999999999999996</v>
      </c>
      <c r="C31" s="22">
        <f>AVERAGE(C2:C26)</f>
        <v>3.76</v>
      </c>
      <c r="D31" s="22">
        <f t="shared" ref="D31:H31" si="1">AVERAGE(D2:D26)</f>
        <v>2.64</v>
      </c>
      <c r="E31" s="22">
        <f t="shared" si="1"/>
        <v>4.24</v>
      </c>
      <c r="F31" s="22">
        <f t="shared" si="1"/>
        <v>2.3199999999999998</v>
      </c>
      <c r="G31" s="22">
        <f t="shared" si="1"/>
        <v>2.2799999999999998</v>
      </c>
      <c r="H31" s="40">
        <f t="shared" si="1"/>
        <v>2.16</v>
      </c>
    </row>
    <row r="32" spans="1:18" s="74" customFormat="1" x14ac:dyDescent="0.3">
      <c r="A32" s="74" t="s">
        <v>346</v>
      </c>
      <c r="B32" s="75">
        <f>STDEV(B2:B26)/SQRT(COUNT(B2:B26))</f>
        <v>0.18257418583505539</v>
      </c>
      <c r="C32" s="76">
        <f t="shared" ref="C32:H32" si="2">STDEV(C2:C26)/SQRT(COUNT(C2:C26))</f>
        <v>0.21817424229271429</v>
      </c>
      <c r="D32" s="76">
        <f t="shared" si="2"/>
        <v>0.27006172134038786</v>
      </c>
      <c r="E32" s="76">
        <f t="shared" si="2"/>
        <v>0.1661324772583615</v>
      </c>
      <c r="F32" s="76">
        <f t="shared" si="2"/>
        <v>0.24979991993593592</v>
      </c>
      <c r="G32" s="76">
        <f t="shared" si="2"/>
        <v>0.2615339366124404</v>
      </c>
      <c r="H32" s="77">
        <f t="shared" si="2"/>
        <v>0.2749545416973504</v>
      </c>
      <c r="I32" s="76"/>
      <c r="K32" s="76"/>
      <c r="L32" s="76"/>
      <c r="M32" s="76"/>
      <c r="N32" s="76"/>
      <c r="O32" s="76"/>
      <c r="P32" s="76"/>
      <c r="Q32" s="76"/>
      <c r="R32" s="76"/>
    </row>
  </sheetData>
  <conditionalFormatting sqref="B2:H26">
    <cfRule type="colorScale" priority="2">
      <colorScale>
        <cfvo type="min"/>
        <cfvo type="percentile" val="50"/>
        <cfvo type="max"/>
        <color rgb="FFF8696B"/>
        <color rgb="FFFFEB84"/>
        <color rgb="FF63BE7B"/>
      </colorScale>
    </cfRule>
  </conditionalFormatting>
  <conditionalFormatting sqref="B28:H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opLeftCell="A4" zoomScale="85" zoomScaleNormal="85" workbookViewId="0">
      <pane xSplit="1" topLeftCell="F1" activePane="topRight" state="frozen"/>
      <selection pane="topRight" activeCell="A27" sqref="A27:P33"/>
    </sheetView>
  </sheetViews>
  <sheetFormatPr defaultRowHeight="14.4" x14ac:dyDescent="0.3"/>
  <cols>
    <col min="1" max="1" width="8" style="3" bestFit="1" customWidth="1"/>
    <col min="2" max="2" width="15.44140625" style="8" customWidth="1"/>
    <col min="3" max="3" width="14.6640625" style="3" customWidth="1"/>
    <col min="4" max="4" width="14.6640625" style="9" customWidth="1"/>
    <col min="5" max="5" width="16.33203125" style="3" customWidth="1"/>
    <col min="6" max="6" width="18.6640625" style="3" customWidth="1"/>
    <col min="7" max="7" width="14.6640625" style="9" customWidth="1"/>
    <col min="8" max="8" width="18" style="8" customWidth="1"/>
    <col min="9" max="9" width="16.109375" style="3" customWidth="1"/>
    <col min="10" max="10" width="16.109375" style="9" customWidth="1"/>
    <col min="11" max="11" width="21.5546875" style="3" customWidth="1"/>
    <col min="12" max="12" width="16.109375" style="3" customWidth="1"/>
    <col min="13" max="13" width="16.44140625" style="8" customWidth="1"/>
    <col min="14" max="14" width="14.6640625" style="3" customWidth="1"/>
    <col min="15" max="15" width="14.6640625" style="9" customWidth="1"/>
    <col min="16" max="16" width="16.33203125" style="3" customWidth="1"/>
    <col min="17" max="17" width="18.6640625" style="3" customWidth="1"/>
    <col min="18" max="18" width="14.6640625" style="9" customWidth="1"/>
    <col min="19" max="19" width="18" style="3" customWidth="1"/>
    <col min="20" max="21" width="16.109375" style="3" customWidth="1"/>
    <col min="22" max="22" width="21.5546875" style="3" customWidth="1"/>
    <col min="23" max="23" width="16.109375" style="3" customWidth="1"/>
    <col min="24" max="16384" width="8.88671875" style="3"/>
  </cols>
  <sheetData>
    <row r="1" spans="1:23" s="5" customFormat="1" x14ac:dyDescent="0.3">
      <c r="A1" s="4" t="s">
        <v>41</v>
      </c>
      <c r="B1" s="4" t="s">
        <v>421</v>
      </c>
      <c r="C1" s="5" t="s">
        <v>46</v>
      </c>
      <c r="D1" s="6" t="s">
        <v>493</v>
      </c>
      <c r="E1" s="5" t="s">
        <v>47</v>
      </c>
      <c r="F1" s="5" t="s">
        <v>54</v>
      </c>
      <c r="G1" s="6" t="s">
        <v>494</v>
      </c>
      <c r="H1" s="4" t="s">
        <v>423</v>
      </c>
      <c r="I1" s="5" t="s">
        <v>50</v>
      </c>
      <c r="J1" s="6" t="s">
        <v>497</v>
      </c>
      <c r="K1" s="5" t="s">
        <v>52</v>
      </c>
      <c r="L1" s="5" t="s">
        <v>498</v>
      </c>
      <c r="M1" s="4" t="s">
        <v>424</v>
      </c>
      <c r="N1" s="5" t="s">
        <v>48</v>
      </c>
      <c r="O1" s="6" t="s">
        <v>506</v>
      </c>
      <c r="P1" s="5" t="s">
        <v>49</v>
      </c>
      <c r="Q1" s="5" t="s">
        <v>55</v>
      </c>
      <c r="R1" s="6" t="s">
        <v>507</v>
      </c>
      <c r="S1" s="5" t="s">
        <v>425</v>
      </c>
      <c r="T1" s="5" t="s">
        <v>51</v>
      </c>
      <c r="U1" s="5" t="s">
        <v>509</v>
      </c>
      <c r="V1" s="5" t="s">
        <v>53</v>
      </c>
      <c r="W1" s="5" t="s">
        <v>508</v>
      </c>
    </row>
    <row r="2" spans="1:23" x14ac:dyDescent="0.3">
      <c r="A2" s="59" t="s">
        <v>0</v>
      </c>
      <c r="C2" s="3">
        <v>2</v>
      </c>
      <c r="I2" s="3">
        <v>2</v>
      </c>
      <c r="N2" s="3">
        <v>2</v>
      </c>
      <c r="P2" s="3">
        <v>1</v>
      </c>
      <c r="T2" s="3">
        <v>2</v>
      </c>
      <c r="V2" s="3">
        <v>1</v>
      </c>
    </row>
    <row r="3" spans="1:23" x14ac:dyDescent="0.3">
      <c r="A3" s="8" t="s">
        <v>153</v>
      </c>
      <c r="C3" s="3">
        <v>2</v>
      </c>
      <c r="D3" s="9" t="s">
        <v>156</v>
      </c>
      <c r="K3" s="3" t="s">
        <v>155</v>
      </c>
      <c r="N3" s="3">
        <v>1</v>
      </c>
      <c r="P3" s="3">
        <v>1</v>
      </c>
      <c r="Q3" s="3">
        <v>2</v>
      </c>
      <c r="T3" s="3">
        <v>1</v>
      </c>
      <c r="V3" s="3">
        <v>2</v>
      </c>
    </row>
    <row r="4" spans="1:23" x14ac:dyDescent="0.3">
      <c r="A4" s="8" t="s">
        <v>161</v>
      </c>
      <c r="C4" s="3">
        <v>2</v>
      </c>
      <c r="F4" s="3">
        <v>1</v>
      </c>
      <c r="H4" s="43"/>
      <c r="I4" s="3">
        <v>2</v>
      </c>
      <c r="K4" s="12">
        <v>1</v>
      </c>
      <c r="M4" s="43"/>
      <c r="N4" s="3">
        <v>2</v>
      </c>
      <c r="P4" s="12">
        <v>1</v>
      </c>
      <c r="Q4" s="12">
        <v>1</v>
      </c>
      <c r="S4" s="12"/>
      <c r="T4" s="12">
        <v>2</v>
      </c>
      <c r="V4" s="12">
        <v>1</v>
      </c>
    </row>
    <row r="5" spans="1:23" x14ac:dyDescent="0.3">
      <c r="A5" s="8" t="s">
        <v>162</v>
      </c>
      <c r="B5" s="8" t="s">
        <v>298</v>
      </c>
      <c r="C5" s="3">
        <v>2</v>
      </c>
      <c r="F5" s="3">
        <v>1</v>
      </c>
      <c r="H5" s="8" t="s">
        <v>299</v>
      </c>
      <c r="I5" s="3">
        <v>2</v>
      </c>
      <c r="K5" s="3">
        <v>1</v>
      </c>
      <c r="N5" s="3">
        <v>2</v>
      </c>
      <c r="T5" s="12">
        <v>2</v>
      </c>
    </row>
    <row r="6" spans="1:23" x14ac:dyDescent="0.3">
      <c r="A6" s="8" t="s">
        <v>163</v>
      </c>
      <c r="C6" s="3">
        <v>2</v>
      </c>
      <c r="I6" s="3">
        <v>2</v>
      </c>
      <c r="N6" s="3">
        <v>2</v>
      </c>
      <c r="P6" s="12">
        <v>1</v>
      </c>
      <c r="Q6" s="3">
        <v>1</v>
      </c>
      <c r="T6" s="12">
        <v>2</v>
      </c>
      <c r="V6" s="3">
        <v>1</v>
      </c>
    </row>
    <row r="7" spans="1:23" x14ac:dyDescent="0.3">
      <c r="A7" s="8" t="s">
        <v>182</v>
      </c>
      <c r="C7" s="3">
        <v>2</v>
      </c>
      <c r="F7" s="3">
        <v>1</v>
      </c>
      <c r="H7" s="43"/>
      <c r="I7" s="3">
        <v>2</v>
      </c>
      <c r="K7" s="12">
        <v>1</v>
      </c>
      <c r="M7" s="43"/>
      <c r="N7" s="3">
        <v>1</v>
      </c>
      <c r="P7" s="12"/>
      <c r="Q7" s="12">
        <v>1</v>
      </c>
      <c r="R7" s="9" t="s">
        <v>283</v>
      </c>
      <c r="S7" s="12"/>
      <c r="T7" s="12">
        <v>1</v>
      </c>
      <c r="V7" s="12">
        <v>1</v>
      </c>
      <c r="W7" s="3" t="s">
        <v>283</v>
      </c>
    </row>
    <row r="8" spans="1:23" x14ac:dyDescent="0.3">
      <c r="A8" s="8" t="s">
        <v>183</v>
      </c>
      <c r="B8" s="43"/>
      <c r="C8" s="3">
        <v>2</v>
      </c>
      <c r="F8" s="12">
        <v>1</v>
      </c>
      <c r="H8" s="43"/>
      <c r="I8" s="3">
        <v>2</v>
      </c>
      <c r="K8" s="12">
        <v>1</v>
      </c>
      <c r="M8" s="43"/>
      <c r="N8" s="3">
        <v>1</v>
      </c>
      <c r="P8" s="12"/>
      <c r="Q8" s="12">
        <v>2</v>
      </c>
      <c r="S8" s="12"/>
      <c r="T8" s="12" t="s">
        <v>296</v>
      </c>
      <c r="V8" s="12">
        <v>2</v>
      </c>
    </row>
    <row r="9" spans="1:23" x14ac:dyDescent="0.3">
      <c r="A9" s="8" t="s">
        <v>184</v>
      </c>
      <c r="B9" s="43"/>
      <c r="D9" s="9" t="s">
        <v>310</v>
      </c>
      <c r="F9" s="12">
        <v>1</v>
      </c>
      <c r="H9" s="43"/>
      <c r="J9" s="9" t="s">
        <v>311</v>
      </c>
      <c r="K9" s="12">
        <v>1</v>
      </c>
      <c r="O9" s="9" t="s">
        <v>309</v>
      </c>
      <c r="Q9" s="3" t="s">
        <v>312</v>
      </c>
      <c r="U9" s="3" t="s">
        <v>311</v>
      </c>
      <c r="V9" s="3" t="s">
        <v>312</v>
      </c>
    </row>
    <row r="10" spans="1:23" x14ac:dyDescent="0.3">
      <c r="A10" s="8" t="s">
        <v>185</v>
      </c>
      <c r="C10" s="3">
        <v>2</v>
      </c>
      <c r="I10" s="3">
        <v>2</v>
      </c>
      <c r="N10" s="3">
        <v>2</v>
      </c>
      <c r="T10" s="12">
        <v>2</v>
      </c>
    </row>
    <row r="11" spans="1:23" x14ac:dyDescent="0.3">
      <c r="A11" s="8" t="s">
        <v>186</v>
      </c>
      <c r="B11" s="43"/>
      <c r="D11" s="9" t="s">
        <v>329</v>
      </c>
      <c r="F11" s="12">
        <v>2</v>
      </c>
      <c r="H11" s="43"/>
      <c r="J11" s="9" t="s">
        <v>330</v>
      </c>
      <c r="K11" s="12">
        <v>2</v>
      </c>
      <c r="M11" s="43"/>
      <c r="Q11" s="12">
        <v>1</v>
      </c>
      <c r="R11" s="9" t="s">
        <v>331</v>
      </c>
      <c r="V11" s="3" t="s">
        <v>332</v>
      </c>
    </row>
    <row r="12" spans="1:23" x14ac:dyDescent="0.3">
      <c r="A12" s="8" t="s">
        <v>187</v>
      </c>
      <c r="B12" s="43"/>
      <c r="C12" s="3">
        <v>2</v>
      </c>
      <c r="F12" s="12">
        <v>1</v>
      </c>
      <c r="H12" s="43"/>
      <c r="I12" s="3">
        <v>2</v>
      </c>
      <c r="K12" s="12">
        <v>1</v>
      </c>
      <c r="M12" s="43"/>
      <c r="N12" s="3">
        <v>1</v>
      </c>
      <c r="Q12" s="12">
        <v>2</v>
      </c>
      <c r="S12" s="12"/>
      <c r="T12" s="3">
        <v>1</v>
      </c>
      <c r="V12" s="12">
        <v>2</v>
      </c>
    </row>
    <row r="13" spans="1:23" x14ac:dyDescent="0.3">
      <c r="A13" s="8" t="s">
        <v>188</v>
      </c>
      <c r="C13" s="3">
        <v>2</v>
      </c>
      <c r="D13" s="9" t="s">
        <v>370</v>
      </c>
      <c r="I13" s="3">
        <v>2</v>
      </c>
      <c r="J13" s="9" t="s">
        <v>369</v>
      </c>
      <c r="N13" s="3" t="s">
        <v>371</v>
      </c>
      <c r="T13" s="3" t="s">
        <v>371</v>
      </c>
    </row>
    <row r="14" spans="1:23" x14ac:dyDescent="0.3">
      <c r="A14" s="8" t="s">
        <v>189</v>
      </c>
      <c r="B14" s="43"/>
      <c r="C14" s="3" t="s">
        <v>371</v>
      </c>
      <c r="D14" s="9" t="s">
        <v>369</v>
      </c>
      <c r="F14" s="12">
        <v>1</v>
      </c>
      <c r="H14" s="43"/>
      <c r="I14" s="3" t="s">
        <v>371</v>
      </c>
      <c r="J14" s="9" t="s">
        <v>370</v>
      </c>
      <c r="K14" s="12">
        <v>1</v>
      </c>
      <c r="N14" s="3" t="s">
        <v>371</v>
      </c>
      <c r="T14" s="3" t="s">
        <v>371</v>
      </c>
    </row>
    <row r="15" spans="1:23" x14ac:dyDescent="0.3">
      <c r="A15" s="8" t="s">
        <v>190</v>
      </c>
      <c r="B15" s="43"/>
      <c r="D15" s="9" t="s">
        <v>663</v>
      </c>
      <c r="E15" s="3">
        <v>1</v>
      </c>
      <c r="F15" s="12">
        <v>1</v>
      </c>
      <c r="G15" s="9" t="s">
        <v>396</v>
      </c>
      <c r="J15" s="9" t="s">
        <v>663</v>
      </c>
      <c r="L15" s="3" t="s">
        <v>480</v>
      </c>
      <c r="N15" s="3" t="s">
        <v>371</v>
      </c>
      <c r="P15" s="3">
        <v>1</v>
      </c>
      <c r="T15" s="3" t="s">
        <v>371</v>
      </c>
      <c r="V15" s="3">
        <v>1</v>
      </c>
      <c r="W15" s="3" t="s">
        <v>397</v>
      </c>
    </row>
    <row r="16" spans="1:23" x14ac:dyDescent="0.3">
      <c r="A16" s="8" t="s">
        <v>191</v>
      </c>
      <c r="C16" s="3">
        <v>2</v>
      </c>
      <c r="I16" s="3">
        <v>2</v>
      </c>
      <c r="M16" s="8">
        <v>1</v>
      </c>
      <c r="N16" s="3">
        <v>2</v>
      </c>
    </row>
    <row r="17" spans="1:23" x14ac:dyDescent="0.3">
      <c r="A17" s="8" t="s">
        <v>192</v>
      </c>
      <c r="B17" s="8" t="s">
        <v>422</v>
      </c>
      <c r="H17" s="8" t="s">
        <v>422</v>
      </c>
      <c r="N17" s="3">
        <v>2</v>
      </c>
      <c r="Q17" s="3">
        <v>2</v>
      </c>
      <c r="T17" s="3">
        <v>2</v>
      </c>
      <c r="V17" s="3">
        <v>2</v>
      </c>
    </row>
    <row r="18" spans="1:23" x14ac:dyDescent="0.3">
      <c r="A18" s="8" t="s">
        <v>193</v>
      </c>
      <c r="C18" s="3">
        <v>1</v>
      </c>
      <c r="F18" s="3">
        <v>2</v>
      </c>
      <c r="I18" s="3">
        <v>1</v>
      </c>
      <c r="K18" s="3">
        <v>2</v>
      </c>
      <c r="Q18" s="3">
        <v>2</v>
      </c>
      <c r="V18" s="3">
        <v>2</v>
      </c>
    </row>
    <row r="19" spans="1:23" x14ac:dyDescent="0.3">
      <c r="A19" s="8" t="s">
        <v>194</v>
      </c>
      <c r="C19" s="3">
        <v>2</v>
      </c>
      <c r="I19" s="3">
        <v>2</v>
      </c>
      <c r="N19" s="3">
        <v>2</v>
      </c>
      <c r="T19" s="3">
        <v>2</v>
      </c>
    </row>
    <row r="20" spans="1:23" x14ac:dyDescent="0.3">
      <c r="A20" s="8" t="s">
        <v>195</v>
      </c>
      <c r="C20" s="12">
        <v>2</v>
      </c>
      <c r="I20" s="12">
        <v>2</v>
      </c>
      <c r="N20" s="12">
        <v>1</v>
      </c>
      <c r="Q20" s="3">
        <v>2</v>
      </c>
      <c r="R20" s="9" t="s">
        <v>586</v>
      </c>
      <c r="T20" s="3">
        <v>1</v>
      </c>
      <c r="V20" s="12">
        <v>2</v>
      </c>
      <c r="W20" s="3" t="s">
        <v>585</v>
      </c>
    </row>
    <row r="21" spans="1:23" x14ac:dyDescent="0.3">
      <c r="A21" s="8" t="s">
        <v>196</v>
      </c>
      <c r="C21" s="12">
        <v>2</v>
      </c>
      <c r="F21" s="3">
        <v>1</v>
      </c>
      <c r="I21" s="12">
        <v>2</v>
      </c>
      <c r="K21" s="3">
        <v>1</v>
      </c>
      <c r="N21" s="12">
        <v>1</v>
      </c>
      <c r="Q21" s="12">
        <v>2</v>
      </c>
      <c r="T21" s="12">
        <v>1</v>
      </c>
      <c r="V21" s="12">
        <v>2</v>
      </c>
    </row>
    <row r="22" spans="1:23" x14ac:dyDescent="0.3">
      <c r="A22" s="8" t="s">
        <v>197</v>
      </c>
      <c r="C22" s="12">
        <v>1</v>
      </c>
      <c r="I22" s="12">
        <v>1</v>
      </c>
      <c r="N22" s="12">
        <v>2</v>
      </c>
      <c r="P22" s="3">
        <v>1</v>
      </c>
      <c r="Q22" s="12">
        <v>1</v>
      </c>
      <c r="S22" s="12"/>
      <c r="T22" s="12">
        <v>2</v>
      </c>
      <c r="V22" s="12">
        <v>1</v>
      </c>
    </row>
    <row r="23" spans="1:23" x14ac:dyDescent="0.3">
      <c r="A23" s="8" t="s">
        <v>229</v>
      </c>
      <c r="C23" s="12">
        <v>1</v>
      </c>
      <c r="F23" s="3">
        <v>2</v>
      </c>
      <c r="I23" s="12">
        <v>1</v>
      </c>
      <c r="K23" s="3">
        <v>2</v>
      </c>
      <c r="Q23" s="12">
        <v>2</v>
      </c>
      <c r="V23" s="12">
        <v>2</v>
      </c>
    </row>
    <row r="24" spans="1:23" x14ac:dyDescent="0.3">
      <c r="A24" s="8" t="s">
        <v>230</v>
      </c>
      <c r="C24" s="3" t="s">
        <v>371</v>
      </c>
      <c r="D24" s="9" t="s">
        <v>369</v>
      </c>
      <c r="I24" s="3" t="s">
        <v>371</v>
      </c>
      <c r="J24" s="9" t="s">
        <v>370</v>
      </c>
      <c r="N24" s="12"/>
      <c r="O24" s="9" t="s">
        <v>656</v>
      </c>
      <c r="T24" s="3">
        <v>1</v>
      </c>
      <c r="U24" s="3" t="s">
        <v>655</v>
      </c>
    </row>
    <row r="25" spans="1:23" x14ac:dyDescent="0.3">
      <c r="A25" s="8" t="s">
        <v>231</v>
      </c>
      <c r="C25" s="12">
        <v>2</v>
      </c>
      <c r="I25" s="12">
        <v>2</v>
      </c>
      <c r="N25" s="3">
        <v>1</v>
      </c>
      <c r="O25" s="9" t="s">
        <v>657</v>
      </c>
      <c r="T25" s="12">
        <v>1</v>
      </c>
      <c r="U25" s="3" t="s">
        <v>657</v>
      </c>
    </row>
    <row r="26" spans="1:23" s="35" customFormat="1" ht="15" thickBot="1" x14ac:dyDescent="0.35">
      <c r="A26" s="31" t="s">
        <v>232</v>
      </c>
      <c r="B26" s="31"/>
      <c r="C26" s="35">
        <v>2</v>
      </c>
      <c r="D26" s="34" t="s">
        <v>662</v>
      </c>
      <c r="F26" s="35">
        <v>1</v>
      </c>
      <c r="G26" s="35" t="s">
        <v>661</v>
      </c>
      <c r="H26" s="31"/>
      <c r="I26" s="35">
        <v>2</v>
      </c>
      <c r="J26" s="34" t="s">
        <v>662</v>
      </c>
      <c r="K26" s="35">
        <v>1</v>
      </c>
      <c r="M26" s="31"/>
      <c r="N26" s="35">
        <v>1</v>
      </c>
      <c r="O26" s="34" t="s">
        <v>657</v>
      </c>
      <c r="Q26" s="35">
        <v>2</v>
      </c>
      <c r="R26" s="34" t="s">
        <v>664</v>
      </c>
      <c r="T26" s="35">
        <v>1</v>
      </c>
      <c r="U26" s="35" t="s">
        <v>657</v>
      </c>
      <c r="V26" s="35">
        <v>1</v>
      </c>
    </row>
    <row r="27" spans="1:23" s="2" customFormat="1" x14ac:dyDescent="0.3">
      <c r="B27" s="48" t="s">
        <v>447</v>
      </c>
      <c r="C27" s="2" t="s">
        <v>446</v>
      </c>
      <c r="D27" s="25" t="s">
        <v>495</v>
      </c>
      <c r="E27" s="2" t="s">
        <v>460</v>
      </c>
      <c r="F27" s="2" t="s">
        <v>461</v>
      </c>
      <c r="G27" s="25" t="s">
        <v>496</v>
      </c>
      <c r="H27" s="48" t="s">
        <v>449</v>
      </c>
      <c r="I27" s="2" t="s">
        <v>448</v>
      </c>
      <c r="J27" s="25" t="s">
        <v>499</v>
      </c>
      <c r="K27" s="2" t="s">
        <v>462</v>
      </c>
      <c r="L27" s="2" t="s">
        <v>500</v>
      </c>
      <c r="M27" s="92" t="s">
        <v>489</v>
      </c>
      <c r="N27" s="52" t="s">
        <v>490</v>
      </c>
      <c r="O27" s="89" t="s">
        <v>492</v>
      </c>
      <c r="P27" s="52" t="s">
        <v>491</v>
      </c>
      <c r="Q27" s="270" t="s">
        <v>741</v>
      </c>
      <c r="R27" s="270"/>
    </row>
    <row r="28" spans="1:23" x14ac:dyDescent="0.3">
      <c r="A28" s="14" t="s">
        <v>433</v>
      </c>
      <c r="B28" s="8">
        <f>COUNTA(B2:B26)</f>
        <v>2</v>
      </c>
      <c r="C28" s="3">
        <f>COUNTA(C2:C26)</f>
        <v>21</v>
      </c>
      <c r="D28" s="9">
        <f t="shared" ref="D28" si="0">COUNTA(D2:D26)</f>
        <v>8</v>
      </c>
      <c r="E28" s="3">
        <f t="shared" ref="E28:L28" si="1">COUNTA(E2:E26)</f>
        <v>1</v>
      </c>
      <c r="F28" s="3">
        <f t="shared" si="1"/>
        <v>13</v>
      </c>
      <c r="G28" s="9">
        <f t="shared" si="1"/>
        <v>2</v>
      </c>
      <c r="H28" s="8">
        <f>COUNTA(H2:H26)</f>
        <v>2</v>
      </c>
      <c r="I28" s="3">
        <f t="shared" si="1"/>
        <v>20</v>
      </c>
      <c r="J28" s="9">
        <f t="shared" ref="J28" si="2">COUNTA(J2:J26)</f>
        <v>7</v>
      </c>
      <c r="K28" s="3">
        <f t="shared" si="1"/>
        <v>13</v>
      </c>
      <c r="L28" s="3">
        <f t="shared" si="1"/>
        <v>1</v>
      </c>
      <c r="M28" s="95">
        <f>SUM(B28:D28,H28:J28)</f>
        <v>60</v>
      </c>
      <c r="N28" s="49">
        <f>SUM(E28:G28,K28:L28)</f>
        <v>30</v>
      </c>
      <c r="O28" s="55"/>
      <c r="P28" s="85">
        <f>SUM(M28:O28)</f>
        <v>90</v>
      </c>
      <c r="Q28" s="104">
        <f>SUM(C30,E30,F30,I30,K30)</f>
        <v>146</v>
      </c>
      <c r="R28" s="271">
        <f>Q28/P30</f>
        <v>0.79347826086956519</v>
      </c>
    </row>
    <row r="29" spans="1:23" x14ac:dyDescent="0.3">
      <c r="A29" s="14" t="s">
        <v>434</v>
      </c>
      <c r="B29" s="8">
        <f t="shared" ref="B29:L29" si="3">COUNTA(M2:M26)</f>
        <v>1</v>
      </c>
      <c r="C29" s="3">
        <f t="shared" si="3"/>
        <v>20</v>
      </c>
      <c r="D29" s="9">
        <f t="shared" si="3"/>
        <v>4</v>
      </c>
      <c r="E29" s="3">
        <f t="shared" si="3"/>
        <v>6</v>
      </c>
      <c r="F29" s="3">
        <f t="shared" si="3"/>
        <v>15</v>
      </c>
      <c r="G29" s="9">
        <f t="shared" si="3"/>
        <v>4</v>
      </c>
      <c r="H29" s="8">
        <f t="shared" si="3"/>
        <v>0</v>
      </c>
      <c r="I29" s="3">
        <f t="shared" si="3"/>
        <v>20</v>
      </c>
      <c r="J29" s="9">
        <f t="shared" si="3"/>
        <v>4</v>
      </c>
      <c r="K29" s="3">
        <f t="shared" si="3"/>
        <v>17</v>
      </c>
      <c r="L29" s="3">
        <f t="shared" si="3"/>
        <v>3</v>
      </c>
      <c r="M29" s="95">
        <f>SUM(B29:D29,H29:J29)</f>
        <v>49</v>
      </c>
      <c r="N29" s="49">
        <f>SUM(E29:G29,K29:L29)</f>
        <v>45</v>
      </c>
      <c r="O29" s="55"/>
      <c r="P29" s="85">
        <f t="shared" ref="P29:P31" si="4">SUM(M29:O29)</f>
        <v>94</v>
      </c>
      <c r="Q29" s="104"/>
      <c r="R29" s="104"/>
    </row>
    <row r="30" spans="1:23" s="82" customFormat="1" x14ac:dyDescent="0.3">
      <c r="A30" s="82" t="s">
        <v>479</v>
      </c>
      <c r="B30" s="83">
        <f>SUM(B28:B29)</f>
        <v>3</v>
      </c>
      <c r="C30" s="82">
        <f>SUM(C28:C29)</f>
        <v>41</v>
      </c>
      <c r="D30" s="84">
        <f t="shared" ref="D30:L30" si="5">SUM(D28:D29)</f>
        <v>12</v>
      </c>
      <c r="E30" s="82">
        <f t="shared" si="5"/>
        <v>7</v>
      </c>
      <c r="F30" s="82">
        <f t="shared" si="5"/>
        <v>28</v>
      </c>
      <c r="G30" s="84">
        <f t="shared" si="5"/>
        <v>6</v>
      </c>
      <c r="H30" s="83">
        <f>SUM(H28:H29)</f>
        <v>2</v>
      </c>
      <c r="I30" s="82">
        <f t="shared" si="5"/>
        <v>40</v>
      </c>
      <c r="J30" s="84">
        <f t="shared" si="5"/>
        <v>11</v>
      </c>
      <c r="K30" s="82">
        <f t="shared" si="5"/>
        <v>30</v>
      </c>
      <c r="L30" s="82">
        <f t="shared" si="5"/>
        <v>4</v>
      </c>
      <c r="M30" s="93">
        <f t="shared" ref="M30" si="6">SUM(M28:M29)</f>
        <v>109</v>
      </c>
      <c r="N30" s="85">
        <f t="shared" ref="N30" si="7">SUM(N28:N29)</f>
        <v>75</v>
      </c>
      <c r="O30" s="90"/>
      <c r="P30" s="88">
        <f t="shared" si="4"/>
        <v>184</v>
      </c>
      <c r="Q30" s="272"/>
      <c r="R30" s="272"/>
    </row>
    <row r="31" spans="1:23" s="74" customFormat="1" ht="15" thickBot="1" x14ac:dyDescent="0.35">
      <c r="A31" s="74" t="s">
        <v>474</v>
      </c>
      <c r="B31" s="78">
        <f>ABS(B28-B29)</f>
        <v>1</v>
      </c>
      <c r="C31" s="74">
        <f>ABS(C28-C29)</f>
        <v>1</v>
      </c>
      <c r="D31" s="79">
        <f t="shared" ref="D31" si="8">ABS(D28-D29)</f>
        <v>4</v>
      </c>
      <c r="E31" s="74">
        <f t="shared" ref="E31:N31" si="9">ABS(E28-E29)</f>
        <v>5</v>
      </c>
      <c r="F31" s="74">
        <f t="shared" si="9"/>
        <v>2</v>
      </c>
      <c r="G31" s="79">
        <f t="shared" si="9"/>
        <v>2</v>
      </c>
      <c r="H31" s="78">
        <f>ABS(H28-H29)</f>
        <v>2</v>
      </c>
      <c r="I31" s="74">
        <f t="shared" si="9"/>
        <v>0</v>
      </c>
      <c r="J31" s="79">
        <f t="shared" ref="J31" si="10">ABS(J28-J29)</f>
        <v>3</v>
      </c>
      <c r="K31" s="74">
        <f t="shared" si="9"/>
        <v>4</v>
      </c>
      <c r="L31" s="74">
        <f t="shared" si="9"/>
        <v>2</v>
      </c>
      <c r="M31" s="94">
        <f t="shared" si="9"/>
        <v>11</v>
      </c>
      <c r="N31" s="80">
        <f t="shared" si="9"/>
        <v>15</v>
      </c>
      <c r="O31" s="91"/>
      <c r="P31" s="87">
        <f t="shared" si="4"/>
        <v>26</v>
      </c>
      <c r="Q31" s="273"/>
      <c r="R31" s="273"/>
    </row>
    <row r="32" spans="1:23" s="30" customFormat="1" x14ac:dyDescent="0.3">
      <c r="A32" s="162" t="s">
        <v>730</v>
      </c>
      <c r="B32" s="30">
        <f>COUNTIF(B2:B26, "2") + COUNTIF(B2:B26, "2*")</f>
        <v>1</v>
      </c>
      <c r="C32" s="30">
        <f>COUNTIF(C2:C26, "2") + COUNTIF(C2:C26, "2*")</f>
        <v>18</v>
      </c>
      <c r="D32" s="30">
        <f t="shared" ref="D32:G32" si="11">COUNTIF(D2:D26, "2") + COUNTIF(D2:D26, "2*")</f>
        <v>2</v>
      </c>
      <c r="E32" s="30">
        <f t="shared" si="11"/>
        <v>0</v>
      </c>
      <c r="F32" s="30">
        <f t="shared" si="11"/>
        <v>3</v>
      </c>
      <c r="G32" s="30">
        <f t="shared" si="11"/>
        <v>0</v>
      </c>
      <c r="H32" s="30">
        <f t="shared" ref="H32:L32" si="12">COUNTIF(H2:H26, "2") + COUNTIF(H2:H26, "2*")</f>
        <v>1</v>
      </c>
      <c r="I32" s="30">
        <f t="shared" si="12"/>
        <v>17</v>
      </c>
      <c r="J32" s="30">
        <f t="shared" si="12"/>
        <v>2</v>
      </c>
      <c r="K32" s="30">
        <f t="shared" si="12"/>
        <v>4</v>
      </c>
      <c r="L32" s="30">
        <f t="shared" si="12"/>
        <v>0</v>
      </c>
    </row>
    <row r="33" spans="1:16" s="35" customFormat="1" ht="15" thickBot="1" x14ac:dyDescent="0.35">
      <c r="A33" s="163" t="s">
        <v>731</v>
      </c>
      <c r="B33" s="35">
        <f t="shared" ref="B33:L33" si="13">COUNTIF(M2:M26, "2") + COUNTIF(M2:M26, "2*")</f>
        <v>0</v>
      </c>
      <c r="C33" s="35">
        <f t="shared" si="13"/>
        <v>12</v>
      </c>
      <c r="D33" s="35">
        <f t="shared" si="13"/>
        <v>4</v>
      </c>
      <c r="E33" s="35">
        <f t="shared" si="13"/>
        <v>0</v>
      </c>
      <c r="F33" s="35">
        <f t="shared" si="13"/>
        <v>9</v>
      </c>
      <c r="G33" s="35">
        <f t="shared" si="13"/>
        <v>2</v>
      </c>
      <c r="H33" s="35">
        <f t="shared" si="13"/>
        <v>0</v>
      </c>
      <c r="I33" s="35">
        <f t="shared" si="13"/>
        <v>11</v>
      </c>
      <c r="J33" s="35">
        <f t="shared" si="13"/>
        <v>4</v>
      </c>
      <c r="K33" s="35">
        <f t="shared" si="13"/>
        <v>9</v>
      </c>
      <c r="L33" s="35">
        <f t="shared" si="13"/>
        <v>1</v>
      </c>
      <c r="P33" s="164"/>
    </row>
  </sheetData>
  <conditionalFormatting sqref="B28:L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zoomScale="70" zoomScaleNormal="70" workbookViewId="0">
      <pane xSplit="1" topLeftCell="N1" activePane="topRight" state="frozen"/>
      <selection pane="topRight" activeCell="B27" sqref="B27:S33"/>
    </sheetView>
  </sheetViews>
  <sheetFormatPr defaultRowHeight="14.4" x14ac:dyDescent="0.3"/>
  <cols>
    <col min="1" max="1" width="8" bestFit="1" customWidth="1"/>
    <col min="2" max="2" width="11.109375" style="8" bestFit="1" customWidth="1"/>
    <col min="3" max="3" width="21.33203125" style="3" bestFit="1" customWidth="1"/>
    <col min="4" max="4" width="22.21875" style="3" bestFit="1" customWidth="1"/>
    <col min="5" max="5" width="12.6640625" style="9" bestFit="1" customWidth="1"/>
    <col min="6" max="6" width="13.21875" style="3" bestFit="1" customWidth="1"/>
    <col min="7" max="7" width="16.109375" style="3" bestFit="1" customWidth="1"/>
    <col min="8" max="8" width="12.6640625" style="9" bestFit="1" customWidth="1"/>
    <col min="9" max="9" width="14.21875" style="8" bestFit="1" customWidth="1"/>
    <col min="10" max="10" width="24.44140625" style="3" bestFit="1" customWidth="1"/>
    <col min="11" max="11" width="25.21875" style="3" bestFit="1" customWidth="1"/>
    <col min="12" max="12" width="15.21875" style="9" bestFit="1" customWidth="1"/>
    <col min="13" max="13" width="19.44140625" style="3" bestFit="1" customWidth="1"/>
    <col min="14" max="14" width="22.33203125" style="3" bestFit="1" customWidth="1"/>
    <col min="15" max="15" width="15.21875" style="9" bestFit="1" customWidth="1"/>
    <col min="16" max="16" width="11.109375" style="8" bestFit="1" customWidth="1"/>
    <col min="17" max="17" width="21.33203125" style="3" bestFit="1" customWidth="1"/>
    <col min="18" max="18" width="22.21875" style="3" bestFit="1" customWidth="1"/>
    <col min="19" max="19" width="19.6640625" style="9" bestFit="1" customWidth="1"/>
    <col min="20" max="20" width="13.21875" style="3" bestFit="1" customWidth="1"/>
    <col min="21" max="21" width="16.109375" style="3" bestFit="1" customWidth="1"/>
    <col min="22" max="22" width="19.6640625" style="9" bestFit="1" customWidth="1"/>
    <col min="23" max="23" width="14.21875" style="8" bestFit="1" customWidth="1"/>
    <col min="24" max="24" width="24.44140625" style="3" bestFit="1" customWidth="1"/>
    <col min="25" max="25" width="25.21875" style="3" bestFit="1" customWidth="1"/>
    <col min="26" max="26" width="20.77734375" style="9" bestFit="1" customWidth="1"/>
    <col min="27" max="27" width="19.44140625" bestFit="1" customWidth="1"/>
    <col min="28" max="28" width="22.33203125" bestFit="1" customWidth="1"/>
    <col min="29" max="29" width="20.77734375" bestFit="1" customWidth="1"/>
    <col min="30" max="30" width="8.88671875" style="42"/>
  </cols>
  <sheetData>
    <row r="1" spans="1:30" s="30" customFormat="1" x14ac:dyDescent="0.3">
      <c r="A1" s="4" t="s">
        <v>41</v>
      </c>
      <c r="B1" s="4" t="s">
        <v>68</v>
      </c>
      <c r="C1" s="5" t="s">
        <v>69</v>
      </c>
      <c r="D1" s="5" t="s">
        <v>70</v>
      </c>
      <c r="E1" s="6" t="s">
        <v>525</v>
      </c>
      <c r="F1" s="5" t="s">
        <v>71</v>
      </c>
      <c r="G1" s="5" t="s">
        <v>276</v>
      </c>
      <c r="H1" s="6" t="s">
        <v>526</v>
      </c>
      <c r="I1" s="4" t="s">
        <v>76</v>
      </c>
      <c r="J1" s="5" t="s">
        <v>78</v>
      </c>
      <c r="K1" s="5" t="s">
        <v>77</v>
      </c>
      <c r="L1" s="6" t="s">
        <v>531</v>
      </c>
      <c r="M1" s="5" t="s">
        <v>79</v>
      </c>
      <c r="N1" s="5" t="s">
        <v>266</v>
      </c>
      <c r="O1" s="6" t="s">
        <v>532</v>
      </c>
      <c r="P1" s="4" t="s">
        <v>64</v>
      </c>
      <c r="Q1" s="5" t="s">
        <v>65</v>
      </c>
      <c r="R1" s="5" t="s">
        <v>66</v>
      </c>
      <c r="S1" s="6" t="s">
        <v>536</v>
      </c>
      <c r="T1" s="5" t="s">
        <v>67</v>
      </c>
      <c r="U1" s="5" t="s">
        <v>277</v>
      </c>
      <c r="V1" s="6" t="s">
        <v>538</v>
      </c>
      <c r="W1" s="4" t="s">
        <v>72</v>
      </c>
      <c r="X1" s="5" t="s">
        <v>74</v>
      </c>
      <c r="Y1" s="5" t="s">
        <v>73</v>
      </c>
      <c r="Z1" s="6" t="s">
        <v>539</v>
      </c>
      <c r="AA1" s="5" t="s">
        <v>75</v>
      </c>
      <c r="AB1" s="5" t="s">
        <v>267</v>
      </c>
      <c r="AC1" s="5" t="s">
        <v>540</v>
      </c>
      <c r="AD1" s="63" t="s">
        <v>375</v>
      </c>
    </row>
    <row r="2" spans="1:30" s="3" customFormat="1" x14ac:dyDescent="0.3">
      <c r="A2" s="59" t="s">
        <v>0</v>
      </c>
      <c r="B2" s="8"/>
      <c r="C2" s="3">
        <v>2</v>
      </c>
      <c r="D2" s="3">
        <v>1</v>
      </c>
      <c r="E2" s="9"/>
      <c r="H2" s="9"/>
      <c r="I2" s="8"/>
      <c r="J2" s="3">
        <v>1</v>
      </c>
      <c r="K2" s="3">
        <v>2</v>
      </c>
      <c r="L2" s="9"/>
      <c r="O2" s="9"/>
      <c r="P2" s="8"/>
      <c r="Q2" s="3">
        <v>2</v>
      </c>
      <c r="R2" s="3">
        <v>1</v>
      </c>
      <c r="S2" s="9"/>
      <c r="V2" s="9"/>
      <c r="W2" s="8"/>
      <c r="X2" s="3">
        <v>1</v>
      </c>
      <c r="Y2" s="3">
        <v>2</v>
      </c>
      <c r="Z2" s="9"/>
      <c r="AD2" s="49"/>
    </row>
    <row r="3" spans="1:30" s="3" customFormat="1" x14ac:dyDescent="0.3">
      <c r="A3" s="8" t="s">
        <v>153</v>
      </c>
      <c r="B3" s="8"/>
      <c r="E3" s="9"/>
      <c r="H3" s="9" t="s">
        <v>159</v>
      </c>
      <c r="I3" s="8"/>
      <c r="L3" s="9"/>
      <c r="N3" s="3">
        <v>2</v>
      </c>
      <c r="O3" s="9"/>
      <c r="P3" s="8">
        <v>1</v>
      </c>
      <c r="Q3" s="3">
        <v>1</v>
      </c>
      <c r="S3" s="9"/>
      <c r="T3" s="3">
        <v>2</v>
      </c>
      <c r="U3" s="3">
        <v>2</v>
      </c>
      <c r="V3" s="9"/>
      <c r="W3" s="8">
        <v>1</v>
      </c>
      <c r="Y3" s="3">
        <v>1</v>
      </c>
      <c r="Z3" s="9"/>
      <c r="AA3" s="3">
        <v>2</v>
      </c>
      <c r="AB3" s="3">
        <v>1</v>
      </c>
      <c r="AD3" s="49"/>
    </row>
    <row r="4" spans="1:30" s="3" customFormat="1" x14ac:dyDescent="0.3">
      <c r="A4" s="8" t="s">
        <v>161</v>
      </c>
      <c r="B4" s="8"/>
      <c r="C4" s="3">
        <v>2</v>
      </c>
      <c r="E4" s="9"/>
      <c r="H4" s="9"/>
      <c r="I4" s="8"/>
      <c r="J4" s="3">
        <v>2</v>
      </c>
      <c r="L4" s="9"/>
      <c r="O4" s="9"/>
      <c r="P4" s="8"/>
      <c r="Q4" s="3">
        <v>2</v>
      </c>
      <c r="S4" s="9"/>
      <c r="T4" s="3">
        <v>1</v>
      </c>
      <c r="U4" s="3">
        <v>1</v>
      </c>
      <c r="V4" s="9"/>
      <c r="W4" s="8"/>
      <c r="X4" s="3">
        <v>2</v>
      </c>
      <c r="Z4" s="9"/>
      <c r="AA4" s="3">
        <v>1</v>
      </c>
      <c r="AD4" s="49"/>
    </row>
    <row r="5" spans="1:30" s="3" customFormat="1" x14ac:dyDescent="0.3">
      <c r="A5" s="8" t="s">
        <v>162</v>
      </c>
      <c r="B5" s="8">
        <v>1</v>
      </c>
      <c r="C5" s="3">
        <v>2</v>
      </c>
      <c r="E5" s="9"/>
      <c r="H5" s="9"/>
      <c r="I5" s="8">
        <v>1</v>
      </c>
      <c r="J5" s="3">
        <v>2</v>
      </c>
      <c r="L5" s="9"/>
      <c r="O5" s="9"/>
      <c r="P5" s="8"/>
      <c r="Q5" s="12">
        <v>2</v>
      </c>
      <c r="S5" s="9"/>
      <c r="V5" s="9"/>
      <c r="W5" s="8"/>
      <c r="X5" s="3">
        <v>2</v>
      </c>
      <c r="Z5" s="9"/>
      <c r="AD5" s="49"/>
    </row>
    <row r="6" spans="1:30" s="3" customFormat="1" x14ac:dyDescent="0.3">
      <c r="A6" s="8" t="s">
        <v>163</v>
      </c>
      <c r="B6" s="8"/>
      <c r="C6" s="12">
        <v>1</v>
      </c>
      <c r="E6" s="9"/>
      <c r="G6" s="3">
        <v>2</v>
      </c>
      <c r="H6" s="9"/>
      <c r="I6" s="8"/>
      <c r="J6" s="12">
        <v>1</v>
      </c>
      <c r="L6" s="9"/>
      <c r="N6" s="3">
        <v>2</v>
      </c>
      <c r="O6" s="9"/>
      <c r="P6" s="8"/>
      <c r="S6" s="9"/>
      <c r="U6" s="3">
        <v>2</v>
      </c>
      <c r="V6" s="9"/>
      <c r="W6" s="8"/>
      <c r="Z6" s="9"/>
      <c r="AB6" s="3">
        <v>2</v>
      </c>
      <c r="AD6" s="49"/>
    </row>
    <row r="7" spans="1:30" s="3" customFormat="1" x14ac:dyDescent="0.3">
      <c r="A7" s="8" t="s">
        <v>182</v>
      </c>
      <c r="B7" s="8"/>
      <c r="D7" s="3" t="s">
        <v>298</v>
      </c>
      <c r="E7" s="9"/>
      <c r="F7" s="3">
        <v>1</v>
      </c>
      <c r="G7" s="3">
        <v>2</v>
      </c>
      <c r="H7" s="9"/>
      <c r="I7" s="8"/>
      <c r="K7" s="3" t="s">
        <v>299</v>
      </c>
      <c r="L7" s="9"/>
      <c r="M7" s="3">
        <v>1</v>
      </c>
      <c r="N7" s="3">
        <v>2</v>
      </c>
      <c r="O7" s="9"/>
      <c r="P7" s="8"/>
      <c r="S7" s="9" t="s">
        <v>284</v>
      </c>
      <c r="T7" s="3">
        <v>2</v>
      </c>
      <c r="V7" s="9"/>
      <c r="W7" s="8"/>
      <c r="Z7" s="9" t="s">
        <v>285</v>
      </c>
      <c r="AA7" s="3">
        <v>2</v>
      </c>
      <c r="AD7" s="49"/>
    </row>
    <row r="8" spans="1:30" s="3" customFormat="1" x14ac:dyDescent="0.3">
      <c r="A8" s="8" t="s">
        <v>183</v>
      </c>
      <c r="B8" s="8"/>
      <c r="D8" s="3" t="s">
        <v>297</v>
      </c>
      <c r="E8" s="9"/>
      <c r="F8" s="3">
        <v>1</v>
      </c>
      <c r="H8" s="9"/>
      <c r="I8" s="8">
        <v>2</v>
      </c>
      <c r="K8" s="3" t="s">
        <v>300</v>
      </c>
      <c r="L8" s="9"/>
      <c r="M8" s="3">
        <v>1</v>
      </c>
      <c r="O8" s="9"/>
      <c r="P8" s="8"/>
      <c r="R8" s="3" t="s">
        <v>297</v>
      </c>
      <c r="S8" s="9"/>
      <c r="T8" s="12">
        <v>1</v>
      </c>
      <c r="V8" s="9"/>
      <c r="W8" s="8"/>
      <c r="Y8" s="3" t="s">
        <v>297</v>
      </c>
      <c r="Z8" s="9"/>
      <c r="AA8" s="3">
        <v>1</v>
      </c>
      <c r="AD8" s="49"/>
    </row>
    <row r="9" spans="1:30" s="3" customFormat="1" x14ac:dyDescent="0.3">
      <c r="A9" s="8" t="s">
        <v>184</v>
      </c>
      <c r="B9" s="8"/>
      <c r="E9" s="9" t="s">
        <v>527</v>
      </c>
      <c r="F9" s="3">
        <v>1</v>
      </c>
      <c r="G9" s="3">
        <v>1</v>
      </c>
      <c r="H9" s="9" t="s">
        <v>528</v>
      </c>
      <c r="I9" s="8"/>
      <c r="L9" s="9" t="s">
        <v>313</v>
      </c>
      <c r="M9" s="3">
        <v>1</v>
      </c>
      <c r="O9" s="9"/>
      <c r="P9" s="8">
        <v>1</v>
      </c>
      <c r="S9" s="9" t="s">
        <v>527</v>
      </c>
      <c r="T9" s="3">
        <v>1</v>
      </c>
      <c r="U9" s="3">
        <v>1</v>
      </c>
      <c r="V9" s="9" t="s">
        <v>537</v>
      </c>
      <c r="W9" s="8">
        <v>1</v>
      </c>
      <c r="Z9" s="9" t="s">
        <v>313</v>
      </c>
      <c r="AA9" s="3">
        <v>1</v>
      </c>
      <c r="AD9" s="49"/>
    </row>
    <row r="10" spans="1:30" s="3" customFormat="1" x14ac:dyDescent="0.3">
      <c r="A10" s="8" t="s">
        <v>185</v>
      </c>
      <c r="B10" s="8"/>
      <c r="C10" s="3">
        <v>2</v>
      </c>
      <c r="E10" s="9"/>
      <c r="H10" s="9"/>
      <c r="I10" s="8"/>
      <c r="J10" s="3">
        <v>2</v>
      </c>
      <c r="L10" s="9"/>
      <c r="O10" s="9"/>
      <c r="P10" s="8"/>
      <c r="Q10" s="3" t="s">
        <v>322</v>
      </c>
      <c r="S10" s="9"/>
      <c r="V10" s="9"/>
      <c r="W10" s="8"/>
      <c r="X10" s="3" t="s">
        <v>321</v>
      </c>
      <c r="Z10" s="9"/>
      <c r="AD10" s="49"/>
    </row>
    <row r="11" spans="1:30" s="3" customFormat="1" x14ac:dyDescent="0.3">
      <c r="A11" s="8" t="s">
        <v>186</v>
      </c>
      <c r="B11" s="8"/>
      <c r="C11" s="3">
        <v>1</v>
      </c>
      <c r="D11" s="3">
        <v>2</v>
      </c>
      <c r="E11" s="9"/>
      <c r="F11" s="12">
        <v>1</v>
      </c>
      <c r="H11" s="9"/>
      <c r="I11" s="8"/>
      <c r="L11" s="9"/>
      <c r="M11" s="12">
        <v>2</v>
      </c>
      <c r="O11" s="9"/>
      <c r="P11" s="8"/>
      <c r="Q11" s="3" t="s">
        <v>299</v>
      </c>
      <c r="R11" s="3" t="s">
        <v>321</v>
      </c>
      <c r="S11" s="9"/>
      <c r="T11" s="12">
        <v>1</v>
      </c>
      <c r="V11" s="9"/>
      <c r="W11" s="8"/>
      <c r="Z11" s="9"/>
      <c r="AA11" s="3">
        <v>2</v>
      </c>
      <c r="AD11" s="49"/>
    </row>
    <row r="12" spans="1:30" s="3" customFormat="1" x14ac:dyDescent="0.3">
      <c r="A12" s="8" t="s">
        <v>187</v>
      </c>
      <c r="B12" s="8"/>
      <c r="D12" s="3">
        <v>1</v>
      </c>
      <c r="E12" s="9" t="s">
        <v>339</v>
      </c>
      <c r="H12" s="9"/>
      <c r="I12" s="8"/>
      <c r="J12" s="3">
        <v>1</v>
      </c>
      <c r="K12" s="3">
        <v>1</v>
      </c>
      <c r="L12" s="9" t="s">
        <v>338</v>
      </c>
      <c r="O12" s="9"/>
      <c r="P12" s="8"/>
      <c r="R12" s="3" t="s">
        <v>298</v>
      </c>
      <c r="S12" s="9"/>
      <c r="U12" s="3">
        <v>2</v>
      </c>
      <c r="V12" s="9"/>
      <c r="W12" s="8"/>
      <c r="Y12" s="3" t="s">
        <v>299</v>
      </c>
      <c r="Z12" s="9"/>
      <c r="AB12" s="3">
        <v>2</v>
      </c>
      <c r="AD12" s="49"/>
    </row>
    <row r="13" spans="1:30" s="3" customFormat="1" x14ac:dyDescent="0.3">
      <c r="A13" s="8" t="s">
        <v>188</v>
      </c>
      <c r="B13" s="8"/>
      <c r="D13" s="3" t="s">
        <v>321</v>
      </c>
      <c r="E13" s="9"/>
      <c r="H13" s="9"/>
      <c r="I13" s="8"/>
      <c r="K13" s="3" t="s">
        <v>321</v>
      </c>
      <c r="L13" s="9"/>
      <c r="O13" s="9"/>
      <c r="P13" s="8"/>
      <c r="Q13" s="3">
        <v>2</v>
      </c>
      <c r="S13" s="9"/>
      <c r="T13" s="12">
        <v>1</v>
      </c>
      <c r="V13" s="9"/>
      <c r="W13" s="8"/>
      <c r="X13" s="3">
        <v>2</v>
      </c>
      <c r="Z13" s="9"/>
      <c r="AA13" s="3">
        <v>1</v>
      </c>
      <c r="AD13" s="49" t="s">
        <v>372</v>
      </c>
    </row>
    <row r="14" spans="1:30" s="3" customFormat="1" x14ac:dyDescent="0.3">
      <c r="A14" s="8" t="s">
        <v>189</v>
      </c>
      <c r="B14" s="8"/>
      <c r="D14" s="3">
        <v>2</v>
      </c>
      <c r="E14" s="9"/>
      <c r="F14" s="3">
        <v>2</v>
      </c>
      <c r="H14" s="9"/>
      <c r="I14" s="8"/>
      <c r="K14" s="3">
        <v>2</v>
      </c>
      <c r="L14" s="9"/>
      <c r="M14" s="3">
        <v>2</v>
      </c>
      <c r="O14" s="9"/>
      <c r="P14" s="8"/>
      <c r="R14" s="3" t="s">
        <v>321</v>
      </c>
      <c r="S14" s="9"/>
      <c r="U14" s="3">
        <v>2</v>
      </c>
      <c r="V14" s="9"/>
      <c r="W14" s="8"/>
      <c r="Y14" s="3" t="s">
        <v>321</v>
      </c>
      <c r="Z14" s="9"/>
      <c r="AB14" s="3">
        <v>2</v>
      </c>
      <c r="AD14" s="49" t="s">
        <v>377</v>
      </c>
    </row>
    <row r="15" spans="1:30" s="3" customFormat="1" x14ac:dyDescent="0.3">
      <c r="A15" s="8" t="s">
        <v>190</v>
      </c>
      <c r="B15" s="8">
        <v>1</v>
      </c>
      <c r="C15" s="3" t="s">
        <v>299</v>
      </c>
      <c r="E15" s="9" t="s">
        <v>398</v>
      </c>
      <c r="F15" s="3">
        <v>1</v>
      </c>
      <c r="H15" s="9"/>
      <c r="I15" s="8">
        <v>1</v>
      </c>
      <c r="J15" s="3" t="s">
        <v>298</v>
      </c>
      <c r="L15" s="9" t="s">
        <v>338</v>
      </c>
      <c r="M15" s="3">
        <v>1</v>
      </c>
      <c r="O15" s="9" t="s">
        <v>533</v>
      </c>
      <c r="P15" s="8"/>
      <c r="Q15" s="3" t="s">
        <v>322</v>
      </c>
      <c r="S15" s="9" t="s">
        <v>400</v>
      </c>
      <c r="V15" s="9"/>
      <c r="W15" s="8"/>
      <c r="X15" s="3" t="s">
        <v>321</v>
      </c>
      <c r="Z15" s="9" t="s">
        <v>399</v>
      </c>
      <c r="AD15" s="49"/>
    </row>
    <row r="16" spans="1:30" s="3" customFormat="1" x14ac:dyDescent="0.3">
      <c r="A16" s="8" t="s">
        <v>191</v>
      </c>
      <c r="B16" s="8"/>
      <c r="C16" s="3" t="s">
        <v>322</v>
      </c>
      <c r="E16" s="9" t="s">
        <v>410</v>
      </c>
      <c r="F16" s="12">
        <v>1</v>
      </c>
      <c r="H16" s="9"/>
      <c r="I16" s="8"/>
      <c r="J16" s="3" t="s">
        <v>321</v>
      </c>
      <c r="L16" s="9" t="s">
        <v>411</v>
      </c>
      <c r="M16" s="12">
        <v>1</v>
      </c>
      <c r="O16" s="9"/>
      <c r="P16" s="8"/>
      <c r="Q16" s="3">
        <v>2</v>
      </c>
      <c r="S16" s="9"/>
      <c r="V16" s="9"/>
      <c r="W16" s="8"/>
      <c r="X16" s="3">
        <v>2</v>
      </c>
      <c r="Z16" s="9"/>
      <c r="AD16" s="49"/>
    </row>
    <row r="17" spans="1:30" s="3" customFormat="1" x14ac:dyDescent="0.3">
      <c r="A17" s="8" t="s">
        <v>192</v>
      </c>
      <c r="B17" s="8">
        <v>1</v>
      </c>
      <c r="C17" s="3">
        <v>2</v>
      </c>
      <c r="E17" s="9"/>
      <c r="H17" s="9"/>
      <c r="I17" s="8">
        <v>1</v>
      </c>
      <c r="J17" s="3">
        <v>2</v>
      </c>
      <c r="L17" s="9"/>
      <c r="O17" s="9"/>
      <c r="P17" s="8"/>
      <c r="Q17" s="3">
        <v>2</v>
      </c>
      <c r="S17" s="9"/>
      <c r="V17" s="9"/>
      <c r="W17" s="8"/>
      <c r="X17" s="3">
        <v>2</v>
      </c>
      <c r="Z17" s="9"/>
      <c r="AD17" s="49"/>
    </row>
    <row r="18" spans="1:30" s="3" customFormat="1" x14ac:dyDescent="0.3">
      <c r="A18" s="8" t="s">
        <v>193</v>
      </c>
      <c r="B18" s="8"/>
      <c r="E18" s="9"/>
      <c r="G18" s="3">
        <v>2</v>
      </c>
      <c r="H18" s="9"/>
      <c r="I18" s="8"/>
      <c r="L18" s="9"/>
      <c r="N18" s="3">
        <v>2</v>
      </c>
      <c r="O18" s="9"/>
      <c r="P18" s="8"/>
      <c r="S18" s="9"/>
      <c r="U18" s="3">
        <v>2</v>
      </c>
      <c r="V18" s="9"/>
      <c r="W18" s="8"/>
      <c r="Z18" s="9"/>
      <c r="AB18" s="3">
        <v>2</v>
      </c>
      <c r="AD18" s="49"/>
    </row>
    <row r="19" spans="1:30" s="3" customFormat="1" x14ac:dyDescent="0.3">
      <c r="A19" s="8" t="s">
        <v>194</v>
      </c>
      <c r="B19" s="8"/>
      <c r="D19" s="3">
        <v>2</v>
      </c>
      <c r="E19" s="9"/>
      <c r="F19" s="12">
        <v>1</v>
      </c>
      <c r="H19" s="9"/>
      <c r="I19" s="8"/>
      <c r="K19" s="3">
        <v>2</v>
      </c>
      <c r="L19" s="9"/>
      <c r="O19" s="9"/>
      <c r="P19" s="8"/>
      <c r="R19" s="3">
        <v>1</v>
      </c>
      <c r="S19" s="9"/>
      <c r="T19" s="3">
        <v>2</v>
      </c>
      <c r="V19" s="9"/>
      <c r="W19" s="8"/>
      <c r="Y19" s="3">
        <v>1</v>
      </c>
      <c r="Z19" s="9"/>
      <c r="AA19" s="3">
        <v>2</v>
      </c>
      <c r="AD19" s="49"/>
    </row>
    <row r="20" spans="1:30" s="3" customFormat="1" x14ac:dyDescent="0.3">
      <c r="A20" s="8" t="s">
        <v>195</v>
      </c>
      <c r="B20" s="8"/>
      <c r="E20" s="9"/>
      <c r="G20" s="3">
        <v>2</v>
      </c>
      <c r="H20" s="9" t="s">
        <v>587</v>
      </c>
      <c r="I20" s="8"/>
      <c r="N20" s="3">
        <v>2</v>
      </c>
      <c r="O20" s="9"/>
      <c r="P20" s="8"/>
      <c r="R20" s="3">
        <v>1</v>
      </c>
      <c r="S20" s="9"/>
      <c r="T20" s="3">
        <v>1</v>
      </c>
      <c r="U20" s="3">
        <v>2</v>
      </c>
      <c r="V20" s="9" t="s">
        <v>589</v>
      </c>
      <c r="W20" s="8"/>
      <c r="Y20" s="3">
        <v>1</v>
      </c>
      <c r="Z20" s="9"/>
      <c r="AA20" s="3">
        <v>1</v>
      </c>
      <c r="AB20" s="3">
        <v>2</v>
      </c>
      <c r="AC20" s="3" t="s">
        <v>588</v>
      </c>
      <c r="AD20" s="49"/>
    </row>
    <row r="21" spans="1:30" s="3" customFormat="1" x14ac:dyDescent="0.3">
      <c r="A21" s="8" t="s">
        <v>196</v>
      </c>
      <c r="B21" s="8"/>
      <c r="C21" s="3">
        <v>2</v>
      </c>
      <c r="E21" s="9"/>
      <c r="G21" s="3">
        <v>1</v>
      </c>
      <c r="H21" s="9"/>
      <c r="I21" s="8"/>
      <c r="J21" s="3">
        <v>2</v>
      </c>
      <c r="L21" s="9"/>
      <c r="N21" s="3">
        <v>1</v>
      </c>
      <c r="O21" s="9"/>
      <c r="P21" s="8"/>
      <c r="Q21" s="3" t="s">
        <v>298</v>
      </c>
      <c r="S21" s="9"/>
      <c r="U21" s="3">
        <v>2</v>
      </c>
      <c r="V21" s="9"/>
      <c r="W21" s="8"/>
      <c r="X21" s="3" t="s">
        <v>298</v>
      </c>
      <c r="Z21" s="9"/>
      <c r="AB21" s="3">
        <v>2</v>
      </c>
      <c r="AD21" s="49"/>
    </row>
    <row r="22" spans="1:30" s="3" customFormat="1" x14ac:dyDescent="0.3">
      <c r="A22" s="8" t="s">
        <v>197</v>
      </c>
      <c r="B22" s="8"/>
      <c r="C22" s="3">
        <v>2</v>
      </c>
      <c r="E22" s="9"/>
      <c r="H22" s="9"/>
      <c r="I22" s="8"/>
      <c r="J22" s="3">
        <v>2</v>
      </c>
      <c r="L22" s="9"/>
      <c r="O22" s="9"/>
      <c r="P22" s="8"/>
      <c r="Q22" s="3">
        <v>2</v>
      </c>
      <c r="R22" s="3">
        <v>1</v>
      </c>
      <c r="S22" s="9"/>
      <c r="T22" s="3">
        <v>1</v>
      </c>
      <c r="V22" s="9"/>
      <c r="W22" s="8"/>
      <c r="X22" s="3">
        <v>2</v>
      </c>
      <c r="Y22" s="3">
        <v>1</v>
      </c>
      <c r="Z22" s="9"/>
      <c r="AA22" s="3">
        <v>1</v>
      </c>
      <c r="AD22" s="49"/>
    </row>
    <row r="23" spans="1:30" s="3" customFormat="1" x14ac:dyDescent="0.3">
      <c r="A23" s="8" t="s">
        <v>229</v>
      </c>
      <c r="B23" s="8"/>
      <c r="C23" s="3" t="s">
        <v>300</v>
      </c>
      <c r="D23" s="3" t="s">
        <v>633</v>
      </c>
      <c r="E23" s="9"/>
      <c r="H23" s="9"/>
      <c r="I23" s="8"/>
      <c r="J23" s="3" t="s">
        <v>300</v>
      </c>
      <c r="K23" s="3" t="s">
        <v>633</v>
      </c>
      <c r="L23" s="9"/>
      <c r="O23" s="9"/>
      <c r="P23" s="8"/>
      <c r="R23" s="12">
        <v>2</v>
      </c>
      <c r="S23" s="9"/>
      <c r="V23" s="9"/>
      <c r="W23" s="8"/>
      <c r="Y23" s="12">
        <v>2</v>
      </c>
      <c r="Z23" s="9"/>
      <c r="AD23" s="49"/>
    </row>
    <row r="24" spans="1:30" s="3" customFormat="1" x14ac:dyDescent="0.3">
      <c r="A24" s="8" t="s">
        <v>230</v>
      </c>
      <c r="B24" s="8"/>
      <c r="C24" s="3">
        <v>1</v>
      </c>
      <c r="E24" s="9" t="s">
        <v>638</v>
      </c>
      <c r="F24" s="3">
        <v>2</v>
      </c>
      <c r="H24" s="9"/>
      <c r="I24" s="8"/>
      <c r="L24" s="9" t="s">
        <v>640</v>
      </c>
      <c r="M24" s="3">
        <v>2</v>
      </c>
      <c r="O24" s="9" t="s">
        <v>639</v>
      </c>
      <c r="P24" s="8"/>
      <c r="Q24" s="3" t="s">
        <v>641</v>
      </c>
      <c r="S24" s="9"/>
      <c r="T24" s="12">
        <v>2</v>
      </c>
      <c r="V24" s="9"/>
      <c r="W24" s="8"/>
      <c r="X24" s="3" t="s">
        <v>641</v>
      </c>
      <c r="Z24" s="9"/>
      <c r="AA24" s="12">
        <v>2</v>
      </c>
      <c r="AD24" s="49"/>
    </row>
    <row r="25" spans="1:30" s="3" customFormat="1" x14ac:dyDescent="0.3">
      <c r="A25" s="8" t="s">
        <v>231</v>
      </c>
      <c r="B25" s="8">
        <v>2</v>
      </c>
      <c r="E25" s="9"/>
      <c r="F25" s="3">
        <v>1</v>
      </c>
      <c r="H25" s="9"/>
      <c r="I25" s="8">
        <v>2</v>
      </c>
      <c r="L25" s="9"/>
      <c r="M25" s="3">
        <v>1</v>
      </c>
      <c r="O25" s="9"/>
      <c r="P25" s="8">
        <v>1</v>
      </c>
      <c r="Q25" s="3" t="s">
        <v>299</v>
      </c>
      <c r="S25" s="9"/>
      <c r="V25" s="9"/>
      <c r="W25" s="8">
        <v>1</v>
      </c>
      <c r="X25" s="3" t="s">
        <v>321</v>
      </c>
      <c r="Z25" s="9"/>
      <c r="AD25" s="49"/>
    </row>
    <row r="26" spans="1:30" s="35" customFormat="1" ht="15" thickBot="1" x14ac:dyDescent="0.35">
      <c r="A26" s="31" t="s">
        <v>232</v>
      </c>
      <c r="B26" s="31"/>
      <c r="C26" s="35">
        <v>2</v>
      </c>
      <c r="E26" s="34"/>
      <c r="F26" s="35">
        <v>2</v>
      </c>
      <c r="H26" s="34"/>
      <c r="I26" s="31"/>
      <c r="J26" s="35">
        <v>2</v>
      </c>
      <c r="L26" s="34"/>
      <c r="M26" s="35">
        <v>1</v>
      </c>
      <c r="O26" s="34"/>
      <c r="P26" s="31"/>
      <c r="S26" s="34"/>
      <c r="T26" s="35">
        <v>2</v>
      </c>
      <c r="V26" s="34"/>
      <c r="W26" s="31"/>
      <c r="Z26" s="34"/>
      <c r="AA26" s="35">
        <v>2</v>
      </c>
      <c r="AD26" s="51"/>
    </row>
    <row r="27" spans="1:30" x14ac:dyDescent="0.3">
      <c r="A27" s="1"/>
      <c r="B27" s="48" t="s">
        <v>450</v>
      </c>
      <c r="C27" s="2" t="s">
        <v>451</v>
      </c>
      <c r="D27" s="2" t="s">
        <v>452</v>
      </c>
      <c r="E27" s="25" t="s">
        <v>530</v>
      </c>
      <c r="F27" s="2" t="s">
        <v>453</v>
      </c>
      <c r="G27" s="2" t="s">
        <v>454</v>
      </c>
      <c r="H27" s="25" t="s">
        <v>529</v>
      </c>
      <c r="I27" s="48" t="s">
        <v>455</v>
      </c>
      <c r="J27" s="2" t="s">
        <v>456</v>
      </c>
      <c r="K27" s="2" t="s">
        <v>457</v>
      </c>
      <c r="L27" s="25" t="s">
        <v>535</v>
      </c>
      <c r="M27" s="2" t="s">
        <v>458</v>
      </c>
      <c r="N27" s="2" t="s">
        <v>459</v>
      </c>
      <c r="O27" s="25" t="s">
        <v>534</v>
      </c>
      <c r="P27" s="92" t="s">
        <v>489</v>
      </c>
      <c r="Q27" s="52" t="s">
        <v>490</v>
      </c>
      <c r="R27" s="52" t="s">
        <v>492</v>
      </c>
      <c r="S27" s="89" t="s">
        <v>491</v>
      </c>
      <c r="T27" s="270" t="s">
        <v>741</v>
      </c>
      <c r="U27" s="270"/>
    </row>
    <row r="28" spans="1:30" s="12" customFormat="1" x14ac:dyDescent="0.3">
      <c r="A28" s="60" t="s">
        <v>433</v>
      </c>
      <c r="B28" s="59">
        <f>COUNTA(B2:B26)</f>
        <v>4</v>
      </c>
      <c r="C28" s="61">
        <f t="shared" ref="C28:N28" si="0">COUNTA(C2:C26)</f>
        <v>14</v>
      </c>
      <c r="D28" s="61">
        <f t="shared" si="0"/>
        <v>9</v>
      </c>
      <c r="E28" s="62">
        <f t="shared" ref="E28" si="1">COUNTA(E2:E26)</f>
        <v>5</v>
      </c>
      <c r="F28" s="61">
        <f t="shared" si="0"/>
        <v>11</v>
      </c>
      <c r="G28" s="61">
        <f t="shared" si="0"/>
        <v>6</v>
      </c>
      <c r="H28" s="62">
        <f t="shared" si="0"/>
        <v>3</v>
      </c>
      <c r="I28" s="59">
        <f t="shared" si="0"/>
        <v>5</v>
      </c>
      <c r="J28" s="61">
        <f t="shared" si="0"/>
        <v>13</v>
      </c>
      <c r="K28" s="61">
        <f t="shared" si="0"/>
        <v>8</v>
      </c>
      <c r="L28" s="62">
        <f>COUNTA(L2:L26)</f>
        <v>5</v>
      </c>
      <c r="M28" s="61">
        <f t="shared" si="0"/>
        <v>10</v>
      </c>
      <c r="N28" s="61">
        <f t="shared" si="0"/>
        <v>6</v>
      </c>
      <c r="O28" s="62">
        <f>COUNTA(O2:O26)</f>
        <v>2</v>
      </c>
      <c r="P28" s="95">
        <f>SUM(B28:E28,I28:L28)</f>
        <v>63</v>
      </c>
      <c r="Q28" s="49">
        <f>SUM(F28:H28,M28:O28)</f>
        <v>38</v>
      </c>
      <c r="R28" s="49"/>
      <c r="S28" s="90">
        <f>SUM(P28:R28)</f>
        <v>101</v>
      </c>
      <c r="T28" s="104">
        <f>SUM(B30:D30,F30:G30,I30:K30,M30:N30)</f>
        <v>176</v>
      </c>
      <c r="U28" s="271">
        <f>T28/S30</f>
        <v>0.88</v>
      </c>
      <c r="V28" s="66"/>
      <c r="W28" s="43"/>
      <c r="Z28" s="66"/>
      <c r="AD28" s="49"/>
    </row>
    <row r="29" spans="1:30" s="3" customFormat="1" x14ac:dyDescent="0.3">
      <c r="A29" s="14" t="s">
        <v>434</v>
      </c>
      <c r="B29" s="8">
        <f t="shared" ref="B29:L29" si="2">COUNTA(P2:P26)</f>
        <v>3</v>
      </c>
      <c r="C29" s="3">
        <f t="shared" si="2"/>
        <v>14</v>
      </c>
      <c r="D29" s="3">
        <f t="shared" si="2"/>
        <v>9</v>
      </c>
      <c r="E29" s="9">
        <f t="shared" si="2"/>
        <v>3</v>
      </c>
      <c r="F29" s="3">
        <f t="shared" si="2"/>
        <v>12</v>
      </c>
      <c r="G29" s="3">
        <f t="shared" si="2"/>
        <v>9</v>
      </c>
      <c r="H29" s="9">
        <f t="shared" si="2"/>
        <v>2</v>
      </c>
      <c r="I29" s="8">
        <f t="shared" si="2"/>
        <v>3</v>
      </c>
      <c r="J29" s="3">
        <f t="shared" si="2"/>
        <v>12</v>
      </c>
      <c r="K29" s="3">
        <f t="shared" si="2"/>
        <v>9</v>
      </c>
      <c r="L29" s="9">
        <f t="shared" si="2"/>
        <v>3</v>
      </c>
      <c r="M29" s="3">
        <f t="shared" ref="M29:N29" si="3">COUNTA(AA2:AA26)</f>
        <v>12</v>
      </c>
      <c r="N29" s="3">
        <f t="shared" si="3"/>
        <v>7</v>
      </c>
      <c r="O29" s="9">
        <f>COUNTA(AC2:AC26)</f>
        <v>1</v>
      </c>
      <c r="P29" s="95">
        <f t="shared" ref="P29:P31" si="4">SUM(B29:E29,I29:L29)</f>
        <v>56</v>
      </c>
      <c r="Q29" s="49">
        <f t="shared" ref="Q29:Q31" si="5">SUM(F29:H29,M29:O29)</f>
        <v>43</v>
      </c>
      <c r="R29" s="49"/>
      <c r="S29" s="90">
        <f t="shared" ref="S29:S31" si="6">SUM(P29:R29)</f>
        <v>99</v>
      </c>
      <c r="T29" s="104"/>
      <c r="U29" s="104"/>
      <c r="V29" s="9"/>
      <c r="W29" s="8"/>
      <c r="Z29" s="9"/>
      <c r="AD29" s="49"/>
    </row>
    <row r="30" spans="1:30" s="82" customFormat="1" x14ac:dyDescent="0.3">
      <c r="A30" s="82" t="s">
        <v>479</v>
      </c>
      <c r="B30" s="83">
        <f>SUM(B28:B29)</f>
        <v>7</v>
      </c>
      <c r="C30" s="82">
        <f t="shared" ref="C30:N30" si="7">SUM(C28:C29)</f>
        <v>28</v>
      </c>
      <c r="D30" s="82">
        <f t="shared" si="7"/>
        <v>18</v>
      </c>
      <c r="E30" s="84">
        <f t="shared" ref="E30" si="8">SUM(E28:E29)</f>
        <v>8</v>
      </c>
      <c r="F30" s="82">
        <f t="shared" si="7"/>
        <v>23</v>
      </c>
      <c r="G30" s="82">
        <f t="shared" si="7"/>
        <v>15</v>
      </c>
      <c r="H30" s="84">
        <f t="shared" si="7"/>
        <v>5</v>
      </c>
      <c r="I30" s="83">
        <f t="shared" si="7"/>
        <v>8</v>
      </c>
      <c r="J30" s="82">
        <f t="shared" si="7"/>
        <v>25</v>
      </c>
      <c r="K30" s="82">
        <f t="shared" si="7"/>
        <v>17</v>
      </c>
      <c r="L30" s="84">
        <f>SUM(L28:L29)</f>
        <v>8</v>
      </c>
      <c r="M30" s="82">
        <f t="shared" si="7"/>
        <v>22</v>
      </c>
      <c r="N30" s="82">
        <f t="shared" si="7"/>
        <v>13</v>
      </c>
      <c r="O30" s="84">
        <f>SUM(O28:O29)</f>
        <v>3</v>
      </c>
      <c r="P30" s="95">
        <f t="shared" si="4"/>
        <v>119</v>
      </c>
      <c r="Q30" s="49">
        <f t="shared" si="5"/>
        <v>81</v>
      </c>
      <c r="R30" s="85"/>
      <c r="S30" s="90">
        <f t="shared" si="6"/>
        <v>200</v>
      </c>
      <c r="T30" s="272"/>
      <c r="U30" s="272"/>
      <c r="V30" s="84"/>
      <c r="W30" s="83"/>
      <c r="Z30" s="84"/>
      <c r="AD30" s="85"/>
    </row>
    <row r="31" spans="1:30" s="65" customFormat="1" ht="15" thickBot="1" x14ac:dyDescent="0.35">
      <c r="A31" s="65" t="s">
        <v>474</v>
      </c>
      <c r="B31" s="78">
        <f>ABS(B28-B29)</f>
        <v>1</v>
      </c>
      <c r="C31" s="74">
        <f t="shared" ref="C31:N31" si="9">ABS(C28-C29)</f>
        <v>0</v>
      </c>
      <c r="D31" s="74">
        <f t="shared" si="9"/>
        <v>0</v>
      </c>
      <c r="E31" s="79">
        <f t="shared" ref="E31" si="10">ABS(E28-E29)</f>
        <v>2</v>
      </c>
      <c r="F31" s="74">
        <f t="shared" si="9"/>
        <v>1</v>
      </c>
      <c r="G31" s="74">
        <f t="shared" si="9"/>
        <v>3</v>
      </c>
      <c r="H31" s="79">
        <f t="shared" si="9"/>
        <v>1</v>
      </c>
      <c r="I31" s="78">
        <f t="shared" si="9"/>
        <v>2</v>
      </c>
      <c r="J31" s="74">
        <f t="shared" si="9"/>
        <v>1</v>
      </c>
      <c r="K31" s="74">
        <f t="shared" si="9"/>
        <v>1</v>
      </c>
      <c r="L31" s="79">
        <f>ABS(L28-L29)</f>
        <v>2</v>
      </c>
      <c r="M31" s="74">
        <f t="shared" si="9"/>
        <v>2</v>
      </c>
      <c r="N31" s="74">
        <f t="shared" si="9"/>
        <v>1</v>
      </c>
      <c r="O31" s="79">
        <f>ABS(O28-O29)</f>
        <v>1</v>
      </c>
      <c r="P31" s="95">
        <f t="shared" si="4"/>
        <v>9</v>
      </c>
      <c r="Q31" s="49">
        <f t="shared" si="5"/>
        <v>9</v>
      </c>
      <c r="R31" s="80"/>
      <c r="S31" s="91">
        <f t="shared" si="6"/>
        <v>18</v>
      </c>
      <c r="T31" s="273"/>
      <c r="U31" s="273"/>
      <c r="V31" s="79"/>
      <c r="W31" s="78"/>
      <c r="X31" s="74"/>
      <c r="Y31" s="74"/>
      <c r="Z31" s="79"/>
      <c r="AD31" s="81"/>
    </row>
    <row r="32" spans="1:30" s="30" customFormat="1" x14ac:dyDescent="0.3">
      <c r="A32" s="162" t="s">
        <v>730</v>
      </c>
      <c r="B32" s="30">
        <f>COUNTIF(B2:B26, "2") + COUNTIF(B2:B26, "2*")</f>
        <v>1</v>
      </c>
      <c r="C32" s="30">
        <f>COUNTIF(C2:C26, "2") + COUNTIF(C2:C26, "2*")</f>
        <v>10</v>
      </c>
      <c r="D32" s="30">
        <f t="shared" ref="D32:L32" si="11">COUNTIF(D2:D26, "2") + COUNTIF(D2:D26, "2*")</f>
        <v>5</v>
      </c>
      <c r="E32" s="30">
        <f t="shared" si="11"/>
        <v>3</v>
      </c>
      <c r="F32" s="30">
        <f t="shared" si="11"/>
        <v>3</v>
      </c>
      <c r="G32" s="30">
        <f t="shared" si="11"/>
        <v>4</v>
      </c>
      <c r="H32" s="30">
        <f t="shared" si="11"/>
        <v>2</v>
      </c>
      <c r="I32" s="30">
        <f t="shared" si="11"/>
        <v>2</v>
      </c>
      <c r="J32" s="30">
        <f t="shared" si="11"/>
        <v>9</v>
      </c>
      <c r="K32" s="30">
        <f t="shared" si="11"/>
        <v>5</v>
      </c>
      <c r="L32" s="30">
        <f t="shared" si="11"/>
        <v>3</v>
      </c>
      <c r="M32" s="30">
        <f t="shared" ref="M32:O32" si="12">COUNTIF(M2:M26, "2") + COUNTIF(M2:M26, "2*")</f>
        <v>3</v>
      </c>
      <c r="N32" s="30">
        <f t="shared" si="12"/>
        <v>5</v>
      </c>
      <c r="O32" s="30">
        <f t="shared" si="12"/>
        <v>0</v>
      </c>
    </row>
    <row r="33" spans="1:16" s="35" customFormat="1" ht="15" thickBot="1" x14ac:dyDescent="0.35">
      <c r="A33" s="163" t="s">
        <v>731</v>
      </c>
      <c r="B33" s="35">
        <f t="shared" ref="B33:O33" si="13">COUNTIF(P2:P26, "2") + COUNTIF(P2:P26, "2*")</f>
        <v>0</v>
      </c>
      <c r="C33" s="35">
        <f t="shared" si="13"/>
        <v>9</v>
      </c>
      <c r="D33" s="35">
        <f t="shared" si="13"/>
        <v>4</v>
      </c>
      <c r="E33" s="35">
        <f t="shared" si="13"/>
        <v>2</v>
      </c>
      <c r="F33" s="35">
        <f t="shared" si="13"/>
        <v>5</v>
      </c>
      <c r="G33" s="35">
        <f t="shared" si="13"/>
        <v>7</v>
      </c>
      <c r="H33" s="35">
        <f t="shared" si="13"/>
        <v>0</v>
      </c>
      <c r="I33" s="35">
        <f t="shared" si="13"/>
        <v>0</v>
      </c>
      <c r="J33" s="35">
        <f t="shared" si="13"/>
        <v>9</v>
      </c>
      <c r="K33" s="35">
        <f t="shared" si="13"/>
        <v>4</v>
      </c>
      <c r="L33" s="35">
        <f t="shared" si="13"/>
        <v>2</v>
      </c>
      <c r="M33" s="35">
        <f t="shared" si="13"/>
        <v>6</v>
      </c>
      <c r="N33" s="35">
        <f t="shared" si="13"/>
        <v>6</v>
      </c>
      <c r="O33" s="35">
        <f t="shared" si="13"/>
        <v>0</v>
      </c>
      <c r="P33" s="164"/>
    </row>
  </sheetData>
  <conditionalFormatting sqref="B28:O3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
  <sheetViews>
    <sheetView topLeftCell="A7" zoomScale="85" zoomScaleNormal="85" workbookViewId="0">
      <pane xSplit="1" topLeftCell="B1" activePane="topRight" state="frozen"/>
      <selection pane="topRight" activeCell="W27" sqref="A27:W33"/>
    </sheetView>
  </sheetViews>
  <sheetFormatPr defaultRowHeight="14.4" x14ac:dyDescent="0.3"/>
  <cols>
    <col min="1" max="1" width="8" style="3" bestFit="1" customWidth="1"/>
    <col min="2" max="2" width="12" style="8" bestFit="1" customWidth="1"/>
    <col min="3" max="3" width="19.88671875" style="3" bestFit="1" customWidth="1"/>
    <col min="4" max="4" width="14.6640625" style="3" bestFit="1" customWidth="1"/>
    <col min="5" max="5" width="13.6640625" style="9" bestFit="1" customWidth="1"/>
    <col min="6" max="6" width="12" style="3" bestFit="1" customWidth="1"/>
    <col min="7" max="7" width="21.77734375" style="3" bestFit="1" customWidth="1"/>
    <col min="8" max="8" width="21" style="3" bestFit="1" customWidth="1"/>
    <col min="9" max="9" width="25.21875" style="3" bestFit="1" customWidth="1"/>
    <col min="10" max="10" width="16.33203125" style="3" bestFit="1" customWidth="1"/>
    <col min="11" max="11" width="25.21875" style="3" bestFit="1" customWidth="1"/>
    <col min="12" max="12" width="25.21875" style="3" customWidth="1"/>
    <col min="13" max="13" width="12.109375" style="8" bestFit="1" customWidth="1"/>
    <col min="14" max="14" width="21.88671875" style="3" bestFit="1" customWidth="1"/>
    <col min="15" max="15" width="21.109375" style="3" bestFit="1" customWidth="1"/>
    <col min="16" max="16" width="23.109375" style="3" bestFit="1" customWidth="1"/>
    <col min="17" max="17" width="20.33203125" style="3" bestFit="1" customWidth="1"/>
    <col min="18" max="18" width="23.109375" style="3" bestFit="1" customWidth="1"/>
    <col min="19" max="19" width="23.109375" style="9" customWidth="1"/>
    <col min="20" max="20" width="12" style="3" bestFit="1" customWidth="1"/>
    <col min="21" max="21" width="15.44140625" style="3" bestFit="1" customWidth="1"/>
    <col min="22" max="22" width="14.6640625" style="3" bestFit="1" customWidth="1"/>
    <col min="23" max="23" width="13.6640625" style="3" bestFit="1" customWidth="1"/>
    <col min="24" max="24" width="12" style="8" bestFit="1" customWidth="1"/>
    <col min="25" max="25" width="21.77734375" style="3" bestFit="1" customWidth="1"/>
    <col min="26" max="26" width="21" style="3" bestFit="1" customWidth="1"/>
    <col min="27" max="27" width="22.21875" style="3" bestFit="1" customWidth="1"/>
    <col min="28" max="28" width="16.33203125" style="3" bestFit="1" customWidth="1"/>
    <col min="29" max="29" width="22.21875" style="3" bestFit="1" customWidth="1"/>
    <col min="30" max="30" width="22.21875" style="9" customWidth="1"/>
    <col min="31" max="31" width="12.109375" style="3" bestFit="1" customWidth="1"/>
    <col min="32" max="32" width="21.88671875" style="3" customWidth="1"/>
    <col min="33" max="33" width="21.109375" style="3" bestFit="1" customWidth="1"/>
    <col min="34" max="34" width="22.21875" style="3" bestFit="1" customWidth="1"/>
    <col min="35" max="35" width="20.33203125" style="3" bestFit="1" customWidth="1"/>
    <col min="36" max="36" width="22.21875" style="3" bestFit="1" customWidth="1"/>
    <col min="37" max="37" width="22.21875" style="3" customWidth="1"/>
    <col min="38" max="38" width="8.88671875" style="49"/>
    <col min="39" max="16384" width="8.88671875" style="3"/>
  </cols>
  <sheetData>
    <row r="1" spans="1:38" s="30" customFormat="1" x14ac:dyDescent="0.3">
      <c r="A1" s="4" t="s">
        <v>41</v>
      </c>
      <c r="B1" s="4" t="s">
        <v>139</v>
      </c>
      <c r="C1" s="5" t="s">
        <v>543</v>
      </c>
      <c r="D1" s="5" t="s">
        <v>268</v>
      </c>
      <c r="E1" s="6" t="s">
        <v>270</v>
      </c>
      <c r="F1" s="5" t="s">
        <v>177</v>
      </c>
      <c r="G1" s="5" t="s">
        <v>141</v>
      </c>
      <c r="H1" s="5" t="s">
        <v>142</v>
      </c>
      <c r="I1" s="5" t="s">
        <v>545</v>
      </c>
      <c r="J1" s="5" t="s">
        <v>143</v>
      </c>
      <c r="K1" s="5" t="s">
        <v>546</v>
      </c>
      <c r="L1" s="5" t="s">
        <v>622</v>
      </c>
      <c r="M1" s="4" t="s">
        <v>180</v>
      </c>
      <c r="N1" s="5" t="s">
        <v>147</v>
      </c>
      <c r="O1" s="5" t="s">
        <v>148</v>
      </c>
      <c r="P1" s="5" t="s">
        <v>547</v>
      </c>
      <c r="Q1" s="5" t="s">
        <v>149</v>
      </c>
      <c r="R1" s="5" t="s">
        <v>548</v>
      </c>
      <c r="S1" s="6" t="s">
        <v>625</v>
      </c>
      <c r="T1" s="5" t="s">
        <v>140</v>
      </c>
      <c r="U1" s="5" t="s">
        <v>544</v>
      </c>
      <c r="V1" s="5" t="s">
        <v>269</v>
      </c>
      <c r="W1" s="5" t="s">
        <v>271</v>
      </c>
      <c r="X1" s="4" t="s">
        <v>178</v>
      </c>
      <c r="Y1" s="5" t="s">
        <v>144</v>
      </c>
      <c r="Z1" s="5" t="s">
        <v>145</v>
      </c>
      <c r="AA1" s="5" t="s">
        <v>552</v>
      </c>
      <c r="AB1" s="5" t="s">
        <v>146</v>
      </c>
      <c r="AC1" s="5" t="s">
        <v>553</v>
      </c>
      <c r="AD1" s="6" t="s">
        <v>627</v>
      </c>
      <c r="AE1" s="5" t="s">
        <v>181</v>
      </c>
      <c r="AF1" s="5" t="s">
        <v>150</v>
      </c>
      <c r="AG1" s="5" t="s">
        <v>151</v>
      </c>
      <c r="AH1" s="5" t="s">
        <v>556</v>
      </c>
      <c r="AI1" s="5" t="s">
        <v>152</v>
      </c>
      <c r="AJ1" s="5" t="s">
        <v>557</v>
      </c>
      <c r="AK1" s="5" t="s">
        <v>628</v>
      </c>
      <c r="AL1" s="63" t="s">
        <v>375</v>
      </c>
    </row>
    <row r="2" spans="1:38" x14ac:dyDescent="0.3">
      <c r="A2" s="59" t="s">
        <v>0</v>
      </c>
      <c r="B2" s="8">
        <v>2</v>
      </c>
      <c r="D2" s="3" t="s">
        <v>84</v>
      </c>
      <c r="F2" s="3">
        <v>2</v>
      </c>
      <c r="M2" s="8">
        <v>2</v>
      </c>
      <c r="T2" s="3">
        <v>2</v>
      </c>
      <c r="AB2" s="3">
        <v>2</v>
      </c>
      <c r="AI2" s="3">
        <v>2</v>
      </c>
    </row>
    <row r="3" spans="1:38" x14ac:dyDescent="0.3">
      <c r="A3" s="8" t="s">
        <v>153</v>
      </c>
      <c r="E3" s="9">
        <v>2</v>
      </c>
      <c r="F3" s="3" t="s">
        <v>160</v>
      </c>
      <c r="M3" s="8" t="s">
        <v>160</v>
      </c>
      <c r="T3" s="3">
        <v>2</v>
      </c>
      <c r="V3" s="3">
        <v>1</v>
      </c>
      <c r="AB3" s="3">
        <v>2</v>
      </c>
      <c r="AI3" s="3">
        <v>2</v>
      </c>
    </row>
    <row r="4" spans="1:38" x14ac:dyDescent="0.3">
      <c r="A4" s="8" t="s">
        <v>161</v>
      </c>
      <c r="B4" s="8">
        <v>1</v>
      </c>
      <c r="C4" s="3" t="s">
        <v>314</v>
      </c>
      <c r="I4" s="3" t="s">
        <v>179</v>
      </c>
      <c r="P4" s="3" t="s">
        <v>179</v>
      </c>
      <c r="T4" s="3">
        <v>1</v>
      </c>
      <c r="V4" s="3">
        <v>2</v>
      </c>
      <c r="AA4" s="3" t="s">
        <v>179</v>
      </c>
      <c r="AB4" s="3">
        <v>1</v>
      </c>
      <c r="AH4" s="3" t="s">
        <v>179</v>
      </c>
      <c r="AI4" s="3">
        <v>1</v>
      </c>
    </row>
    <row r="5" spans="1:38" x14ac:dyDescent="0.3">
      <c r="A5" s="8" t="s">
        <v>162</v>
      </c>
      <c r="B5" s="8">
        <v>2</v>
      </c>
      <c r="D5" s="3">
        <v>1</v>
      </c>
      <c r="I5" s="3" t="s">
        <v>549</v>
      </c>
      <c r="J5" s="3">
        <v>1</v>
      </c>
      <c r="K5" s="3" t="s">
        <v>317</v>
      </c>
      <c r="P5" s="3" t="s">
        <v>273</v>
      </c>
      <c r="R5" s="3" t="s">
        <v>316</v>
      </c>
      <c r="T5" s="3">
        <v>1</v>
      </c>
      <c r="V5" s="12">
        <v>2</v>
      </c>
      <c r="W5" s="12"/>
      <c r="X5" s="8">
        <v>2</v>
      </c>
      <c r="AA5" s="3" t="s">
        <v>272</v>
      </c>
      <c r="AE5" s="3">
        <v>1</v>
      </c>
      <c r="AH5" s="3" t="s">
        <v>273</v>
      </c>
    </row>
    <row r="6" spans="1:38" x14ac:dyDescent="0.3">
      <c r="A6" s="8" t="s">
        <v>163</v>
      </c>
      <c r="B6" s="8">
        <v>2</v>
      </c>
      <c r="F6" s="3">
        <v>2</v>
      </c>
      <c r="M6" s="8">
        <v>2</v>
      </c>
      <c r="T6" s="3">
        <v>2</v>
      </c>
      <c r="V6" s="3" t="s">
        <v>278</v>
      </c>
      <c r="X6" s="8">
        <v>2</v>
      </c>
      <c r="AB6" s="12">
        <v>1</v>
      </c>
      <c r="AI6" s="12">
        <v>1</v>
      </c>
    </row>
    <row r="7" spans="1:38" x14ac:dyDescent="0.3">
      <c r="A7" s="8" t="s">
        <v>182</v>
      </c>
      <c r="E7" s="9" t="s">
        <v>286</v>
      </c>
      <c r="F7" s="3">
        <v>2</v>
      </c>
      <c r="I7" s="3" t="s">
        <v>287</v>
      </c>
      <c r="J7" s="3">
        <v>2</v>
      </c>
      <c r="M7" s="8">
        <v>2</v>
      </c>
      <c r="P7" s="3" t="s">
        <v>288</v>
      </c>
      <c r="Q7" s="3">
        <v>1</v>
      </c>
      <c r="T7" s="3">
        <v>1</v>
      </c>
      <c r="V7" s="3">
        <v>2</v>
      </c>
      <c r="X7" s="8">
        <v>1</v>
      </c>
      <c r="AB7" s="3">
        <v>2</v>
      </c>
      <c r="AE7" s="3">
        <v>1</v>
      </c>
      <c r="AI7" s="3">
        <v>2</v>
      </c>
    </row>
    <row r="8" spans="1:38" x14ac:dyDescent="0.3">
      <c r="A8" s="8" t="s">
        <v>183</v>
      </c>
      <c r="B8" s="8">
        <v>2</v>
      </c>
      <c r="C8" s="3" t="s">
        <v>301</v>
      </c>
      <c r="D8" s="3">
        <v>1</v>
      </c>
      <c r="F8" s="3">
        <v>2</v>
      </c>
      <c r="K8" s="3" t="s">
        <v>301</v>
      </c>
      <c r="R8" s="3" t="s">
        <v>302</v>
      </c>
      <c r="T8" s="3">
        <v>2</v>
      </c>
      <c r="V8" s="12">
        <v>1</v>
      </c>
      <c r="X8" s="43">
        <v>2</v>
      </c>
      <c r="AC8" s="3" t="s">
        <v>303</v>
      </c>
      <c r="AE8" s="3">
        <v>2</v>
      </c>
      <c r="AJ8" s="12" t="s">
        <v>486</v>
      </c>
    </row>
    <row r="9" spans="1:38" x14ac:dyDescent="0.3">
      <c r="A9" s="8" t="s">
        <v>184</v>
      </c>
      <c r="B9" s="8">
        <v>2</v>
      </c>
      <c r="C9" s="3" t="s">
        <v>315</v>
      </c>
      <c r="D9" s="3">
        <v>1</v>
      </c>
      <c r="F9" s="3">
        <v>2</v>
      </c>
      <c r="K9" s="3" t="s">
        <v>316</v>
      </c>
      <c r="M9" s="8">
        <v>2</v>
      </c>
      <c r="R9" s="3" t="s">
        <v>317</v>
      </c>
      <c r="T9" s="3">
        <v>2</v>
      </c>
      <c r="V9" s="12">
        <v>1</v>
      </c>
      <c r="X9" s="43">
        <v>2</v>
      </c>
      <c r="AC9" s="3" t="s">
        <v>317</v>
      </c>
      <c r="AE9" s="12">
        <v>2</v>
      </c>
      <c r="AH9" s="12"/>
      <c r="AI9" s="3" t="s">
        <v>318</v>
      </c>
      <c r="AJ9" s="12" t="s">
        <v>316</v>
      </c>
      <c r="AK9" s="12"/>
    </row>
    <row r="10" spans="1:38" x14ac:dyDescent="0.3">
      <c r="A10" s="8" t="s">
        <v>185</v>
      </c>
      <c r="B10" s="8">
        <v>2</v>
      </c>
      <c r="I10" s="3" t="s">
        <v>323</v>
      </c>
      <c r="P10" s="3" t="s">
        <v>324</v>
      </c>
      <c r="T10" s="3">
        <v>1</v>
      </c>
      <c r="V10" s="12"/>
      <c r="X10" s="43">
        <f>MAX(tab!F32:J32)</f>
        <v>10</v>
      </c>
      <c r="AA10" s="3" t="s">
        <v>323</v>
      </c>
      <c r="AB10" s="3" t="s">
        <v>325</v>
      </c>
      <c r="AE10" s="12">
        <v>1</v>
      </c>
      <c r="AH10" s="12" t="s">
        <v>324</v>
      </c>
      <c r="AI10" s="12">
        <v>1</v>
      </c>
      <c r="AJ10" s="12"/>
      <c r="AK10" s="12"/>
    </row>
    <row r="11" spans="1:38" x14ac:dyDescent="0.3">
      <c r="A11" s="8" t="s">
        <v>186</v>
      </c>
      <c r="B11" s="8">
        <v>1</v>
      </c>
      <c r="E11" s="9">
        <v>2</v>
      </c>
      <c r="K11" s="3" t="s">
        <v>333</v>
      </c>
      <c r="R11" s="3" t="s">
        <v>334</v>
      </c>
      <c r="T11" s="3">
        <v>1</v>
      </c>
      <c r="AB11" s="3" t="s">
        <v>488</v>
      </c>
      <c r="AI11" s="12" t="s">
        <v>335</v>
      </c>
    </row>
    <row r="12" spans="1:38" x14ac:dyDescent="0.3">
      <c r="A12" s="8" t="s">
        <v>187</v>
      </c>
      <c r="B12" s="8">
        <v>2</v>
      </c>
      <c r="D12" s="3" t="s">
        <v>482</v>
      </c>
      <c r="E12" s="9" t="s">
        <v>481</v>
      </c>
      <c r="F12" s="3">
        <v>2</v>
      </c>
      <c r="J12" s="3" t="s">
        <v>340</v>
      </c>
      <c r="M12" s="8">
        <v>2</v>
      </c>
      <c r="T12" s="3">
        <v>1</v>
      </c>
      <c r="V12" s="12" t="s">
        <v>484</v>
      </c>
      <c r="W12" s="3" t="s">
        <v>483</v>
      </c>
      <c r="AB12" s="3" t="s">
        <v>485</v>
      </c>
      <c r="AC12" s="3" t="s">
        <v>303</v>
      </c>
      <c r="AH12" s="12"/>
      <c r="AI12" s="12">
        <v>2</v>
      </c>
      <c r="AJ12" s="12" t="s">
        <v>341</v>
      </c>
      <c r="AK12" s="12"/>
    </row>
    <row r="13" spans="1:38" x14ac:dyDescent="0.3">
      <c r="A13" s="8" t="s">
        <v>188</v>
      </c>
      <c r="B13" s="8">
        <v>1</v>
      </c>
      <c r="D13" s="3">
        <v>2</v>
      </c>
      <c r="I13" s="3" t="s">
        <v>373</v>
      </c>
      <c r="P13" s="3" t="s">
        <v>374</v>
      </c>
      <c r="AA13" s="3" t="s">
        <v>373</v>
      </c>
      <c r="AB13" s="3">
        <v>1</v>
      </c>
      <c r="AC13" s="3" t="s">
        <v>303</v>
      </c>
      <c r="AH13" s="12" t="s">
        <v>374</v>
      </c>
      <c r="AI13" s="12">
        <v>1</v>
      </c>
      <c r="AJ13" s="12"/>
      <c r="AK13" s="12"/>
    </row>
    <row r="14" spans="1:38" x14ac:dyDescent="0.3">
      <c r="A14" s="8" t="s">
        <v>189</v>
      </c>
      <c r="B14" s="8">
        <v>2</v>
      </c>
      <c r="D14" s="3">
        <v>2</v>
      </c>
      <c r="I14" s="3" t="s">
        <v>378</v>
      </c>
      <c r="J14" s="3">
        <v>1</v>
      </c>
      <c r="P14" s="3" t="s">
        <v>379</v>
      </c>
      <c r="Q14" s="3">
        <v>2</v>
      </c>
      <c r="V14" s="3">
        <v>1</v>
      </c>
      <c r="Y14" s="3" t="s">
        <v>322</v>
      </c>
      <c r="AF14" s="3" t="s">
        <v>321</v>
      </c>
    </row>
    <row r="15" spans="1:38" x14ac:dyDescent="0.3">
      <c r="A15" s="8" t="s">
        <v>190</v>
      </c>
      <c r="B15" s="8">
        <v>1</v>
      </c>
      <c r="E15" s="9">
        <v>2</v>
      </c>
      <c r="F15" s="3">
        <v>1</v>
      </c>
      <c r="M15" s="8">
        <v>1</v>
      </c>
      <c r="T15" s="3">
        <v>2</v>
      </c>
      <c r="X15" s="8">
        <v>2</v>
      </c>
      <c r="AE15" s="3">
        <v>2</v>
      </c>
    </row>
    <row r="16" spans="1:38" x14ac:dyDescent="0.3">
      <c r="A16" s="8" t="s">
        <v>191</v>
      </c>
      <c r="B16" s="8">
        <v>1</v>
      </c>
      <c r="D16" s="3">
        <v>1</v>
      </c>
      <c r="F16" s="3">
        <v>1</v>
      </c>
      <c r="G16" s="3" t="s">
        <v>414</v>
      </c>
      <c r="L16" s="3" t="s">
        <v>412</v>
      </c>
      <c r="M16" s="8">
        <v>1</v>
      </c>
      <c r="N16" s="3" t="s">
        <v>414</v>
      </c>
      <c r="S16" s="9" t="s">
        <v>413</v>
      </c>
      <c r="T16" s="3">
        <v>2</v>
      </c>
      <c r="X16" s="8">
        <v>2</v>
      </c>
      <c r="AC16" s="3" t="s">
        <v>416</v>
      </c>
      <c r="AE16" s="3">
        <v>2</v>
      </c>
      <c r="AH16" s="12"/>
      <c r="AJ16" s="12" t="s">
        <v>415</v>
      </c>
      <c r="AK16" s="12"/>
    </row>
    <row r="17" spans="1:38" x14ac:dyDescent="0.3">
      <c r="A17" s="8" t="s">
        <v>192</v>
      </c>
      <c r="B17" s="8">
        <v>2</v>
      </c>
      <c r="F17" s="3">
        <v>2</v>
      </c>
      <c r="M17" s="8">
        <v>2</v>
      </c>
      <c r="T17" s="3">
        <v>2</v>
      </c>
      <c r="X17" s="8">
        <v>2</v>
      </c>
      <c r="AE17" s="3">
        <v>2</v>
      </c>
    </row>
    <row r="18" spans="1:38" x14ac:dyDescent="0.3">
      <c r="A18" s="8" t="s">
        <v>193</v>
      </c>
      <c r="B18" s="8">
        <v>1</v>
      </c>
      <c r="H18" s="3">
        <v>2</v>
      </c>
      <c r="O18" s="3">
        <v>2</v>
      </c>
      <c r="T18" s="3">
        <v>1</v>
      </c>
      <c r="Z18" s="3">
        <v>2</v>
      </c>
      <c r="AG18" s="3">
        <v>2</v>
      </c>
    </row>
    <row r="19" spans="1:38" x14ac:dyDescent="0.3">
      <c r="A19" s="8" t="s">
        <v>194</v>
      </c>
      <c r="B19" s="8">
        <v>2</v>
      </c>
      <c r="E19" s="9">
        <v>2</v>
      </c>
      <c r="F19" s="3">
        <v>2</v>
      </c>
      <c r="M19" s="8">
        <v>2</v>
      </c>
      <c r="T19" s="3">
        <v>2</v>
      </c>
      <c r="W19" s="3">
        <v>2</v>
      </c>
      <c r="X19" s="43">
        <v>2</v>
      </c>
      <c r="AE19" s="12">
        <v>2</v>
      </c>
    </row>
    <row r="20" spans="1:38" x14ac:dyDescent="0.3">
      <c r="A20" s="8" t="s">
        <v>195</v>
      </c>
      <c r="B20" s="8">
        <v>1</v>
      </c>
      <c r="E20" s="9" t="s">
        <v>592</v>
      </c>
      <c r="F20" s="12">
        <v>2</v>
      </c>
      <c r="M20" s="8">
        <v>2</v>
      </c>
      <c r="T20" s="12">
        <v>1</v>
      </c>
      <c r="W20" s="3" t="s">
        <v>590</v>
      </c>
      <c r="X20" s="8">
        <v>2</v>
      </c>
      <c r="AE20" s="12">
        <v>2</v>
      </c>
    </row>
    <row r="21" spans="1:38" x14ac:dyDescent="0.3">
      <c r="A21" s="8" t="s">
        <v>196</v>
      </c>
      <c r="B21" s="8">
        <v>2</v>
      </c>
      <c r="E21" s="9" t="s">
        <v>593</v>
      </c>
      <c r="F21" s="12">
        <v>1</v>
      </c>
      <c r="H21" s="3" t="s">
        <v>322</v>
      </c>
      <c r="J21" s="3" t="s">
        <v>595</v>
      </c>
      <c r="O21" s="3" t="s">
        <v>322</v>
      </c>
      <c r="Q21" s="3" t="s">
        <v>594</v>
      </c>
      <c r="T21" s="12">
        <v>2</v>
      </c>
      <c r="V21" s="3">
        <v>1</v>
      </c>
      <c r="AB21" s="3">
        <v>2</v>
      </c>
      <c r="AJ21" s="3" t="s">
        <v>486</v>
      </c>
    </row>
    <row r="22" spans="1:38" x14ac:dyDescent="0.3">
      <c r="A22" s="8" t="s">
        <v>197</v>
      </c>
      <c r="B22" s="8">
        <v>1</v>
      </c>
      <c r="L22" s="3" t="s">
        <v>623</v>
      </c>
      <c r="S22" s="9" t="s">
        <v>623</v>
      </c>
      <c r="V22" s="3">
        <v>2</v>
      </c>
      <c r="AB22" s="3">
        <v>2</v>
      </c>
      <c r="AI22" s="3">
        <v>2</v>
      </c>
    </row>
    <row r="23" spans="1:38" x14ac:dyDescent="0.3">
      <c r="A23" s="8" t="s">
        <v>229</v>
      </c>
      <c r="B23" s="8">
        <v>2</v>
      </c>
      <c r="F23" s="12">
        <v>1</v>
      </c>
      <c r="H23" s="3" t="s">
        <v>634</v>
      </c>
      <c r="M23" s="8">
        <v>1</v>
      </c>
      <c r="O23" s="3" t="s">
        <v>634</v>
      </c>
      <c r="T23" s="12">
        <v>2</v>
      </c>
      <c r="X23" s="8">
        <v>2</v>
      </c>
      <c r="Z23" s="3" t="s">
        <v>634</v>
      </c>
      <c r="AE23" s="3">
        <v>2</v>
      </c>
      <c r="AG23" s="3" t="s">
        <v>634</v>
      </c>
    </row>
    <row r="24" spans="1:38" x14ac:dyDescent="0.3">
      <c r="A24" s="8" t="s">
        <v>230</v>
      </c>
      <c r="D24" s="3">
        <v>2</v>
      </c>
      <c r="I24" s="3" t="s">
        <v>642</v>
      </c>
      <c r="P24" s="3" t="s">
        <v>643</v>
      </c>
      <c r="T24" s="12">
        <v>1</v>
      </c>
      <c r="V24" s="3">
        <v>2</v>
      </c>
      <c r="AB24" s="3">
        <v>2</v>
      </c>
      <c r="AC24" s="3" t="s">
        <v>303</v>
      </c>
      <c r="AI24" s="3">
        <v>2</v>
      </c>
    </row>
    <row r="25" spans="1:38" x14ac:dyDescent="0.3">
      <c r="A25" s="8" t="s">
        <v>231</v>
      </c>
      <c r="B25" s="8">
        <v>2</v>
      </c>
      <c r="H25" s="3" t="s">
        <v>321</v>
      </c>
      <c r="O25" s="3" t="s">
        <v>322</v>
      </c>
      <c r="T25" s="12">
        <v>2</v>
      </c>
      <c r="X25" s="8">
        <v>2</v>
      </c>
      <c r="AE25" s="3">
        <v>2</v>
      </c>
    </row>
    <row r="26" spans="1:38" s="35" customFormat="1" ht="15" thickBot="1" x14ac:dyDescent="0.35">
      <c r="A26" s="31" t="s">
        <v>232</v>
      </c>
      <c r="B26" s="31">
        <v>2</v>
      </c>
      <c r="E26" s="34"/>
      <c r="F26" s="35">
        <v>1</v>
      </c>
      <c r="J26" s="35">
        <v>2</v>
      </c>
      <c r="M26" s="31">
        <v>1</v>
      </c>
      <c r="Q26" s="35">
        <v>2</v>
      </c>
      <c r="S26" s="34"/>
      <c r="T26" s="35">
        <v>2</v>
      </c>
      <c r="X26" s="31">
        <v>2</v>
      </c>
      <c r="AD26" s="34"/>
      <c r="AE26" s="35">
        <v>2</v>
      </c>
      <c r="AL26" s="51"/>
    </row>
    <row r="27" spans="1:38" x14ac:dyDescent="0.3">
      <c r="A27" s="2"/>
      <c r="B27" s="48" t="s">
        <v>463</v>
      </c>
      <c r="C27" s="2" t="s">
        <v>558</v>
      </c>
      <c r="D27" s="2" t="s">
        <v>464</v>
      </c>
      <c r="E27" s="25" t="s">
        <v>465</v>
      </c>
      <c r="F27" s="2" t="s">
        <v>466</v>
      </c>
      <c r="G27" s="2" t="s">
        <v>467</v>
      </c>
      <c r="H27" s="2" t="s">
        <v>468</v>
      </c>
      <c r="I27" s="2" t="s">
        <v>551</v>
      </c>
      <c r="J27" s="2" t="s">
        <v>469</v>
      </c>
      <c r="K27" s="2" t="s">
        <v>550</v>
      </c>
      <c r="L27" s="2" t="s">
        <v>624</v>
      </c>
      <c r="M27" s="48" t="s">
        <v>470</v>
      </c>
      <c r="N27" s="2" t="s">
        <v>471</v>
      </c>
      <c r="O27" s="2" t="s">
        <v>472</v>
      </c>
      <c r="P27" s="2" t="s">
        <v>554</v>
      </c>
      <c r="Q27" s="2" t="s">
        <v>473</v>
      </c>
      <c r="R27" s="2" t="s">
        <v>555</v>
      </c>
      <c r="S27" s="25" t="s">
        <v>626</v>
      </c>
      <c r="T27" s="52" t="s">
        <v>489</v>
      </c>
      <c r="U27" s="52" t="s">
        <v>490</v>
      </c>
      <c r="V27" s="52" t="s">
        <v>492</v>
      </c>
      <c r="W27" s="52" t="s">
        <v>491</v>
      </c>
      <c r="X27" s="270" t="s">
        <v>741</v>
      </c>
      <c r="Y27" s="270"/>
    </row>
    <row r="28" spans="1:38" x14ac:dyDescent="0.3">
      <c r="A28" s="14" t="s">
        <v>433</v>
      </c>
      <c r="B28" s="8">
        <f>COUNTA(B2:B26)</f>
        <v>22</v>
      </c>
      <c r="C28" s="3">
        <f>COUNTA(C2:C26)</f>
        <v>3</v>
      </c>
      <c r="D28" s="3">
        <f>COUNTA(D2:D26)</f>
        <v>9</v>
      </c>
      <c r="E28" s="9">
        <f t="shared" ref="E28:Q28" si="0">COUNTA(E2:E26)</f>
        <v>8</v>
      </c>
      <c r="F28" s="3">
        <f t="shared" si="0"/>
        <v>15</v>
      </c>
      <c r="G28" s="3">
        <f t="shared" si="0"/>
        <v>1</v>
      </c>
      <c r="H28" s="3">
        <f t="shared" si="0"/>
        <v>4</v>
      </c>
      <c r="I28" s="3">
        <f t="shared" ref="I28" si="1">COUNTA(I2:I26)</f>
        <v>7</v>
      </c>
      <c r="J28" s="3">
        <f t="shared" si="0"/>
        <v>6</v>
      </c>
      <c r="K28" s="3">
        <f t="shared" si="0"/>
        <v>4</v>
      </c>
      <c r="L28" s="12">
        <f>COUNTA(L2:L26)</f>
        <v>2</v>
      </c>
      <c r="M28" s="8">
        <f t="shared" si="0"/>
        <v>13</v>
      </c>
      <c r="N28" s="3">
        <f t="shared" si="0"/>
        <v>1</v>
      </c>
      <c r="O28" s="3">
        <f t="shared" si="0"/>
        <v>4</v>
      </c>
      <c r="P28" s="3">
        <f>COUNTA(P2:P26)</f>
        <v>7</v>
      </c>
      <c r="Q28" s="3">
        <f t="shared" si="0"/>
        <v>4</v>
      </c>
      <c r="R28" s="3">
        <f>COUNTA(R2:R26)</f>
        <v>4</v>
      </c>
      <c r="S28" s="9">
        <f>COUNTA(S2:S26)</f>
        <v>2</v>
      </c>
      <c r="T28" s="100">
        <f>SUM(B28:C28,F28:I28,M28:P28)</f>
        <v>77</v>
      </c>
      <c r="U28" s="100">
        <f>SUM(D28:E28,J28:K28,Q28:R28)</f>
        <v>35</v>
      </c>
      <c r="V28" s="100">
        <f>SUM(L28,S28)</f>
        <v>4</v>
      </c>
      <c r="W28" s="85">
        <f>SUM(T28:V28)</f>
        <v>116</v>
      </c>
      <c r="X28" s="104">
        <f>SUM(B30,D30,F30:H30,J30,M30:O30,Q30)</f>
        <v>170</v>
      </c>
      <c r="Y28" s="271">
        <f>X28/W30</f>
        <v>0.74235807860262004</v>
      </c>
    </row>
    <row r="29" spans="1:38" x14ac:dyDescent="0.3">
      <c r="A29" s="14" t="s">
        <v>434</v>
      </c>
      <c r="B29" s="8">
        <f t="shared" ref="B29:L29" si="2">COUNTA(T2:T26)</f>
        <v>22</v>
      </c>
      <c r="C29" s="3">
        <f t="shared" si="2"/>
        <v>0</v>
      </c>
      <c r="D29" s="3">
        <f t="shared" si="2"/>
        <v>12</v>
      </c>
      <c r="E29" s="9">
        <f t="shared" si="2"/>
        <v>3</v>
      </c>
      <c r="F29" s="3">
        <f t="shared" si="2"/>
        <v>14</v>
      </c>
      <c r="G29" s="3">
        <f t="shared" si="2"/>
        <v>1</v>
      </c>
      <c r="H29" s="3">
        <f t="shared" si="2"/>
        <v>2</v>
      </c>
      <c r="I29" s="3">
        <f t="shared" si="2"/>
        <v>4</v>
      </c>
      <c r="J29" s="3">
        <f t="shared" si="2"/>
        <v>12</v>
      </c>
      <c r="K29" s="3">
        <f t="shared" si="2"/>
        <v>6</v>
      </c>
      <c r="L29" s="3">
        <f t="shared" si="2"/>
        <v>0</v>
      </c>
      <c r="M29" s="8">
        <f t="shared" ref="M29:P29" si="3">COUNTA(AE2:AE26)</f>
        <v>13</v>
      </c>
      <c r="N29" s="3">
        <f t="shared" si="3"/>
        <v>1</v>
      </c>
      <c r="O29" s="3">
        <f t="shared" si="3"/>
        <v>2</v>
      </c>
      <c r="P29" s="3">
        <f t="shared" si="3"/>
        <v>4</v>
      </c>
      <c r="Q29" s="3">
        <f t="shared" ref="Q29" si="4">COUNTA(AI2:AI26)</f>
        <v>12</v>
      </c>
      <c r="R29" s="3">
        <f>COUNTA(AJ2:AJ26)</f>
        <v>5</v>
      </c>
      <c r="S29" s="9">
        <f>COUNTA(AK2:AK26)</f>
        <v>0</v>
      </c>
      <c r="T29" s="100">
        <f>SUM(B29:C29,F29:I29,M29:P29)</f>
        <v>63</v>
      </c>
      <c r="U29" s="100">
        <f>SUM(D29:E29,J29:K29,Q29:R29)</f>
        <v>50</v>
      </c>
      <c r="V29" s="100">
        <f>SUM(L29,S29)</f>
        <v>0</v>
      </c>
      <c r="W29" s="85">
        <f t="shared" ref="W29:W31" si="5">SUM(T29:V29)</f>
        <v>113</v>
      </c>
      <c r="X29" s="104"/>
      <c r="Y29" s="104"/>
    </row>
    <row r="30" spans="1:38" s="82" customFormat="1" x14ac:dyDescent="0.3">
      <c r="A30" s="82" t="s">
        <v>479</v>
      </c>
      <c r="B30" s="83">
        <f>SUM(B28:B29)</f>
        <v>44</v>
      </c>
      <c r="C30" s="82">
        <f>SUM(C28:C29)</f>
        <v>3</v>
      </c>
      <c r="D30" s="82">
        <f t="shared" ref="D30:Q30" si="6">SUM(D28:D29)</f>
        <v>21</v>
      </c>
      <c r="E30" s="84">
        <f t="shared" si="6"/>
        <v>11</v>
      </c>
      <c r="F30" s="82">
        <f t="shared" si="6"/>
        <v>29</v>
      </c>
      <c r="G30" s="82">
        <f t="shared" si="6"/>
        <v>2</v>
      </c>
      <c r="H30" s="82">
        <f t="shared" si="6"/>
        <v>6</v>
      </c>
      <c r="I30" s="82">
        <f t="shared" ref="I30" si="7">SUM(I28:I29)</f>
        <v>11</v>
      </c>
      <c r="J30" s="82">
        <f t="shared" si="6"/>
        <v>18</v>
      </c>
      <c r="K30" s="82">
        <f t="shared" si="6"/>
        <v>10</v>
      </c>
      <c r="L30" s="82">
        <f t="shared" si="6"/>
        <v>2</v>
      </c>
      <c r="M30" s="83">
        <f t="shared" si="6"/>
        <v>26</v>
      </c>
      <c r="N30" s="82">
        <f t="shared" si="6"/>
        <v>2</v>
      </c>
      <c r="O30" s="82">
        <f t="shared" si="6"/>
        <v>6</v>
      </c>
      <c r="P30" s="82">
        <f>SUM(P28:P29)</f>
        <v>11</v>
      </c>
      <c r="Q30" s="82">
        <f t="shared" si="6"/>
        <v>16</v>
      </c>
      <c r="R30" s="82">
        <f>SUM(R28:R29)</f>
        <v>9</v>
      </c>
      <c r="S30" s="84">
        <f>SUM(S28:S29)</f>
        <v>2</v>
      </c>
      <c r="T30" s="100">
        <f t="shared" ref="T30:U30" si="8">SUM(T28:T29)</f>
        <v>140</v>
      </c>
      <c r="U30" s="100">
        <f t="shared" si="8"/>
        <v>85</v>
      </c>
      <c r="V30" s="100">
        <f>SUM(L30,S30)</f>
        <v>4</v>
      </c>
      <c r="W30" s="85">
        <f t="shared" si="5"/>
        <v>229</v>
      </c>
      <c r="X30" s="272"/>
      <c r="Y30" s="272"/>
      <c r="AD30" s="84"/>
      <c r="AL30" s="85"/>
    </row>
    <row r="31" spans="1:38" s="74" customFormat="1" ht="15" thickBot="1" x14ac:dyDescent="0.35">
      <c r="A31" s="74" t="s">
        <v>474</v>
      </c>
      <c r="B31" s="78">
        <f>ABS(B28-B29)</f>
        <v>0</v>
      </c>
      <c r="C31" s="74">
        <f>ABS(C28-C29)</f>
        <v>3</v>
      </c>
      <c r="D31" s="74">
        <f t="shared" ref="D31:Q31" si="9">ABS(D28-D29)</f>
        <v>3</v>
      </c>
      <c r="E31" s="79">
        <f t="shared" si="9"/>
        <v>5</v>
      </c>
      <c r="F31" s="74">
        <f t="shared" si="9"/>
        <v>1</v>
      </c>
      <c r="G31" s="74">
        <f t="shared" si="9"/>
        <v>0</v>
      </c>
      <c r="H31" s="74">
        <f t="shared" si="9"/>
        <v>2</v>
      </c>
      <c r="I31" s="74">
        <f t="shared" ref="I31" si="10">ABS(I28-I29)</f>
        <v>3</v>
      </c>
      <c r="J31" s="74">
        <f t="shared" si="9"/>
        <v>6</v>
      </c>
      <c r="K31" s="74">
        <f t="shared" si="9"/>
        <v>2</v>
      </c>
      <c r="L31" s="74">
        <f t="shared" si="9"/>
        <v>2</v>
      </c>
      <c r="M31" s="78">
        <f t="shared" si="9"/>
        <v>0</v>
      </c>
      <c r="N31" s="74">
        <f t="shared" si="9"/>
        <v>0</v>
      </c>
      <c r="O31" s="74">
        <f t="shared" si="9"/>
        <v>2</v>
      </c>
      <c r="P31" s="74">
        <f>ABS(P28-P29)</f>
        <v>3</v>
      </c>
      <c r="Q31" s="74">
        <f t="shared" si="9"/>
        <v>8</v>
      </c>
      <c r="R31" s="74">
        <f>ABS(R28-R29)</f>
        <v>1</v>
      </c>
      <c r="S31" s="79">
        <f>ABS(S28-S29)</f>
        <v>2</v>
      </c>
      <c r="T31" s="80">
        <f>SUM(B31:C31,F31:I31,M31:P31)</f>
        <v>14</v>
      </c>
      <c r="U31" s="80">
        <f>SUM(D31:E31,J31:K31,Q31:R31)</f>
        <v>25</v>
      </c>
      <c r="V31" s="100">
        <f>SUM(L31,S31)</f>
        <v>4</v>
      </c>
      <c r="W31" s="80">
        <f t="shared" si="5"/>
        <v>43</v>
      </c>
      <c r="X31" s="273"/>
      <c r="Y31" s="273"/>
      <c r="AD31" s="79"/>
      <c r="AL31" s="80"/>
    </row>
    <row r="32" spans="1:38" s="30" customFormat="1" x14ac:dyDescent="0.3">
      <c r="A32" s="162" t="s">
        <v>730</v>
      </c>
      <c r="B32" s="30">
        <f>COUNTIF(B2:B26, "2") + COUNTIF(B2:B26, "2*")</f>
        <v>14</v>
      </c>
      <c r="C32" s="30">
        <f>COUNTIF(C2:C26, "2") + COUNTIF(C2:C26, "2*")</f>
        <v>1</v>
      </c>
      <c r="D32" s="30">
        <f t="shared" ref="D32:H32" si="11">COUNTIF(D2:D26, "2") + COUNTIF(D2:D26, "2*")</f>
        <v>3</v>
      </c>
      <c r="E32" s="30">
        <f t="shared" si="11"/>
        <v>6</v>
      </c>
      <c r="F32" s="30">
        <f t="shared" si="11"/>
        <v>10</v>
      </c>
      <c r="G32" s="30">
        <f t="shared" si="11"/>
        <v>1</v>
      </c>
      <c r="H32" s="30">
        <f t="shared" si="11"/>
        <v>4</v>
      </c>
      <c r="I32" s="30">
        <f t="shared" ref="I32:S32" si="12">COUNTIF(I2:I26, "2") + COUNTIF(I2:I26, "2*")</f>
        <v>6</v>
      </c>
      <c r="J32" s="30">
        <f t="shared" si="12"/>
        <v>2</v>
      </c>
      <c r="K32" s="30">
        <f t="shared" si="12"/>
        <v>1</v>
      </c>
      <c r="L32" s="30">
        <f t="shared" si="12"/>
        <v>2</v>
      </c>
      <c r="M32" s="30">
        <f t="shared" si="12"/>
        <v>9</v>
      </c>
      <c r="N32" s="30">
        <f t="shared" si="12"/>
        <v>1</v>
      </c>
      <c r="O32" s="30">
        <f t="shared" si="12"/>
        <v>4</v>
      </c>
      <c r="P32" s="30">
        <f t="shared" si="12"/>
        <v>6</v>
      </c>
      <c r="Q32" s="30">
        <f t="shared" si="12"/>
        <v>2</v>
      </c>
      <c r="R32" s="30">
        <f t="shared" si="12"/>
        <v>1</v>
      </c>
      <c r="S32" s="30">
        <f t="shared" si="12"/>
        <v>2</v>
      </c>
    </row>
    <row r="33" spans="1:19" s="35" customFormat="1" ht="15" thickBot="1" x14ac:dyDescent="0.35">
      <c r="A33" s="163" t="s">
        <v>731</v>
      </c>
      <c r="B33" s="35">
        <f t="shared" ref="B33:S33" si="13">COUNTIF(T2:T26, "2") + COUNTIF(T2:T26, "2*")</f>
        <v>13</v>
      </c>
      <c r="C33" s="35">
        <f t="shared" si="13"/>
        <v>0</v>
      </c>
      <c r="D33" s="35">
        <f t="shared" si="13"/>
        <v>6</v>
      </c>
      <c r="E33" s="35">
        <f t="shared" si="13"/>
        <v>2</v>
      </c>
      <c r="F33" s="35">
        <f t="shared" si="13"/>
        <v>12</v>
      </c>
      <c r="G33" s="35">
        <f t="shared" si="13"/>
        <v>1</v>
      </c>
      <c r="H33" s="35">
        <f t="shared" si="13"/>
        <v>2</v>
      </c>
      <c r="I33" s="35">
        <f t="shared" si="13"/>
        <v>4</v>
      </c>
      <c r="J33" s="35">
        <f t="shared" si="13"/>
        <v>8</v>
      </c>
      <c r="K33" s="35">
        <f t="shared" si="13"/>
        <v>0</v>
      </c>
      <c r="L33" s="35">
        <f t="shared" si="13"/>
        <v>0</v>
      </c>
      <c r="M33" s="35">
        <f t="shared" si="13"/>
        <v>10</v>
      </c>
      <c r="N33" s="35">
        <f t="shared" si="13"/>
        <v>1</v>
      </c>
      <c r="O33" s="35">
        <f t="shared" si="13"/>
        <v>2</v>
      </c>
      <c r="P33" s="35">
        <f t="shared" si="13"/>
        <v>4</v>
      </c>
      <c r="Q33" s="35">
        <f t="shared" si="13"/>
        <v>7</v>
      </c>
      <c r="R33" s="35">
        <f t="shared" si="13"/>
        <v>2</v>
      </c>
      <c r="S33" s="35">
        <f t="shared" si="13"/>
        <v>0</v>
      </c>
    </row>
  </sheetData>
  <conditionalFormatting sqref="B28:S3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85" zoomScaleNormal="85" workbookViewId="0">
      <pane xSplit="1" topLeftCell="B1" activePane="topRight" state="frozen"/>
      <selection pane="topRight" activeCell="L27" sqref="A27:L31"/>
    </sheetView>
  </sheetViews>
  <sheetFormatPr defaultRowHeight="14.4" x14ac:dyDescent="0.3"/>
  <cols>
    <col min="1" max="1" width="8" bestFit="1" customWidth="1"/>
    <col min="2" max="2" width="15.109375" style="8" customWidth="1"/>
    <col min="3" max="3" width="18.33203125" style="3" bestFit="1" customWidth="1"/>
    <col min="4" max="4" width="18" style="3" customWidth="1"/>
    <col min="5" max="5" width="13.88671875" style="9" customWidth="1"/>
    <col min="6" max="6" width="17" style="3" bestFit="1" customWidth="1"/>
    <col min="7" max="8" width="16.44140625" style="3" customWidth="1"/>
    <col min="9" max="9" width="15.109375" style="8" customWidth="1"/>
    <col min="10" max="10" width="18.33203125" style="3" bestFit="1" customWidth="1"/>
    <col min="11" max="11" width="18" style="3" customWidth="1"/>
    <col min="12" max="12" width="13.88671875" style="9" bestFit="1" customWidth="1"/>
    <col min="13" max="13" width="17" bestFit="1" customWidth="1"/>
    <col min="14" max="14" width="16.44140625" customWidth="1"/>
    <col min="15" max="15" width="19.109375" bestFit="1" customWidth="1"/>
  </cols>
  <sheetData>
    <row r="1" spans="1:15" s="129" customFormat="1" x14ac:dyDescent="0.3">
      <c r="A1" s="4" t="s">
        <v>41</v>
      </c>
      <c r="B1" s="4" t="s">
        <v>430</v>
      </c>
      <c r="C1" s="5" t="s">
        <v>60</v>
      </c>
      <c r="D1" s="5" t="s">
        <v>417</v>
      </c>
      <c r="E1" s="6" t="s">
        <v>510</v>
      </c>
      <c r="F1" s="5" t="s">
        <v>61</v>
      </c>
      <c r="G1" s="5" t="s">
        <v>289</v>
      </c>
      <c r="H1" s="5" t="s">
        <v>644</v>
      </c>
      <c r="I1" s="4" t="s">
        <v>432</v>
      </c>
      <c r="J1" s="5" t="s">
        <v>62</v>
      </c>
      <c r="K1" s="5" t="s">
        <v>419</v>
      </c>
      <c r="L1" s="6" t="s">
        <v>511</v>
      </c>
      <c r="M1" s="5" t="s">
        <v>63</v>
      </c>
      <c r="N1" s="5" t="s">
        <v>290</v>
      </c>
      <c r="O1" s="5" t="s">
        <v>648</v>
      </c>
    </row>
    <row r="2" spans="1:15" s="3" customFormat="1" x14ac:dyDescent="0.3">
      <c r="A2" s="59" t="s">
        <v>0</v>
      </c>
      <c r="B2" s="8"/>
      <c r="C2" s="3">
        <v>2</v>
      </c>
      <c r="E2" s="9"/>
      <c r="I2" s="8"/>
      <c r="J2" s="3">
        <v>2</v>
      </c>
      <c r="L2" s="9"/>
      <c r="M2" s="3">
        <v>1</v>
      </c>
      <c r="N2" s="3">
        <v>1</v>
      </c>
    </row>
    <row r="3" spans="1:15" s="3" customFormat="1" x14ac:dyDescent="0.3">
      <c r="A3" s="8" t="s">
        <v>153</v>
      </c>
      <c r="B3" s="8"/>
      <c r="E3" s="9"/>
      <c r="F3" s="3">
        <v>2</v>
      </c>
      <c r="I3" s="8"/>
      <c r="L3" s="9"/>
      <c r="M3" s="3">
        <v>2</v>
      </c>
    </row>
    <row r="4" spans="1:15" s="3" customFormat="1" x14ac:dyDescent="0.3">
      <c r="A4" s="8" t="s">
        <v>161</v>
      </c>
      <c r="B4" s="8"/>
      <c r="D4" s="3">
        <v>2</v>
      </c>
      <c r="E4" s="9"/>
      <c r="I4" s="8"/>
      <c r="J4" s="3">
        <v>2</v>
      </c>
      <c r="K4" s="3">
        <v>1</v>
      </c>
      <c r="L4" s="9"/>
      <c r="M4" s="3">
        <v>1</v>
      </c>
    </row>
    <row r="5" spans="1:15" s="3" customFormat="1" x14ac:dyDescent="0.3">
      <c r="A5" s="8" t="s">
        <v>162</v>
      </c>
      <c r="B5" s="8"/>
      <c r="C5" s="3">
        <v>2</v>
      </c>
      <c r="E5" s="9"/>
      <c r="F5" s="3">
        <v>1</v>
      </c>
      <c r="I5" s="8"/>
      <c r="J5" s="3">
        <v>2</v>
      </c>
      <c r="L5" s="9"/>
      <c r="M5" s="3">
        <v>1</v>
      </c>
    </row>
    <row r="6" spans="1:15" s="3" customFormat="1" x14ac:dyDescent="0.3">
      <c r="A6" s="8" t="s">
        <v>163</v>
      </c>
      <c r="B6" s="8"/>
      <c r="E6" s="9"/>
      <c r="F6" s="3">
        <v>2</v>
      </c>
      <c r="I6" s="8"/>
      <c r="L6" s="9"/>
      <c r="M6" s="3">
        <v>2</v>
      </c>
    </row>
    <row r="7" spans="1:15" s="3" customFormat="1" x14ac:dyDescent="0.3">
      <c r="A7" s="8" t="s">
        <v>182</v>
      </c>
      <c r="B7" s="8"/>
      <c r="C7" s="3">
        <v>1</v>
      </c>
      <c r="E7" s="9"/>
      <c r="G7" s="3" t="s">
        <v>487</v>
      </c>
      <c r="I7" s="8"/>
      <c r="J7" s="3">
        <v>1</v>
      </c>
      <c r="L7" s="9"/>
      <c r="M7" s="3" t="s">
        <v>650</v>
      </c>
      <c r="N7" s="3">
        <v>1</v>
      </c>
      <c r="O7" s="3" t="s">
        <v>651</v>
      </c>
    </row>
    <row r="8" spans="1:15" s="3" customFormat="1" x14ac:dyDescent="0.3">
      <c r="A8" s="8" t="s">
        <v>183</v>
      </c>
      <c r="B8" s="8">
        <v>1</v>
      </c>
      <c r="E8" s="9"/>
      <c r="F8" s="12">
        <v>2</v>
      </c>
      <c r="G8" s="3">
        <v>1</v>
      </c>
      <c r="I8" s="8">
        <v>1</v>
      </c>
      <c r="J8" s="3" t="s">
        <v>304</v>
      </c>
      <c r="L8" s="9"/>
      <c r="M8" s="3">
        <v>1</v>
      </c>
    </row>
    <row r="9" spans="1:15" s="3" customFormat="1" x14ac:dyDescent="0.3">
      <c r="A9" s="8" t="s">
        <v>184</v>
      </c>
      <c r="B9" s="8">
        <v>1</v>
      </c>
      <c r="C9" s="3">
        <v>2</v>
      </c>
      <c r="E9" s="9"/>
      <c r="H9" s="3" t="s">
        <v>431</v>
      </c>
      <c r="I9" s="8">
        <v>1</v>
      </c>
      <c r="J9" s="3" t="s">
        <v>304</v>
      </c>
      <c r="L9" s="9"/>
      <c r="N9" s="3" t="s">
        <v>646</v>
      </c>
      <c r="O9" s="3" t="s">
        <v>649</v>
      </c>
    </row>
    <row r="10" spans="1:15" s="3" customFormat="1" x14ac:dyDescent="0.3">
      <c r="A10" s="8" t="s">
        <v>185</v>
      </c>
      <c r="B10" s="8"/>
      <c r="C10" s="3">
        <v>2</v>
      </c>
      <c r="E10" s="9"/>
      <c r="I10" s="8"/>
      <c r="J10" s="3">
        <v>2</v>
      </c>
      <c r="L10" s="9"/>
    </row>
    <row r="11" spans="1:15" s="3" customFormat="1" x14ac:dyDescent="0.3">
      <c r="A11" s="8" t="s">
        <v>186</v>
      </c>
      <c r="B11" s="8"/>
      <c r="E11" s="9"/>
      <c r="H11" s="3" t="s">
        <v>336</v>
      </c>
      <c r="I11" s="8"/>
      <c r="L11" s="9"/>
      <c r="N11" s="3">
        <v>2</v>
      </c>
    </row>
    <row r="12" spans="1:15" s="3" customFormat="1" x14ac:dyDescent="0.3">
      <c r="A12" s="8" t="s">
        <v>187</v>
      </c>
      <c r="B12" s="8"/>
      <c r="C12" s="3">
        <v>1</v>
      </c>
      <c r="E12" s="9"/>
      <c r="F12" s="3">
        <v>2</v>
      </c>
      <c r="I12" s="8"/>
      <c r="L12" s="9"/>
      <c r="M12" s="3">
        <v>2</v>
      </c>
      <c r="N12" s="3">
        <v>2</v>
      </c>
    </row>
    <row r="13" spans="1:15" s="3" customFormat="1" x14ac:dyDescent="0.3">
      <c r="A13" s="8" t="s">
        <v>188</v>
      </c>
      <c r="B13" s="8"/>
      <c r="C13" s="3">
        <v>2</v>
      </c>
      <c r="E13" s="9"/>
      <c r="G13" s="3">
        <v>1</v>
      </c>
      <c r="I13" s="8"/>
      <c r="J13" s="3">
        <v>2</v>
      </c>
      <c r="L13" s="9"/>
      <c r="N13" s="3">
        <v>1</v>
      </c>
    </row>
    <row r="14" spans="1:15" s="3" customFormat="1" x14ac:dyDescent="0.3">
      <c r="A14" s="8" t="s">
        <v>189</v>
      </c>
      <c r="B14" s="8"/>
      <c r="C14" s="3">
        <v>2</v>
      </c>
      <c r="E14" s="9"/>
      <c r="G14" s="3">
        <v>2</v>
      </c>
      <c r="I14" s="8"/>
      <c r="J14" s="12">
        <v>2</v>
      </c>
      <c r="L14" s="9"/>
      <c r="M14" s="12">
        <v>2</v>
      </c>
      <c r="N14" s="3">
        <v>2</v>
      </c>
    </row>
    <row r="15" spans="1:15" s="3" customFormat="1" x14ac:dyDescent="0.3">
      <c r="A15" s="8" t="s">
        <v>190</v>
      </c>
      <c r="B15" s="8"/>
      <c r="C15" s="3">
        <v>1</v>
      </c>
      <c r="D15" s="3">
        <v>1</v>
      </c>
      <c r="E15" s="9"/>
      <c r="I15" s="8"/>
      <c r="J15" s="12">
        <v>1</v>
      </c>
      <c r="K15" s="3">
        <v>1</v>
      </c>
      <c r="L15" s="9"/>
      <c r="N15" s="3">
        <v>2</v>
      </c>
    </row>
    <row r="16" spans="1:15" s="3" customFormat="1" x14ac:dyDescent="0.3">
      <c r="A16" s="8" t="s">
        <v>191</v>
      </c>
      <c r="B16" s="8"/>
      <c r="D16" s="3">
        <v>2</v>
      </c>
      <c r="E16" s="9" t="s">
        <v>418</v>
      </c>
      <c r="F16" s="3">
        <v>1</v>
      </c>
      <c r="I16" s="8"/>
      <c r="K16" s="3">
        <v>2</v>
      </c>
      <c r="L16" s="9" t="s">
        <v>418</v>
      </c>
    </row>
    <row r="17" spans="1:14" s="3" customFormat="1" x14ac:dyDescent="0.3">
      <c r="A17" s="8" t="s">
        <v>192</v>
      </c>
      <c r="B17" s="8">
        <v>2</v>
      </c>
      <c r="E17" s="9"/>
      <c r="G17" s="3">
        <v>1</v>
      </c>
      <c r="I17" s="8"/>
      <c r="L17" s="9"/>
      <c r="N17" s="3">
        <v>2</v>
      </c>
    </row>
    <row r="18" spans="1:14" s="3" customFormat="1" x14ac:dyDescent="0.3">
      <c r="A18" s="8" t="s">
        <v>193</v>
      </c>
      <c r="B18" s="8"/>
      <c r="E18" s="9"/>
      <c r="I18" s="8">
        <v>2</v>
      </c>
      <c r="L18" s="9"/>
      <c r="N18" s="3">
        <v>1</v>
      </c>
    </row>
    <row r="19" spans="1:14" s="3" customFormat="1" x14ac:dyDescent="0.3">
      <c r="A19" s="8" t="s">
        <v>194</v>
      </c>
      <c r="B19" s="8"/>
      <c r="C19" s="3">
        <v>2</v>
      </c>
      <c r="E19" s="9"/>
      <c r="G19" s="3">
        <v>2</v>
      </c>
      <c r="I19" s="8"/>
      <c r="J19" s="3">
        <v>2</v>
      </c>
      <c r="L19" s="9"/>
      <c r="N19" s="12">
        <v>2</v>
      </c>
    </row>
    <row r="20" spans="1:14" s="3" customFormat="1" x14ac:dyDescent="0.3">
      <c r="A20" s="8" t="s">
        <v>195</v>
      </c>
      <c r="B20" s="8"/>
      <c r="E20" s="9"/>
      <c r="G20" s="3">
        <v>2</v>
      </c>
      <c r="I20" s="8"/>
      <c r="L20" s="9"/>
      <c r="N20" s="12">
        <v>2</v>
      </c>
    </row>
    <row r="21" spans="1:14" s="3" customFormat="1" x14ac:dyDescent="0.3">
      <c r="A21" s="8" t="s">
        <v>196</v>
      </c>
      <c r="B21" s="8"/>
      <c r="C21" s="3" t="s">
        <v>321</v>
      </c>
      <c r="E21" s="9" t="s">
        <v>596</v>
      </c>
      <c r="G21" s="12">
        <v>1</v>
      </c>
      <c r="H21" s="12"/>
      <c r="I21" s="8"/>
      <c r="J21" s="3">
        <v>1</v>
      </c>
      <c r="L21" s="9" t="s">
        <v>597</v>
      </c>
      <c r="N21" s="12">
        <v>1</v>
      </c>
    </row>
    <row r="22" spans="1:14" s="3" customFormat="1" x14ac:dyDescent="0.3">
      <c r="A22" s="8" t="s">
        <v>197</v>
      </c>
      <c r="B22" s="8"/>
      <c r="E22" s="9" t="s">
        <v>629</v>
      </c>
      <c r="I22" s="8"/>
      <c r="L22" s="9"/>
      <c r="M22" s="3">
        <v>1</v>
      </c>
      <c r="N22" s="12">
        <v>1</v>
      </c>
    </row>
    <row r="23" spans="1:14" s="3" customFormat="1" x14ac:dyDescent="0.3">
      <c r="A23" s="8" t="s">
        <v>229</v>
      </c>
      <c r="B23" s="8"/>
      <c r="E23" s="9"/>
      <c r="G23" s="3" t="s">
        <v>635</v>
      </c>
      <c r="I23" s="8"/>
      <c r="L23" s="9"/>
      <c r="N23" s="12" t="s">
        <v>635</v>
      </c>
    </row>
    <row r="24" spans="1:14" s="3" customFormat="1" x14ac:dyDescent="0.3">
      <c r="A24" s="8" t="s">
        <v>230</v>
      </c>
      <c r="B24" s="8"/>
      <c r="E24" s="9"/>
      <c r="G24" s="12">
        <v>1</v>
      </c>
      <c r="H24" s="12" t="s">
        <v>645</v>
      </c>
      <c r="I24" s="8"/>
      <c r="L24" s="9"/>
      <c r="N24" s="12">
        <v>2</v>
      </c>
    </row>
    <row r="25" spans="1:14" s="3" customFormat="1" x14ac:dyDescent="0.3">
      <c r="A25" s="8" t="s">
        <v>231</v>
      </c>
      <c r="B25" s="8">
        <v>1</v>
      </c>
      <c r="E25" s="9" t="s">
        <v>658</v>
      </c>
      <c r="I25" s="8">
        <v>1</v>
      </c>
      <c r="L25" s="9" t="s">
        <v>658</v>
      </c>
    </row>
    <row r="26" spans="1:14" s="35" customFormat="1" ht="15" thickBot="1" x14ac:dyDescent="0.35">
      <c r="A26" s="31" t="s">
        <v>232</v>
      </c>
      <c r="B26" s="31"/>
      <c r="E26" s="34"/>
      <c r="G26" s="3" t="s">
        <v>487</v>
      </c>
      <c r="I26" s="31"/>
      <c r="L26" s="34"/>
      <c r="N26" s="35">
        <v>2</v>
      </c>
    </row>
    <row r="27" spans="1:14" s="64" customFormat="1" x14ac:dyDescent="0.3">
      <c r="A27" s="1"/>
      <c r="B27" s="48" t="s">
        <v>477</v>
      </c>
      <c r="C27" s="2" t="s">
        <v>475</v>
      </c>
      <c r="D27" s="2" t="s">
        <v>478</v>
      </c>
      <c r="E27" s="25" t="s">
        <v>501</v>
      </c>
      <c r="F27" s="2" t="s">
        <v>476</v>
      </c>
      <c r="G27" s="2" t="s">
        <v>85</v>
      </c>
      <c r="H27" s="2" t="s">
        <v>647</v>
      </c>
      <c r="I27" s="92" t="s">
        <v>489</v>
      </c>
      <c r="J27" s="52" t="s">
        <v>490</v>
      </c>
      <c r="K27" s="52" t="s">
        <v>492</v>
      </c>
      <c r="L27" s="89" t="s">
        <v>491</v>
      </c>
      <c r="M27" s="270" t="s">
        <v>741</v>
      </c>
      <c r="N27" s="270"/>
    </row>
    <row r="28" spans="1:14" x14ac:dyDescent="0.3">
      <c r="A28" s="36" t="s">
        <v>433</v>
      </c>
      <c r="B28" s="8">
        <f>COUNTA(B2:B26)</f>
        <v>4</v>
      </c>
      <c r="C28" s="3">
        <f>COUNTA(C2:C26)</f>
        <v>11</v>
      </c>
      <c r="D28" s="3">
        <f>COUNTA(D2:D26)</f>
        <v>3</v>
      </c>
      <c r="E28" s="9">
        <f>COUNTA(E2:E26)</f>
        <v>4</v>
      </c>
      <c r="F28" s="3">
        <f t="shared" ref="F28:G28" si="0">COUNTA(F2:F26)</f>
        <v>6</v>
      </c>
      <c r="G28" s="3">
        <f t="shared" si="0"/>
        <v>11</v>
      </c>
      <c r="H28" s="12">
        <f>COUNTA(H2:H26)</f>
        <v>3</v>
      </c>
      <c r="I28" s="95">
        <f>SUM(B28:E28)</f>
        <v>22</v>
      </c>
      <c r="J28" s="49">
        <f>SUM(F28:H28)</f>
        <v>20</v>
      </c>
      <c r="K28" s="49"/>
      <c r="L28" s="90">
        <f>SUM(I28:K28)</f>
        <v>42</v>
      </c>
      <c r="M28" s="104">
        <f>SUM(C30,F30:G30)</f>
        <v>67</v>
      </c>
      <c r="N28" s="271">
        <f>M28/L30</f>
        <v>0.72043010752688175</v>
      </c>
    </row>
    <row r="29" spans="1:14" x14ac:dyDescent="0.3">
      <c r="A29" s="36" t="s">
        <v>434</v>
      </c>
      <c r="B29" s="8">
        <f t="shared" ref="B29:G29" si="1">COUNTA(I2:I26)</f>
        <v>4</v>
      </c>
      <c r="C29" s="3">
        <f t="shared" si="1"/>
        <v>12</v>
      </c>
      <c r="D29" s="3">
        <f t="shared" si="1"/>
        <v>3</v>
      </c>
      <c r="E29" s="9">
        <f t="shared" si="1"/>
        <v>3</v>
      </c>
      <c r="F29" s="3">
        <f t="shared" si="1"/>
        <v>10</v>
      </c>
      <c r="G29" s="3">
        <f t="shared" si="1"/>
        <v>17</v>
      </c>
      <c r="H29" s="12">
        <f>COUNTA(O2:O26)</f>
        <v>2</v>
      </c>
      <c r="I29" s="95">
        <f>SUM(B29:E29)</f>
        <v>22</v>
      </c>
      <c r="J29" s="49">
        <f>SUM(F29:H29)</f>
        <v>29</v>
      </c>
      <c r="K29" s="49"/>
      <c r="L29" s="90">
        <f t="shared" ref="L29:L31" si="2">SUM(I29:K29)</f>
        <v>51</v>
      </c>
      <c r="M29" s="104"/>
      <c r="N29" s="104"/>
    </row>
    <row r="30" spans="1:14" s="86" customFormat="1" x14ac:dyDescent="0.3">
      <c r="A30" s="86" t="s">
        <v>479</v>
      </c>
      <c r="B30" s="83">
        <f>SUM(B28:B29)</f>
        <v>8</v>
      </c>
      <c r="C30" s="82">
        <f>SUM(C28:C29)</f>
        <v>23</v>
      </c>
      <c r="D30" s="82">
        <f>SUM(D28:D29)</f>
        <v>6</v>
      </c>
      <c r="E30" s="84">
        <f>SUM(E28:E29)</f>
        <v>7</v>
      </c>
      <c r="F30" s="82">
        <f t="shared" ref="F30:H30" si="3">SUM(F28:F29)</f>
        <v>16</v>
      </c>
      <c r="G30" s="82">
        <f t="shared" si="3"/>
        <v>28</v>
      </c>
      <c r="H30" s="82">
        <f t="shared" si="3"/>
        <v>5</v>
      </c>
      <c r="I30" s="93">
        <f t="shared" ref="I30" si="4">SUM(I28:I29)</f>
        <v>44</v>
      </c>
      <c r="J30" s="85">
        <f t="shared" ref="J30" si="5">SUM(J28:J29)</f>
        <v>49</v>
      </c>
      <c r="K30" s="85">
        <f t="shared" ref="K30" si="6">SUM(K28:K29)</f>
        <v>0</v>
      </c>
      <c r="L30" s="98">
        <f t="shared" si="2"/>
        <v>93</v>
      </c>
      <c r="M30" s="272"/>
      <c r="N30" s="272"/>
    </row>
    <row r="31" spans="1:14" s="65" customFormat="1" ht="15" thickBot="1" x14ac:dyDescent="0.35">
      <c r="A31" s="65" t="s">
        <v>474</v>
      </c>
      <c r="B31" s="78">
        <f>ABS(B28-B29)</f>
        <v>0</v>
      </c>
      <c r="C31" s="74">
        <f>ABS(C28-C29)</f>
        <v>1</v>
      </c>
      <c r="D31" s="74">
        <f>ABS(D28-D29)</f>
        <v>0</v>
      </c>
      <c r="E31" s="79">
        <f>ABS(E28-E29)</f>
        <v>1</v>
      </c>
      <c r="F31" s="74">
        <f t="shared" ref="F31:K31" si="7">ABS(F28-F29)</f>
        <v>4</v>
      </c>
      <c r="G31" s="74">
        <f t="shared" si="7"/>
        <v>6</v>
      </c>
      <c r="H31" s="74">
        <f t="shared" si="7"/>
        <v>1</v>
      </c>
      <c r="I31" s="94">
        <f t="shared" si="7"/>
        <v>0</v>
      </c>
      <c r="J31" s="80">
        <f t="shared" si="7"/>
        <v>9</v>
      </c>
      <c r="K31" s="80">
        <f t="shared" si="7"/>
        <v>0</v>
      </c>
      <c r="L31" s="99">
        <f t="shared" si="2"/>
        <v>9</v>
      </c>
      <c r="M31" s="273"/>
      <c r="N31" s="273"/>
    </row>
    <row r="32" spans="1:14" s="30" customFormat="1" x14ac:dyDescent="0.3">
      <c r="A32" s="162" t="s">
        <v>730</v>
      </c>
      <c r="B32" s="30">
        <f>COUNTIF(B2:B26, "2") + COUNTIF(B2:B26, "2*")</f>
        <v>1</v>
      </c>
      <c r="C32" s="30">
        <f>COUNTIF(C2:C26, "2") + COUNTIF(C2:C26, "2*")</f>
        <v>8</v>
      </c>
      <c r="D32" s="30">
        <f t="shared" ref="D32:H32" si="8">COUNTIF(D2:D26, "2") + COUNTIF(D2:D26, "2*")</f>
        <v>2</v>
      </c>
      <c r="E32" s="30">
        <f t="shared" si="8"/>
        <v>2</v>
      </c>
      <c r="F32" s="30">
        <f t="shared" si="8"/>
        <v>4</v>
      </c>
      <c r="G32" s="30">
        <f t="shared" si="8"/>
        <v>6</v>
      </c>
      <c r="H32" s="30">
        <f t="shared" si="8"/>
        <v>3</v>
      </c>
    </row>
    <row r="33" spans="1:8" s="35" customFormat="1" ht="15" thickBot="1" x14ac:dyDescent="0.35">
      <c r="A33" s="163" t="s">
        <v>731</v>
      </c>
      <c r="B33" s="35">
        <f t="shared" ref="B33:H33" si="9">COUNTIF(I2:I26, "2") + COUNTIF(I2:I26, "2*")</f>
        <v>1</v>
      </c>
      <c r="C33" s="35">
        <f t="shared" si="9"/>
        <v>9</v>
      </c>
      <c r="D33" s="35">
        <f t="shared" si="9"/>
        <v>1</v>
      </c>
      <c r="E33" s="35">
        <f t="shared" si="9"/>
        <v>2</v>
      </c>
      <c r="F33" s="35">
        <f t="shared" si="9"/>
        <v>5</v>
      </c>
      <c r="G33" s="35">
        <f t="shared" si="9"/>
        <v>10</v>
      </c>
      <c r="H33" s="35">
        <f t="shared" si="9"/>
        <v>0</v>
      </c>
    </row>
  </sheetData>
  <conditionalFormatting sqref="B28:H3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4" workbookViewId="0">
      <selection activeCell="B29" sqref="B29:C30"/>
    </sheetView>
  </sheetViews>
  <sheetFormatPr defaultRowHeight="14.4" x14ac:dyDescent="0.3"/>
  <cols>
    <col min="1" max="1" width="5.6640625" style="149" bestFit="1" customWidth="1"/>
    <col min="2" max="4" width="8.88671875" style="150"/>
    <col min="5" max="5" width="8.88671875" style="151"/>
    <col min="6" max="7" width="8.88671875" style="150"/>
    <col min="8" max="8" width="11" style="147" bestFit="1" customWidth="1"/>
    <col min="9" max="16384" width="8.88671875" style="152"/>
  </cols>
  <sheetData>
    <row r="1" spans="1:10" s="146" customFormat="1" ht="15" thickBot="1" x14ac:dyDescent="0.35">
      <c r="A1" s="10"/>
      <c r="B1" s="194" t="s">
        <v>489</v>
      </c>
      <c r="C1" s="194" t="s">
        <v>490</v>
      </c>
      <c r="D1" s="194"/>
      <c r="E1" s="6"/>
      <c r="F1" s="194" t="s">
        <v>682</v>
      </c>
      <c r="G1" s="194" t="s">
        <v>683</v>
      </c>
      <c r="H1" s="195" t="s">
        <v>684</v>
      </c>
      <c r="I1" s="5" t="s">
        <v>685</v>
      </c>
      <c r="J1" s="5" t="s">
        <v>669</v>
      </c>
    </row>
    <row r="2" spans="1:10" s="229" customFormat="1" x14ac:dyDescent="0.3">
      <c r="A2" s="222" t="s">
        <v>0</v>
      </c>
      <c r="B2" s="223">
        <v>109</v>
      </c>
      <c r="C2" s="223">
        <v>9</v>
      </c>
      <c r="D2" s="224">
        <f t="shared" ref="D2:D26" si="0">B2/SUM(B2:C2)</f>
        <v>0.92372881355932202</v>
      </c>
      <c r="E2" s="230">
        <f>C2/SUM(B2:C2)</f>
        <v>7.6271186440677971E-2</v>
      </c>
      <c r="F2" s="225">
        <v>6940</v>
      </c>
      <c r="G2" s="225">
        <v>1677</v>
      </c>
      <c r="H2" s="226">
        <v>547931</v>
      </c>
      <c r="I2" s="227">
        <v>547.93100000000004</v>
      </c>
      <c r="J2" s="228">
        <v>6.5582407407407404E-3</v>
      </c>
    </row>
    <row r="3" spans="1:10" s="148" customFormat="1" x14ac:dyDescent="0.3">
      <c r="A3" s="196" t="s">
        <v>153</v>
      </c>
      <c r="B3" s="197">
        <v>72</v>
      </c>
      <c r="C3" s="197">
        <v>2</v>
      </c>
      <c r="D3" s="220">
        <f t="shared" si="0"/>
        <v>0.97297297297297303</v>
      </c>
      <c r="E3" s="231">
        <f t="shared" ref="E3:E26" si="1">C3/SUM(B3:C3)</f>
        <v>2.7027027027027029E-2</v>
      </c>
      <c r="F3" s="119">
        <v>4958</v>
      </c>
      <c r="G3" s="119">
        <v>1088</v>
      </c>
      <c r="H3" s="198">
        <v>976841</v>
      </c>
      <c r="I3" s="199">
        <v>976.84100000000001</v>
      </c>
      <c r="J3" s="200">
        <v>9.5979166666666661E-3</v>
      </c>
    </row>
    <row r="4" spans="1:10" s="148" customFormat="1" x14ac:dyDescent="0.3">
      <c r="A4" s="196" t="s">
        <v>161</v>
      </c>
      <c r="B4" s="197">
        <v>37</v>
      </c>
      <c r="C4" s="197">
        <v>8</v>
      </c>
      <c r="D4" s="220">
        <f t="shared" si="0"/>
        <v>0.82222222222222219</v>
      </c>
      <c r="E4" s="231">
        <f t="shared" si="1"/>
        <v>0.17777777777777778</v>
      </c>
      <c r="F4" s="119">
        <v>2082</v>
      </c>
      <c r="G4" s="119">
        <v>574</v>
      </c>
      <c r="H4" s="198">
        <v>589003</v>
      </c>
      <c r="I4" s="199">
        <v>589.00300000000004</v>
      </c>
      <c r="J4" s="200" t="s">
        <v>686</v>
      </c>
    </row>
    <row r="5" spans="1:10" s="148" customFormat="1" x14ac:dyDescent="0.3">
      <c r="A5" s="196" t="s">
        <v>162</v>
      </c>
      <c r="B5" s="197">
        <v>24</v>
      </c>
      <c r="C5" s="197">
        <v>4</v>
      </c>
      <c r="D5" s="220">
        <f t="shared" si="0"/>
        <v>0.8571428571428571</v>
      </c>
      <c r="E5" s="231">
        <f t="shared" si="1"/>
        <v>0.14285714285714285</v>
      </c>
      <c r="F5" s="119">
        <v>1435</v>
      </c>
      <c r="G5" s="119">
        <v>255</v>
      </c>
      <c r="H5" s="198">
        <v>463555</v>
      </c>
      <c r="I5" s="199">
        <v>463.55500000000001</v>
      </c>
      <c r="J5" s="200">
        <v>4.9299652777777779E-3</v>
      </c>
    </row>
    <row r="6" spans="1:10" s="148" customFormat="1" x14ac:dyDescent="0.3">
      <c r="A6" s="196" t="s">
        <v>163</v>
      </c>
      <c r="B6" s="197">
        <v>15</v>
      </c>
      <c r="C6" s="197">
        <v>13</v>
      </c>
      <c r="D6" s="220">
        <f t="shared" si="0"/>
        <v>0.5357142857142857</v>
      </c>
      <c r="E6" s="231">
        <f t="shared" si="1"/>
        <v>0.4642857142857143</v>
      </c>
      <c r="F6" s="119">
        <v>936</v>
      </c>
      <c r="G6" s="119">
        <v>414</v>
      </c>
      <c r="H6" s="198">
        <v>485571</v>
      </c>
      <c r="I6" s="199">
        <v>485.57100000000003</v>
      </c>
      <c r="J6" s="200">
        <v>3.9234374999999998E-3</v>
      </c>
    </row>
    <row r="7" spans="1:10" x14ac:dyDescent="0.3">
      <c r="A7" s="196" t="s">
        <v>182</v>
      </c>
      <c r="B7" s="197">
        <v>19</v>
      </c>
      <c r="C7" s="197">
        <v>9</v>
      </c>
      <c r="D7" s="220">
        <f t="shared" si="0"/>
        <v>0.6785714285714286</v>
      </c>
      <c r="E7" s="231">
        <f t="shared" si="1"/>
        <v>0.32142857142857145</v>
      </c>
      <c r="F7" s="119">
        <v>1230</v>
      </c>
      <c r="G7" s="119">
        <v>535</v>
      </c>
      <c r="H7" s="198">
        <v>275919</v>
      </c>
      <c r="I7" s="199">
        <v>275.91899999999998</v>
      </c>
      <c r="J7" s="200">
        <v>3.2011574074074073E-3</v>
      </c>
    </row>
    <row r="8" spans="1:10" x14ac:dyDescent="0.3">
      <c r="A8" s="196" t="s">
        <v>183</v>
      </c>
      <c r="B8" s="197">
        <v>11</v>
      </c>
      <c r="C8" s="197">
        <v>4</v>
      </c>
      <c r="D8" s="220">
        <f t="shared" si="0"/>
        <v>0.73333333333333328</v>
      </c>
      <c r="E8" s="231">
        <f t="shared" si="1"/>
        <v>0.26666666666666666</v>
      </c>
      <c r="F8" s="119">
        <v>1542</v>
      </c>
      <c r="G8" s="119">
        <v>353</v>
      </c>
      <c r="H8" s="198">
        <v>240642</v>
      </c>
      <c r="I8" s="199">
        <v>240.642</v>
      </c>
      <c r="J8" s="200">
        <v>3.237152777777778E-3</v>
      </c>
    </row>
    <row r="9" spans="1:10" s="148" customFormat="1" x14ac:dyDescent="0.3">
      <c r="A9" s="196" t="s">
        <v>184</v>
      </c>
      <c r="B9" s="197">
        <v>52</v>
      </c>
      <c r="C9" s="197">
        <v>11</v>
      </c>
      <c r="D9" s="220">
        <f t="shared" si="0"/>
        <v>0.82539682539682535</v>
      </c>
      <c r="E9" s="231">
        <f t="shared" si="1"/>
        <v>0.17460317460317459</v>
      </c>
      <c r="F9" s="119">
        <v>7836</v>
      </c>
      <c r="G9" s="119">
        <v>896</v>
      </c>
      <c r="H9" s="198">
        <v>551853</v>
      </c>
      <c r="I9" s="199">
        <v>551.85299999999995</v>
      </c>
      <c r="J9" s="200">
        <v>7.2075462962962961E-3</v>
      </c>
    </row>
    <row r="10" spans="1:10" x14ac:dyDescent="0.3">
      <c r="A10" s="11" t="s">
        <v>185</v>
      </c>
      <c r="B10" s="197">
        <v>26</v>
      </c>
      <c r="C10" s="197">
        <v>3</v>
      </c>
      <c r="D10" s="220">
        <f t="shared" si="0"/>
        <v>0.89655172413793105</v>
      </c>
      <c r="E10" s="231">
        <f t="shared" si="1"/>
        <v>0.10344827586206896</v>
      </c>
      <c r="F10" s="96">
        <v>2233</v>
      </c>
      <c r="G10" s="96">
        <v>600</v>
      </c>
      <c r="H10" s="198">
        <v>422993</v>
      </c>
      <c r="I10" s="199">
        <v>422.99299999999999</v>
      </c>
      <c r="J10" s="200">
        <v>5.6627314814814813E-3</v>
      </c>
    </row>
    <row r="11" spans="1:10" x14ac:dyDescent="0.3">
      <c r="A11" s="11" t="s">
        <v>186</v>
      </c>
      <c r="B11" s="197">
        <v>22</v>
      </c>
      <c r="C11" s="197">
        <v>18</v>
      </c>
      <c r="D11" s="220">
        <f t="shared" si="0"/>
        <v>0.55000000000000004</v>
      </c>
      <c r="E11" s="231">
        <f t="shared" si="1"/>
        <v>0.45</v>
      </c>
      <c r="F11" s="96">
        <v>1545</v>
      </c>
      <c r="G11" s="96">
        <v>28</v>
      </c>
      <c r="H11" s="198">
        <v>701079</v>
      </c>
      <c r="I11" s="199">
        <v>701.07899999999995</v>
      </c>
      <c r="J11" s="200">
        <v>7.7821296296296293E-3</v>
      </c>
    </row>
    <row r="12" spans="1:10" x14ac:dyDescent="0.3">
      <c r="A12" s="11" t="s">
        <v>187</v>
      </c>
      <c r="B12" s="197">
        <v>18</v>
      </c>
      <c r="C12" s="197">
        <v>5</v>
      </c>
      <c r="D12" s="220">
        <f t="shared" si="0"/>
        <v>0.78260869565217395</v>
      </c>
      <c r="E12" s="231">
        <f t="shared" si="1"/>
        <v>0.21739130434782608</v>
      </c>
      <c r="F12" s="96">
        <v>2178</v>
      </c>
      <c r="G12" s="96">
        <v>229</v>
      </c>
      <c r="H12" s="198">
        <v>211059</v>
      </c>
      <c r="I12" s="199">
        <v>211.059</v>
      </c>
      <c r="J12" s="200">
        <v>2.8224074074074072E-3</v>
      </c>
    </row>
    <row r="13" spans="1:10" x14ac:dyDescent="0.3">
      <c r="A13" s="11" t="s">
        <v>188</v>
      </c>
      <c r="B13" s="197">
        <v>43</v>
      </c>
      <c r="C13" s="197">
        <v>2</v>
      </c>
      <c r="D13" s="220">
        <f t="shared" si="0"/>
        <v>0.9555555555555556</v>
      </c>
      <c r="E13" s="231">
        <f t="shared" si="1"/>
        <v>4.4444444444444446E-2</v>
      </c>
      <c r="F13" s="96">
        <v>6664</v>
      </c>
      <c r="G13" s="96">
        <v>1254</v>
      </c>
      <c r="H13" s="198">
        <v>351907</v>
      </c>
      <c r="I13" s="199">
        <v>351.90699999999998</v>
      </c>
      <c r="J13" s="200">
        <v>4.3252662037037036E-3</v>
      </c>
    </row>
    <row r="14" spans="1:10" x14ac:dyDescent="0.3">
      <c r="A14" s="11" t="s">
        <v>189</v>
      </c>
      <c r="B14" s="197">
        <v>75</v>
      </c>
      <c r="C14" s="197">
        <v>10</v>
      </c>
      <c r="D14" s="220">
        <f t="shared" si="0"/>
        <v>0.88235294117647056</v>
      </c>
      <c r="E14" s="231">
        <f t="shared" si="1"/>
        <v>0.11764705882352941</v>
      </c>
      <c r="F14" s="96">
        <v>3176</v>
      </c>
      <c r="G14" s="96">
        <v>1280</v>
      </c>
      <c r="H14" s="198">
        <v>483366</v>
      </c>
      <c r="I14" s="199">
        <v>483.36599999999999</v>
      </c>
      <c r="J14" s="200">
        <v>5.7042939814814812E-3</v>
      </c>
    </row>
    <row r="15" spans="1:10" x14ac:dyDescent="0.3">
      <c r="A15" s="11" t="s">
        <v>190</v>
      </c>
      <c r="B15" s="197">
        <v>67</v>
      </c>
      <c r="C15" s="197">
        <v>22</v>
      </c>
      <c r="D15" s="220">
        <f t="shared" si="0"/>
        <v>0.7528089887640449</v>
      </c>
      <c r="E15" s="231">
        <f t="shared" si="1"/>
        <v>0.24719101123595505</v>
      </c>
      <c r="F15" s="96">
        <v>4987</v>
      </c>
      <c r="G15" s="96">
        <v>1180</v>
      </c>
      <c r="H15" s="198">
        <v>642740</v>
      </c>
      <c r="I15" s="199">
        <v>642.74</v>
      </c>
      <c r="J15" s="200">
        <v>7.4581018518518512E-3</v>
      </c>
    </row>
    <row r="16" spans="1:10" x14ac:dyDescent="0.3">
      <c r="A16" s="11" t="s">
        <v>191</v>
      </c>
      <c r="B16" s="197">
        <v>30</v>
      </c>
      <c r="C16" s="197">
        <v>8</v>
      </c>
      <c r="D16" s="220">
        <f t="shared" si="0"/>
        <v>0.78947368421052633</v>
      </c>
      <c r="E16" s="231">
        <f t="shared" si="1"/>
        <v>0.21052631578947367</v>
      </c>
      <c r="F16" s="96">
        <v>1761</v>
      </c>
      <c r="G16" s="96">
        <v>492</v>
      </c>
      <c r="H16" s="198">
        <v>382516</v>
      </c>
      <c r="I16" s="199">
        <v>382.51600000000002</v>
      </c>
      <c r="J16" s="200">
        <v>5.092303240740741E-3</v>
      </c>
    </row>
    <row r="17" spans="1:10" x14ac:dyDescent="0.3">
      <c r="A17" s="11" t="s">
        <v>192</v>
      </c>
      <c r="B17" s="197">
        <v>62</v>
      </c>
      <c r="C17" s="197">
        <v>15</v>
      </c>
      <c r="D17" s="220">
        <f t="shared" si="0"/>
        <v>0.80519480519480524</v>
      </c>
      <c r="E17" s="231">
        <f t="shared" si="1"/>
        <v>0.19480519480519481</v>
      </c>
      <c r="F17" s="96">
        <v>4746</v>
      </c>
      <c r="G17" s="96">
        <v>751</v>
      </c>
      <c r="H17" s="198">
        <v>485385</v>
      </c>
      <c r="I17" s="199">
        <v>485.38499999999999</v>
      </c>
      <c r="J17" s="200">
        <v>6.9066435185185177E-3</v>
      </c>
    </row>
    <row r="18" spans="1:10" x14ac:dyDescent="0.3">
      <c r="A18" s="11" t="s">
        <v>193</v>
      </c>
      <c r="B18" s="197">
        <v>50</v>
      </c>
      <c r="C18" s="197">
        <v>10</v>
      </c>
      <c r="D18" s="220">
        <f t="shared" si="0"/>
        <v>0.83333333333333337</v>
      </c>
      <c r="E18" s="231">
        <f t="shared" si="1"/>
        <v>0.16666666666666666</v>
      </c>
      <c r="F18" s="96">
        <v>3479</v>
      </c>
      <c r="G18" s="96">
        <v>746</v>
      </c>
      <c r="H18" s="198">
        <v>335844</v>
      </c>
      <c r="I18" s="199">
        <v>335.84399999999999</v>
      </c>
      <c r="J18" s="200">
        <v>4.0360763888888885E-3</v>
      </c>
    </row>
    <row r="19" spans="1:10" x14ac:dyDescent="0.3">
      <c r="A19" s="11" t="s">
        <v>194</v>
      </c>
      <c r="B19" s="197">
        <v>59</v>
      </c>
      <c r="C19" s="197">
        <v>5</v>
      </c>
      <c r="D19" s="220">
        <f t="shared" si="0"/>
        <v>0.921875</v>
      </c>
      <c r="E19" s="231">
        <f t="shared" si="1"/>
        <v>7.8125E-2</v>
      </c>
      <c r="F19" s="96">
        <v>3805</v>
      </c>
      <c r="G19" s="96">
        <v>1099</v>
      </c>
      <c r="H19" s="198">
        <v>393750</v>
      </c>
      <c r="I19" s="199">
        <v>393.75</v>
      </c>
      <c r="J19" s="200">
        <v>4.5223379629629632E-3</v>
      </c>
    </row>
    <row r="20" spans="1:10" x14ac:dyDescent="0.3">
      <c r="A20" s="11" t="s">
        <v>195</v>
      </c>
      <c r="B20" s="197">
        <v>57</v>
      </c>
      <c r="C20" s="197">
        <v>6</v>
      </c>
      <c r="D20" s="220">
        <f t="shared" si="0"/>
        <v>0.90476190476190477</v>
      </c>
      <c r="E20" s="231">
        <f t="shared" si="1"/>
        <v>9.5238095238095233E-2</v>
      </c>
      <c r="F20" s="96">
        <v>4890</v>
      </c>
      <c r="G20" s="96">
        <v>1041</v>
      </c>
      <c r="H20" s="198">
        <v>415487</v>
      </c>
      <c r="I20" s="199">
        <v>415.48700000000002</v>
      </c>
      <c r="J20" s="200">
        <v>4.8065162037037035E-3</v>
      </c>
    </row>
    <row r="21" spans="1:10" x14ac:dyDescent="0.3">
      <c r="A21" s="11" t="s">
        <v>196</v>
      </c>
      <c r="B21" s="197">
        <v>10</v>
      </c>
      <c r="C21" s="197">
        <v>4</v>
      </c>
      <c r="D21" s="220">
        <f t="shared" si="0"/>
        <v>0.7142857142857143</v>
      </c>
      <c r="E21" s="231">
        <f t="shared" si="1"/>
        <v>0.2857142857142857</v>
      </c>
      <c r="F21" s="96">
        <v>1137</v>
      </c>
      <c r="G21" s="96">
        <v>152</v>
      </c>
      <c r="H21" s="198">
        <v>224197</v>
      </c>
      <c r="I21" s="199">
        <v>224.197</v>
      </c>
      <c r="J21" s="200">
        <v>3.0834953703703706E-3</v>
      </c>
    </row>
    <row r="22" spans="1:10" x14ac:dyDescent="0.3">
      <c r="A22" s="196" t="s">
        <v>197</v>
      </c>
      <c r="B22" s="197">
        <v>42</v>
      </c>
      <c r="C22" s="197">
        <v>5</v>
      </c>
      <c r="D22" s="220">
        <f t="shared" si="0"/>
        <v>0.8936170212765957</v>
      </c>
      <c r="E22" s="231">
        <f t="shared" si="1"/>
        <v>0.10638297872340426</v>
      </c>
      <c r="F22" s="119">
        <v>3924</v>
      </c>
      <c r="G22" s="119">
        <v>744</v>
      </c>
      <c r="H22" s="198">
        <v>528760</v>
      </c>
      <c r="I22" s="199">
        <v>528.76</v>
      </c>
      <c r="J22" s="200">
        <v>5.4846064814814818E-3</v>
      </c>
    </row>
    <row r="23" spans="1:10" x14ac:dyDescent="0.3">
      <c r="A23" s="11" t="s">
        <v>229</v>
      </c>
      <c r="B23" s="197">
        <v>7</v>
      </c>
      <c r="C23" s="197">
        <v>4</v>
      </c>
      <c r="D23" s="220">
        <f t="shared" si="0"/>
        <v>0.63636363636363635</v>
      </c>
      <c r="E23" s="231">
        <f t="shared" si="1"/>
        <v>0.36363636363636365</v>
      </c>
      <c r="F23" s="96">
        <v>673</v>
      </c>
      <c r="G23" s="96">
        <v>39</v>
      </c>
      <c r="H23" s="198">
        <v>255445</v>
      </c>
      <c r="I23" s="199">
        <v>255.44499999999999</v>
      </c>
      <c r="J23" s="200">
        <v>2.7333101851851854E-3</v>
      </c>
    </row>
    <row r="24" spans="1:10" x14ac:dyDescent="0.3">
      <c r="A24" s="11" t="s">
        <v>230</v>
      </c>
      <c r="B24" s="197">
        <v>11</v>
      </c>
      <c r="C24" s="197">
        <v>0</v>
      </c>
      <c r="D24" s="220">
        <f t="shared" si="0"/>
        <v>1</v>
      </c>
      <c r="E24" s="231">
        <f t="shared" si="1"/>
        <v>0</v>
      </c>
      <c r="F24" s="96">
        <v>1567</v>
      </c>
      <c r="G24" s="96">
        <v>308</v>
      </c>
      <c r="H24" s="198">
        <v>607388</v>
      </c>
      <c r="I24" s="199">
        <v>607.38800000000003</v>
      </c>
      <c r="J24" s="200">
        <v>2.7845717592592592E-3</v>
      </c>
    </row>
    <row r="25" spans="1:10" x14ac:dyDescent="0.3">
      <c r="A25" s="11" t="s">
        <v>231</v>
      </c>
      <c r="B25" s="197">
        <v>43</v>
      </c>
      <c r="C25" s="197">
        <v>2</v>
      </c>
      <c r="D25" s="220">
        <f t="shared" si="0"/>
        <v>0.9555555555555556</v>
      </c>
      <c r="E25" s="231">
        <f t="shared" si="1"/>
        <v>4.4444444444444446E-2</v>
      </c>
      <c r="F25" s="96">
        <v>2323</v>
      </c>
      <c r="G25" s="96">
        <v>378</v>
      </c>
      <c r="H25" s="198">
        <v>253705</v>
      </c>
      <c r="I25" s="199">
        <v>253.70500000000001</v>
      </c>
      <c r="J25" s="200">
        <v>3.4570486111111117E-3</v>
      </c>
    </row>
    <row r="26" spans="1:10" s="153" customFormat="1" ht="15" thickBot="1" x14ac:dyDescent="0.35">
      <c r="A26" s="133" t="s">
        <v>232</v>
      </c>
      <c r="B26" s="202">
        <v>25</v>
      </c>
      <c r="C26" s="202">
        <v>5</v>
      </c>
      <c r="D26" s="221">
        <f t="shared" si="0"/>
        <v>0.83333333333333337</v>
      </c>
      <c r="E26" s="232">
        <f t="shared" si="1"/>
        <v>0.16666666666666666</v>
      </c>
      <c r="F26" s="134">
        <v>1890</v>
      </c>
      <c r="G26" s="134">
        <v>437</v>
      </c>
      <c r="H26" s="203">
        <v>304207</v>
      </c>
      <c r="I26" s="204">
        <v>304.20699999999999</v>
      </c>
      <c r="J26" s="205">
        <v>3.8020254629629632E-3</v>
      </c>
    </row>
    <row r="27" spans="1:10" s="154" customFormat="1" x14ac:dyDescent="0.3">
      <c r="A27" s="207" t="s">
        <v>344</v>
      </c>
      <c r="B27" s="208">
        <v>39.44</v>
      </c>
      <c r="C27" s="208">
        <v>7.36</v>
      </c>
      <c r="D27" s="208"/>
      <c r="E27" s="209"/>
      <c r="F27" s="210">
        <v>3117.48</v>
      </c>
      <c r="G27" s="210">
        <v>662</v>
      </c>
      <c r="H27" s="206"/>
      <c r="I27" s="36"/>
      <c r="J27" s="36"/>
    </row>
    <row r="28" spans="1:10" s="148" customFormat="1" x14ac:dyDescent="0.3">
      <c r="A28" s="132" t="s">
        <v>346</v>
      </c>
      <c r="B28" s="201">
        <v>5.0764423237801761</v>
      </c>
      <c r="C28" s="201">
        <v>1.0643934109779774</v>
      </c>
      <c r="D28" s="201"/>
      <c r="E28" s="209"/>
      <c r="F28" s="211">
        <v>405.19864313691875</v>
      </c>
      <c r="G28" s="211">
        <v>86.573687303552759</v>
      </c>
      <c r="H28" s="212"/>
      <c r="I28" s="65"/>
      <c r="J28" s="65"/>
    </row>
    <row r="29" spans="1:10" s="155" customFormat="1" x14ac:dyDescent="0.3">
      <c r="A29" s="213" t="s">
        <v>491</v>
      </c>
      <c r="B29" s="214">
        <v>986</v>
      </c>
      <c r="C29" s="214">
        <v>184</v>
      </c>
      <c r="D29" s="214"/>
      <c r="E29" s="215">
        <v>1170</v>
      </c>
      <c r="F29" s="216">
        <v>77937</v>
      </c>
      <c r="G29" s="216">
        <v>16550</v>
      </c>
      <c r="H29" s="212"/>
      <c r="I29" s="217"/>
      <c r="J29" s="217"/>
    </row>
    <row r="30" spans="1:10" s="154" customFormat="1" x14ac:dyDescent="0.3">
      <c r="A30" s="207" t="s">
        <v>521</v>
      </c>
      <c r="B30" s="218">
        <v>0.84273504273504274</v>
      </c>
      <c r="C30" s="218">
        <v>0.15726495726495726</v>
      </c>
      <c r="D30" s="218"/>
      <c r="E30" s="209"/>
      <c r="F30" s="219"/>
      <c r="G30" s="219"/>
      <c r="H30" s="206"/>
      <c r="I30" s="36"/>
      <c r="J30" s="36"/>
    </row>
    <row r="31" spans="1:10" x14ac:dyDescent="0.3">
      <c r="B31" s="150">
        <f>STDEV(B2:B26)</f>
        <v>25.382211618900879</v>
      </c>
      <c r="C31" s="150">
        <f t="shared" ref="C31:G31" si="2">STDEV(C2:C26)</f>
        <v>5.3219670548898863</v>
      </c>
      <c r="D31" s="150">
        <f t="shared" si="2"/>
        <v>0.12431967731392052</v>
      </c>
      <c r="E31" s="150">
        <f t="shared" si="2"/>
        <v>0.12431967731392184</v>
      </c>
      <c r="F31" s="150">
        <f t="shared" si="2"/>
        <v>2025.9932156845937</v>
      </c>
      <c r="G31" s="150">
        <f t="shared" si="2"/>
        <v>432.86843651776383</v>
      </c>
    </row>
  </sheetData>
  <conditionalFormatting sqref="H31:H1048576">
    <cfRule type="colorScale" priority="3">
      <colorScale>
        <cfvo type="min"/>
        <cfvo type="percentile" val="50"/>
        <cfvo type="max"/>
        <color rgb="FF63BE7B"/>
        <color rgb="FFFFEB84"/>
        <color rgb="FFF8696B"/>
      </colorScale>
    </cfRule>
  </conditionalFormatting>
  <conditionalFormatting sqref="H1:H30">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B27" sqref="B27:D28"/>
    </sheetView>
  </sheetViews>
  <sheetFormatPr defaultRowHeight="14.4" x14ac:dyDescent="0.3"/>
  <cols>
    <col min="1" max="1" width="9.109375" customWidth="1"/>
    <col min="2" max="2" width="7.88671875" bestFit="1" customWidth="1"/>
    <col min="3" max="3" width="15.33203125" bestFit="1" customWidth="1"/>
    <col min="5" max="5" width="15.6640625" bestFit="1" customWidth="1"/>
    <col min="6" max="6" width="8.88671875" style="42"/>
  </cols>
  <sheetData>
    <row r="1" spans="1:6" s="1" customFormat="1" x14ac:dyDescent="0.3">
      <c r="A1" s="1" t="s">
        <v>667</v>
      </c>
      <c r="B1" s="1" t="s">
        <v>41</v>
      </c>
      <c r="C1" s="1" t="s">
        <v>668</v>
      </c>
      <c r="D1" s="1" t="s">
        <v>669</v>
      </c>
      <c r="E1" s="1" t="s">
        <v>670</v>
      </c>
      <c r="F1" s="1" t="s">
        <v>375</v>
      </c>
    </row>
    <row r="2" spans="1:6" x14ac:dyDescent="0.3">
      <c r="A2">
        <v>25</v>
      </c>
      <c r="B2" t="s">
        <v>0</v>
      </c>
      <c r="C2" t="s">
        <v>671</v>
      </c>
      <c r="D2" s="143">
        <v>4.3305902777777778E-3</v>
      </c>
      <c r="E2" s="144">
        <v>41507.640729166669</v>
      </c>
    </row>
    <row r="3" spans="1:6" x14ac:dyDescent="0.3">
      <c r="A3">
        <v>29</v>
      </c>
      <c r="B3" t="s">
        <v>153</v>
      </c>
      <c r="C3" t="s">
        <v>671</v>
      </c>
      <c r="D3" s="143">
        <v>5.9172337962962963E-3</v>
      </c>
      <c r="E3" s="144">
        <v>41508.468368055554</v>
      </c>
    </row>
    <row r="4" spans="1:6" x14ac:dyDescent="0.3">
      <c r="A4">
        <v>34</v>
      </c>
      <c r="B4" t="s">
        <v>161</v>
      </c>
      <c r="C4" t="s">
        <v>671</v>
      </c>
      <c r="D4" s="143">
        <v>1.0124710648148148E-2</v>
      </c>
      <c r="E4" s="144">
        <v>41508.591284722221</v>
      </c>
    </row>
    <row r="5" spans="1:6" x14ac:dyDescent="0.3">
      <c r="A5">
        <v>38</v>
      </c>
      <c r="B5" t="s">
        <v>162</v>
      </c>
      <c r="C5" t="s">
        <v>672</v>
      </c>
      <c r="D5" s="143"/>
      <c r="E5" s="144">
        <v>41508.658067129632</v>
      </c>
      <c r="F5" s="42" t="s">
        <v>675</v>
      </c>
    </row>
    <row r="6" spans="1:6" x14ac:dyDescent="0.3">
      <c r="A6">
        <v>41</v>
      </c>
      <c r="B6" t="s">
        <v>163</v>
      </c>
      <c r="C6" t="s">
        <v>671</v>
      </c>
      <c r="D6" s="143">
        <v>1.0144560185185185E-2</v>
      </c>
      <c r="E6" s="144">
        <v>41508.693773148145</v>
      </c>
    </row>
    <row r="7" spans="1:6" x14ac:dyDescent="0.3">
      <c r="A7">
        <v>44</v>
      </c>
      <c r="B7" t="s">
        <v>182</v>
      </c>
      <c r="C7" t="s">
        <v>671</v>
      </c>
      <c r="D7" s="143">
        <v>8.8784722222222234E-3</v>
      </c>
      <c r="E7" s="144">
        <v>41509.569236111114</v>
      </c>
    </row>
    <row r="8" spans="1:6" x14ac:dyDescent="0.3">
      <c r="A8">
        <v>47</v>
      </c>
      <c r="B8" t="s">
        <v>183</v>
      </c>
      <c r="C8" t="s">
        <v>671</v>
      </c>
      <c r="D8" s="143">
        <v>7.8675810185185185E-3</v>
      </c>
      <c r="E8" s="144">
        <v>41509.622106481482</v>
      </c>
    </row>
    <row r="9" spans="1:6" x14ac:dyDescent="0.3">
      <c r="A9">
        <v>50</v>
      </c>
      <c r="B9" t="s">
        <v>184</v>
      </c>
      <c r="C9" t="s">
        <v>671</v>
      </c>
      <c r="D9" s="143">
        <v>1.4199074074074072E-2</v>
      </c>
      <c r="E9" s="144">
        <v>41509.666689814818</v>
      </c>
    </row>
    <row r="10" spans="1:6" x14ac:dyDescent="0.3">
      <c r="A10">
        <v>54</v>
      </c>
      <c r="B10" t="s">
        <v>185</v>
      </c>
      <c r="C10" t="s">
        <v>671</v>
      </c>
      <c r="D10" s="143">
        <v>6.0556712962962977E-3</v>
      </c>
      <c r="E10" s="144">
        <v>41511.672812500001</v>
      </c>
    </row>
    <row r="11" spans="1:6" x14ac:dyDescent="0.3">
      <c r="A11">
        <v>57</v>
      </c>
      <c r="B11" t="s">
        <v>186</v>
      </c>
      <c r="C11" t="s">
        <v>671</v>
      </c>
      <c r="D11" s="143">
        <v>1.0607870370370372E-2</v>
      </c>
      <c r="E11" s="144">
        <v>41512.471284722225</v>
      </c>
    </row>
    <row r="12" spans="1:6" x14ac:dyDescent="0.3">
      <c r="A12">
        <v>60</v>
      </c>
      <c r="B12" t="s">
        <v>187</v>
      </c>
      <c r="C12" t="s">
        <v>671</v>
      </c>
      <c r="D12" s="143">
        <v>8.0946064814814821E-3</v>
      </c>
      <c r="E12" s="144">
        <v>41512.593668981484</v>
      </c>
    </row>
    <row r="13" spans="1:6" x14ac:dyDescent="0.3">
      <c r="A13">
        <v>63</v>
      </c>
      <c r="B13" t="s">
        <v>188</v>
      </c>
      <c r="C13" t="s">
        <v>671</v>
      </c>
      <c r="D13" s="143">
        <v>7.4898263888888879E-3</v>
      </c>
      <c r="E13" s="144">
        <v>41513.421307870369</v>
      </c>
    </row>
    <row r="14" spans="1:6" x14ac:dyDescent="0.3">
      <c r="A14">
        <v>66</v>
      </c>
      <c r="B14" t="s">
        <v>189</v>
      </c>
      <c r="C14" t="s">
        <v>671</v>
      </c>
      <c r="D14" s="143">
        <v>7.2785185185185184E-3</v>
      </c>
      <c r="E14" s="144">
        <v>41513.468865740739</v>
      </c>
    </row>
    <row r="15" spans="1:6" x14ac:dyDescent="0.3">
      <c r="A15">
        <v>69</v>
      </c>
      <c r="B15" t="s">
        <v>190</v>
      </c>
      <c r="C15" t="s">
        <v>671</v>
      </c>
      <c r="D15" s="143">
        <v>1.4057638888888889E-2</v>
      </c>
      <c r="E15" s="144">
        <v>41513.590578703705</v>
      </c>
    </row>
    <row r="16" spans="1:6" x14ac:dyDescent="0.3">
      <c r="A16">
        <v>72</v>
      </c>
      <c r="B16" t="s">
        <v>191</v>
      </c>
      <c r="C16" t="s">
        <v>671</v>
      </c>
      <c r="D16" s="143">
        <v>1.4260520833333333E-2</v>
      </c>
      <c r="E16" s="144">
        <v>41514.383298611108</v>
      </c>
    </row>
    <row r="17" spans="1:6" x14ac:dyDescent="0.3">
      <c r="A17">
        <v>75</v>
      </c>
      <c r="B17" t="s">
        <v>192</v>
      </c>
      <c r="C17" t="s">
        <v>671</v>
      </c>
      <c r="D17" s="143">
        <v>7.2872106481481486E-3</v>
      </c>
      <c r="E17" s="144">
        <v>41514.471388888887</v>
      </c>
      <c r="F17" s="42" t="s">
        <v>673</v>
      </c>
    </row>
    <row r="18" spans="1:6" x14ac:dyDescent="0.3">
      <c r="A18">
        <v>78</v>
      </c>
      <c r="B18" t="s">
        <v>193</v>
      </c>
      <c r="C18" t="s">
        <v>671</v>
      </c>
      <c r="D18" s="143">
        <v>8.3376157407407409E-3</v>
      </c>
      <c r="E18" s="144">
        <v>41514.503877314812</v>
      </c>
    </row>
    <row r="19" spans="1:6" x14ac:dyDescent="0.3">
      <c r="A19">
        <v>81</v>
      </c>
      <c r="B19" t="s">
        <v>194</v>
      </c>
      <c r="C19" t="s">
        <v>671</v>
      </c>
      <c r="D19" s="143">
        <v>1.0711331018518518E-2</v>
      </c>
      <c r="E19" s="144">
        <v>41515.45039351852</v>
      </c>
    </row>
    <row r="20" spans="1:6" x14ac:dyDescent="0.3">
      <c r="A20">
        <v>84</v>
      </c>
      <c r="B20" t="s">
        <v>195</v>
      </c>
      <c r="C20" t="s">
        <v>671</v>
      </c>
      <c r="D20" s="143">
        <v>5.824976851851852E-3</v>
      </c>
      <c r="E20" s="144">
        <v>41516.45244212963</v>
      </c>
    </row>
    <row r="21" spans="1:6" x14ac:dyDescent="0.3">
      <c r="A21">
        <v>87</v>
      </c>
      <c r="B21" t="s">
        <v>196</v>
      </c>
      <c r="C21" t="s">
        <v>671</v>
      </c>
      <c r="D21" s="143">
        <v>9.8869791666666654E-3</v>
      </c>
      <c r="E21" s="144">
        <v>41516.549745370372</v>
      </c>
    </row>
    <row r="22" spans="1:6" x14ac:dyDescent="0.3">
      <c r="B22" t="s">
        <v>197</v>
      </c>
      <c r="D22" s="143"/>
      <c r="E22" s="144"/>
      <c r="F22" s="42" t="s">
        <v>679</v>
      </c>
    </row>
    <row r="23" spans="1:6" x14ac:dyDescent="0.3">
      <c r="A23">
        <v>91</v>
      </c>
      <c r="B23" t="s">
        <v>229</v>
      </c>
      <c r="C23" t="s">
        <v>671</v>
      </c>
      <c r="D23" s="143">
        <v>9.7911111111111098E-3</v>
      </c>
      <c r="E23" s="144">
        <v>41520.427974537037</v>
      </c>
    </row>
    <row r="24" spans="1:6" x14ac:dyDescent="0.3">
      <c r="A24">
        <v>94</v>
      </c>
      <c r="B24" t="s">
        <v>230</v>
      </c>
      <c r="C24" t="s">
        <v>671</v>
      </c>
      <c r="D24" s="143">
        <v>1.1291747685185184E-2</v>
      </c>
      <c r="E24" s="144">
        <v>41520.466678240744</v>
      </c>
    </row>
    <row r="25" spans="1:6" x14ac:dyDescent="0.3">
      <c r="A25">
        <v>97</v>
      </c>
      <c r="B25" t="s">
        <v>231</v>
      </c>
      <c r="C25" t="s">
        <v>671</v>
      </c>
      <c r="D25" s="143">
        <v>6.8816782407407412E-3</v>
      </c>
      <c r="E25" s="144">
        <v>41520.547303240739</v>
      </c>
    </row>
    <row r="26" spans="1:6" x14ac:dyDescent="0.3">
      <c r="A26">
        <v>100</v>
      </c>
      <c r="B26" t="s">
        <v>232</v>
      </c>
      <c r="C26" t="s">
        <v>671</v>
      </c>
      <c r="D26" s="143">
        <v>1.0006759259259259E-2</v>
      </c>
      <c r="E26" s="144">
        <v>41520.590474537035</v>
      </c>
    </row>
    <row r="27" spans="1:6" s="56" customFormat="1" x14ac:dyDescent="0.3">
      <c r="B27" s="56" t="s">
        <v>674</v>
      </c>
      <c r="C27" s="136"/>
      <c r="D27" s="145">
        <f>MEDIAN(D2:D26)</f>
        <v>8.8784722222222234E-3</v>
      </c>
      <c r="F27" s="41"/>
    </row>
    <row r="28" spans="1:6" s="56" customFormat="1" x14ac:dyDescent="0.3">
      <c r="B28" s="56" t="s">
        <v>666</v>
      </c>
      <c r="C28" s="136"/>
      <c r="D28" s="145">
        <f>AVERAGE(D2:D26)</f>
        <v>9.1011428140096613E-3</v>
      </c>
      <c r="F28" s="4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B27" sqref="B27:D28"/>
    </sheetView>
  </sheetViews>
  <sheetFormatPr defaultRowHeight="14.4" x14ac:dyDescent="0.3"/>
  <cols>
    <col min="1" max="1" width="3" bestFit="1" customWidth="1"/>
    <col min="2" max="2" width="8.109375" bestFit="1" customWidth="1"/>
    <col min="5" max="5" width="15.6640625" bestFit="1" customWidth="1"/>
    <col min="6" max="6" width="8.88671875" style="42"/>
  </cols>
  <sheetData>
    <row r="1" spans="1:6" s="1" customFormat="1" x14ac:dyDescent="0.3">
      <c r="A1" s="1" t="s">
        <v>667</v>
      </c>
      <c r="B1" s="1" t="s">
        <v>41</v>
      </c>
      <c r="C1" s="1" t="s">
        <v>668</v>
      </c>
      <c r="D1" s="1" t="s">
        <v>669</v>
      </c>
      <c r="E1" s="1" t="s">
        <v>670</v>
      </c>
      <c r="F1" s="41" t="s">
        <v>375</v>
      </c>
    </row>
    <row r="2" spans="1:6" x14ac:dyDescent="0.3">
      <c r="A2">
        <v>26</v>
      </c>
      <c r="B2" t="s">
        <v>0</v>
      </c>
      <c r="C2" t="s">
        <v>676</v>
      </c>
      <c r="D2" s="143">
        <v>1.2200335648148148E-2</v>
      </c>
      <c r="E2" s="144">
        <v>41507.646886574075</v>
      </c>
    </row>
    <row r="3" spans="1:6" x14ac:dyDescent="0.3">
      <c r="A3">
        <v>30</v>
      </c>
      <c r="B3" t="s">
        <v>153</v>
      </c>
      <c r="C3" t="s">
        <v>676</v>
      </c>
      <c r="D3" s="143">
        <v>7.8974537037037034E-3</v>
      </c>
      <c r="E3" s="144">
        <v>41508.475995370369</v>
      </c>
    </row>
    <row r="4" spans="1:6" x14ac:dyDescent="0.3">
      <c r="A4">
        <v>35</v>
      </c>
      <c r="B4" t="s">
        <v>161</v>
      </c>
      <c r="C4" t="s">
        <v>676</v>
      </c>
      <c r="D4" s="143">
        <v>1.8236342592592592E-2</v>
      </c>
      <c r="E4" s="144">
        <v>41508.604270833333</v>
      </c>
    </row>
    <row r="5" spans="1:6" x14ac:dyDescent="0.3">
      <c r="A5">
        <v>39</v>
      </c>
      <c r="B5" t="s">
        <v>162</v>
      </c>
      <c r="C5" t="s">
        <v>676</v>
      </c>
      <c r="D5" s="143">
        <v>1.2394675925925925E-2</v>
      </c>
      <c r="E5" s="144">
        <v>41508.659201388888</v>
      </c>
    </row>
    <row r="6" spans="1:6" x14ac:dyDescent="0.3">
      <c r="A6">
        <v>42</v>
      </c>
      <c r="B6" t="s">
        <v>163</v>
      </c>
      <c r="C6" t="s">
        <v>676</v>
      </c>
      <c r="D6" s="143">
        <v>1.2676782407407406E-2</v>
      </c>
      <c r="E6" s="144">
        <v>41508.706157407411</v>
      </c>
    </row>
    <row r="7" spans="1:6" x14ac:dyDescent="0.3">
      <c r="A7">
        <v>45</v>
      </c>
      <c r="B7" t="s">
        <v>182</v>
      </c>
      <c r="C7" t="s">
        <v>676</v>
      </c>
      <c r="D7" s="143">
        <v>1.6232199074074073E-2</v>
      </c>
      <c r="E7" s="144">
        <v>41509.579976851855</v>
      </c>
    </row>
    <row r="8" spans="1:6" x14ac:dyDescent="0.3">
      <c r="A8">
        <v>48</v>
      </c>
      <c r="B8" t="s">
        <v>183</v>
      </c>
      <c r="C8" t="s">
        <v>676</v>
      </c>
      <c r="D8" s="143">
        <v>1.0971203703703703E-2</v>
      </c>
      <c r="E8" s="144">
        <v>41509.633043981485</v>
      </c>
    </row>
    <row r="9" spans="1:6" x14ac:dyDescent="0.3">
      <c r="A9">
        <v>51</v>
      </c>
      <c r="B9" t="s">
        <v>184</v>
      </c>
      <c r="C9" t="s">
        <v>676</v>
      </c>
      <c r="D9" s="143">
        <v>1.8192129629629631E-2</v>
      </c>
      <c r="E9" s="144">
        <v>41509.682604166665</v>
      </c>
    </row>
    <row r="10" spans="1:6" x14ac:dyDescent="0.3">
      <c r="A10">
        <v>55</v>
      </c>
      <c r="B10" t="s">
        <v>185</v>
      </c>
      <c r="C10" t="s">
        <v>676</v>
      </c>
      <c r="D10" s="143">
        <v>1.3802361111111111E-2</v>
      </c>
      <c r="E10" s="144">
        <v>41511.682511574072</v>
      </c>
    </row>
    <row r="11" spans="1:6" x14ac:dyDescent="0.3">
      <c r="A11">
        <v>58</v>
      </c>
      <c r="B11" t="s">
        <v>186</v>
      </c>
      <c r="C11" t="s">
        <v>676</v>
      </c>
      <c r="D11" s="143">
        <v>1.2438275462962965E-2</v>
      </c>
      <c r="E11" s="144">
        <v>41512.484652777777</v>
      </c>
    </row>
    <row r="12" spans="1:6" x14ac:dyDescent="0.3">
      <c r="A12">
        <v>61</v>
      </c>
      <c r="B12" t="s">
        <v>187</v>
      </c>
      <c r="C12" t="s">
        <v>676</v>
      </c>
      <c r="D12" s="143">
        <v>1.15475E-2</v>
      </c>
      <c r="E12" s="144">
        <v>41512.602824074071</v>
      </c>
    </row>
    <row r="13" spans="1:6" x14ac:dyDescent="0.3">
      <c r="A13">
        <v>64</v>
      </c>
      <c r="B13" t="s">
        <v>188</v>
      </c>
      <c r="C13" t="s">
        <v>676</v>
      </c>
      <c r="D13" s="143">
        <v>1.0870185185185184E-2</v>
      </c>
      <c r="E13" s="144">
        <v>41513.430358796293</v>
      </c>
    </row>
    <row r="14" spans="1:6" x14ac:dyDescent="0.3">
      <c r="A14">
        <v>67</v>
      </c>
      <c r="B14" t="s">
        <v>189</v>
      </c>
      <c r="C14" t="s">
        <v>676</v>
      </c>
      <c r="D14" s="143">
        <v>9.6484953703703698E-3</v>
      </c>
      <c r="E14" s="144">
        <v>41513.477719907409</v>
      </c>
    </row>
    <row r="15" spans="1:6" x14ac:dyDescent="0.3">
      <c r="A15">
        <v>70</v>
      </c>
      <c r="B15" t="s">
        <v>190</v>
      </c>
      <c r="C15" t="s">
        <v>676</v>
      </c>
      <c r="D15" s="143">
        <v>1.4745370370370372E-2</v>
      </c>
      <c r="E15" s="144">
        <v>41513.607106481482</v>
      </c>
    </row>
    <row r="16" spans="1:6" x14ac:dyDescent="0.3">
      <c r="A16">
        <v>73</v>
      </c>
      <c r="B16" t="s">
        <v>191</v>
      </c>
      <c r="C16" t="s">
        <v>676</v>
      </c>
      <c r="D16" s="143">
        <v>8.3284837962962974E-3</v>
      </c>
      <c r="E16" s="144">
        <v>41514.399293981478</v>
      </c>
    </row>
    <row r="17" spans="1:6" x14ac:dyDescent="0.3">
      <c r="A17">
        <v>76</v>
      </c>
      <c r="B17" t="s">
        <v>192</v>
      </c>
      <c r="C17" t="s">
        <v>676</v>
      </c>
      <c r="D17" s="143">
        <v>6.8567824074074078E-3</v>
      </c>
      <c r="E17" s="144">
        <v>41514.480081018519</v>
      </c>
    </row>
    <row r="18" spans="1:6" x14ac:dyDescent="0.3">
      <c r="A18">
        <v>79</v>
      </c>
      <c r="B18" t="s">
        <v>193</v>
      </c>
      <c r="C18" t="s">
        <v>676</v>
      </c>
      <c r="D18" s="143">
        <v>6.1919791666666659E-3</v>
      </c>
      <c r="E18" s="144">
        <v>41514.51321759259</v>
      </c>
    </row>
    <row r="19" spans="1:6" x14ac:dyDescent="0.3">
      <c r="A19">
        <v>82</v>
      </c>
      <c r="B19" t="s">
        <v>194</v>
      </c>
      <c r="C19" t="s">
        <v>676</v>
      </c>
      <c r="D19" s="143">
        <v>1.1954768518518517E-2</v>
      </c>
      <c r="E19" s="144">
        <v>41515.46297453704</v>
      </c>
    </row>
    <row r="20" spans="1:6" x14ac:dyDescent="0.3">
      <c r="A20">
        <v>85</v>
      </c>
      <c r="B20" t="s">
        <v>195</v>
      </c>
      <c r="C20" t="s">
        <v>676</v>
      </c>
      <c r="D20" s="143">
        <v>1.2478935185185183E-2</v>
      </c>
      <c r="E20" s="144">
        <v>41516.459745370368</v>
      </c>
    </row>
    <row r="21" spans="1:6" x14ac:dyDescent="0.3">
      <c r="A21">
        <v>88</v>
      </c>
      <c r="B21" t="s">
        <v>196</v>
      </c>
      <c r="C21" t="s">
        <v>676</v>
      </c>
      <c r="D21" s="143">
        <v>1.368636574074074E-2</v>
      </c>
      <c r="E21" s="144">
        <v>41516.561157407406</v>
      </c>
    </row>
    <row r="22" spans="1:6" x14ac:dyDescent="0.3">
      <c r="B22" t="s">
        <v>197</v>
      </c>
      <c r="D22" s="143"/>
      <c r="E22" s="144"/>
      <c r="F22" s="42" t="s">
        <v>679</v>
      </c>
    </row>
    <row r="23" spans="1:6" x14ac:dyDescent="0.3">
      <c r="A23">
        <v>92</v>
      </c>
      <c r="B23" t="s">
        <v>229</v>
      </c>
      <c r="C23" t="s">
        <v>677</v>
      </c>
      <c r="D23" s="143"/>
      <c r="E23" s="144">
        <v>41520.445173611108</v>
      </c>
      <c r="F23" s="42" t="s">
        <v>678</v>
      </c>
    </row>
    <row r="24" spans="1:6" x14ac:dyDescent="0.3">
      <c r="A24">
        <v>95</v>
      </c>
      <c r="B24" t="s">
        <v>230</v>
      </c>
      <c r="C24" t="s">
        <v>676</v>
      </c>
      <c r="D24" s="143">
        <v>1.0183240740740741E-2</v>
      </c>
      <c r="E24" s="144">
        <v>41520.480057870373</v>
      </c>
    </row>
    <row r="25" spans="1:6" x14ac:dyDescent="0.3">
      <c r="A25">
        <v>98</v>
      </c>
      <c r="B25" t="s">
        <v>231</v>
      </c>
      <c r="C25" t="s">
        <v>676</v>
      </c>
      <c r="D25" s="143">
        <v>1.1286284722222222E-2</v>
      </c>
      <c r="E25" s="144">
        <v>41520.555914351855</v>
      </c>
    </row>
    <row r="26" spans="1:6" x14ac:dyDescent="0.3">
      <c r="B26" t="s">
        <v>232</v>
      </c>
      <c r="F26" s="42" t="s">
        <v>679</v>
      </c>
    </row>
    <row r="27" spans="1:6" s="36" customFormat="1" x14ac:dyDescent="0.3">
      <c r="A27" s="56"/>
      <c r="B27" s="56" t="s">
        <v>674</v>
      </c>
      <c r="C27" s="136"/>
      <c r="D27" s="145">
        <f>MEDIAN(D2:D26)</f>
        <v>1.2077552083333332E-2</v>
      </c>
      <c r="E27" s="56"/>
      <c r="F27" s="41"/>
    </row>
    <row r="28" spans="1:6" s="36" customFormat="1" x14ac:dyDescent="0.3">
      <c r="A28" s="56"/>
      <c r="B28" s="56" t="s">
        <v>666</v>
      </c>
      <c r="C28" s="136"/>
      <c r="D28" s="145">
        <f>AVERAGE(D2:D26)</f>
        <v>1.1946370475589226E-2</v>
      </c>
      <c r="E28" s="56"/>
      <c r="F28" s="4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7" sqref="B27:D28"/>
    </sheetView>
  </sheetViews>
  <sheetFormatPr defaultRowHeight="14.4" x14ac:dyDescent="0.3"/>
  <cols>
    <col min="1" max="1" width="4" bestFit="1" customWidth="1"/>
    <col min="2" max="2" width="8.109375" bestFit="1" customWidth="1"/>
    <col min="5" max="6" width="15.6640625" bestFit="1" customWidth="1"/>
    <col min="7" max="7" width="8.88671875" style="42"/>
  </cols>
  <sheetData>
    <row r="1" spans="1:7" s="1" customFormat="1" x14ac:dyDescent="0.3">
      <c r="A1" s="1" t="s">
        <v>667</v>
      </c>
      <c r="B1" s="1" t="s">
        <v>41</v>
      </c>
      <c r="C1" s="1" t="s">
        <v>668</v>
      </c>
      <c r="D1" s="1" t="s">
        <v>669</v>
      </c>
      <c r="E1" s="1" t="s">
        <v>733</v>
      </c>
      <c r="F1" s="1" t="s">
        <v>732</v>
      </c>
      <c r="G1" s="41" t="s">
        <v>375</v>
      </c>
    </row>
    <row r="2" spans="1:7" x14ac:dyDescent="0.3">
      <c r="A2">
        <v>28</v>
      </c>
      <c r="B2" t="s">
        <v>0</v>
      </c>
      <c r="C2" t="s">
        <v>680</v>
      </c>
      <c r="D2" s="143">
        <v>6.5582407407407404E-3</v>
      </c>
      <c r="E2" s="144">
        <v>41507.662997685184</v>
      </c>
      <c r="F2" s="144">
        <f>E2+D2</f>
        <v>41507.669555925924</v>
      </c>
    </row>
    <row r="3" spans="1:7" x14ac:dyDescent="0.3">
      <c r="A3">
        <v>33</v>
      </c>
      <c r="B3" t="s">
        <v>153</v>
      </c>
      <c r="C3" t="s">
        <v>680</v>
      </c>
      <c r="D3" s="143">
        <v>9.5979166666666661E-3</v>
      </c>
      <c r="E3" s="144">
        <v>41508.487268518518</v>
      </c>
      <c r="F3" s="144">
        <f t="shared" ref="F3:F26" si="0">E3+D3</f>
        <v>41508.496866435184</v>
      </c>
    </row>
    <row r="4" spans="1:7" x14ac:dyDescent="0.3">
      <c r="A4">
        <v>37</v>
      </c>
      <c r="B4" t="s">
        <v>161</v>
      </c>
      <c r="C4" t="s">
        <v>680</v>
      </c>
      <c r="D4" s="143"/>
      <c r="E4" s="144">
        <v>41508.624363425923</v>
      </c>
      <c r="F4" s="144">
        <f t="shared" si="0"/>
        <v>41508.624363425923</v>
      </c>
      <c r="G4" s="42" t="s">
        <v>681</v>
      </c>
    </row>
    <row r="5" spans="1:7" x14ac:dyDescent="0.3">
      <c r="A5">
        <v>40</v>
      </c>
      <c r="B5" t="s">
        <v>162</v>
      </c>
      <c r="C5" t="s">
        <v>680</v>
      </c>
      <c r="D5" s="143">
        <v>4.9299652777777779E-3</v>
      </c>
      <c r="E5" s="144">
        <v>41508.671990740739</v>
      </c>
      <c r="F5" s="144">
        <f t="shared" si="0"/>
        <v>41508.676920706013</v>
      </c>
    </row>
    <row r="6" spans="1:7" x14ac:dyDescent="0.3">
      <c r="A6">
        <v>43</v>
      </c>
      <c r="B6" t="s">
        <v>163</v>
      </c>
      <c r="C6" t="s">
        <v>680</v>
      </c>
      <c r="D6" s="143">
        <v>3.9234374999999998E-3</v>
      </c>
      <c r="E6" s="144">
        <v>41508.721215277779</v>
      </c>
      <c r="F6" s="144">
        <f t="shared" si="0"/>
        <v>41508.725138715279</v>
      </c>
    </row>
    <row r="7" spans="1:7" x14ac:dyDescent="0.3">
      <c r="A7">
        <v>46</v>
      </c>
      <c r="B7" t="s">
        <v>182</v>
      </c>
      <c r="C7" t="s">
        <v>680</v>
      </c>
      <c r="D7" s="143">
        <v>3.2011574074074073E-3</v>
      </c>
      <c r="E7" s="144">
        <v>41509.602118055554</v>
      </c>
      <c r="F7" s="144">
        <f t="shared" si="0"/>
        <v>41509.605319212962</v>
      </c>
    </row>
    <row r="8" spans="1:7" x14ac:dyDescent="0.3">
      <c r="A8">
        <v>49</v>
      </c>
      <c r="B8" t="s">
        <v>183</v>
      </c>
      <c r="C8" t="s">
        <v>680</v>
      </c>
      <c r="D8" s="143">
        <v>3.237152777777778E-3</v>
      </c>
      <c r="E8" s="144">
        <v>41509.646539351852</v>
      </c>
      <c r="F8" s="144">
        <f t="shared" si="0"/>
        <v>41509.64977650463</v>
      </c>
    </row>
    <row r="9" spans="1:7" x14ac:dyDescent="0.3">
      <c r="A9">
        <v>52</v>
      </c>
      <c r="B9" t="s">
        <v>184</v>
      </c>
      <c r="C9" t="s">
        <v>680</v>
      </c>
      <c r="D9" s="143">
        <v>7.2075462962962961E-3</v>
      </c>
      <c r="E9" s="144">
        <v>41509.703726851854</v>
      </c>
      <c r="F9" s="144">
        <f t="shared" si="0"/>
        <v>41509.71093439815</v>
      </c>
    </row>
    <row r="10" spans="1:7" x14ac:dyDescent="0.3">
      <c r="A10">
        <v>56</v>
      </c>
      <c r="B10" t="s">
        <v>185</v>
      </c>
      <c r="C10" t="s">
        <v>680</v>
      </c>
      <c r="D10" s="143">
        <v>5.6627314814814813E-3</v>
      </c>
      <c r="E10" s="144">
        <v>41511.699687499997</v>
      </c>
      <c r="F10" s="144">
        <f t="shared" si="0"/>
        <v>41511.705350231481</v>
      </c>
    </row>
    <row r="11" spans="1:7" x14ac:dyDescent="0.3">
      <c r="A11">
        <v>59</v>
      </c>
      <c r="B11" t="s">
        <v>186</v>
      </c>
      <c r="C11" t="s">
        <v>680</v>
      </c>
      <c r="D11" s="143">
        <v>7.7821296296296293E-3</v>
      </c>
      <c r="E11" s="144">
        <v>41512.49927083333</v>
      </c>
      <c r="F11" s="144">
        <f t="shared" si="0"/>
        <v>41512.507052962959</v>
      </c>
    </row>
    <row r="12" spans="1:7" x14ac:dyDescent="0.3">
      <c r="A12">
        <v>62</v>
      </c>
      <c r="B12" t="s">
        <v>187</v>
      </c>
      <c r="C12" t="s">
        <v>680</v>
      </c>
      <c r="D12" s="143">
        <v>2.8224074074074072E-3</v>
      </c>
      <c r="E12" s="144">
        <v>41512.616284722222</v>
      </c>
      <c r="F12" s="144">
        <f t="shared" si="0"/>
        <v>41512.619107129627</v>
      </c>
    </row>
    <row r="13" spans="1:7" x14ac:dyDescent="0.3">
      <c r="A13">
        <v>65</v>
      </c>
      <c r="B13" t="s">
        <v>188</v>
      </c>
      <c r="C13" t="s">
        <v>680</v>
      </c>
      <c r="D13" s="143">
        <v>4.3252662037037036E-3</v>
      </c>
      <c r="E13" s="144">
        <v>41513.442835648151</v>
      </c>
      <c r="F13" s="144">
        <f t="shared" si="0"/>
        <v>41513.447160914358</v>
      </c>
    </row>
    <row r="14" spans="1:7" x14ac:dyDescent="0.3">
      <c r="A14">
        <v>68</v>
      </c>
      <c r="B14" t="s">
        <v>189</v>
      </c>
      <c r="C14" t="s">
        <v>680</v>
      </c>
      <c r="D14" s="143">
        <v>5.7042939814814812E-3</v>
      </c>
      <c r="E14" s="144">
        <v>41513.488599537035</v>
      </c>
      <c r="F14" s="144">
        <f t="shared" si="0"/>
        <v>41513.494303831016</v>
      </c>
    </row>
    <row r="15" spans="1:7" x14ac:dyDescent="0.3">
      <c r="A15">
        <v>71</v>
      </c>
      <c r="B15" t="s">
        <v>190</v>
      </c>
      <c r="C15" t="s">
        <v>680</v>
      </c>
      <c r="D15" s="143">
        <v>7.4581018518518512E-3</v>
      </c>
      <c r="E15" s="144">
        <v>41513.625208333331</v>
      </c>
      <c r="F15" s="144">
        <f t="shared" si="0"/>
        <v>41513.63266643518</v>
      </c>
    </row>
    <row r="16" spans="1:7" x14ac:dyDescent="0.3">
      <c r="A16">
        <v>74</v>
      </c>
      <c r="B16" t="s">
        <v>191</v>
      </c>
      <c r="C16" t="s">
        <v>680</v>
      </c>
      <c r="D16" s="143">
        <v>5.092303240740741E-3</v>
      </c>
      <c r="E16" s="144">
        <v>41514.410057870373</v>
      </c>
      <c r="F16" s="144">
        <f t="shared" si="0"/>
        <v>41514.415150173612</v>
      </c>
    </row>
    <row r="17" spans="1:7" x14ac:dyDescent="0.3">
      <c r="A17">
        <v>77</v>
      </c>
      <c r="B17" t="s">
        <v>192</v>
      </c>
      <c r="C17" t="s">
        <v>680</v>
      </c>
      <c r="D17" s="143">
        <v>6.9066435185185177E-3</v>
      </c>
      <c r="E17" s="144">
        <v>41514.489398148151</v>
      </c>
      <c r="F17" s="144">
        <f t="shared" si="0"/>
        <v>41514.496304791668</v>
      </c>
    </row>
    <row r="18" spans="1:7" x14ac:dyDescent="0.3">
      <c r="A18">
        <v>80</v>
      </c>
      <c r="B18" t="s">
        <v>193</v>
      </c>
      <c r="C18" t="s">
        <v>680</v>
      </c>
      <c r="D18" s="143">
        <v>4.0360763888888885E-3</v>
      </c>
      <c r="E18" s="144">
        <v>41514.521724537037</v>
      </c>
      <c r="F18" s="144">
        <f t="shared" si="0"/>
        <v>41514.525760613426</v>
      </c>
    </row>
    <row r="19" spans="1:7" x14ac:dyDescent="0.3">
      <c r="A19">
        <v>83</v>
      </c>
      <c r="B19" t="s">
        <v>194</v>
      </c>
      <c r="C19" t="s">
        <v>680</v>
      </c>
      <c r="D19" s="143">
        <v>4.5223379629629632E-3</v>
      </c>
      <c r="E19" s="144">
        <v>41515.478564814817</v>
      </c>
      <c r="F19" s="144">
        <f t="shared" si="0"/>
        <v>41515.483087152781</v>
      </c>
    </row>
    <row r="20" spans="1:7" x14ac:dyDescent="0.3">
      <c r="A20">
        <v>86</v>
      </c>
      <c r="B20" t="s">
        <v>195</v>
      </c>
      <c r="C20" t="s">
        <v>680</v>
      </c>
      <c r="D20" s="143">
        <v>4.8065162037037035E-3</v>
      </c>
      <c r="E20" s="144">
        <v>41516.474768518521</v>
      </c>
      <c r="F20" s="144">
        <f t="shared" si="0"/>
        <v>41516.479575034726</v>
      </c>
    </row>
    <row r="21" spans="1:7" x14ac:dyDescent="0.3">
      <c r="A21">
        <v>89</v>
      </c>
      <c r="B21" t="s">
        <v>196</v>
      </c>
      <c r="C21" t="s">
        <v>680</v>
      </c>
      <c r="D21" s="143">
        <v>3.0834953703703706E-3</v>
      </c>
      <c r="E21" s="144">
        <v>41516.577361111114</v>
      </c>
      <c r="F21" s="144">
        <f t="shared" si="0"/>
        <v>41516.580444606487</v>
      </c>
    </row>
    <row r="22" spans="1:7" x14ac:dyDescent="0.3">
      <c r="A22">
        <v>90</v>
      </c>
      <c r="B22" t="s">
        <v>197</v>
      </c>
      <c r="C22" t="s">
        <v>680</v>
      </c>
      <c r="D22" s="143">
        <v>5.4846064814814818E-3</v>
      </c>
      <c r="E22" s="144">
        <v>41516.653009259258</v>
      </c>
      <c r="F22" s="144">
        <f t="shared" si="0"/>
        <v>41516.65849386574</v>
      </c>
    </row>
    <row r="23" spans="1:7" x14ac:dyDescent="0.3">
      <c r="A23">
        <v>93</v>
      </c>
      <c r="B23" t="s">
        <v>229</v>
      </c>
      <c r="C23" t="s">
        <v>680</v>
      </c>
      <c r="D23" s="143">
        <v>2.7333101851851854E-3</v>
      </c>
      <c r="E23" s="144">
        <v>41520.449502314812</v>
      </c>
      <c r="F23" s="144">
        <f t="shared" si="0"/>
        <v>41520.452235624995</v>
      </c>
    </row>
    <row r="24" spans="1:7" x14ac:dyDescent="0.3">
      <c r="A24">
        <v>96</v>
      </c>
      <c r="B24" t="s">
        <v>230</v>
      </c>
      <c r="C24" t="s">
        <v>680</v>
      </c>
      <c r="D24" s="143">
        <v>2.7845717592592592E-3</v>
      </c>
      <c r="E24" s="144">
        <v>41520.495150462964</v>
      </c>
      <c r="F24" s="144">
        <f t="shared" si="0"/>
        <v>41520.49793503472</v>
      </c>
    </row>
    <row r="25" spans="1:7" x14ac:dyDescent="0.3">
      <c r="A25">
        <v>99</v>
      </c>
      <c r="B25" t="s">
        <v>231</v>
      </c>
      <c r="C25" t="s">
        <v>680</v>
      </c>
      <c r="D25" s="143">
        <v>3.4570486111111117E-3</v>
      </c>
      <c r="E25" s="144">
        <v>41520.569965277777</v>
      </c>
      <c r="F25" s="144">
        <f t="shared" si="0"/>
        <v>41520.573422326386</v>
      </c>
    </row>
    <row r="26" spans="1:7" x14ac:dyDescent="0.3">
      <c r="A26">
        <v>102</v>
      </c>
      <c r="B26" t="s">
        <v>232</v>
      </c>
      <c r="C26" t="s">
        <v>680</v>
      </c>
      <c r="D26" s="143">
        <v>3.8020254629629632E-3</v>
      </c>
      <c r="E26" s="144">
        <v>41520.617071759261</v>
      </c>
      <c r="F26" s="144">
        <f t="shared" si="0"/>
        <v>41520.620873784726</v>
      </c>
    </row>
    <row r="27" spans="1:7" s="36" customFormat="1" x14ac:dyDescent="0.3">
      <c r="A27" s="56"/>
      <c r="B27" s="56" t="s">
        <v>674</v>
      </c>
      <c r="C27" s="136"/>
      <c r="D27" s="145">
        <f>MEDIAN(D2:D26)</f>
        <v>4.6644270833333338E-3</v>
      </c>
      <c r="E27" s="56"/>
      <c r="G27" s="41"/>
    </row>
    <row r="28" spans="1:7" s="36" customFormat="1" x14ac:dyDescent="0.3">
      <c r="A28" s="56"/>
      <c r="B28" s="56" t="s">
        <v>666</v>
      </c>
      <c r="C28" s="136"/>
      <c r="D28" s="145">
        <f>AVERAGE(D2:D26)</f>
        <v>4.9633034336419744E-3</v>
      </c>
      <c r="E28" s="56"/>
      <c r="G28" s="41"/>
    </row>
    <row r="29" spans="1:7" x14ac:dyDescent="0.3">
      <c r="D29" s="143">
        <f>MIN(D2:D26)</f>
        <v>2.7333101851851854E-3</v>
      </c>
    </row>
    <row r="30" spans="1:7" x14ac:dyDescent="0.3">
      <c r="D30" s="143">
        <f>MAX(D2:D26)</f>
        <v>9.5979166666666661E-3</v>
      </c>
    </row>
    <row r="31" spans="1:7" x14ac:dyDescent="0.3">
      <c r="D31" s="13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27" sqref="B27:C28"/>
    </sheetView>
  </sheetViews>
  <sheetFormatPr defaultRowHeight="14.4" x14ac:dyDescent="0.3"/>
  <cols>
    <col min="1" max="1" width="7.33203125" bestFit="1" customWidth="1"/>
    <col min="2" max="2" width="16.21875" bestFit="1" customWidth="1"/>
    <col min="3" max="3" width="14.88671875" bestFit="1" customWidth="1"/>
    <col min="4" max="4" width="15.88671875" bestFit="1" customWidth="1"/>
    <col min="5" max="5" width="16.109375" bestFit="1" customWidth="1"/>
    <col min="6" max="6" width="14.88671875" bestFit="1" customWidth="1"/>
    <col min="7" max="7" width="10.21875" style="42" bestFit="1" customWidth="1"/>
    <col min="8" max="8" width="13.109375" bestFit="1" customWidth="1"/>
    <col min="9" max="9" width="13.21875" bestFit="1" customWidth="1"/>
    <col min="10" max="10" width="10.21875" style="42" bestFit="1" customWidth="1"/>
  </cols>
  <sheetData>
    <row r="1" spans="1:10" s="1" customFormat="1" x14ac:dyDescent="0.3">
      <c r="A1" s="1" t="s">
        <v>41</v>
      </c>
      <c r="B1" s="138" t="s">
        <v>687</v>
      </c>
      <c r="C1" s="138" t="s">
        <v>688</v>
      </c>
      <c r="D1" s="138" t="s">
        <v>512</v>
      </c>
      <c r="E1" s="1" t="s">
        <v>518</v>
      </c>
      <c r="F1" s="1" t="s">
        <v>517</v>
      </c>
      <c r="G1" s="1" t="s">
        <v>516</v>
      </c>
      <c r="H1" s="1" t="s">
        <v>515</v>
      </c>
      <c r="I1" s="1" t="s">
        <v>514</v>
      </c>
      <c r="J1" s="1" t="s">
        <v>513</v>
      </c>
    </row>
    <row r="2" spans="1:10" x14ac:dyDescent="0.3">
      <c r="A2" t="s">
        <v>0</v>
      </c>
      <c r="B2" s="135">
        <v>0.69887437548907505</v>
      </c>
      <c r="C2" s="135">
        <v>0.30112562451092501</v>
      </c>
      <c r="D2" s="135">
        <v>0.43087232136705</v>
      </c>
      <c r="E2">
        <v>15977</v>
      </c>
      <c r="F2">
        <v>166130</v>
      </c>
      <c r="G2" s="42">
        <f>F2/10-E2</f>
        <v>636</v>
      </c>
      <c r="H2">
        <v>116104</v>
      </c>
      <c r="I2">
        <v>50026</v>
      </c>
      <c r="J2" s="42">
        <f>SUM(H2:I2)-F2</f>
        <v>0</v>
      </c>
    </row>
    <row r="3" spans="1:10" x14ac:dyDescent="0.3">
      <c r="A3" t="s">
        <v>153</v>
      </c>
      <c r="B3" s="135">
        <v>0.84058656575212898</v>
      </c>
      <c r="C3" s="135">
        <v>0.15941343424787099</v>
      </c>
      <c r="D3" s="135">
        <v>0.18964546989307801</v>
      </c>
      <c r="E3">
        <v>23254</v>
      </c>
      <c r="F3">
        <v>232540</v>
      </c>
      <c r="G3" s="42">
        <f t="shared" ref="G3:G26" si="0">F3/10-E3</f>
        <v>0</v>
      </c>
      <c r="H3">
        <v>195470</v>
      </c>
      <c r="I3">
        <v>37070</v>
      </c>
      <c r="J3" s="42">
        <f t="shared" ref="J3:J26" si="1">SUM(H3:I3)-F3</f>
        <v>0</v>
      </c>
    </row>
    <row r="4" spans="1:10" x14ac:dyDescent="0.3">
      <c r="A4" t="s">
        <v>161</v>
      </c>
      <c r="B4" s="135">
        <v>0.79680991735537199</v>
      </c>
      <c r="C4" s="135">
        <v>0.20319008264462801</v>
      </c>
      <c r="D4" s="135">
        <v>0.25500445993320497</v>
      </c>
      <c r="E4">
        <v>6050</v>
      </c>
      <c r="F4">
        <v>60500</v>
      </c>
      <c r="G4" s="42">
        <f t="shared" si="0"/>
        <v>0</v>
      </c>
      <c r="H4">
        <v>48207</v>
      </c>
      <c r="I4">
        <v>12293</v>
      </c>
      <c r="J4" s="42">
        <f t="shared" si="1"/>
        <v>0</v>
      </c>
    </row>
    <row r="5" spans="1:10" x14ac:dyDescent="0.3">
      <c r="A5" t="s">
        <v>162</v>
      </c>
      <c r="B5" s="135">
        <v>0.73213168724279798</v>
      </c>
      <c r="C5" s="135">
        <v>0.26786831275720202</v>
      </c>
      <c r="D5" s="135">
        <v>0.36587449693099799</v>
      </c>
      <c r="E5">
        <v>12150</v>
      </c>
      <c r="F5">
        <v>121500</v>
      </c>
      <c r="G5" s="42">
        <f t="shared" si="0"/>
        <v>0</v>
      </c>
      <c r="H5">
        <v>88954</v>
      </c>
      <c r="I5">
        <v>32546</v>
      </c>
      <c r="J5" s="42">
        <f t="shared" si="1"/>
        <v>0</v>
      </c>
    </row>
    <row r="6" spans="1:10" x14ac:dyDescent="0.3">
      <c r="A6" t="s">
        <v>163</v>
      </c>
      <c r="B6" s="135">
        <v>0.88041871921182302</v>
      </c>
      <c r="C6" s="135">
        <v>0.11958128078817699</v>
      </c>
      <c r="D6" s="135">
        <v>0.13582319205483301</v>
      </c>
      <c r="E6">
        <v>9690</v>
      </c>
      <c r="F6">
        <v>89320</v>
      </c>
      <c r="G6" s="42">
        <f t="shared" si="0"/>
        <v>-758</v>
      </c>
      <c r="H6">
        <v>78639</v>
      </c>
      <c r="I6">
        <v>10681</v>
      </c>
      <c r="J6" s="42">
        <f t="shared" si="1"/>
        <v>0</v>
      </c>
    </row>
    <row r="7" spans="1:10" x14ac:dyDescent="0.3">
      <c r="A7" t="s">
        <v>182</v>
      </c>
      <c r="B7" s="135">
        <v>0.878019543973941</v>
      </c>
      <c r="C7" s="135">
        <v>0.121980456026059</v>
      </c>
      <c r="D7" s="135">
        <v>0.13892681189529299</v>
      </c>
      <c r="E7">
        <v>7675</v>
      </c>
      <c r="F7">
        <v>76750</v>
      </c>
      <c r="G7" s="42">
        <f t="shared" si="0"/>
        <v>0</v>
      </c>
      <c r="H7">
        <v>67388</v>
      </c>
      <c r="I7">
        <v>9362</v>
      </c>
      <c r="J7" s="42">
        <f t="shared" si="1"/>
        <v>0</v>
      </c>
    </row>
    <row r="8" spans="1:10" x14ac:dyDescent="0.3">
      <c r="A8" t="s">
        <v>183</v>
      </c>
      <c r="B8" s="135">
        <v>0.94673487432108105</v>
      </c>
      <c r="C8" s="135">
        <v>5.32651256789188E-2</v>
      </c>
      <c r="D8" s="135">
        <v>5.6261924139127201E-2</v>
      </c>
      <c r="E8">
        <v>7917</v>
      </c>
      <c r="F8">
        <v>79170</v>
      </c>
      <c r="G8" s="42">
        <f t="shared" si="0"/>
        <v>0</v>
      </c>
      <c r="H8">
        <v>74953</v>
      </c>
      <c r="I8">
        <v>4217</v>
      </c>
      <c r="J8" s="42">
        <f t="shared" si="1"/>
        <v>0</v>
      </c>
    </row>
    <row r="9" spans="1:10" x14ac:dyDescent="0.3">
      <c r="A9" t="s">
        <v>184</v>
      </c>
      <c r="B9" s="135">
        <v>0.87825528109980999</v>
      </c>
      <c r="C9" s="135">
        <v>0.12174471890018999</v>
      </c>
      <c r="D9" s="135">
        <v>0.13862110655085699</v>
      </c>
      <c r="E9">
        <v>17894</v>
      </c>
      <c r="F9">
        <v>178940</v>
      </c>
      <c r="G9" s="42">
        <f t="shared" si="0"/>
        <v>0</v>
      </c>
      <c r="H9">
        <v>157155</v>
      </c>
      <c r="I9">
        <v>21785</v>
      </c>
      <c r="J9" s="42">
        <f t="shared" si="1"/>
        <v>0</v>
      </c>
    </row>
    <row r="10" spans="1:10" x14ac:dyDescent="0.3">
      <c r="A10" t="s">
        <v>185</v>
      </c>
      <c r="B10" s="135">
        <v>0.83806846487794495</v>
      </c>
      <c r="C10" s="135">
        <v>0.16193153512205499</v>
      </c>
      <c r="D10" s="135">
        <v>0.193219935969836</v>
      </c>
      <c r="E10">
        <v>14101</v>
      </c>
      <c r="F10">
        <v>140510</v>
      </c>
      <c r="G10" s="42">
        <f t="shared" si="0"/>
        <v>-50</v>
      </c>
      <c r="H10">
        <v>117757</v>
      </c>
      <c r="I10">
        <v>22753</v>
      </c>
      <c r="J10" s="42">
        <f t="shared" si="1"/>
        <v>0</v>
      </c>
    </row>
    <row r="11" spans="1:10" x14ac:dyDescent="0.3">
      <c r="A11" t="s">
        <v>186</v>
      </c>
      <c r="B11" s="135">
        <v>0.8631129844762</v>
      </c>
      <c r="C11" s="135">
        <v>0.1368870155238</v>
      </c>
      <c r="D11" s="135">
        <v>0.15859686736942399</v>
      </c>
      <c r="E11">
        <v>19454</v>
      </c>
      <c r="F11">
        <v>194540</v>
      </c>
      <c r="G11" s="42">
        <f t="shared" si="0"/>
        <v>0</v>
      </c>
      <c r="H11">
        <v>167910</v>
      </c>
      <c r="I11">
        <v>26630</v>
      </c>
      <c r="J11" s="42">
        <f t="shared" si="1"/>
        <v>0</v>
      </c>
    </row>
    <row r="12" spans="1:10" x14ac:dyDescent="0.3">
      <c r="A12" t="s">
        <v>187</v>
      </c>
      <c r="B12" s="135">
        <v>0.94918009411093696</v>
      </c>
      <c r="C12" s="135">
        <v>5.0819905889063197E-2</v>
      </c>
      <c r="D12" s="135">
        <v>5.3540846678484501E-2</v>
      </c>
      <c r="E12">
        <v>7013</v>
      </c>
      <c r="F12">
        <v>70130</v>
      </c>
      <c r="G12" s="42">
        <f t="shared" si="0"/>
        <v>0</v>
      </c>
      <c r="H12">
        <v>66566</v>
      </c>
      <c r="I12">
        <v>3564</v>
      </c>
      <c r="J12" s="42">
        <f t="shared" si="1"/>
        <v>0</v>
      </c>
    </row>
    <row r="13" spans="1:10" x14ac:dyDescent="0.3">
      <c r="A13" t="s">
        <v>188</v>
      </c>
      <c r="B13" s="135">
        <v>0.95035010736625902</v>
      </c>
      <c r="C13" s="135">
        <v>4.9649892633740998E-2</v>
      </c>
      <c r="D13" s="135">
        <v>5.2243791260609899E-2</v>
      </c>
      <c r="E13">
        <v>10711</v>
      </c>
      <c r="F13">
        <v>107110</v>
      </c>
      <c r="G13" s="42">
        <f t="shared" si="0"/>
        <v>0</v>
      </c>
      <c r="H13">
        <v>101792</v>
      </c>
      <c r="I13">
        <v>5318</v>
      </c>
      <c r="J13" s="42">
        <f t="shared" si="1"/>
        <v>0</v>
      </c>
    </row>
    <row r="14" spans="1:10" x14ac:dyDescent="0.3">
      <c r="A14" t="s">
        <v>189</v>
      </c>
      <c r="B14" s="135">
        <v>0.73383014623172105</v>
      </c>
      <c r="C14" s="135">
        <v>0.26616985376827901</v>
      </c>
      <c r="D14" s="135">
        <v>0.36271316344127202</v>
      </c>
      <c r="E14">
        <v>14224</v>
      </c>
      <c r="F14">
        <v>142240</v>
      </c>
      <c r="G14" s="42">
        <f t="shared" si="0"/>
        <v>0</v>
      </c>
      <c r="H14">
        <v>104380</v>
      </c>
      <c r="I14">
        <v>37860</v>
      </c>
      <c r="J14" s="42">
        <f t="shared" si="1"/>
        <v>0</v>
      </c>
    </row>
    <row r="15" spans="1:10" x14ac:dyDescent="0.3">
      <c r="A15" t="s">
        <v>190</v>
      </c>
      <c r="B15" s="135">
        <v>0.81232950563372697</v>
      </c>
      <c r="C15" s="135">
        <v>0.18767049436627301</v>
      </c>
      <c r="D15" s="135">
        <v>0.23102754862986899</v>
      </c>
      <c r="E15">
        <v>18549</v>
      </c>
      <c r="F15">
        <v>185490</v>
      </c>
      <c r="G15" s="42">
        <f t="shared" si="0"/>
        <v>0</v>
      </c>
      <c r="H15">
        <v>150679</v>
      </c>
      <c r="I15">
        <v>34811</v>
      </c>
      <c r="J15" s="42">
        <f t="shared" si="1"/>
        <v>0</v>
      </c>
    </row>
    <row r="16" spans="1:10" x14ac:dyDescent="0.3">
      <c r="A16" t="s">
        <v>191</v>
      </c>
      <c r="B16" s="135">
        <v>0.87326555510370096</v>
      </c>
      <c r="C16" s="135">
        <v>0.12673444489629901</v>
      </c>
      <c r="D16" s="135">
        <v>0.145127039713881</v>
      </c>
      <c r="E16">
        <v>12295</v>
      </c>
      <c r="F16">
        <v>122950</v>
      </c>
      <c r="G16" s="42">
        <f t="shared" si="0"/>
        <v>0</v>
      </c>
      <c r="H16">
        <v>107368</v>
      </c>
      <c r="I16">
        <v>15582</v>
      </c>
      <c r="J16" s="42">
        <f t="shared" si="1"/>
        <v>0</v>
      </c>
    </row>
    <row r="17" spans="1:10" x14ac:dyDescent="0.3">
      <c r="A17" t="s">
        <v>192</v>
      </c>
      <c r="B17" s="135">
        <v>0.68329705242101502</v>
      </c>
      <c r="C17" s="135">
        <v>0.31670294757898498</v>
      </c>
      <c r="D17" s="135">
        <v>0.46349233683485402</v>
      </c>
      <c r="E17">
        <v>16997</v>
      </c>
      <c r="F17">
        <v>169970</v>
      </c>
      <c r="G17" s="42">
        <f t="shared" si="0"/>
        <v>0</v>
      </c>
      <c r="H17">
        <v>116140</v>
      </c>
      <c r="I17">
        <v>53830</v>
      </c>
      <c r="J17" s="42">
        <f t="shared" si="1"/>
        <v>0</v>
      </c>
    </row>
    <row r="18" spans="1:10" x14ac:dyDescent="0.3">
      <c r="A18" t="s">
        <v>193</v>
      </c>
      <c r="B18" s="135">
        <v>0.93457131164313501</v>
      </c>
      <c r="C18" s="135">
        <v>6.5428688356865106E-2</v>
      </c>
      <c r="D18" s="135">
        <v>7.0009305380699494E-2</v>
      </c>
      <c r="E18">
        <v>9774</v>
      </c>
      <c r="F18">
        <v>97740</v>
      </c>
      <c r="G18" s="42">
        <f t="shared" si="0"/>
        <v>0</v>
      </c>
      <c r="H18">
        <v>91345</v>
      </c>
      <c r="I18">
        <v>6395</v>
      </c>
      <c r="J18" s="42">
        <f t="shared" si="1"/>
        <v>0</v>
      </c>
    </row>
    <row r="19" spans="1:10" x14ac:dyDescent="0.3">
      <c r="A19" t="s">
        <v>194</v>
      </c>
      <c r="B19" s="135">
        <v>0.88485682819383304</v>
      </c>
      <c r="C19" s="135">
        <v>0.115143171806167</v>
      </c>
      <c r="D19" s="135">
        <v>0.130126330201008</v>
      </c>
      <c r="E19">
        <v>10896</v>
      </c>
      <c r="F19">
        <v>108960</v>
      </c>
      <c r="G19" s="42">
        <f t="shared" si="0"/>
        <v>0</v>
      </c>
      <c r="H19">
        <v>96414</v>
      </c>
      <c r="I19">
        <v>12546</v>
      </c>
      <c r="J19" s="42">
        <f t="shared" si="1"/>
        <v>0</v>
      </c>
    </row>
    <row r="20" spans="1:10" x14ac:dyDescent="0.3">
      <c r="A20" t="s">
        <v>195</v>
      </c>
      <c r="B20" s="135">
        <v>0.889286612457037</v>
      </c>
      <c r="C20" s="135">
        <v>0.110713387542963</v>
      </c>
      <c r="D20" s="135">
        <v>0.12449685623521201</v>
      </c>
      <c r="E20">
        <v>11929</v>
      </c>
      <c r="F20">
        <v>119290</v>
      </c>
      <c r="G20" s="42">
        <f t="shared" si="0"/>
        <v>0</v>
      </c>
      <c r="H20">
        <v>106083</v>
      </c>
      <c r="I20">
        <v>13207</v>
      </c>
      <c r="J20" s="42">
        <f t="shared" si="1"/>
        <v>0</v>
      </c>
    </row>
    <row r="21" spans="1:10" x14ac:dyDescent="0.3">
      <c r="A21" t="s">
        <v>196</v>
      </c>
      <c r="B21" s="135">
        <v>0.918001586042823</v>
      </c>
      <c r="C21" s="135">
        <v>8.1998413957176802E-2</v>
      </c>
      <c r="D21" s="135">
        <v>8.9322736696613697E-2</v>
      </c>
      <c r="E21">
        <v>7566</v>
      </c>
      <c r="F21">
        <v>75660</v>
      </c>
      <c r="G21" s="42">
        <f t="shared" si="0"/>
        <v>0</v>
      </c>
      <c r="H21">
        <v>69456</v>
      </c>
      <c r="I21">
        <v>6204</v>
      </c>
      <c r="J21" s="42">
        <f t="shared" si="1"/>
        <v>0</v>
      </c>
    </row>
    <row r="22" spans="1:10" x14ac:dyDescent="0.3">
      <c r="A22" t="s">
        <v>197</v>
      </c>
      <c r="B22" s="135">
        <v>0.89082992184592502</v>
      </c>
      <c r="C22" s="135">
        <v>0.10917007815407501</v>
      </c>
      <c r="D22" s="135">
        <v>0.12254873290275101</v>
      </c>
      <c r="E22">
        <v>13435</v>
      </c>
      <c r="F22">
        <v>134350</v>
      </c>
      <c r="G22" s="42">
        <f t="shared" si="0"/>
        <v>0</v>
      </c>
      <c r="H22">
        <v>119683</v>
      </c>
      <c r="I22">
        <v>14667</v>
      </c>
      <c r="J22" s="42">
        <f t="shared" si="1"/>
        <v>0</v>
      </c>
    </row>
    <row r="23" spans="1:10" x14ac:dyDescent="0.3">
      <c r="A23" t="s">
        <v>229</v>
      </c>
      <c r="B23" s="135">
        <v>0.74326894053727699</v>
      </c>
      <c r="C23" s="135">
        <v>0.25673105946272301</v>
      </c>
      <c r="D23" s="135">
        <v>0.345408028589413</v>
      </c>
      <c r="E23">
        <v>6626</v>
      </c>
      <c r="F23">
        <v>66260</v>
      </c>
      <c r="G23" s="42">
        <f t="shared" si="0"/>
        <v>0</v>
      </c>
      <c r="H23">
        <v>49249</v>
      </c>
      <c r="I23">
        <v>17011</v>
      </c>
      <c r="J23" s="42">
        <f t="shared" si="1"/>
        <v>0</v>
      </c>
    </row>
    <row r="24" spans="1:10" x14ac:dyDescent="0.3">
      <c r="A24" t="s">
        <v>230</v>
      </c>
      <c r="B24" s="135">
        <v>0.89948994462255905</v>
      </c>
      <c r="C24" s="135">
        <v>0.100510055377441</v>
      </c>
      <c r="D24" s="135">
        <v>0.111741166177924</v>
      </c>
      <c r="E24">
        <v>6862</v>
      </c>
      <c r="F24">
        <v>68620</v>
      </c>
      <c r="G24" s="42">
        <f t="shared" si="0"/>
        <v>0</v>
      </c>
      <c r="H24">
        <v>61723</v>
      </c>
      <c r="I24">
        <v>6897</v>
      </c>
      <c r="J24" s="42">
        <f t="shared" si="1"/>
        <v>0</v>
      </c>
    </row>
    <row r="25" spans="1:10" x14ac:dyDescent="0.3">
      <c r="A25" t="s">
        <v>231</v>
      </c>
      <c r="B25" s="135">
        <v>0.87184262600395801</v>
      </c>
      <c r="C25" s="135">
        <v>0.12815737399604199</v>
      </c>
      <c r="D25" s="135">
        <v>0.14699599465954599</v>
      </c>
      <c r="E25">
        <v>8591</v>
      </c>
      <c r="F25">
        <v>85910</v>
      </c>
      <c r="G25" s="42">
        <f t="shared" si="0"/>
        <v>0</v>
      </c>
      <c r="H25">
        <v>74900</v>
      </c>
      <c r="I25">
        <v>11010</v>
      </c>
      <c r="J25" s="42">
        <f t="shared" si="1"/>
        <v>0</v>
      </c>
    </row>
    <row r="26" spans="1:10" x14ac:dyDescent="0.3">
      <c r="A26" t="s">
        <v>232</v>
      </c>
      <c r="B26" s="135">
        <v>0.80946202531645595</v>
      </c>
      <c r="C26" s="135">
        <v>0.190537974683544</v>
      </c>
      <c r="D26" s="135">
        <v>0.235388404550608</v>
      </c>
      <c r="E26">
        <v>9480</v>
      </c>
      <c r="F26">
        <v>94800</v>
      </c>
      <c r="G26" s="42">
        <f t="shared" si="0"/>
        <v>0</v>
      </c>
      <c r="H26">
        <v>76737</v>
      </c>
      <c r="I26">
        <v>18063</v>
      </c>
      <c r="J26" s="42">
        <f t="shared" si="1"/>
        <v>0</v>
      </c>
    </row>
    <row r="27" spans="1:10" s="56" customFormat="1" x14ac:dyDescent="0.3">
      <c r="A27" s="56" t="s">
        <v>666</v>
      </c>
      <c r="B27" s="137">
        <f>AVERAGE(B2:B26)</f>
        <v>0.84787498685322149</v>
      </c>
      <c r="C27" s="137">
        <f>AVERAGE(C2:C26)</f>
        <v>0.15212501314677851</v>
      </c>
      <c r="D27" s="137">
        <f>AVERAGE(D2:D26)</f>
        <v>0.18988115472225789</v>
      </c>
      <c r="E27" s="137">
        <f t="shared" ref="E27:I27" si="2">AVERAGE(E2:E26)</f>
        <v>11964.4</v>
      </c>
      <c r="F27" s="137">
        <f t="shared" si="2"/>
        <v>119575.2</v>
      </c>
      <c r="G27" s="141"/>
      <c r="H27" s="137">
        <f t="shared" si="2"/>
        <v>100202.08</v>
      </c>
      <c r="I27" s="137">
        <f t="shared" si="2"/>
        <v>19373.12</v>
      </c>
      <c r="J27" s="141"/>
    </row>
    <row r="28" spans="1:10" s="139" customFormat="1" x14ac:dyDescent="0.3">
      <c r="A28" s="139" t="s">
        <v>746</v>
      </c>
      <c r="B28" s="140">
        <f>STDEV(B2:B26)</f>
        <v>7.8271226859518733E-2</v>
      </c>
      <c r="C28" s="140">
        <f t="shared" ref="C28:F28" si="3">STDEV(C2:C26)</f>
        <v>7.8271226859518789E-2</v>
      </c>
      <c r="D28" s="140">
        <f t="shared" si="3"/>
        <v>0.11855193739075583</v>
      </c>
      <c r="E28" s="140">
        <f t="shared" si="3"/>
        <v>4627.2019262905169</v>
      </c>
      <c r="F28" s="140">
        <f t="shared" si="3"/>
        <v>46689.697214696091</v>
      </c>
      <c r="G28" s="142"/>
      <c r="H28" s="140">
        <f>STDEV(H2:H26)</f>
        <v>37192.518143124791</v>
      </c>
      <c r="I28" s="140">
        <f>STDEV(I2:I26)</f>
        <v>14233.999152030325</v>
      </c>
      <c r="J28" s="142"/>
    </row>
    <row r="29" spans="1:10" s="42" customFormat="1" x14ac:dyDescent="0.3">
      <c r="B29" s="141" t="s">
        <v>747</v>
      </c>
      <c r="C29" s="141" t="s">
        <v>748</v>
      </c>
      <c r="D29" s="141" t="s">
        <v>748</v>
      </c>
    </row>
    <row r="30" spans="1:10" s="42" customFormat="1" x14ac:dyDescent="0.3">
      <c r="B30" s="141" t="s">
        <v>520</v>
      </c>
      <c r="C30" s="141" t="s">
        <v>519</v>
      </c>
      <c r="D30" s="141" t="s">
        <v>519</v>
      </c>
    </row>
    <row r="31" spans="1:10" x14ac:dyDescent="0.3">
      <c r="H31">
        <f>H27/F27</f>
        <v>0.83798379597107098</v>
      </c>
    </row>
  </sheetData>
  <conditionalFormatting sqref="B2:B26">
    <cfRule type="colorScale" priority="2">
      <colorScale>
        <cfvo type="min"/>
        <cfvo type="percentile" val="50"/>
        <cfvo type="max"/>
        <color rgb="FFF8696B"/>
        <color rgb="FFFFEB84"/>
        <color rgb="FF63BE7B"/>
      </colorScale>
    </cfRule>
  </conditionalFormatting>
  <conditionalFormatting sqref="C2:C2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zoomScale="85" zoomScaleNormal="85" workbookViewId="0">
      <pane xSplit="1" topLeftCell="B1" activePane="topRight" state="frozen"/>
      <selection pane="topRight" activeCell="B27" sqref="B27:H29"/>
    </sheetView>
  </sheetViews>
  <sheetFormatPr defaultRowHeight="14.4" x14ac:dyDescent="0.3"/>
  <cols>
    <col min="1" max="1" width="8" bestFit="1" customWidth="1"/>
    <col min="2" max="2" width="15.6640625" style="18" customWidth="1"/>
    <col min="3" max="3" width="13" style="19" customWidth="1"/>
    <col min="4" max="4" width="15.109375" style="19" customWidth="1"/>
    <col min="5" max="5" width="12.77734375" style="19" customWidth="1"/>
    <col min="6" max="6" width="14.44140625" style="19" customWidth="1"/>
    <col min="7" max="7" width="15.109375" style="19" customWidth="1"/>
    <col min="8" max="8" width="19.44140625" style="39" customWidth="1"/>
    <col min="9" max="9" width="23" bestFit="1" customWidth="1"/>
    <col min="10" max="11" width="15.44140625" customWidth="1"/>
  </cols>
  <sheetData>
    <row r="1" spans="1:11" s="5" customFormat="1" x14ac:dyDescent="0.3">
      <c r="A1" s="4" t="s">
        <v>41</v>
      </c>
      <c r="B1" s="16" t="s">
        <v>14</v>
      </c>
      <c r="C1" s="17" t="s">
        <v>15</v>
      </c>
      <c r="D1" s="17" t="s">
        <v>16</v>
      </c>
      <c r="E1" s="17" t="s">
        <v>17</v>
      </c>
      <c r="F1" s="17" t="s">
        <v>18</v>
      </c>
      <c r="G1" s="17" t="s">
        <v>19</v>
      </c>
      <c r="H1" s="38" t="s">
        <v>20</v>
      </c>
      <c r="I1" s="5" t="s">
        <v>21</v>
      </c>
      <c r="J1" s="5" t="s">
        <v>23</v>
      </c>
      <c r="K1" s="5" t="s">
        <v>22</v>
      </c>
    </row>
    <row r="2" spans="1:11" s="3" customFormat="1" x14ac:dyDescent="0.3">
      <c r="A2" s="8" t="s">
        <v>0</v>
      </c>
      <c r="B2" s="18">
        <v>7</v>
      </c>
      <c r="C2" s="19">
        <v>6</v>
      </c>
      <c r="D2" s="19">
        <v>6</v>
      </c>
      <c r="E2" s="19">
        <v>6</v>
      </c>
      <c r="F2" s="19">
        <v>5</v>
      </c>
      <c r="G2" s="19">
        <v>5</v>
      </c>
      <c r="H2" s="39">
        <v>7</v>
      </c>
      <c r="I2" s="3" t="s">
        <v>24</v>
      </c>
    </row>
    <row r="3" spans="1:11" s="3" customFormat="1" x14ac:dyDescent="0.3">
      <c r="A3" s="8" t="s">
        <v>153</v>
      </c>
      <c r="B3" s="18">
        <v>6</v>
      </c>
      <c r="C3" s="19">
        <v>7</v>
      </c>
      <c r="D3" s="19">
        <v>6</v>
      </c>
      <c r="E3" s="20">
        <v>6</v>
      </c>
      <c r="F3" s="20">
        <v>5</v>
      </c>
      <c r="G3" s="20">
        <v>6</v>
      </c>
      <c r="H3" s="39">
        <v>7</v>
      </c>
    </row>
    <row r="4" spans="1:11" s="3" customFormat="1" x14ac:dyDescent="0.3">
      <c r="A4" s="8" t="s">
        <v>161</v>
      </c>
      <c r="B4" s="18">
        <v>7</v>
      </c>
      <c r="C4" s="19">
        <v>5</v>
      </c>
      <c r="D4" s="19">
        <v>7</v>
      </c>
      <c r="E4" s="20">
        <v>6</v>
      </c>
      <c r="F4" s="20">
        <v>4</v>
      </c>
      <c r="G4" s="20">
        <v>4</v>
      </c>
      <c r="H4" s="39">
        <v>5</v>
      </c>
      <c r="I4" s="3" t="s">
        <v>164</v>
      </c>
    </row>
    <row r="5" spans="1:11" s="3" customFormat="1" x14ac:dyDescent="0.3">
      <c r="A5" s="8" t="s">
        <v>162</v>
      </c>
      <c r="B5" s="18">
        <v>7</v>
      </c>
      <c r="C5" s="20">
        <v>7</v>
      </c>
      <c r="D5" s="20">
        <v>7</v>
      </c>
      <c r="E5" s="20">
        <v>6</v>
      </c>
      <c r="F5" s="20">
        <v>7</v>
      </c>
      <c r="G5" s="20">
        <v>6</v>
      </c>
      <c r="H5" s="39">
        <v>6</v>
      </c>
    </row>
    <row r="6" spans="1:11" s="3" customFormat="1" x14ac:dyDescent="0.3">
      <c r="A6" s="8" t="s">
        <v>163</v>
      </c>
      <c r="B6" s="18">
        <v>7</v>
      </c>
      <c r="C6" s="20">
        <v>6</v>
      </c>
      <c r="D6" s="20">
        <v>7</v>
      </c>
      <c r="E6" s="20">
        <v>4</v>
      </c>
      <c r="F6" s="20">
        <v>4</v>
      </c>
      <c r="G6" s="20">
        <v>6</v>
      </c>
      <c r="H6" s="39">
        <v>7</v>
      </c>
    </row>
    <row r="7" spans="1:11" s="3" customFormat="1" x14ac:dyDescent="0.3">
      <c r="A7" s="8" t="s">
        <v>182</v>
      </c>
      <c r="B7" s="18">
        <v>7</v>
      </c>
      <c r="C7" s="20">
        <v>5</v>
      </c>
      <c r="D7" s="20">
        <v>7</v>
      </c>
      <c r="E7" s="20">
        <v>4</v>
      </c>
      <c r="F7" s="20">
        <v>3</v>
      </c>
      <c r="G7" s="20">
        <v>4</v>
      </c>
      <c r="H7" s="39">
        <v>6</v>
      </c>
      <c r="I7" s="3" t="s">
        <v>203</v>
      </c>
    </row>
    <row r="8" spans="1:11" s="3" customFormat="1" x14ac:dyDescent="0.3">
      <c r="A8" s="8" t="s">
        <v>183</v>
      </c>
      <c r="B8" s="18">
        <v>7</v>
      </c>
      <c r="C8" s="20">
        <v>5</v>
      </c>
      <c r="D8" s="20">
        <v>6</v>
      </c>
      <c r="E8" s="20">
        <v>5</v>
      </c>
      <c r="F8" s="20">
        <v>5</v>
      </c>
      <c r="G8" s="20">
        <v>3</v>
      </c>
      <c r="H8" s="39">
        <v>5</v>
      </c>
      <c r="I8" s="3" t="s">
        <v>209</v>
      </c>
    </row>
    <row r="9" spans="1:11" s="3" customFormat="1" x14ac:dyDescent="0.3">
      <c r="A9" s="8" t="s">
        <v>184</v>
      </c>
      <c r="B9" s="18">
        <v>7</v>
      </c>
      <c r="C9" s="20">
        <v>5</v>
      </c>
      <c r="D9" s="20">
        <v>6</v>
      </c>
      <c r="E9" s="20">
        <v>5</v>
      </c>
      <c r="F9" s="20">
        <v>3</v>
      </c>
      <c r="G9" s="20">
        <v>3</v>
      </c>
      <c r="H9" s="39">
        <v>6</v>
      </c>
      <c r="I9" s="3" t="s">
        <v>215</v>
      </c>
    </row>
    <row r="10" spans="1:11" s="3" customFormat="1" x14ac:dyDescent="0.3">
      <c r="A10" s="8" t="s">
        <v>185</v>
      </c>
      <c r="B10" s="18">
        <v>7</v>
      </c>
      <c r="C10" s="20">
        <v>7</v>
      </c>
      <c r="D10" s="20">
        <v>7</v>
      </c>
      <c r="E10" s="20">
        <v>6</v>
      </c>
      <c r="F10" s="20">
        <v>7</v>
      </c>
      <c r="G10" s="20">
        <v>6</v>
      </c>
      <c r="H10" s="39">
        <v>7</v>
      </c>
      <c r="I10" s="3" t="s">
        <v>224</v>
      </c>
      <c r="J10" s="3" t="s">
        <v>225</v>
      </c>
    </row>
    <row r="11" spans="1:11" s="3" customFormat="1" x14ac:dyDescent="0.3">
      <c r="A11" s="8" t="s">
        <v>186</v>
      </c>
      <c r="B11" s="18">
        <v>6</v>
      </c>
      <c r="C11" s="20">
        <v>4</v>
      </c>
      <c r="D11" s="20">
        <v>6</v>
      </c>
      <c r="E11" s="20">
        <v>4</v>
      </c>
      <c r="F11" s="20">
        <v>4</v>
      </c>
      <c r="G11" s="20">
        <v>4</v>
      </c>
      <c r="H11" s="39">
        <v>6</v>
      </c>
    </row>
    <row r="12" spans="1:11" s="3" customFormat="1" x14ac:dyDescent="0.3">
      <c r="A12" s="8" t="s">
        <v>187</v>
      </c>
      <c r="B12" s="18">
        <v>7</v>
      </c>
      <c r="C12" s="20">
        <v>7</v>
      </c>
      <c r="D12" s="20">
        <v>7</v>
      </c>
      <c r="E12" s="20">
        <v>1</v>
      </c>
      <c r="F12" s="20">
        <v>6</v>
      </c>
      <c r="G12" s="20">
        <v>4</v>
      </c>
      <c r="H12" s="39">
        <v>7</v>
      </c>
    </row>
    <row r="13" spans="1:11" s="3" customFormat="1" x14ac:dyDescent="0.3">
      <c r="A13" s="8" t="s">
        <v>188</v>
      </c>
      <c r="B13" s="18">
        <v>7</v>
      </c>
      <c r="C13" s="20">
        <v>5</v>
      </c>
      <c r="D13" s="20">
        <v>5</v>
      </c>
      <c r="E13" s="20">
        <v>6</v>
      </c>
      <c r="F13" s="20">
        <v>4</v>
      </c>
      <c r="G13" s="20">
        <v>5</v>
      </c>
      <c r="H13" s="39">
        <v>7</v>
      </c>
      <c r="I13" s="3" t="s">
        <v>361</v>
      </c>
      <c r="J13" s="3" t="s">
        <v>360</v>
      </c>
    </row>
    <row r="14" spans="1:11" s="3" customFormat="1" x14ac:dyDescent="0.3">
      <c r="A14" s="8" t="s">
        <v>189</v>
      </c>
      <c r="B14" s="18">
        <v>7</v>
      </c>
      <c r="C14" s="20">
        <v>6</v>
      </c>
      <c r="D14" s="20">
        <v>7</v>
      </c>
      <c r="E14" s="20">
        <v>5</v>
      </c>
      <c r="F14" s="20">
        <v>7</v>
      </c>
      <c r="G14" s="20">
        <v>6</v>
      </c>
      <c r="H14" s="39">
        <v>3</v>
      </c>
      <c r="I14" s="3" t="s">
        <v>363</v>
      </c>
    </row>
    <row r="15" spans="1:11" s="3" customFormat="1" x14ac:dyDescent="0.3">
      <c r="A15" s="8" t="s">
        <v>190</v>
      </c>
      <c r="B15" s="18">
        <v>7</v>
      </c>
      <c r="C15" s="20">
        <v>7</v>
      </c>
      <c r="D15" s="20">
        <v>7</v>
      </c>
      <c r="E15" s="20">
        <v>7</v>
      </c>
      <c r="F15" s="20">
        <v>7</v>
      </c>
      <c r="G15" s="20">
        <v>7</v>
      </c>
      <c r="H15" s="39">
        <v>7</v>
      </c>
      <c r="I15" s="3" t="s">
        <v>382</v>
      </c>
      <c r="J15" s="3" t="s">
        <v>383</v>
      </c>
    </row>
    <row r="16" spans="1:11" s="3" customFormat="1" x14ac:dyDescent="0.3">
      <c r="A16" s="8" t="s">
        <v>191</v>
      </c>
      <c r="B16" s="18">
        <v>7</v>
      </c>
      <c r="C16" s="20">
        <v>7</v>
      </c>
      <c r="D16" s="20">
        <v>7</v>
      </c>
      <c r="E16" s="20">
        <v>5</v>
      </c>
      <c r="F16" s="20">
        <v>6</v>
      </c>
      <c r="G16" s="20">
        <v>4</v>
      </c>
      <c r="H16" s="39">
        <v>7</v>
      </c>
    </row>
    <row r="17" spans="1:18" s="3" customFormat="1" x14ac:dyDescent="0.3">
      <c r="A17" s="8" t="s">
        <v>192</v>
      </c>
      <c r="B17" s="18">
        <v>6</v>
      </c>
      <c r="C17" s="19">
        <v>6</v>
      </c>
      <c r="D17" s="19">
        <v>5</v>
      </c>
      <c r="E17" s="19">
        <v>5</v>
      </c>
      <c r="F17" s="19">
        <v>6</v>
      </c>
      <c r="G17" s="19">
        <v>5</v>
      </c>
      <c r="H17" s="39">
        <v>5</v>
      </c>
    </row>
    <row r="18" spans="1:18" s="3" customFormat="1" x14ac:dyDescent="0.3">
      <c r="A18" s="8" t="s">
        <v>193</v>
      </c>
      <c r="B18" s="18">
        <v>7</v>
      </c>
      <c r="C18" s="19">
        <v>7</v>
      </c>
      <c r="D18" s="19">
        <v>4</v>
      </c>
      <c r="E18" s="19">
        <v>6</v>
      </c>
      <c r="F18" s="19">
        <v>5</v>
      </c>
      <c r="G18" s="19">
        <v>6</v>
      </c>
      <c r="H18" s="39">
        <v>7</v>
      </c>
    </row>
    <row r="19" spans="1:18" s="3" customFormat="1" x14ac:dyDescent="0.3">
      <c r="A19" s="8" t="s">
        <v>194</v>
      </c>
      <c r="B19" s="18">
        <v>5</v>
      </c>
      <c r="C19" s="19">
        <v>3</v>
      </c>
      <c r="D19" s="19">
        <v>5</v>
      </c>
      <c r="E19" s="19">
        <v>3</v>
      </c>
      <c r="F19" s="19">
        <v>2</v>
      </c>
      <c r="G19" s="19">
        <v>4</v>
      </c>
      <c r="H19" s="39">
        <v>6</v>
      </c>
      <c r="I19" s="3" t="s">
        <v>541</v>
      </c>
    </row>
    <row r="20" spans="1:18" s="3" customFormat="1" x14ac:dyDescent="0.3">
      <c r="A20" s="8" t="s">
        <v>195</v>
      </c>
      <c r="B20" s="18">
        <v>7</v>
      </c>
      <c r="C20" s="19">
        <v>5</v>
      </c>
      <c r="D20" s="19">
        <v>4</v>
      </c>
      <c r="E20" s="19">
        <v>6</v>
      </c>
      <c r="F20" s="19">
        <v>5</v>
      </c>
      <c r="G20" s="19">
        <v>4</v>
      </c>
      <c r="H20" s="39">
        <v>3</v>
      </c>
    </row>
    <row r="21" spans="1:18" s="3" customFormat="1" x14ac:dyDescent="0.3">
      <c r="A21" s="8" t="s">
        <v>196</v>
      </c>
      <c r="B21" s="18">
        <v>5</v>
      </c>
      <c r="C21" s="19">
        <v>6</v>
      </c>
      <c r="D21" s="19">
        <v>6</v>
      </c>
      <c r="E21" s="19">
        <v>3</v>
      </c>
      <c r="F21" s="19">
        <v>2</v>
      </c>
      <c r="G21" s="19">
        <v>3</v>
      </c>
      <c r="H21" s="39">
        <v>6</v>
      </c>
      <c r="I21" s="3" t="s">
        <v>578</v>
      </c>
    </row>
    <row r="22" spans="1:18" s="3" customFormat="1" x14ac:dyDescent="0.3">
      <c r="A22" s="8" t="s">
        <v>197</v>
      </c>
      <c r="B22" s="18">
        <v>6</v>
      </c>
      <c r="C22" s="19">
        <v>3</v>
      </c>
      <c r="D22" s="19">
        <v>6</v>
      </c>
      <c r="E22" s="19">
        <v>4</v>
      </c>
      <c r="F22" s="19">
        <v>4</v>
      </c>
      <c r="G22" s="19">
        <v>5</v>
      </c>
      <c r="H22" s="39">
        <v>7</v>
      </c>
    </row>
    <row r="23" spans="1:18" s="3" customFormat="1" x14ac:dyDescent="0.3">
      <c r="A23" s="8" t="s">
        <v>229</v>
      </c>
      <c r="B23" s="18">
        <v>7</v>
      </c>
      <c r="C23" s="19">
        <v>6</v>
      </c>
      <c r="D23" s="19">
        <v>6</v>
      </c>
      <c r="E23" s="19">
        <v>1</v>
      </c>
      <c r="F23" s="19">
        <v>1</v>
      </c>
      <c r="G23" s="19">
        <v>3</v>
      </c>
      <c r="H23" s="39">
        <v>6</v>
      </c>
      <c r="I23" s="3" t="s">
        <v>609</v>
      </c>
    </row>
    <row r="24" spans="1:18" s="3" customFormat="1" x14ac:dyDescent="0.3">
      <c r="A24" s="8" t="s">
        <v>230</v>
      </c>
      <c r="B24" s="18">
        <v>7</v>
      </c>
      <c r="C24" s="19">
        <v>5</v>
      </c>
      <c r="D24" s="19">
        <v>6</v>
      </c>
      <c r="E24" s="19">
        <v>1</v>
      </c>
      <c r="F24" s="19">
        <v>1</v>
      </c>
      <c r="G24" s="19">
        <v>6</v>
      </c>
      <c r="H24" s="39">
        <v>7</v>
      </c>
    </row>
    <row r="25" spans="1:18" s="3" customFormat="1" x14ac:dyDescent="0.3">
      <c r="A25" s="8" t="s">
        <v>231</v>
      </c>
      <c r="B25" s="18">
        <v>7</v>
      </c>
      <c r="C25" s="19">
        <v>6</v>
      </c>
      <c r="D25" s="19">
        <v>7</v>
      </c>
      <c r="E25" s="19">
        <v>4</v>
      </c>
      <c r="F25" s="19">
        <v>1</v>
      </c>
      <c r="G25" s="19">
        <v>4</v>
      </c>
      <c r="H25" s="39">
        <v>6</v>
      </c>
    </row>
    <row r="26" spans="1:18" s="35" customFormat="1" ht="15" thickBot="1" x14ac:dyDescent="0.35">
      <c r="A26" s="31" t="s">
        <v>232</v>
      </c>
      <c r="B26" s="32">
        <v>7</v>
      </c>
      <c r="C26" s="33">
        <v>7</v>
      </c>
      <c r="D26" s="33">
        <v>7</v>
      </c>
      <c r="E26" s="33">
        <v>7</v>
      </c>
      <c r="F26" s="33">
        <v>7</v>
      </c>
      <c r="G26" s="33">
        <v>5</v>
      </c>
      <c r="H26" s="53">
        <v>1</v>
      </c>
      <c r="I26" s="35" t="s">
        <v>616</v>
      </c>
      <c r="J26" s="35" t="s">
        <v>617</v>
      </c>
    </row>
    <row r="27" spans="1:18" s="1" customFormat="1" x14ac:dyDescent="0.3">
      <c r="B27" s="23" t="s">
        <v>241</v>
      </c>
      <c r="C27" s="24" t="s">
        <v>242</v>
      </c>
      <c r="D27" s="24" t="s">
        <v>243</v>
      </c>
      <c r="E27" s="24" t="s">
        <v>244</v>
      </c>
      <c r="F27" s="24" t="s">
        <v>245</v>
      </c>
      <c r="G27" s="24" t="s">
        <v>246</v>
      </c>
      <c r="H27" s="54" t="s">
        <v>247</v>
      </c>
    </row>
    <row r="28" spans="1:18" s="36" customFormat="1" x14ac:dyDescent="0.3">
      <c r="A28" s="36" t="s">
        <v>343</v>
      </c>
      <c r="B28" s="21">
        <f>MEDIAN(B2:B26)</f>
        <v>7</v>
      </c>
      <c r="C28" s="22">
        <f>MEDIAN(C2:C26)</f>
        <v>6</v>
      </c>
      <c r="D28" s="22">
        <f t="shared" ref="D28:H28" si="0">MEDIAN(D2:D26)</f>
        <v>6</v>
      </c>
      <c r="E28" s="22">
        <f t="shared" si="0"/>
        <v>5</v>
      </c>
      <c r="F28" s="22">
        <f t="shared" si="0"/>
        <v>5</v>
      </c>
      <c r="G28" s="22">
        <f t="shared" si="0"/>
        <v>5</v>
      </c>
      <c r="H28" s="40">
        <f t="shared" si="0"/>
        <v>6</v>
      </c>
    </row>
    <row r="29" spans="1:18" s="36" customFormat="1" x14ac:dyDescent="0.3">
      <c r="A29" s="36" t="s">
        <v>344</v>
      </c>
      <c r="B29" s="21">
        <f>AVERAGE(B2:B26)</f>
        <v>6.68</v>
      </c>
      <c r="C29" s="22">
        <f>AVERAGE(C2:C26)</f>
        <v>5.72</v>
      </c>
      <c r="D29" s="22">
        <f t="shared" ref="D29:H29" si="1">AVERAGE(D2:D26)</f>
        <v>6.16</v>
      </c>
      <c r="E29" s="22">
        <f t="shared" si="1"/>
        <v>4.6399999999999997</v>
      </c>
      <c r="F29" s="22">
        <f t="shared" si="1"/>
        <v>4.4400000000000004</v>
      </c>
      <c r="G29" s="22">
        <f t="shared" si="1"/>
        <v>4.72</v>
      </c>
      <c r="H29" s="40">
        <f t="shared" si="1"/>
        <v>5.88</v>
      </c>
    </row>
    <row r="30" spans="1:18" s="74" customFormat="1" x14ac:dyDescent="0.3">
      <c r="A30" s="74" t="s">
        <v>346</v>
      </c>
      <c r="B30" s="75">
        <f>STDEV(B2:B26)/SQRT(COUNT(B2:B26))</f>
        <v>0.12543258481484518</v>
      </c>
      <c r="C30" s="76">
        <f t="shared" ref="C30:H30" si="2">STDEV(C2:C26)/SQRT(COUNT(C2:C26))</f>
        <v>0.24166091947189133</v>
      </c>
      <c r="D30" s="76">
        <f t="shared" si="2"/>
        <v>0.18867962264113214</v>
      </c>
      <c r="E30" s="76">
        <f t="shared" si="2"/>
        <v>0.35061850112812543</v>
      </c>
      <c r="F30" s="76">
        <f t="shared" si="2"/>
        <v>0.39614812044654885</v>
      </c>
      <c r="G30" s="76">
        <f t="shared" si="2"/>
        <v>0.23466287875730707</v>
      </c>
      <c r="H30" s="77">
        <f t="shared" si="2"/>
        <v>0.30724582991474431</v>
      </c>
      <c r="I30" s="76"/>
      <c r="K30" s="76"/>
      <c r="L30" s="76"/>
      <c r="M30" s="76"/>
      <c r="N30" s="76"/>
      <c r="O30" s="76"/>
      <c r="P30" s="76"/>
      <c r="Q30" s="76"/>
      <c r="R30" s="76"/>
    </row>
  </sheetData>
  <conditionalFormatting sqref="B2:H26">
    <cfRule type="colorScale" priority="2">
      <colorScale>
        <cfvo type="min"/>
        <cfvo type="percentile" val="50"/>
        <cfvo type="max"/>
        <color rgb="FFF8696B"/>
        <color rgb="FFFFEB84"/>
        <color rgb="FF63BE7B"/>
      </colorScale>
    </cfRule>
  </conditionalFormatting>
  <conditionalFormatting sqref="B28:H2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zoomScale="85" zoomScaleNormal="85" workbookViewId="0">
      <pane xSplit="1" topLeftCell="B1" activePane="topRight" state="frozen"/>
      <selection pane="topRight" activeCell="B27" sqref="B27:O35"/>
    </sheetView>
  </sheetViews>
  <sheetFormatPr defaultRowHeight="14.4" x14ac:dyDescent="0.3"/>
  <cols>
    <col min="1" max="1" width="10.44140625" bestFit="1" customWidth="1"/>
    <col min="2" max="2" width="15.109375" style="8" bestFit="1" customWidth="1"/>
    <col min="3" max="3" width="10.44140625" style="3" bestFit="1" customWidth="1"/>
    <col min="4" max="4" width="14.21875" style="3" bestFit="1" customWidth="1"/>
    <col min="5" max="5" width="11.6640625" style="9" bestFit="1" customWidth="1"/>
    <col min="6" max="6" width="19.109375" style="3" bestFit="1" customWidth="1"/>
    <col min="7" max="7" width="20.33203125" style="3" bestFit="1" customWidth="1"/>
    <col min="8" max="8" width="13.88671875" style="3" bestFit="1" customWidth="1"/>
    <col min="9" max="9" width="17.88671875" style="3" bestFit="1" customWidth="1"/>
    <col min="10" max="10" width="14" style="18" bestFit="1" customWidth="1"/>
    <col min="11" max="11" width="18.33203125" style="19" bestFit="1" customWidth="1"/>
    <col min="12" max="12" width="13" style="8" bestFit="1" customWidth="1"/>
    <col min="13" max="13" width="16.21875" style="9" bestFit="1" customWidth="1"/>
    <col min="14" max="14" width="6" style="19" bestFit="1" customWidth="1"/>
    <col min="15" max="15" width="9.5546875" style="3" bestFit="1" customWidth="1"/>
    <col min="16" max="16" width="8.88671875" style="42"/>
  </cols>
  <sheetData>
    <row r="1" spans="1:16" s="5" customFormat="1" x14ac:dyDescent="0.3">
      <c r="A1" s="4" t="s">
        <v>41</v>
      </c>
      <c r="B1" s="4" t="s">
        <v>25</v>
      </c>
      <c r="C1" s="5" t="s">
        <v>26</v>
      </c>
      <c r="D1" s="5" t="s">
        <v>27</v>
      </c>
      <c r="E1" s="6" t="s">
        <v>28</v>
      </c>
      <c r="F1" s="5" t="s">
        <v>29</v>
      </c>
      <c r="G1" s="5" t="s">
        <v>30</v>
      </c>
      <c r="H1" s="5" t="s">
        <v>31</v>
      </c>
      <c r="I1" s="5" t="s">
        <v>32</v>
      </c>
      <c r="J1" s="16" t="s">
        <v>33</v>
      </c>
      <c r="K1" s="17" t="s">
        <v>34</v>
      </c>
      <c r="L1" s="4" t="s">
        <v>35</v>
      </c>
      <c r="M1" s="6" t="s">
        <v>36</v>
      </c>
      <c r="N1" s="17" t="s">
        <v>38</v>
      </c>
      <c r="O1" s="5" t="s">
        <v>39</v>
      </c>
      <c r="P1" s="50" t="s">
        <v>375</v>
      </c>
    </row>
    <row r="2" spans="1:16" s="3" customFormat="1" x14ac:dyDescent="0.3">
      <c r="A2" s="8" t="s">
        <v>0</v>
      </c>
      <c r="B2" s="8">
        <v>1</v>
      </c>
      <c r="D2" s="3">
        <v>1</v>
      </c>
      <c r="E2" s="9"/>
      <c r="F2" s="3">
        <v>1</v>
      </c>
      <c r="G2" s="3">
        <v>1</v>
      </c>
      <c r="H2" s="3">
        <v>1</v>
      </c>
      <c r="J2" s="18">
        <v>1</v>
      </c>
      <c r="K2" s="19">
        <v>2</v>
      </c>
      <c r="L2" s="8" t="s">
        <v>37</v>
      </c>
      <c r="M2" s="9" t="s">
        <v>37</v>
      </c>
      <c r="N2" s="96">
        <v>29</v>
      </c>
      <c r="O2" s="3" t="s">
        <v>40</v>
      </c>
      <c r="P2" s="49"/>
    </row>
    <row r="3" spans="1:16" s="3" customFormat="1" x14ac:dyDescent="0.3">
      <c r="A3" s="8" t="s">
        <v>153</v>
      </c>
      <c r="B3" s="8">
        <v>1</v>
      </c>
      <c r="E3" s="9" t="s">
        <v>154</v>
      </c>
      <c r="F3" s="3">
        <v>1</v>
      </c>
      <c r="G3" s="3">
        <v>1</v>
      </c>
      <c r="H3" s="3">
        <v>1</v>
      </c>
      <c r="J3" s="18">
        <v>0</v>
      </c>
      <c r="K3" s="19">
        <v>1</v>
      </c>
      <c r="L3" s="8" t="s">
        <v>37</v>
      </c>
      <c r="M3" s="9" t="s">
        <v>37</v>
      </c>
      <c r="N3" s="96">
        <v>21</v>
      </c>
      <c r="O3" s="3" t="s">
        <v>40</v>
      </c>
      <c r="P3" s="49"/>
    </row>
    <row r="4" spans="1:16" s="3" customFormat="1" x14ac:dyDescent="0.3">
      <c r="A4" s="8" t="s">
        <v>161</v>
      </c>
      <c r="B4" s="8">
        <v>1</v>
      </c>
      <c r="C4" s="3">
        <v>1</v>
      </c>
      <c r="E4" s="9"/>
      <c r="F4" s="3">
        <v>1</v>
      </c>
      <c r="G4" s="12">
        <v>1</v>
      </c>
      <c r="I4" s="3" t="s">
        <v>165</v>
      </c>
      <c r="J4" s="18">
        <v>1</v>
      </c>
      <c r="K4" s="19">
        <v>2</v>
      </c>
      <c r="L4" s="8" t="s">
        <v>166</v>
      </c>
      <c r="M4" s="9" t="s">
        <v>665</v>
      </c>
      <c r="N4" s="96">
        <v>31</v>
      </c>
      <c r="O4" s="3" t="s">
        <v>167</v>
      </c>
      <c r="P4" s="49"/>
    </row>
    <row r="5" spans="1:16" s="3" customFormat="1" x14ac:dyDescent="0.3">
      <c r="A5" s="8" t="s">
        <v>162</v>
      </c>
      <c r="B5" s="8">
        <v>1</v>
      </c>
      <c r="C5" s="3">
        <v>1</v>
      </c>
      <c r="D5" s="3">
        <v>1</v>
      </c>
      <c r="E5" s="9" t="s">
        <v>154</v>
      </c>
      <c r="F5" s="3">
        <v>1</v>
      </c>
      <c r="J5" s="18">
        <v>0</v>
      </c>
      <c r="K5" s="19">
        <v>1</v>
      </c>
      <c r="L5" s="8" t="s">
        <v>37</v>
      </c>
      <c r="M5" s="9" t="s">
        <v>37</v>
      </c>
      <c r="N5" s="96">
        <v>37</v>
      </c>
      <c r="O5" s="3" t="s">
        <v>167</v>
      </c>
      <c r="P5" s="49"/>
    </row>
    <row r="6" spans="1:16" s="3" customFormat="1" x14ac:dyDescent="0.3">
      <c r="A6" s="8" t="s">
        <v>163</v>
      </c>
      <c r="B6" s="8">
        <v>1</v>
      </c>
      <c r="C6" s="3">
        <v>1</v>
      </c>
      <c r="E6" s="9"/>
      <c r="F6" s="3">
        <v>1</v>
      </c>
      <c r="I6" s="3" t="s">
        <v>200</v>
      </c>
      <c r="J6" s="18">
        <v>0</v>
      </c>
      <c r="K6" s="19">
        <v>1</v>
      </c>
      <c r="L6" s="8" t="s">
        <v>37</v>
      </c>
      <c r="M6" s="9" t="s">
        <v>37</v>
      </c>
      <c r="N6" s="96">
        <v>29</v>
      </c>
      <c r="O6" s="3" t="s">
        <v>167</v>
      </c>
      <c r="P6" s="49"/>
    </row>
    <row r="7" spans="1:16" s="3" customFormat="1" x14ac:dyDescent="0.3">
      <c r="A7" s="8" t="s">
        <v>182</v>
      </c>
      <c r="B7" s="8">
        <v>1</v>
      </c>
      <c r="C7" s="12">
        <v>1</v>
      </c>
      <c r="D7" s="3">
        <v>1</v>
      </c>
      <c r="E7" s="9" t="s">
        <v>216</v>
      </c>
      <c r="F7" s="3">
        <v>1</v>
      </c>
      <c r="G7" s="12">
        <v>1</v>
      </c>
      <c r="I7" s="3" t="s">
        <v>200</v>
      </c>
      <c r="J7" s="18">
        <v>0</v>
      </c>
      <c r="K7" s="19">
        <v>1</v>
      </c>
      <c r="L7" s="8" t="s">
        <v>37</v>
      </c>
      <c r="M7" s="9" t="s">
        <v>37</v>
      </c>
      <c r="N7" s="96">
        <v>22</v>
      </c>
      <c r="O7" s="3" t="s">
        <v>167</v>
      </c>
      <c r="P7" s="49"/>
    </row>
    <row r="8" spans="1:16" s="3" customFormat="1" x14ac:dyDescent="0.3">
      <c r="A8" s="8" t="s">
        <v>183</v>
      </c>
      <c r="B8" s="8">
        <v>1</v>
      </c>
      <c r="D8" s="3">
        <v>1</v>
      </c>
      <c r="E8" s="9" t="s">
        <v>154</v>
      </c>
      <c r="F8" s="3">
        <v>1</v>
      </c>
      <c r="I8" s="3" t="s">
        <v>210</v>
      </c>
      <c r="J8" s="18">
        <v>0</v>
      </c>
      <c r="K8" s="19">
        <v>2</v>
      </c>
      <c r="L8" s="8" t="s">
        <v>37</v>
      </c>
      <c r="M8" s="9" t="s">
        <v>37</v>
      </c>
      <c r="N8" s="96">
        <v>26</v>
      </c>
      <c r="O8" s="3" t="s">
        <v>167</v>
      </c>
      <c r="P8" s="49"/>
    </row>
    <row r="9" spans="1:16" s="3" customFormat="1" x14ac:dyDescent="0.3">
      <c r="A9" s="8" t="s">
        <v>184</v>
      </c>
      <c r="B9" s="8">
        <v>1</v>
      </c>
      <c r="E9" s="9" t="s">
        <v>216</v>
      </c>
      <c r="F9" s="3">
        <v>1</v>
      </c>
      <c r="G9" s="3">
        <v>1</v>
      </c>
      <c r="I9" s="3" t="s">
        <v>217</v>
      </c>
      <c r="J9" s="18">
        <v>0</v>
      </c>
      <c r="K9" s="19">
        <v>1</v>
      </c>
      <c r="L9" s="8" t="s">
        <v>37</v>
      </c>
      <c r="M9" s="9" t="s">
        <v>37</v>
      </c>
      <c r="N9" s="96">
        <v>38</v>
      </c>
      <c r="O9" s="3" t="s">
        <v>167</v>
      </c>
      <c r="P9" s="49"/>
    </row>
    <row r="10" spans="1:16" s="3" customFormat="1" x14ac:dyDescent="0.3">
      <c r="A10" s="8" t="s">
        <v>185</v>
      </c>
      <c r="B10" s="8">
        <v>1</v>
      </c>
      <c r="D10" s="12">
        <v>1</v>
      </c>
      <c r="E10" s="9"/>
      <c r="G10" s="3">
        <v>1</v>
      </c>
      <c r="J10" s="18">
        <v>0</v>
      </c>
      <c r="K10" s="19">
        <v>1</v>
      </c>
      <c r="L10" s="8" t="s">
        <v>37</v>
      </c>
      <c r="M10" s="9" t="s">
        <v>37</v>
      </c>
      <c r="N10" s="96">
        <v>27</v>
      </c>
      <c r="O10" s="3" t="s">
        <v>40</v>
      </c>
      <c r="P10" s="49"/>
    </row>
    <row r="11" spans="1:16" s="3" customFormat="1" x14ac:dyDescent="0.3">
      <c r="A11" s="8" t="s">
        <v>186</v>
      </c>
      <c r="B11" s="8"/>
      <c r="E11" s="9"/>
      <c r="G11" s="12">
        <v>1</v>
      </c>
      <c r="J11" s="18">
        <v>0</v>
      </c>
      <c r="K11" s="19">
        <v>2</v>
      </c>
      <c r="L11" s="8" t="s">
        <v>37</v>
      </c>
      <c r="M11" s="9" t="s">
        <v>37</v>
      </c>
      <c r="N11" s="96">
        <v>26</v>
      </c>
      <c r="O11" s="3" t="s">
        <v>167</v>
      </c>
      <c r="P11" s="49"/>
    </row>
    <row r="12" spans="1:16" s="3" customFormat="1" x14ac:dyDescent="0.3">
      <c r="A12" s="8" t="s">
        <v>187</v>
      </c>
      <c r="B12" s="8"/>
      <c r="C12" s="3">
        <v>1</v>
      </c>
      <c r="D12" s="12">
        <v>1</v>
      </c>
      <c r="E12" s="9"/>
      <c r="G12" s="12">
        <v>1</v>
      </c>
      <c r="J12" s="18">
        <v>0</v>
      </c>
      <c r="K12" s="19">
        <v>1</v>
      </c>
      <c r="L12" s="8" t="s">
        <v>37</v>
      </c>
      <c r="M12" s="9" t="s">
        <v>37</v>
      </c>
      <c r="N12" s="96">
        <v>26</v>
      </c>
      <c r="O12" s="3" t="s">
        <v>167</v>
      </c>
      <c r="P12" s="49"/>
    </row>
    <row r="13" spans="1:16" s="3" customFormat="1" x14ac:dyDescent="0.3">
      <c r="A13" s="8" t="s">
        <v>188</v>
      </c>
      <c r="B13" s="8">
        <v>1</v>
      </c>
      <c r="E13" s="9"/>
      <c r="G13" s="12">
        <v>1</v>
      </c>
      <c r="J13" s="18">
        <v>0</v>
      </c>
      <c r="K13" s="19">
        <v>3</v>
      </c>
      <c r="L13" s="8" t="s">
        <v>37</v>
      </c>
      <c r="M13" s="9" t="s">
        <v>37</v>
      </c>
      <c r="N13" s="96">
        <v>26</v>
      </c>
      <c r="O13" s="12" t="s">
        <v>167</v>
      </c>
      <c r="P13" s="49"/>
    </row>
    <row r="14" spans="1:16" s="3" customFormat="1" x14ac:dyDescent="0.3">
      <c r="A14" s="8" t="s">
        <v>189</v>
      </c>
      <c r="B14" s="8">
        <v>1</v>
      </c>
      <c r="E14" s="9" t="s">
        <v>216</v>
      </c>
      <c r="F14" s="3">
        <v>1</v>
      </c>
      <c r="G14" s="12">
        <v>1</v>
      </c>
      <c r="J14" s="18">
        <v>5</v>
      </c>
      <c r="K14" s="19">
        <v>4</v>
      </c>
      <c r="L14" s="8" t="s">
        <v>37</v>
      </c>
      <c r="M14" s="9" t="s">
        <v>37</v>
      </c>
      <c r="N14" s="96">
        <v>27</v>
      </c>
      <c r="O14" s="12" t="s">
        <v>40</v>
      </c>
      <c r="P14" s="49"/>
    </row>
    <row r="15" spans="1:16" s="3" customFormat="1" x14ac:dyDescent="0.3">
      <c r="A15" s="8" t="s">
        <v>190</v>
      </c>
      <c r="B15" s="8"/>
      <c r="C15" s="3">
        <v>1</v>
      </c>
      <c r="E15" s="9"/>
      <c r="H15" s="3">
        <v>1</v>
      </c>
      <c r="J15" s="18">
        <v>0</v>
      </c>
      <c r="K15" s="19">
        <v>1</v>
      </c>
      <c r="L15" s="8" t="s">
        <v>37</v>
      </c>
      <c r="M15" s="9" t="s">
        <v>37</v>
      </c>
      <c r="N15" s="96"/>
      <c r="O15" s="12" t="s">
        <v>40</v>
      </c>
      <c r="P15" s="49" t="s">
        <v>384</v>
      </c>
    </row>
    <row r="16" spans="1:16" s="3" customFormat="1" x14ac:dyDescent="0.3">
      <c r="A16" s="8" t="s">
        <v>191</v>
      </c>
      <c r="B16" s="8">
        <v>1</v>
      </c>
      <c r="E16" s="9"/>
      <c r="G16" s="12">
        <v>1</v>
      </c>
      <c r="H16" s="3">
        <v>1</v>
      </c>
      <c r="J16" s="18">
        <v>0</v>
      </c>
      <c r="K16" s="19">
        <v>2</v>
      </c>
      <c r="L16" s="8" t="s">
        <v>37</v>
      </c>
      <c r="M16" s="9" t="s">
        <v>37</v>
      </c>
      <c r="N16" s="96">
        <v>36</v>
      </c>
      <c r="O16" s="12" t="s">
        <v>167</v>
      </c>
      <c r="P16" s="49"/>
    </row>
    <row r="17" spans="1:16" s="3" customFormat="1" x14ac:dyDescent="0.3">
      <c r="A17" s="8" t="s">
        <v>192</v>
      </c>
      <c r="B17" s="8">
        <v>1</v>
      </c>
      <c r="E17" s="9"/>
      <c r="G17" s="12">
        <v>1</v>
      </c>
      <c r="J17" s="18">
        <v>0</v>
      </c>
      <c r="K17" s="19">
        <v>2</v>
      </c>
      <c r="L17" s="8" t="s">
        <v>37</v>
      </c>
      <c r="M17" s="9" t="s">
        <v>37</v>
      </c>
      <c r="N17" s="96">
        <v>24</v>
      </c>
      <c r="O17" s="12" t="s">
        <v>40</v>
      </c>
      <c r="P17" s="49" t="s">
        <v>562</v>
      </c>
    </row>
    <row r="18" spans="1:16" s="3" customFormat="1" x14ac:dyDescent="0.3">
      <c r="A18" s="8" t="s">
        <v>193</v>
      </c>
      <c r="B18" s="8">
        <v>1</v>
      </c>
      <c r="D18" s="3">
        <v>1</v>
      </c>
      <c r="E18" s="9"/>
      <c r="G18" s="12">
        <v>1</v>
      </c>
      <c r="J18" s="18">
        <v>0</v>
      </c>
      <c r="K18" s="19">
        <v>1</v>
      </c>
      <c r="L18" s="8" t="s">
        <v>37</v>
      </c>
      <c r="M18" s="9" t="s">
        <v>37</v>
      </c>
      <c r="N18" s="96">
        <v>23</v>
      </c>
      <c r="O18" s="12" t="s">
        <v>167</v>
      </c>
      <c r="P18" s="49" t="s">
        <v>402</v>
      </c>
    </row>
    <row r="19" spans="1:16" s="3" customFormat="1" x14ac:dyDescent="0.3">
      <c r="A19" s="8" t="s">
        <v>194</v>
      </c>
      <c r="B19" s="8">
        <v>1</v>
      </c>
      <c r="C19" s="3">
        <v>1</v>
      </c>
      <c r="D19" s="3">
        <v>1</v>
      </c>
      <c r="E19" s="9"/>
      <c r="F19" s="12">
        <v>1</v>
      </c>
      <c r="H19" s="12">
        <v>1</v>
      </c>
      <c r="J19" s="18">
        <v>0</v>
      </c>
      <c r="K19" s="19">
        <v>2</v>
      </c>
      <c r="L19" s="8" t="s">
        <v>37</v>
      </c>
      <c r="M19" s="9" t="s">
        <v>37</v>
      </c>
      <c r="N19" s="96">
        <v>35</v>
      </c>
      <c r="O19" s="12" t="s">
        <v>167</v>
      </c>
      <c r="P19" s="49"/>
    </row>
    <row r="20" spans="1:16" s="3" customFormat="1" x14ac:dyDescent="0.3">
      <c r="A20" s="8" t="s">
        <v>195</v>
      </c>
      <c r="B20" s="8"/>
      <c r="C20" s="3">
        <v>1</v>
      </c>
      <c r="E20" s="9"/>
      <c r="I20" s="3" t="s">
        <v>217</v>
      </c>
      <c r="J20" s="18">
        <v>0</v>
      </c>
      <c r="K20" s="19">
        <v>1</v>
      </c>
      <c r="L20" s="8" t="s">
        <v>37</v>
      </c>
      <c r="M20" s="9" t="s">
        <v>37</v>
      </c>
      <c r="N20" s="96">
        <v>39</v>
      </c>
      <c r="O20" s="12" t="s">
        <v>167</v>
      </c>
      <c r="P20" s="49" t="s">
        <v>561</v>
      </c>
    </row>
    <row r="21" spans="1:16" s="3" customFormat="1" x14ac:dyDescent="0.3">
      <c r="A21" s="8" t="s">
        <v>196</v>
      </c>
      <c r="B21" s="8"/>
      <c r="C21" s="3">
        <v>1</v>
      </c>
      <c r="E21" s="9"/>
      <c r="I21" s="3" t="s">
        <v>200</v>
      </c>
      <c r="J21" s="18">
        <v>0</v>
      </c>
      <c r="K21" s="19">
        <v>1</v>
      </c>
      <c r="L21" s="8" t="s">
        <v>37</v>
      </c>
      <c r="M21" s="9" t="s">
        <v>37</v>
      </c>
      <c r="N21" s="96">
        <v>25</v>
      </c>
      <c r="O21" s="12" t="s">
        <v>167</v>
      </c>
      <c r="P21" s="49"/>
    </row>
    <row r="22" spans="1:16" s="3" customFormat="1" x14ac:dyDescent="0.3">
      <c r="A22" s="8" t="s">
        <v>197</v>
      </c>
      <c r="B22" s="8">
        <v>1</v>
      </c>
      <c r="D22" s="3">
        <v>1</v>
      </c>
      <c r="E22" s="9" t="s">
        <v>154</v>
      </c>
      <c r="G22" s="3">
        <v>1</v>
      </c>
      <c r="J22" s="18">
        <v>0</v>
      </c>
      <c r="K22" s="19">
        <v>3</v>
      </c>
      <c r="L22" s="8" t="s">
        <v>37</v>
      </c>
      <c r="M22" s="9" t="s">
        <v>37</v>
      </c>
      <c r="N22" s="96">
        <v>25</v>
      </c>
      <c r="O22" s="12" t="s">
        <v>167</v>
      </c>
      <c r="P22" s="49"/>
    </row>
    <row r="23" spans="1:16" s="3" customFormat="1" x14ac:dyDescent="0.3">
      <c r="A23" s="8" t="s">
        <v>229</v>
      </c>
      <c r="B23" s="8">
        <v>1</v>
      </c>
      <c r="D23" s="12">
        <v>1</v>
      </c>
      <c r="E23" s="9"/>
      <c r="F23" s="3">
        <v>1</v>
      </c>
      <c r="G23" s="12">
        <v>1</v>
      </c>
      <c r="J23" s="18">
        <v>1</v>
      </c>
      <c r="K23" s="19">
        <v>4</v>
      </c>
      <c r="L23" s="8" t="s">
        <v>37</v>
      </c>
      <c r="M23" s="9" t="s">
        <v>37</v>
      </c>
      <c r="N23" s="96">
        <v>29</v>
      </c>
      <c r="O23" s="12" t="s">
        <v>167</v>
      </c>
      <c r="P23" s="49"/>
    </row>
    <row r="24" spans="1:16" s="3" customFormat="1" x14ac:dyDescent="0.3">
      <c r="A24" s="8" t="s">
        <v>230</v>
      </c>
      <c r="B24" s="8">
        <v>1</v>
      </c>
      <c r="C24" s="12">
        <v>1</v>
      </c>
      <c r="E24" s="9"/>
      <c r="G24" s="3">
        <v>1</v>
      </c>
      <c r="I24" s="3" t="s">
        <v>200</v>
      </c>
      <c r="J24" s="18">
        <v>0</v>
      </c>
      <c r="K24" s="19">
        <v>1</v>
      </c>
      <c r="L24" s="8" t="s">
        <v>37</v>
      </c>
      <c r="M24" s="9" t="s">
        <v>37</v>
      </c>
      <c r="N24" s="96">
        <v>26</v>
      </c>
      <c r="O24" s="12" t="s">
        <v>167</v>
      </c>
      <c r="P24" s="49"/>
    </row>
    <row r="25" spans="1:16" s="3" customFormat="1" x14ac:dyDescent="0.3">
      <c r="A25" s="8" t="s">
        <v>231</v>
      </c>
      <c r="B25" s="8">
        <v>1</v>
      </c>
      <c r="E25" s="9"/>
      <c r="F25" s="3">
        <v>1</v>
      </c>
      <c r="G25" s="12">
        <v>1</v>
      </c>
      <c r="J25" s="18">
        <v>0</v>
      </c>
      <c r="K25" s="19">
        <v>1</v>
      </c>
      <c r="L25" s="8" t="s">
        <v>166</v>
      </c>
      <c r="M25" s="9" t="s">
        <v>37</v>
      </c>
      <c r="N25" s="96">
        <v>27</v>
      </c>
      <c r="O25" s="12" t="s">
        <v>167</v>
      </c>
      <c r="P25" s="49" t="s">
        <v>561</v>
      </c>
    </row>
    <row r="26" spans="1:16" s="35" customFormat="1" ht="15" thickBot="1" x14ac:dyDescent="0.35">
      <c r="A26" s="31" t="s">
        <v>232</v>
      </c>
      <c r="B26" s="31">
        <v>1</v>
      </c>
      <c r="E26" s="34"/>
      <c r="G26" s="35">
        <v>1</v>
      </c>
      <c r="J26" s="32">
        <v>2</v>
      </c>
      <c r="K26" s="33">
        <v>4</v>
      </c>
      <c r="L26" s="31" t="s">
        <v>37</v>
      </c>
      <c r="M26" s="34" t="s">
        <v>37</v>
      </c>
      <c r="N26" s="134">
        <v>23</v>
      </c>
      <c r="O26" s="35" t="s">
        <v>167</v>
      </c>
      <c r="P26" s="51"/>
    </row>
    <row r="27" spans="1:16" s="1" customFormat="1" x14ac:dyDescent="0.3">
      <c r="B27" s="48" t="s">
        <v>25</v>
      </c>
      <c r="C27" s="2" t="s">
        <v>26</v>
      </c>
      <c r="D27" s="2" t="s">
        <v>27</v>
      </c>
      <c r="E27" s="25" t="s">
        <v>28</v>
      </c>
      <c r="F27" s="2" t="s">
        <v>29</v>
      </c>
      <c r="G27" s="2" t="s">
        <v>30</v>
      </c>
      <c r="H27" s="2" t="s">
        <v>31</v>
      </c>
      <c r="I27" s="2" t="s">
        <v>32</v>
      </c>
      <c r="J27" s="23" t="s">
        <v>33</v>
      </c>
      <c r="K27" s="24" t="s">
        <v>34</v>
      </c>
      <c r="L27" s="48" t="s">
        <v>35</v>
      </c>
      <c r="M27" s="25" t="s">
        <v>36</v>
      </c>
      <c r="N27" s="24" t="s">
        <v>38</v>
      </c>
      <c r="O27" s="2" t="s">
        <v>39</v>
      </c>
      <c r="P27" s="41"/>
    </row>
    <row r="28" spans="1:16" s="14" customFormat="1" x14ac:dyDescent="0.3">
      <c r="A28" s="14" t="s">
        <v>41</v>
      </c>
      <c r="B28" s="37">
        <f>COUNTA(B2:B26)</f>
        <v>20</v>
      </c>
      <c r="C28" s="14">
        <f t="shared" ref="C28:I28" si="0">COUNTA(C2:C26)</f>
        <v>10</v>
      </c>
      <c r="D28" s="14">
        <f t="shared" si="0"/>
        <v>10</v>
      </c>
      <c r="E28" s="15">
        <f t="shared" si="0"/>
        <v>7</v>
      </c>
      <c r="F28" s="14">
        <f t="shared" si="0"/>
        <v>12</v>
      </c>
      <c r="G28" s="14">
        <f t="shared" si="0"/>
        <v>18</v>
      </c>
      <c r="H28" s="14">
        <f t="shared" si="0"/>
        <v>5</v>
      </c>
      <c r="I28" s="14">
        <f t="shared" si="0"/>
        <v>8</v>
      </c>
      <c r="J28" s="21"/>
      <c r="K28" s="22"/>
      <c r="L28" s="37"/>
      <c r="M28" s="15"/>
      <c r="N28" s="22"/>
      <c r="P28" s="52"/>
    </row>
    <row r="29" spans="1:16" s="3" customFormat="1" x14ac:dyDescent="0.3">
      <c r="A29" s="12" t="s">
        <v>358</v>
      </c>
      <c r="B29" s="8"/>
      <c r="E29" s="9"/>
      <c r="J29" s="18"/>
      <c r="K29" s="19"/>
      <c r="L29" s="8">
        <f>COUNTIF(L2:L26, "l")</f>
        <v>2</v>
      </c>
      <c r="M29" s="9">
        <f t="shared" ref="M29" si="1">COUNTIF(M2:M26, "l")</f>
        <v>0</v>
      </c>
      <c r="N29" s="19"/>
      <c r="O29" s="3">
        <f>COUNTIF(O2:O26, "f")</f>
        <v>6</v>
      </c>
      <c r="P29" s="49"/>
    </row>
    <row r="30" spans="1:16" s="3" customFormat="1" x14ac:dyDescent="0.3">
      <c r="A30" s="12" t="s">
        <v>359</v>
      </c>
      <c r="B30" s="8"/>
      <c r="E30" s="9"/>
      <c r="J30" s="18"/>
      <c r="K30" s="19"/>
      <c r="L30" s="8">
        <f>COUNTIF(L2:L26, "r")</f>
        <v>23</v>
      </c>
      <c r="M30" s="9">
        <f t="shared" ref="M30" si="2">COUNTIF(M2:M26, "r")</f>
        <v>24</v>
      </c>
      <c r="N30" s="19"/>
      <c r="O30" s="3">
        <f>COUNTIF(O2:O26, "m")</f>
        <v>19</v>
      </c>
      <c r="P30" s="49"/>
    </row>
    <row r="31" spans="1:16" s="14" customFormat="1" x14ac:dyDescent="0.3">
      <c r="A31" s="14" t="s">
        <v>344</v>
      </c>
      <c r="B31" s="37"/>
      <c r="E31" s="15"/>
      <c r="J31" s="21">
        <f>AVERAGE(J2:J26)</f>
        <v>0.4</v>
      </c>
      <c r="K31" s="22">
        <f>AVERAGE(K2:K26)</f>
        <v>1.8</v>
      </c>
      <c r="L31" s="37"/>
      <c r="M31" s="15"/>
      <c r="N31" s="22">
        <f>AVERAGE(N2:N26)</f>
        <v>28.208333333333332</v>
      </c>
      <c r="P31" s="52"/>
    </row>
    <row r="32" spans="1:16" s="13" customFormat="1" x14ac:dyDescent="0.3">
      <c r="A32" s="13" t="s">
        <v>357</v>
      </c>
      <c r="B32" s="7"/>
      <c r="E32" s="70"/>
      <c r="J32" s="71">
        <f>STDEV(J2:J26)</f>
        <v>1.0801234497346435</v>
      </c>
      <c r="K32" s="72">
        <f>STDEV(K2:K26)</f>
        <v>1.0408329997330663</v>
      </c>
      <c r="L32" s="7"/>
      <c r="M32" s="70"/>
      <c r="N32" s="72">
        <f>STDEV(N2:N26)</f>
        <v>5.1834113885730071</v>
      </c>
      <c r="P32" s="73"/>
    </row>
    <row r="33" spans="1:16" s="14" customFormat="1" x14ac:dyDescent="0.3">
      <c r="A33" s="14" t="s">
        <v>343</v>
      </c>
      <c r="B33" s="37"/>
      <c r="E33" s="15"/>
      <c r="J33" s="21">
        <f>MEDIAN(J2:J26)</f>
        <v>0</v>
      </c>
      <c r="K33" s="22">
        <f>MEDIAN(K2:K26)</f>
        <v>1</v>
      </c>
      <c r="L33" s="37"/>
      <c r="M33" s="15"/>
      <c r="N33" s="22">
        <f>MEDIAN(N2:N26)</f>
        <v>26.5</v>
      </c>
      <c r="P33" s="52"/>
    </row>
    <row r="34" spans="1:16" s="14" customFormat="1" x14ac:dyDescent="0.3">
      <c r="A34" s="14" t="s">
        <v>356</v>
      </c>
      <c r="B34" s="37"/>
      <c r="E34" s="15"/>
      <c r="J34" s="21">
        <f>MODE(J2:J26)</f>
        <v>0</v>
      </c>
      <c r="K34" s="22">
        <f>MODE(K2:K26)</f>
        <v>1</v>
      </c>
      <c r="L34" s="37"/>
      <c r="M34" s="15"/>
      <c r="N34" s="22">
        <f>MODE(N2:N26)</f>
        <v>26</v>
      </c>
      <c r="P34" s="52"/>
    </row>
    <row r="35" spans="1:16" s="3" customFormat="1" x14ac:dyDescent="0.3">
      <c r="B35" s="8"/>
      <c r="E35" s="9"/>
      <c r="J35" s="18"/>
      <c r="K35" s="19"/>
      <c r="L35" s="8"/>
      <c r="M35" s="9"/>
      <c r="N35" s="19"/>
      <c r="P35" s="49"/>
    </row>
    <row r="36" spans="1:16" s="3" customFormat="1" x14ac:dyDescent="0.3">
      <c r="B36" s="8"/>
      <c r="E36" s="9"/>
      <c r="J36" s="18"/>
      <c r="K36" s="19"/>
      <c r="L36" s="8"/>
      <c r="M36" s="9"/>
      <c r="N36" s="19"/>
      <c r="P36" s="49"/>
    </row>
    <row r="37" spans="1:16" s="3" customFormat="1" x14ac:dyDescent="0.3">
      <c r="B37" s="8"/>
      <c r="E37" s="9"/>
      <c r="J37" s="18"/>
      <c r="K37" s="19"/>
      <c r="L37" s="8"/>
      <c r="M37" s="9"/>
      <c r="N37" s="19"/>
      <c r="P37" s="49"/>
    </row>
  </sheetData>
  <conditionalFormatting sqref="B2:D26">
    <cfRule type="colorScale" priority="5">
      <colorScale>
        <cfvo type="min"/>
        <cfvo type="percentile" val="50"/>
        <cfvo type="max"/>
        <color rgb="FFF8696B"/>
        <color rgb="FFFFEB84"/>
        <color rgb="FF63BE7B"/>
      </colorScale>
    </cfRule>
  </conditionalFormatting>
  <conditionalFormatting sqref="F2:I26">
    <cfRule type="colorScale" priority="3">
      <colorScale>
        <cfvo type="min"/>
        <cfvo type="percentile" val="50"/>
        <cfvo type="max"/>
        <color rgb="FFF8696B"/>
        <color rgb="FFFFEB84"/>
        <color rgb="FF63BE7B"/>
      </colorScale>
    </cfRule>
  </conditionalFormatting>
  <conditionalFormatting sqref="B2:E26">
    <cfRule type="colorScale" priority="2">
      <colorScale>
        <cfvo type="min"/>
        <cfvo type="percentile" val="50"/>
        <cfvo type="max"/>
        <color rgb="FFF8696B"/>
        <color rgb="FFFFEB84"/>
        <color rgb="FF63BE7B"/>
      </colorScale>
    </cfRule>
  </conditionalFormatting>
  <conditionalFormatting sqref="J2:K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pane xSplit="1" topLeftCell="B1" activePane="topRight" state="frozen"/>
      <selection pane="topRight" activeCell="B27" sqref="B27:I32"/>
    </sheetView>
  </sheetViews>
  <sheetFormatPr defaultRowHeight="14.4" x14ac:dyDescent="0.3"/>
  <cols>
    <col min="1" max="1" width="21.5546875" bestFit="1" customWidth="1"/>
    <col min="2" max="2" width="11.44140625" style="18" bestFit="1" customWidth="1"/>
    <col min="3" max="3" width="12.88671875" style="19" bestFit="1" customWidth="1"/>
    <col min="4" max="4" width="12.5546875" style="18" bestFit="1" customWidth="1"/>
    <col min="5" max="5" width="9.5546875" style="19" bestFit="1" customWidth="1"/>
    <col min="6" max="6" width="12.6640625" style="19" bestFit="1" customWidth="1"/>
    <col min="7" max="7" width="9.88671875" style="18" bestFit="1" customWidth="1"/>
    <col min="8" max="8" width="10.5546875" style="19" bestFit="1" customWidth="1"/>
    <col min="9" max="9" width="19.44140625" style="39" bestFit="1" customWidth="1"/>
    <col min="10" max="10" width="14.88671875" style="276" bestFit="1" customWidth="1"/>
    <col min="11" max="11" width="11.44140625" style="19" bestFit="1" customWidth="1"/>
    <col min="12" max="12" width="12.88671875" style="19" bestFit="1" customWidth="1"/>
    <col min="13" max="13" width="12.5546875" style="19" bestFit="1" customWidth="1"/>
    <col min="14" max="14" width="9.5546875" style="19" bestFit="1" customWidth="1"/>
    <col min="15" max="15" width="12.6640625" style="19" bestFit="1" customWidth="1"/>
    <col min="16" max="16" width="9.88671875" style="18" bestFit="1" customWidth="1"/>
    <col min="17" max="17" width="10.5546875" style="19" bestFit="1" customWidth="1"/>
    <col min="18" max="18" width="19.44140625" style="39" bestFit="1" customWidth="1"/>
    <col min="19" max="19" width="14.88671875" style="289" bestFit="1" customWidth="1"/>
  </cols>
  <sheetData>
    <row r="1" spans="1:19" s="1" customFormat="1" ht="15" thickBot="1" x14ac:dyDescent="0.35">
      <c r="A1" s="1" t="s">
        <v>41</v>
      </c>
      <c r="B1" s="16" t="s">
        <v>86</v>
      </c>
      <c r="C1" s="17" t="s">
        <v>87</v>
      </c>
      <c r="D1" s="16" t="s">
        <v>88</v>
      </c>
      <c r="E1" s="17" t="s">
        <v>89</v>
      </c>
      <c r="F1" s="17" t="s">
        <v>90</v>
      </c>
      <c r="G1" s="16" t="s">
        <v>198</v>
      </c>
      <c r="H1" s="17" t="s">
        <v>91</v>
      </c>
      <c r="I1" s="38" t="s">
        <v>92</v>
      </c>
      <c r="J1" s="274" t="s">
        <v>93</v>
      </c>
      <c r="K1" s="24" t="s">
        <v>94</v>
      </c>
      <c r="L1" s="24" t="s">
        <v>95</v>
      </c>
      <c r="M1" s="24" t="s">
        <v>96</v>
      </c>
      <c r="N1" s="24" t="s">
        <v>97</v>
      </c>
      <c r="O1" s="24" t="s">
        <v>98</v>
      </c>
      <c r="P1" s="16" t="s">
        <v>99</v>
      </c>
      <c r="Q1" s="17" t="s">
        <v>100</v>
      </c>
      <c r="R1" s="38" t="s">
        <v>101</v>
      </c>
      <c r="S1" s="282" t="s">
        <v>102</v>
      </c>
    </row>
    <row r="2" spans="1:19" s="30" customFormat="1" x14ac:dyDescent="0.3">
      <c r="A2" s="26" t="s">
        <v>0</v>
      </c>
      <c r="B2" s="27">
        <v>5</v>
      </c>
      <c r="C2" s="28">
        <v>5</v>
      </c>
      <c r="D2" s="27">
        <v>3</v>
      </c>
      <c r="E2" s="29">
        <v>4</v>
      </c>
      <c r="F2" s="29">
        <v>5</v>
      </c>
      <c r="G2" s="124">
        <v>1</v>
      </c>
      <c r="H2" s="29">
        <v>1</v>
      </c>
      <c r="I2" s="125">
        <v>1</v>
      </c>
      <c r="J2" s="275"/>
      <c r="K2" s="29">
        <v>5</v>
      </c>
      <c r="L2" s="29">
        <v>4</v>
      </c>
      <c r="M2" s="29">
        <v>3</v>
      </c>
      <c r="N2" s="29">
        <v>4</v>
      </c>
      <c r="O2" s="29">
        <v>4</v>
      </c>
      <c r="P2" s="124">
        <v>1</v>
      </c>
      <c r="Q2" s="29">
        <v>4</v>
      </c>
      <c r="R2" s="125">
        <v>2</v>
      </c>
      <c r="S2" s="283"/>
    </row>
    <row r="3" spans="1:19" s="3" customFormat="1" x14ac:dyDescent="0.3">
      <c r="A3" s="8" t="s">
        <v>153</v>
      </c>
      <c r="B3" s="18">
        <v>5</v>
      </c>
      <c r="C3" s="19">
        <v>5</v>
      </c>
      <c r="D3" s="18">
        <v>5</v>
      </c>
      <c r="E3" s="20">
        <v>5</v>
      </c>
      <c r="F3" s="20">
        <v>5</v>
      </c>
      <c r="G3" s="123">
        <v>2</v>
      </c>
      <c r="H3" s="20">
        <v>1</v>
      </c>
      <c r="I3" s="126">
        <v>1</v>
      </c>
      <c r="J3" s="276"/>
      <c r="K3" s="20">
        <v>5</v>
      </c>
      <c r="L3" s="20">
        <v>5</v>
      </c>
      <c r="M3" s="20">
        <v>5</v>
      </c>
      <c r="N3" s="20">
        <v>5</v>
      </c>
      <c r="O3" s="20">
        <v>5</v>
      </c>
      <c r="P3" s="123">
        <v>2</v>
      </c>
      <c r="Q3" s="20">
        <v>2</v>
      </c>
      <c r="R3" s="126">
        <v>1</v>
      </c>
      <c r="S3" s="284"/>
    </row>
    <row r="4" spans="1:19" s="3" customFormat="1" x14ac:dyDescent="0.3">
      <c r="A4" s="8" t="s">
        <v>161</v>
      </c>
      <c r="B4" s="18">
        <v>4</v>
      </c>
      <c r="C4" s="19">
        <v>5</v>
      </c>
      <c r="D4" s="18">
        <v>3</v>
      </c>
      <c r="E4" s="20">
        <v>4</v>
      </c>
      <c r="F4" s="20">
        <v>4</v>
      </c>
      <c r="G4" s="123">
        <v>1</v>
      </c>
      <c r="H4" s="20">
        <v>1</v>
      </c>
      <c r="I4" s="126">
        <v>1</v>
      </c>
      <c r="J4" s="276" t="s">
        <v>168</v>
      </c>
      <c r="K4" s="20">
        <v>4</v>
      </c>
      <c r="L4" s="20">
        <v>4</v>
      </c>
      <c r="M4" s="20">
        <v>5</v>
      </c>
      <c r="N4" s="20">
        <v>4</v>
      </c>
      <c r="O4" s="20">
        <v>4</v>
      </c>
      <c r="P4" s="123">
        <v>1</v>
      </c>
      <c r="Q4" s="20">
        <v>2</v>
      </c>
      <c r="R4" s="126">
        <v>2</v>
      </c>
      <c r="S4" s="284"/>
    </row>
    <row r="5" spans="1:19" s="3" customFormat="1" x14ac:dyDescent="0.3">
      <c r="A5" s="8" t="s">
        <v>162</v>
      </c>
      <c r="B5" s="18">
        <v>4</v>
      </c>
      <c r="C5" s="20">
        <v>5</v>
      </c>
      <c r="D5" s="123">
        <v>3</v>
      </c>
      <c r="E5" s="20">
        <v>3</v>
      </c>
      <c r="F5" s="20">
        <v>4</v>
      </c>
      <c r="G5" s="123">
        <v>1</v>
      </c>
      <c r="H5" s="20">
        <v>1</v>
      </c>
      <c r="I5" s="126">
        <v>1</v>
      </c>
      <c r="J5" s="276"/>
      <c r="K5" s="20">
        <v>4</v>
      </c>
      <c r="L5" s="20">
        <v>4</v>
      </c>
      <c r="M5" s="20">
        <v>4</v>
      </c>
      <c r="N5" s="20">
        <v>5</v>
      </c>
      <c r="O5" s="20">
        <v>4</v>
      </c>
      <c r="P5" s="123">
        <v>1</v>
      </c>
      <c r="Q5" s="20">
        <v>2</v>
      </c>
      <c r="R5" s="126">
        <v>2</v>
      </c>
      <c r="S5" s="284"/>
    </row>
    <row r="6" spans="1:19" s="3" customFormat="1" x14ac:dyDescent="0.3">
      <c r="A6" s="8" t="s">
        <v>163</v>
      </c>
      <c r="B6" s="18">
        <v>2</v>
      </c>
      <c r="C6" s="20">
        <v>3</v>
      </c>
      <c r="D6" s="123">
        <v>4</v>
      </c>
      <c r="E6" s="20">
        <v>3</v>
      </c>
      <c r="F6" s="20">
        <v>2</v>
      </c>
      <c r="G6" s="123">
        <v>1</v>
      </c>
      <c r="H6" s="20">
        <v>1</v>
      </c>
      <c r="I6" s="126">
        <v>3</v>
      </c>
      <c r="J6" s="276" t="s">
        <v>201</v>
      </c>
      <c r="K6" s="20">
        <v>2</v>
      </c>
      <c r="L6" s="20">
        <v>3</v>
      </c>
      <c r="M6" s="20">
        <v>4</v>
      </c>
      <c r="N6" s="20">
        <v>4</v>
      </c>
      <c r="O6" s="20">
        <v>4</v>
      </c>
      <c r="P6" s="123">
        <v>2</v>
      </c>
      <c r="Q6" s="20">
        <v>2</v>
      </c>
      <c r="R6" s="126">
        <v>4</v>
      </c>
      <c r="S6" s="284" t="s">
        <v>740</v>
      </c>
    </row>
    <row r="7" spans="1:19" s="3" customFormat="1" x14ac:dyDescent="0.3">
      <c r="A7" s="8" t="s">
        <v>182</v>
      </c>
      <c r="B7" s="18">
        <v>4</v>
      </c>
      <c r="C7" s="20">
        <v>4</v>
      </c>
      <c r="D7" s="123">
        <v>5</v>
      </c>
      <c r="E7" s="20">
        <v>4</v>
      </c>
      <c r="F7" s="20">
        <v>4</v>
      </c>
      <c r="G7" s="123">
        <v>2</v>
      </c>
      <c r="H7" s="20">
        <v>1</v>
      </c>
      <c r="I7" s="126">
        <v>2</v>
      </c>
      <c r="J7" s="276" t="s">
        <v>204</v>
      </c>
      <c r="K7" s="20">
        <v>4</v>
      </c>
      <c r="L7" s="20">
        <v>3</v>
      </c>
      <c r="M7" s="20">
        <v>4</v>
      </c>
      <c r="N7" s="20">
        <v>5</v>
      </c>
      <c r="O7" s="20">
        <v>4</v>
      </c>
      <c r="P7" s="123">
        <v>2</v>
      </c>
      <c r="Q7" s="20">
        <v>1</v>
      </c>
      <c r="R7" s="126">
        <v>1</v>
      </c>
      <c r="S7" s="284" t="s">
        <v>205</v>
      </c>
    </row>
    <row r="8" spans="1:19" s="3" customFormat="1" x14ac:dyDescent="0.3">
      <c r="A8" s="8" t="s">
        <v>183</v>
      </c>
      <c r="B8" s="18">
        <v>4</v>
      </c>
      <c r="C8" s="20">
        <v>4</v>
      </c>
      <c r="D8" s="123">
        <v>3</v>
      </c>
      <c r="E8" s="20">
        <v>3</v>
      </c>
      <c r="F8" s="20">
        <v>3</v>
      </c>
      <c r="G8" s="123">
        <v>1</v>
      </c>
      <c r="H8" s="20">
        <v>3</v>
      </c>
      <c r="I8" s="126">
        <v>3</v>
      </c>
      <c r="J8" s="276" t="s">
        <v>211</v>
      </c>
      <c r="K8" s="20">
        <v>4</v>
      </c>
      <c r="L8" s="20">
        <v>3</v>
      </c>
      <c r="M8" s="20">
        <v>3</v>
      </c>
      <c r="N8" s="20">
        <v>5</v>
      </c>
      <c r="O8" s="20">
        <v>4</v>
      </c>
      <c r="P8" s="123">
        <v>1</v>
      </c>
      <c r="Q8" s="20">
        <v>2</v>
      </c>
      <c r="R8" s="126">
        <v>2</v>
      </c>
      <c r="S8" s="284" t="s">
        <v>212</v>
      </c>
    </row>
    <row r="9" spans="1:19" s="3" customFormat="1" x14ac:dyDescent="0.3">
      <c r="A9" s="8" t="s">
        <v>184</v>
      </c>
      <c r="B9" s="18">
        <v>4</v>
      </c>
      <c r="C9" s="20">
        <v>4</v>
      </c>
      <c r="D9" s="123">
        <v>2</v>
      </c>
      <c r="E9" s="20">
        <v>4</v>
      </c>
      <c r="F9" s="20">
        <v>4</v>
      </c>
      <c r="G9" s="123">
        <v>2</v>
      </c>
      <c r="H9" s="20">
        <v>2</v>
      </c>
      <c r="I9" s="126">
        <v>2</v>
      </c>
      <c r="J9" s="276" t="s">
        <v>218</v>
      </c>
      <c r="K9" s="20">
        <v>4</v>
      </c>
      <c r="L9" s="20">
        <v>1</v>
      </c>
      <c r="M9" s="20">
        <v>3</v>
      </c>
      <c r="N9" s="20">
        <v>3</v>
      </c>
      <c r="O9" s="20">
        <v>4</v>
      </c>
      <c r="P9" s="123">
        <v>2</v>
      </c>
      <c r="Q9" s="20">
        <v>2</v>
      </c>
      <c r="R9" s="126">
        <v>2</v>
      </c>
      <c r="S9" s="284" t="s">
        <v>219</v>
      </c>
    </row>
    <row r="10" spans="1:19" s="3" customFormat="1" x14ac:dyDescent="0.3">
      <c r="A10" s="8" t="s">
        <v>185</v>
      </c>
      <c r="B10" s="18">
        <v>2</v>
      </c>
      <c r="C10" s="20">
        <v>3</v>
      </c>
      <c r="D10" s="123">
        <v>1</v>
      </c>
      <c r="E10" s="19"/>
      <c r="F10" s="20">
        <v>1</v>
      </c>
      <c r="G10" s="123">
        <v>2</v>
      </c>
      <c r="H10" s="20">
        <v>3</v>
      </c>
      <c r="I10" s="126">
        <v>3</v>
      </c>
      <c r="J10" s="276" t="s">
        <v>226</v>
      </c>
      <c r="K10" s="20">
        <v>3</v>
      </c>
      <c r="L10" s="20">
        <v>1</v>
      </c>
      <c r="M10" s="20">
        <v>4</v>
      </c>
      <c r="N10" s="20">
        <v>3</v>
      </c>
      <c r="O10" s="20">
        <v>4</v>
      </c>
      <c r="P10" s="123">
        <v>2</v>
      </c>
      <c r="Q10" s="20">
        <v>4</v>
      </c>
      <c r="R10" s="126">
        <v>3</v>
      </c>
      <c r="S10" s="284" t="s">
        <v>227</v>
      </c>
    </row>
    <row r="11" spans="1:19" s="3" customFormat="1" x14ac:dyDescent="0.3">
      <c r="A11" s="8" t="s">
        <v>186</v>
      </c>
      <c r="B11" s="18">
        <v>5</v>
      </c>
      <c r="C11" s="19">
        <v>4</v>
      </c>
      <c r="D11" s="18">
        <v>5</v>
      </c>
      <c r="E11" s="19">
        <v>4</v>
      </c>
      <c r="F11" s="19">
        <v>3</v>
      </c>
      <c r="G11" s="18">
        <v>2</v>
      </c>
      <c r="H11" s="19">
        <v>4</v>
      </c>
      <c r="I11" s="39">
        <v>3</v>
      </c>
      <c r="J11" s="276" t="s">
        <v>255</v>
      </c>
      <c r="K11" s="19">
        <v>4</v>
      </c>
      <c r="L11" s="19">
        <v>3</v>
      </c>
      <c r="M11" s="19">
        <v>4</v>
      </c>
      <c r="N11" s="19">
        <v>4</v>
      </c>
      <c r="O11" s="19">
        <v>3</v>
      </c>
      <c r="P11" s="18">
        <v>2</v>
      </c>
      <c r="Q11" s="19">
        <v>3</v>
      </c>
      <c r="R11" s="39">
        <v>3</v>
      </c>
      <c r="S11" s="284"/>
    </row>
    <row r="12" spans="1:19" s="3" customFormat="1" x14ac:dyDescent="0.3">
      <c r="A12" s="8" t="s">
        <v>187</v>
      </c>
      <c r="B12" s="18">
        <v>4</v>
      </c>
      <c r="C12" s="19">
        <v>4</v>
      </c>
      <c r="D12" s="18">
        <v>4</v>
      </c>
      <c r="E12" s="19">
        <v>5</v>
      </c>
      <c r="F12" s="19">
        <v>3</v>
      </c>
      <c r="G12" s="18">
        <v>1</v>
      </c>
      <c r="H12" s="19">
        <v>1</v>
      </c>
      <c r="I12" s="39">
        <v>1</v>
      </c>
      <c r="J12" s="276"/>
      <c r="K12" s="19">
        <v>3</v>
      </c>
      <c r="L12" s="19">
        <v>4</v>
      </c>
      <c r="M12" s="19">
        <v>5</v>
      </c>
      <c r="N12" s="19">
        <v>5</v>
      </c>
      <c r="O12" s="19">
        <v>4</v>
      </c>
      <c r="P12" s="18">
        <v>1</v>
      </c>
      <c r="Q12" s="19">
        <v>3</v>
      </c>
      <c r="R12" s="39">
        <v>1</v>
      </c>
      <c r="S12" s="284"/>
    </row>
    <row r="13" spans="1:19" s="3" customFormat="1" x14ac:dyDescent="0.3">
      <c r="A13" s="8" t="s">
        <v>188</v>
      </c>
      <c r="B13" s="18">
        <v>4</v>
      </c>
      <c r="C13" s="19">
        <v>4</v>
      </c>
      <c r="D13" s="18">
        <v>3</v>
      </c>
      <c r="E13" s="19">
        <v>5</v>
      </c>
      <c r="F13" s="19">
        <v>4</v>
      </c>
      <c r="G13" s="18">
        <v>2</v>
      </c>
      <c r="H13" s="19">
        <v>1</v>
      </c>
      <c r="I13" s="39">
        <v>1</v>
      </c>
      <c r="J13" s="276"/>
      <c r="K13" s="19">
        <v>4</v>
      </c>
      <c r="L13" s="19">
        <v>4</v>
      </c>
      <c r="M13" s="19">
        <v>4</v>
      </c>
      <c r="N13" s="19">
        <v>4</v>
      </c>
      <c r="O13" s="19">
        <v>4</v>
      </c>
      <c r="P13" s="18">
        <v>2</v>
      </c>
      <c r="Q13" s="19">
        <v>3</v>
      </c>
      <c r="R13" s="39">
        <v>1</v>
      </c>
      <c r="S13" s="284"/>
    </row>
    <row r="14" spans="1:19" s="3" customFormat="1" x14ac:dyDescent="0.3">
      <c r="A14" s="8" t="s">
        <v>189</v>
      </c>
      <c r="B14" s="18">
        <v>5</v>
      </c>
      <c r="C14" s="19">
        <v>5</v>
      </c>
      <c r="D14" s="18">
        <v>5</v>
      </c>
      <c r="E14" s="19">
        <v>5</v>
      </c>
      <c r="F14" s="19">
        <v>5</v>
      </c>
      <c r="G14" s="18">
        <v>1</v>
      </c>
      <c r="H14" s="19">
        <v>1</v>
      </c>
      <c r="I14" s="39">
        <v>1</v>
      </c>
      <c r="J14" s="276" t="s">
        <v>364</v>
      </c>
      <c r="K14" s="19">
        <v>4</v>
      </c>
      <c r="L14" s="19">
        <v>4</v>
      </c>
      <c r="M14" s="19">
        <v>4</v>
      </c>
      <c r="N14" s="19">
        <v>5</v>
      </c>
      <c r="O14" s="19">
        <v>4</v>
      </c>
      <c r="P14" s="18">
        <v>1</v>
      </c>
      <c r="Q14" s="19">
        <v>2</v>
      </c>
      <c r="R14" s="39">
        <v>2</v>
      </c>
      <c r="S14" s="284" t="s">
        <v>365</v>
      </c>
    </row>
    <row r="15" spans="1:19" s="3" customFormat="1" x14ac:dyDescent="0.3">
      <c r="A15" s="8" t="s">
        <v>190</v>
      </c>
      <c r="B15" s="18">
        <v>5</v>
      </c>
      <c r="C15" s="19">
        <v>4</v>
      </c>
      <c r="D15" s="18">
        <v>4</v>
      </c>
      <c r="E15" s="19">
        <v>5</v>
      </c>
      <c r="F15" s="19">
        <v>5</v>
      </c>
      <c r="G15" s="18">
        <v>4</v>
      </c>
      <c r="H15" s="19">
        <v>1</v>
      </c>
      <c r="I15" s="39">
        <v>1</v>
      </c>
      <c r="J15" s="276" t="s">
        <v>385</v>
      </c>
      <c r="K15" s="19">
        <v>2</v>
      </c>
      <c r="L15" s="19">
        <v>1</v>
      </c>
      <c r="M15" s="19">
        <v>3</v>
      </c>
      <c r="N15" s="19">
        <v>5</v>
      </c>
      <c r="O15" s="19">
        <v>2</v>
      </c>
      <c r="P15" s="18">
        <v>1</v>
      </c>
      <c r="Q15" s="19">
        <v>1</v>
      </c>
      <c r="R15" s="39">
        <v>1</v>
      </c>
      <c r="S15" s="284" t="s">
        <v>386</v>
      </c>
    </row>
    <row r="16" spans="1:19" s="3" customFormat="1" x14ac:dyDescent="0.3">
      <c r="A16" s="8" t="s">
        <v>191</v>
      </c>
      <c r="B16" s="18">
        <v>4</v>
      </c>
      <c r="C16" s="19">
        <v>3</v>
      </c>
      <c r="D16" s="18">
        <v>2</v>
      </c>
      <c r="E16" s="19">
        <v>5</v>
      </c>
      <c r="F16" s="19">
        <v>5</v>
      </c>
      <c r="G16" s="18">
        <v>1</v>
      </c>
      <c r="H16" s="19">
        <v>3</v>
      </c>
      <c r="I16" s="39">
        <v>4</v>
      </c>
      <c r="J16" s="276"/>
      <c r="K16" s="19">
        <v>4</v>
      </c>
      <c r="L16" s="19">
        <v>3</v>
      </c>
      <c r="M16" s="19">
        <v>2</v>
      </c>
      <c r="N16" s="19">
        <v>4</v>
      </c>
      <c r="O16" s="19">
        <v>4</v>
      </c>
      <c r="P16" s="18">
        <v>1</v>
      </c>
      <c r="Q16" s="19">
        <v>1</v>
      </c>
      <c r="R16" s="39">
        <v>3</v>
      </c>
      <c r="S16" s="284"/>
    </row>
    <row r="17" spans="1:19" s="3" customFormat="1" x14ac:dyDescent="0.3">
      <c r="A17" s="8" t="s">
        <v>192</v>
      </c>
      <c r="B17" s="18">
        <v>4</v>
      </c>
      <c r="C17" s="19">
        <v>4</v>
      </c>
      <c r="D17" s="18">
        <v>3</v>
      </c>
      <c r="E17" s="19">
        <v>5</v>
      </c>
      <c r="F17" s="19">
        <v>4</v>
      </c>
      <c r="G17" s="18">
        <v>2</v>
      </c>
      <c r="H17" s="19">
        <v>1</v>
      </c>
      <c r="I17" s="39">
        <v>1</v>
      </c>
      <c r="J17" s="276"/>
      <c r="K17" s="19">
        <v>4</v>
      </c>
      <c r="L17" s="19">
        <v>4</v>
      </c>
      <c r="M17" s="19">
        <v>4</v>
      </c>
      <c r="N17" s="19">
        <v>4</v>
      </c>
      <c r="O17" s="19">
        <v>4</v>
      </c>
      <c r="P17" s="18">
        <v>2</v>
      </c>
      <c r="Q17" s="19">
        <v>1</v>
      </c>
      <c r="R17" s="39">
        <v>1</v>
      </c>
      <c r="S17" s="284"/>
    </row>
    <row r="18" spans="1:19" s="3" customFormat="1" x14ac:dyDescent="0.3">
      <c r="A18" s="8" t="s">
        <v>193</v>
      </c>
      <c r="B18" s="18">
        <v>4</v>
      </c>
      <c r="C18" s="19">
        <v>5</v>
      </c>
      <c r="D18" s="18">
        <v>4</v>
      </c>
      <c r="E18" s="19">
        <v>5</v>
      </c>
      <c r="F18" s="19">
        <v>5</v>
      </c>
      <c r="G18" s="18">
        <v>2</v>
      </c>
      <c r="H18" s="19">
        <v>1</v>
      </c>
      <c r="I18" s="39">
        <v>1</v>
      </c>
      <c r="J18" s="276"/>
      <c r="K18" s="19">
        <v>4</v>
      </c>
      <c r="L18" s="19">
        <v>4</v>
      </c>
      <c r="M18" s="19">
        <v>4</v>
      </c>
      <c r="N18" s="19">
        <v>5</v>
      </c>
      <c r="O18" s="19">
        <v>3</v>
      </c>
      <c r="P18" s="18">
        <v>1</v>
      </c>
      <c r="Q18" s="19">
        <v>2</v>
      </c>
      <c r="R18" s="39">
        <v>2</v>
      </c>
      <c r="S18" s="284" t="s">
        <v>403</v>
      </c>
    </row>
    <row r="19" spans="1:19" s="3" customFormat="1" x14ac:dyDescent="0.3">
      <c r="A19" s="8" t="s">
        <v>194</v>
      </c>
      <c r="B19" s="18">
        <v>4</v>
      </c>
      <c r="C19" s="19">
        <v>4</v>
      </c>
      <c r="D19" s="18">
        <v>4</v>
      </c>
      <c r="E19" s="19">
        <v>3</v>
      </c>
      <c r="F19" s="19">
        <v>4</v>
      </c>
      <c r="G19" s="18">
        <v>2</v>
      </c>
      <c r="H19" s="19">
        <v>1</v>
      </c>
      <c r="I19" s="39">
        <v>1</v>
      </c>
      <c r="J19" s="276"/>
      <c r="K19" s="19">
        <v>2</v>
      </c>
      <c r="L19" s="19">
        <v>1</v>
      </c>
      <c r="M19" s="19">
        <v>3</v>
      </c>
      <c r="N19" s="19">
        <v>3</v>
      </c>
      <c r="O19" s="19">
        <v>4</v>
      </c>
      <c r="P19" s="18">
        <v>2</v>
      </c>
      <c r="Q19" s="19">
        <v>4</v>
      </c>
      <c r="R19" s="39">
        <v>2</v>
      </c>
      <c r="S19" s="284"/>
    </row>
    <row r="20" spans="1:19" s="3" customFormat="1" x14ac:dyDescent="0.3">
      <c r="A20" s="8" t="s">
        <v>195</v>
      </c>
      <c r="B20" s="18">
        <v>4</v>
      </c>
      <c r="C20" s="19">
        <v>4</v>
      </c>
      <c r="D20" s="18">
        <v>4</v>
      </c>
      <c r="E20" s="19">
        <v>4</v>
      </c>
      <c r="F20" s="19">
        <v>4</v>
      </c>
      <c r="G20" s="18">
        <v>3</v>
      </c>
      <c r="H20" s="19">
        <v>2</v>
      </c>
      <c r="I20" s="39">
        <v>2</v>
      </c>
      <c r="J20" s="276"/>
      <c r="K20" s="19">
        <v>4</v>
      </c>
      <c r="L20" s="19">
        <v>4</v>
      </c>
      <c r="M20" s="19">
        <v>4</v>
      </c>
      <c r="N20" s="19">
        <v>4</v>
      </c>
      <c r="O20" s="19">
        <v>3</v>
      </c>
      <c r="P20" s="18">
        <v>2</v>
      </c>
      <c r="Q20" s="19">
        <v>4</v>
      </c>
      <c r="R20" s="39">
        <v>3</v>
      </c>
      <c r="S20" s="284" t="s">
        <v>563</v>
      </c>
    </row>
    <row r="21" spans="1:19" s="3" customFormat="1" x14ac:dyDescent="0.3">
      <c r="A21" s="8" t="s">
        <v>196</v>
      </c>
      <c r="B21" s="18">
        <v>4</v>
      </c>
      <c r="C21" s="19">
        <v>4</v>
      </c>
      <c r="D21" s="18">
        <v>2</v>
      </c>
      <c r="E21" s="19">
        <v>4</v>
      </c>
      <c r="F21" s="19">
        <v>4</v>
      </c>
      <c r="G21" s="18">
        <v>1</v>
      </c>
      <c r="H21" s="19">
        <v>3</v>
      </c>
      <c r="I21" s="39">
        <v>4</v>
      </c>
      <c r="J21" s="276"/>
      <c r="K21" s="19">
        <v>4</v>
      </c>
      <c r="L21" s="19">
        <v>2</v>
      </c>
      <c r="M21" s="19">
        <v>5</v>
      </c>
      <c r="N21" s="19">
        <v>4</v>
      </c>
      <c r="O21" s="19">
        <v>4</v>
      </c>
      <c r="P21" s="18">
        <v>2</v>
      </c>
      <c r="Q21" s="19">
        <v>4</v>
      </c>
      <c r="R21" s="39">
        <v>4</v>
      </c>
      <c r="S21" s="284" t="s">
        <v>579</v>
      </c>
    </row>
    <row r="22" spans="1:19" s="3" customFormat="1" x14ac:dyDescent="0.3">
      <c r="A22" s="8" t="s">
        <v>197</v>
      </c>
      <c r="B22" s="18">
        <v>4</v>
      </c>
      <c r="C22" s="19">
        <v>5</v>
      </c>
      <c r="D22" s="18">
        <v>4</v>
      </c>
      <c r="E22" s="19">
        <v>5</v>
      </c>
      <c r="F22" s="19">
        <v>5</v>
      </c>
      <c r="G22" s="18">
        <v>2</v>
      </c>
      <c r="H22" s="19">
        <v>2</v>
      </c>
      <c r="I22" s="39">
        <v>4</v>
      </c>
      <c r="J22" s="276"/>
      <c r="K22" s="19">
        <v>4</v>
      </c>
      <c r="L22" s="19">
        <v>2</v>
      </c>
      <c r="M22" s="19">
        <v>4</v>
      </c>
      <c r="N22" s="19">
        <v>4</v>
      </c>
      <c r="O22" s="19">
        <v>4</v>
      </c>
      <c r="P22" s="18">
        <v>2</v>
      </c>
      <c r="Q22" s="19">
        <v>2</v>
      </c>
      <c r="R22" s="39">
        <v>2</v>
      </c>
      <c r="S22" s="285" t="s">
        <v>606</v>
      </c>
    </row>
    <row r="23" spans="1:19" s="3" customFormat="1" x14ac:dyDescent="0.3">
      <c r="A23" s="8" t="s">
        <v>229</v>
      </c>
      <c r="B23" s="18">
        <v>5</v>
      </c>
      <c r="C23" s="19">
        <v>5</v>
      </c>
      <c r="D23" s="18">
        <v>4</v>
      </c>
      <c r="E23" s="19">
        <v>5</v>
      </c>
      <c r="F23" s="19">
        <v>4</v>
      </c>
      <c r="G23" s="18">
        <v>2</v>
      </c>
      <c r="H23" s="19">
        <v>3</v>
      </c>
      <c r="I23" s="39">
        <v>2</v>
      </c>
      <c r="J23" s="276"/>
      <c r="K23" s="19">
        <v>5</v>
      </c>
      <c r="L23" s="19">
        <v>4</v>
      </c>
      <c r="M23" s="19">
        <v>4</v>
      </c>
      <c r="N23" s="19">
        <v>5</v>
      </c>
      <c r="O23" s="19">
        <v>4</v>
      </c>
      <c r="P23" s="18">
        <v>1</v>
      </c>
      <c r="Q23" s="19">
        <v>4</v>
      </c>
      <c r="R23" s="39">
        <v>3</v>
      </c>
      <c r="S23" s="284"/>
    </row>
    <row r="24" spans="1:19" s="3" customFormat="1" x14ac:dyDescent="0.3">
      <c r="A24" s="8" t="s">
        <v>230</v>
      </c>
      <c r="B24" s="18">
        <v>4</v>
      </c>
      <c r="C24" s="19">
        <v>4</v>
      </c>
      <c r="D24" s="18">
        <v>4</v>
      </c>
      <c r="E24" s="19">
        <v>3</v>
      </c>
      <c r="F24" s="19">
        <v>3</v>
      </c>
      <c r="G24" s="18">
        <v>2</v>
      </c>
      <c r="H24" s="19">
        <v>3</v>
      </c>
      <c r="I24" s="39">
        <v>2</v>
      </c>
      <c r="J24" s="276" t="s">
        <v>611</v>
      </c>
      <c r="K24" s="19">
        <v>2</v>
      </c>
      <c r="L24" s="19">
        <v>3</v>
      </c>
      <c r="M24" s="19">
        <v>5</v>
      </c>
      <c r="N24" s="19">
        <v>3</v>
      </c>
      <c r="O24" s="19">
        <v>2</v>
      </c>
      <c r="P24" s="18">
        <v>1</v>
      </c>
      <c r="Q24" s="19">
        <v>4</v>
      </c>
      <c r="R24" s="39">
        <v>3</v>
      </c>
      <c r="S24" s="285" t="s">
        <v>612</v>
      </c>
    </row>
    <row r="25" spans="1:19" s="3" customFormat="1" x14ac:dyDescent="0.3">
      <c r="A25" s="8" t="s">
        <v>231</v>
      </c>
      <c r="B25" s="18">
        <v>4</v>
      </c>
      <c r="C25" s="19">
        <v>4</v>
      </c>
      <c r="D25" s="18">
        <v>4</v>
      </c>
      <c r="E25" s="19">
        <v>4</v>
      </c>
      <c r="F25" s="19">
        <v>4</v>
      </c>
      <c r="G25" s="18">
        <v>3</v>
      </c>
      <c r="H25" s="19">
        <v>1</v>
      </c>
      <c r="I25" s="39">
        <v>1</v>
      </c>
      <c r="J25" s="276"/>
      <c r="K25" s="19">
        <v>4</v>
      </c>
      <c r="L25" s="19">
        <v>3</v>
      </c>
      <c r="M25" s="19">
        <v>3</v>
      </c>
      <c r="N25" s="19">
        <v>5</v>
      </c>
      <c r="O25" s="19">
        <v>5</v>
      </c>
      <c r="P25" s="18">
        <v>3</v>
      </c>
      <c r="Q25" s="19">
        <v>1</v>
      </c>
      <c r="R25" s="39">
        <v>1</v>
      </c>
      <c r="S25" s="284"/>
    </row>
    <row r="26" spans="1:19" s="35" customFormat="1" ht="15" thickBot="1" x14ac:dyDescent="0.35">
      <c r="A26" s="31" t="s">
        <v>232</v>
      </c>
      <c r="B26" s="32">
        <v>5</v>
      </c>
      <c r="C26" s="33">
        <v>4</v>
      </c>
      <c r="D26" s="32">
        <v>4</v>
      </c>
      <c r="E26" s="33">
        <v>4</v>
      </c>
      <c r="F26" s="33">
        <v>4</v>
      </c>
      <c r="G26" s="32">
        <v>1</v>
      </c>
      <c r="H26" s="33">
        <v>3</v>
      </c>
      <c r="I26" s="53">
        <v>2</v>
      </c>
      <c r="J26" s="277" t="s">
        <v>618</v>
      </c>
      <c r="K26" s="33">
        <v>3</v>
      </c>
      <c r="L26" s="33">
        <v>3</v>
      </c>
      <c r="M26" s="33">
        <v>3</v>
      </c>
      <c r="N26" s="33">
        <v>4</v>
      </c>
      <c r="O26" s="33">
        <v>4</v>
      </c>
      <c r="P26" s="32">
        <v>1</v>
      </c>
      <c r="Q26" s="33">
        <v>4</v>
      </c>
      <c r="R26" s="53">
        <v>2</v>
      </c>
      <c r="S26" s="286" t="s">
        <v>619</v>
      </c>
    </row>
    <row r="27" spans="1:19" s="1" customFormat="1" x14ac:dyDescent="0.3">
      <c r="B27" s="23" t="s">
        <v>233</v>
      </c>
      <c r="C27" s="24" t="s">
        <v>234</v>
      </c>
      <c r="D27" s="23" t="s">
        <v>235</v>
      </c>
      <c r="E27" s="24" t="s">
        <v>236</v>
      </c>
      <c r="F27" s="24" t="s">
        <v>237</v>
      </c>
      <c r="G27" s="23" t="s">
        <v>580</v>
      </c>
      <c r="H27" s="24" t="s">
        <v>238</v>
      </c>
      <c r="I27" s="54" t="s">
        <v>581</v>
      </c>
      <c r="J27" s="278" t="s">
        <v>169</v>
      </c>
      <c r="K27" s="24"/>
      <c r="L27" s="24"/>
      <c r="M27" s="24"/>
      <c r="N27" s="24"/>
      <c r="O27" s="24"/>
      <c r="P27" s="23"/>
      <c r="Q27" s="24"/>
      <c r="R27" s="54"/>
      <c r="S27" s="282"/>
    </row>
    <row r="28" spans="1:19" s="56" customFormat="1" x14ac:dyDescent="0.3">
      <c r="A28" s="56" t="s">
        <v>737</v>
      </c>
      <c r="B28" s="57">
        <v>4.4000000000000004</v>
      </c>
      <c r="C28" s="58">
        <v>4.4000000000000004</v>
      </c>
      <c r="D28" s="57">
        <v>4.3</v>
      </c>
      <c r="E28" s="58">
        <v>4.3</v>
      </c>
      <c r="F28" s="58">
        <v>4.0999999999999996</v>
      </c>
      <c r="G28" s="57">
        <v>2.7</v>
      </c>
      <c r="H28" s="58">
        <v>2.6</v>
      </c>
      <c r="I28" s="127">
        <v>1.6</v>
      </c>
      <c r="J28" s="279"/>
      <c r="K28" s="58"/>
      <c r="L28" s="58"/>
      <c r="M28" s="58"/>
      <c r="N28" s="58"/>
      <c r="O28" s="58"/>
      <c r="P28" s="57"/>
      <c r="Q28" s="58"/>
      <c r="R28" s="127"/>
      <c r="S28" s="287"/>
    </row>
    <row r="29" spans="1:19" s="14" customFormat="1" x14ac:dyDescent="0.3">
      <c r="A29" s="14" t="s">
        <v>738</v>
      </c>
      <c r="B29" s="21">
        <f>AVERAGE(B2:B26)</f>
        <v>4.12</v>
      </c>
      <c r="C29" s="22">
        <f t="shared" ref="C29:I29" si="0">AVERAGE(C2:C26)</f>
        <v>4.2</v>
      </c>
      <c r="D29" s="21">
        <f t="shared" si="0"/>
        <v>3.56</v>
      </c>
      <c r="E29" s="22">
        <f t="shared" si="0"/>
        <v>4.208333333333333</v>
      </c>
      <c r="F29" s="22">
        <f t="shared" si="0"/>
        <v>3.92</v>
      </c>
      <c r="G29" s="21">
        <f t="shared" si="0"/>
        <v>1.76</v>
      </c>
      <c r="H29" s="22">
        <f t="shared" si="0"/>
        <v>1.8</v>
      </c>
      <c r="I29" s="40">
        <f t="shared" si="0"/>
        <v>1.92</v>
      </c>
      <c r="J29" s="280"/>
      <c r="P29" s="37"/>
      <c r="R29" s="15"/>
      <c r="S29" s="288"/>
    </row>
    <row r="30" spans="1:19" x14ac:dyDescent="0.3">
      <c r="A30" s="14" t="s">
        <v>739</v>
      </c>
      <c r="B30" s="21">
        <f t="shared" ref="B30:I30" si="1">AVERAGE(K2:K26)</f>
        <v>3.68</v>
      </c>
      <c r="C30" s="22">
        <f t="shared" si="1"/>
        <v>3.08</v>
      </c>
      <c r="D30" s="21">
        <f t="shared" si="1"/>
        <v>3.84</v>
      </c>
      <c r="E30" s="22">
        <f t="shared" si="1"/>
        <v>4.24</v>
      </c>
      <c r="F30" s="22">
        <f t="shared" si="1"/>
        <v>3.8</v>
      </c>
      <c r="G30" s="21">
        <f t="shared" si="1"/>
        <v>1.56</v>
      </c>
      <c r="H30" s="22">
        <f t="shared" si="1"/>
        <v>2.56</v>
      </c>
      <c r="I30" s="40">
        <f t="shared" si="1"/>
        <v>2.12</v>
      </c>
      <c r="J30" s="280"/>
    </row>
    <row r="31" spans="1:19" s="67" customFormat="1" x14ac:dyDescent="0.3">
      <c r="A31" s="67" t="s">
        <v>239</v>
      </c>
      <c r="B31" s="68">
        <f>STDEV(B2:B26)/SQRT(COUNT(B2:B26))</f>
        <v>0.15620499351813302</v>
      </c>
      <c r="C31" s="69">
        <f>STDEV(C2:C26)/SQRT(COUNT(C2:C26))</f>
        <v>0.12909944487358055</v>
      </c>
      <c r="D31" s="68">
        <f t="shared" ref="D31:I31" si="2">STDEV(D2:D26)/SQRT(COUNT(D2:D26))</f>
        <v>0.20880613017821109</v>
      </c>
      <c r="E31" s="69">
        <f t="shared" si="2"/>
        <v>0.15901835035237988</v>
      </c>
      <c r="F31" s="69">
        <f t="shared" si="2"/>
        <v>0.19933221850301394</v>
      </c>
      <c r="G31" s="68">
        <f t="shared" si="2"/>
        <v>0.15577761927397232</v>
      </c>
      <c r="H31" s="69">
        <f t="shared" si="2"/>
        <v>0.2</v>
      </c>
      <c r="I31" s="128">
        <f t="shared" si="2"/>
        <v>0.2154065922853802</v>
      </c>
      <c r="J31" s="281"/>
      <c r="K31" s="69"/>
      <c r="L31" s="69"/>
      <c r="M31" s="69"/>
      <c r="N31" s="69"/>
      <c r="O31" s="69"/>
      <c r="P31" s="68"/>
      <c r="Q31" s="69"/>
      <c r="R31" s="128"/>
      <c r="S31" s="290"/>
    </row>
    <row r="32" spans="1:19" s="67" customFormat="1" x14ac:dyDescent="0.3">
      <c r="A32" s="67" t="s">
        <v>240</v>
      </c>
      <c r="B32" s="68">
        <f t="shared" ref="B32:I32" si="3">STDEV(K2:K26)/SQRT(COUNT(K2:K26))</f>
        <v>0.18</v>
      </c>
      <c r="C32" s="69">
        <f t="shared" si="3"/>
        <v>0.23036203390894663</v>
      </c>
      <c r="D32" s="68">
        <f t="shared" si="3"/>
        <v>0.16000000000000009</v>
      </c>
      <c r="E32" s="69">
        <f t="shared" si="3"/>
        <v>0.1446835627614047</v>
      </c>
      <c r="F32" s="69">
        <f t="shared" si="3"/>
        <v>0.1414213562373095</v>
      </c>
      <c r="G32" s="68">
        <f t="shared" si="3"/>
        <v>0.11661903789690597</v>
      </c>
      <c r="H32" s="69">
        <f t="shared" si="3"/>
        <v>0.23151673805580447</v>
      </c>
      <c r="I32" s="128">
        <f t="shared" si="3"/>
        <v>0.18547236990991406</v>
      </c>
      <c r="J32" s="281"/>
      <c r="K32" s="69"/>
      <c r="L32" s="69"/>
      <c r="M32" s="69"/>
      <c r="N32" s="69"/>
      <c r="O32" s="69"/>
      <c r="P32" s="68"/>
      <c r="Q32" s="69"/>
      <c r="R32" s="128"/>
      <c r="S32" s="290"/>
    </row>
  </sheetData>
  <conditionalFormatting sqref="B2:I26">
    <cfRule type="colorScale" priority="5">
      <colorScale>
        <cfvo type="min"/>
        <cfvo type="percentile" val="50"/>
        <cfvo type="max"/>
        <color rgb="FFF8696B"/>
        <color rgb="FFFFEB84"/>
        <color rgb="FF63BE7B"/>
      </colorScale>
    </cfRule>
  </conditionalFormatting>
  <conditionalFormatting sqref="K2:R26">
    <cfRule type="colorScale" priority="4">
      <colorScale>
        <cfvo type="min"/>
        <cfvo type="percentile" val="50"/>
        <cfvo type="max"/>
        <color rgb="FFF8696B"/>
        <color rgb="FFFFEB84"/>
        <color rgb="FF63BE7B"/>
      </colorScale>
    </cfRule>
  </conditionalFormatting>
  <conditionalFormatting sqref="B28:I30">
    <cfRule type="colorScale" priority="3">
      <colorScale>
        <cfvo type="min"/>
        <cfvo type="percentile" val="50"/>
        <cfvo type="max"/>
        <color rgb="FFF8696B"/>
        <color rgb="FFFFEB84"/>
        <color rgb="FF63BE7B"/>
      </colorScale>
    </cfRule>
  </conditionalFormatting>
  <conditionalFormatting sqref="G2:I25">
    <cfRule type="colorScale" priority="2">
      <colorScale>
        <cfvo type="min"/>
        <cfvo type="percentile" val="50"/>
        <cfvo type="max"/>
        <color rgb="FF63BE7B"/>
        <color rgb="FFFFEB84"/>
        <color rgb="FFF8696B"/>
      </colorScale>
    </cfRule>
  </conditionalFormatting>
  <conditionalFormatting sqref="P2:R2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workbookViewId="0">
      <pane xSplit="1" topLeftCell="B1" activePane="topRight" state="frozen"/>
      <selection pane="topRight" activeCell="B27" sqref="B27:L35"/>
    </sheetView>
  </sheetViews>
  <sheetFormatPr defaultRowHeight="14.4" x14ac:dyDescent="0.3"/>
  <cols>
    <col min="1" max="1" width="14" bestFit="1" customWidth="1"/>
    <col min="2" max="2" width="10.5546875" style="8" bestFit="1" customWidth="1"/>
    <col min="3" max="5" width="10.5546875" style="3" bestFit="1" customWidth="1"/>
    <col min="6" max="6" width="10.5546875" style="8" bestFit="1" customWidth="1"/>
    <col min="7" max="8" width="10.5546875" style="3" bestFit="1" customWidth="1"/>
    <col min="9" max="9" width="10.5546875" style="9" bestFit="1" customWidth="1"/>
    <col min="10" max="10" width="10.5546875" style="8" bestFit="1" customWidth="1"/>
    <col min="11" max="11" width="12" style="3" bestFit="1" customWidth="1"/>
    <col min="12" max="12" width="11.6640625" style="3" bestFit="1" customWidth="1"/>
    <col min="13" max="13" width="12.109375" style="9" bestFit="1" customWidth="1"/>
    <col min="14" max="14" width="11.33203125" style="3" bestFit="1" customWidth="1"/>
    <col min="15" max="15" width="13.44140625" style="3" bestFit="1" customWidth="1"/>
    <col min="16" max="16" width="13.109375" style="3" bestFit="1" customWidth="1"/>
    <col min="17" max="17" width="13.5546875" style="9" bestFit="1" customWidth="1"/>
    <col min="18" max="18" width="7.77734375" style="3" bestFit="1" customWidth="1"/>
    <col min="19" max="19" width="9.77734375" style="3" bestFit="1" customWidth="1"/>
    <col min="20" max="20" width="9.44140625" style="3" bestFit="1" customWidth="1"/>
    <col min="21" max="21" width="9.88671875" style="3" bestFit="1" customWidth="1"/>
    <col min="22" max="22" width="10.44140625" style="8" bestFit="1" customWidth="1"/>
    <col min="23" max="23" width="12.44140625" style="3" bestFit="1" customWidth="1"/>
    <col min="24" max="24" width="12.109375" style="3" bestFit="1" customWidth="1"/>
    <col min="25" max="25" width="12.5546875" style="9" bestFit="1" customWidth="1"/>
    <col min="26" max="26" width="7.33203125" bestFit="1" customWidth="1"/>
    <col min="27" max="27" width="9.33203125" bestFit="1" customWidth="1"/>
    <col min="28" max="28" width="9" bestFit="1" customWidth="1"/>
    <col min="29" max="29" width="9.44140625" bestFit="1" customWidth="1"/>
    <col min="30" max="30" width="7.6640625" style="8" bestFit="1" customWidth="1"/>
    <col min="31" max="31" width="9.6640625" style="3" bestFit="1" customWidth="1"/>
    <col min="32" max="32" width="9.33203125" style="3" bestFit="1" customWidth="1"/>
    <col min="33" max="33" width="9.77734375" style="9" bestFit="1" customWidth="1"/>
    <col min="34" max="34" width="7.6640625" bestFit="1" customWidth="1"/>
    <col min="35" max="35" width="9.6640625" bestFit="1" customWidth="1"/>
    <col min="36" max="36" width="9.33203125" bestFit="1" customWidth="1"/>
    <col min="37" max="37" width="9.77734375" bestFit="1" customWidth="1"/>
    <col min="38" max="38" width="8.88671875" style="3"/>
    <col min="39" max="39" width="39.77734375" style="42" bestFit="1" customWidth="1"/>
  </cols>
  <sheetData>
    <row r="1" spans="1:39" s="5" customFormat="1" x14ac:dyDescent="0.3">
      <c r="A1" s="4" t="s">
        <v>41</v>
      </c>
      <c r="B1" s="4" t="s">
        <v>103</v>
      </c>
      <c r="C1" s="5" t="s">
        <v>104</v>
      </c>
      <c r="D1" s="5" t="s">
        <v>108</v>
      </c>
      <c r="E1" s="5" t="s">
        <v>109</v>
      </c>
      <c r="F1" s="4" t="s">
        <v>105</v>
      </c>
      <c r="G1" s="5" t="s">
        <v>106</v>
      </c>
      <c r="H1" s="5" t="s">
        <v>107</v>
      </c>
      <c r="I1" s="6" t="s">
        <v>110</v>
      </c>
      <c r="J1" s="4" t="s">
        <v>111</v>
      </c>
      <c r="K1" s="5" t="s">
        <v>112</v>
      </c>
      <c r="L1" s="5" t="s">
        <v>113</v>
      </c>
      <c r="M1" s="6" t="s">
        <v>114</v>
      </c>
      <c r="N1" s="5" t="s">
        <v>115</v>
      </c>
      <c r="O1" s="5" t="s">
        <v>116</v>
      </c>
      <c r="P1" s="5" t="s">
        <v>117</v>
      </c>
      <c r="Q1" s="6" t="s">
        <v>118</v>
      </c>
      <c r="R1" s="5" t="s">
        <v>119</v>
      </c>
      <c r="S1" s="5" t="s">
        <v>120</v>
      </c>
      <c r="T1" s="5" t="s">
        <v>121</v>
      </c>
      <c r="U1" s="5" t="s">
        <v>122</v>
      </c>
      <c r="V1" s="4" t="s">
        <v>123</v>
      </c>
      <c r="W1" s="5" t="s">
        <v>124</v>
      </c>
      <c r="X1" s="5" t="s">
        <v>125</v>
      </c>
      <c r="Y1" s="6" t="s">
        <v>126</v>
      </c>
      <c r="Z1" s="5" t="s">
        <v>135</v>
      </c>
      <c r="AA1" s="5" t="s">
        <v>136</v>
      </c>
      <c r="AB1" s="5" t="s">
        <v>137</v>
      </c>
      <c r="AC1" s="5" t="s">
        <v>138</v>
      </c>
      <c r="AD1" s="4" t="s">
        <v>127</v>
      </c>
      <c r="AE1" s="5" t="s">
        <v>128</v>
      </c>
      <c r="AF1" s="5" t="s">
        <v>129</v>
      </c>
      <c r="AG1" s="6" t="s">
        <v>130</v>
      </c>
      <c r="AH1" s="5" t="s">
        <v>134</v>
      </c>
      <c r="AI1" s="5" t="s">
        <v>131</v>
      </c>
      <c r="AJ1" s="5" t="s">
        <v>132</v>
      </c>
      <c r="AK1" s="5" t="s">
        <v>133</v>
      </c>
      <c r="AL1" s="5" t="s">
        <v>169</v>
      </c>
      <c r="AM1" s="50" t="s">
        <v>375</v>
      </c>
    </row>
    <row r="2" spans="1:39" s="3" customFormat="1" x14ac:dyDescent="0.3">
      <c r="A2" s="59" t="s">
        <v>0</v>
      </c>
      <c r="B2" s="18">
        <v>7</v>
      </c>
      <c r="C2" s="19">
        <v>4</v>
      </c>
      <c r="D2" s="19">
        <v>7</v>
      </c>
      <c r="E2" s="19">
        <v>7</v>
      </c>
      <c r="F2" s="18">
        <v>7</v>
      </c>
      <c r="G2" s="20">
        <v>6</v>
      </c>
      <c r="H2" s="20">
        <v>7</v>
      </c>
      <c r="I2" s="39">
        <v>7</v>
      </c>
      <c r="J2" s="18">
        <v>6</v>
      </c>
      <c r="K2" s="20">
        <v>4</v>
      </c>
      <c r="L2" s="20">
        <v>2</v>
      </c>
      <c r="M2" s="39">
        <v>6</v>
      </c>
      <c r="N2" s="19">
        <v>6</v>
      </c>
      <c r="O2" s="20">
        <v>4</v>
      </c>
      <c r="P2" s="20">
        <v>2</v>
      </c>
      <c r="Q2" s="39">
        <v>6</v>
      </c>
      <c r="R2" s="19">
        <v>7</v>
      </c>
      <c r="S2" s="20">
        <v>6</v>
      </c>
      <c r="T2" s="20">
        <v>5</v>
      </c>
      <c r="U2" s="19">
        <v>7</v>
      </c>
      <c r="V2" s="18">
        <v>7</v>
      </c>
      <c r="W2" s="20">
        <v>6</v>
      </c>
      <c r="X2" s="20">
        <v>5</v>
      </c>
      <c r="Y2" s="39">
        <v>7</v>
      </c>
      <c r="Z2" s="20">
        <v>6</v>
      </c>
      <c r="AA2" s="20">
        <v>4</v>
      </c>
      <c r="AB2" s="20">
        <v>6</v>
      </c>
      <c r="AC2" s="20">
        <v>6</v>
      </c>
      <c r="AD2" s="18">
        <v>4</v>
      </c>
      <c r="AE2" s="20">
        <v>4</v>
      </c>
      <c r="AF2" s="20">
        <v>2</v>
      </c>
      <c r="AG2" s="39">
        <v>5</v>
      </c>
      <c r="AH2" s="20">
        <v>4</v>
      </c>
      <c r="AI2" s="20">
        <v>4</v>
      </c>
      <c r="AJ2" s="20">
        <v>2</v>
      </c>
      <c r="AK2" s="20">
        <v>5</v>
      </c>
      <c r="AM2" s="49"/>
    </row>
    <row r="3" spans="1:39" s="3" customFormat="1" x14ac:dyDescent="0.3">
      <c r="A3" s="8" t="s">
        <v>153</v>
      </c>
      <c r="B3" s="18">
        <v>7</v>
      </c>
      <c r="C3" s="19">
        <v>5</v>
      </c>
      <c r="D3" s="19">
        <v>7</v>
      </c>
      <c r="E3" s="19">
        <v>6</v>
      </c>
      <c r="F3" s="18">
        <v>7</v>
      </c>
      <c r="G3" s="20">
        <v>7</v>
      </c>
      <c r="H3" s="20">
        <v>7</v>
      </c>
      <c r="I3" s="39">
        <v>7</v>
      </c>
      <c r="J3" s="18">
        <v>7</v>
      </c>
      <c r="K3" s="20">
        <v>7</v>
      </c>
      <c r="L3" s="20">
        <v>3</v>
      </c>
      <c r="M3" s="39">
        <v>6</v>
      </c>
      <c r="N3" s="19">
        <v>7</v>
      </c>
      <c r="O3" s="20">
        <v>7</v>
      </c>
      <c r="P3" s="20">
        <v>3</v>
      </c>
      <c r="Q3" s="39">
        <v>6</v>
      </c>
      <c r="R3" s="19">
        <v>7</v>
      </c>
      <c r="S3" s="20">
        <v>7</v>
      </c>
      <c r="T3" s="20">
        <v>6</v>
      </c>
      <c r="U3" s="19">
        <v>7</v>
      </c>
      <c r="V3" s="18">
        <v>7</v>
      </c>
      <c r="W3" s="20">
        <v>7</v>
      </c>
      <c r="X3" s="20">
        <v>6</v>
      </c>
      <c r="Y3" s="39">
        <v>7</v>
      </c>
      <c r="Z3" s="20">
        <v>7</v>
      </c>
      <c r="AA3" s="20">
        <v>7</v>
      </c>
      <c r="AB3" s="20">
        <v>7</v>
      </c>
      <c r="AC3" s="20">
        <v>7</v>
      </c>
      <c r="AD3" s="18">
        <v>7</v>
      </c>
      <c r="AE3" s="20">
        <v>7</v>
      </c>
      <c r="AF3" s="20">
        <v>4</v>
      </c>
      <c r="AG3" s="39">
        <v>5</v>
      </c>
      <c r="AH3" s="20">
        <v>7</v>
      </c>
      <c r="AI3" s="20">
        <v>7</v>
      </c>
      <c r="AJ3" s="20">
        <v>4</v>
      </c>
      <c r="AK3" s="20">
        <v>5</v>
      </c>
      <c r="AM3" s="49"/>
    </row>
    <row r="4" spans="1:39" s="3" customFormat="1" x14ac:dyDescent="0.3">
      <c r="A4" s="8" t="s">
        <v>161</v>
      </c>
      <c r="B4" s="18">
        <v>5</v>
      </c>
      <c r="C4" s="19">
        <v>4</v>
      </c>
      <c r="D4" s="19">
        <v>7</v>
      </c>
      <c r="E4" s="19">
        <v>4</v>
      </c>
      <c r="F4" s="18">
        <v>5</v>
      </c>
      <c r="G4" s="20">
        <v>3</v>
      </c>
      <c r="H4" s="20">
        <v>6</v>
      </c>
      <c r="I4" s="39">
        <v>3</v>
      </c>
      <c r="J4" s="18">
        <v>6</v>
      </c>
      <c r="K4" s="20">
        <v>6</v>
      </c>
      <c r="L4" s="20">
        <v>2</v>
      </c>
      <c r="M4" s="39">
        <v>6</v>
      </c>
      <c r="N4" s="19">
        <v>6</v>
      </c>
      <c r="O4" s="20">
        <v>6</v>
      </c>
      <c r="P4" s="20">
        <v>2</v>
      </c>
      <c r="Q4" s="39">
        <v>6</v>
      </c>
      <c r="R4" s="19">
        <v>5</v>
      </c>
      <c r="S4" s="20">
        <v>6</v>
      </c>
      <c r="T4" s="20">
        <v>6</v>
      </c>
      <c r="U4" s="19">
        <v>6</v>
      </c>
      <c r="V4" s="18">
        <v>5</v>
      </c>
      <c r="W4" s="20">
        <v>6</v>
      </c>
      <c r="X4" s="20">
        <v>5</v>
      </c>
      <c r="Y4" s="39">
        <v>6</v>
      </c>
      <c r="Z4" s="20">
        <v>7</v>
      </c>
      <c r="AA4" s="20">
        <v>7</v>
      </c>
      <c r="AB4" s="20">
        <v>4</v>
      </c>
      <c r="AC4" s="20">
        <v>7</v>
      </c>
      <c r="AD4" s="18">
        <v>7</v>
      </c>
      <c r="AE4" s="20">
        <v>7</v>
      </c>
      <c r="AF4" s="20">
        <v>4</v>
      </c>
      <c r="AG4" s="39">
        <v>7</v>
      </c>
      <c r="AH4" s="20">
        <v>7</v>
      </c>
      <c r="AI4" s="20">
        <v>7</v>
      </c>
      <c r="AJ4" s="20">
        <v>4</v>
      </c>
      <c r="AK4" s="20">
        <v>7</v>
      </c>
      <c r="AL4" s="3" t="s">
        <v>170</v>
      </c>
      <c r="AM4" s="49"/>
    </row>
    <row r="5" spans="1:39" s="3" customFormat="1" x14ac:dyDescent="0.3">
      <c r="A5" s="8" t="s">
        <v>162</v>
      </c>
      <c r="B5" s="18">
        <v>7</v>
      </c>
      <c r="C5" s="20">
        <v>1</v>
      </c>
      <c r="D5" s="20">
        <v>7</v>
      </c>
      <c r="E5" s="19">
        <v>3</v>
      </c>
      <c r="F5" s="18">
        <v>7</v>
      </c>
      <c r="G5" s="20">
        <v>6</v>
      </c>
      <c r="H5" s="20">
        <v>7</v>
      </c>
      <c r="I5" s="39">
        <v>5</v>
      </c>
      <c r="J5" s="18">
        <v>7</v>
      </c>
      <c r="K5" s="20">
        <v>7</v>
      </c>
      <c r="L5" s="20">
        <v>5</v>
      </c>
      <c r="M5" s="39">
        <v>6</v>
      </c>
      <c r="N5" s="19">
        <v>7</v>
      </c>
      <c r="O5" s="20">
        <v>7</v>
      </c>
      <c r="P5" s="20">
        <v>5</v>
      </c>
      <c r="Q5" s="39">
        <v>6</v>
      </c>
      <c r="R5" s="19">
        <v>7</v>
      </c>
      <c r="S5" s="20">
        <v>7</v>
      </c>
      <c r="T5" s="20">
        <v>6</v>
      </c>
      <c r="U5" s="19">
        <v>7</v>
      </c>
      <c r="V5" s="18">
        <v>7</v>
      </c>
      <c r="W5" s="20">
        <v>7</v>
      </c>
      <c r="X5" s="20">
        <v>6</v>
      </c>
      <c r="Y5" s="39">
        <v>7</v>
      </c>
      <c r="Z5" s="20">
        <v>7</v>
      </c>
      <c r="AA5" s="20">
        <v>7</v>
      </c>
      <c r="AB5" s="20">
        <v>7</v>
      </c>
      <c r="AC5" s="20">
        <v>6</v>
      </c>
      <c r="AD5" s="18">
        <v>5</v>
      </c>
      <c r="AE5" s="20">
        <v>5</v>
      </c>
      <c r="AF5" s="20">
        <v>5</v>
      </c>
      <c r="AG5" s="39">
        <v>5</v>
      </c>
      <c r="AH5" s="20">
        <v>5</v>
      </c>
      <c r="AI5" s="20">
        <v>5</v>
      </c>
      <c r="AJ5" s="20">
        <v>5</v>
      </c>
      <c r="AK5" s="20">
        <v>5</v>
      </c>
      <c r="AM5" s="49"/>
    </row>
    <row r="6" spans="1:39" s="3" customFormat="1" x14ac:dyDescent="0.3">
      <c r="A6" s="8" t="s">
        <v>163</v>
      </c>
      <c r="B6" s="18">
        <v>7</v>
      </c>
      <c r="C6" s="20">
        <v>3</v>
      </c>
      <c r="D6" s="20">
        <v>5</v>
      </c>
      <c r="E6" s="19">
        <v>7</v>
      </c>
      <c r="F6" s="18">
        <v>7</v>
      </c>
      <c r="G6" s="20">
        <v>7</v>
      </c>
      <c r="H6" s="20">
        <v>5</v>
      </c>
      <c r="I6" s="39">
        <v>7</v>
      </c>
      <c r="J6" s="18">
        <v>7</v>
      </c>
      <c r="K6" s="20">
        <v>7</v>
      </c>
      <c r="L6" s="20">
        <v>5</v>
      </c>
      <c r="M6" s="39">
        <v>7</v>
      </c>
      <c r="N6" s="19">
        <v>7</v>
      </c>
      <c r="O6" s="20">
        <v>7</v>
      </c>
      <c r="P6" s="20">
        <v>5</v>
      </c>
      <c r="Q6" s="39">
        <v>7</v>
      </c>
      <c r="R6" s="19">
        <v>7</v>
      </c>
      <c r="S6" s="20">
        <v>7</v>
      </c>
      <c r="T6" s="20">
        <v>4</v>
      </c>
      <c r="U6" s="19">
        <v>7</v>
      </c>
      <c r="V6" s="18">
        <v>7</v>
      </c>
      <c r="W6" s="20">
        <v>7</v>
      </c>
      <c r="X6" s="20">
        <v>4</v>
      </c>
      <c r="Y6" s="39">
        <v>7</v>
      </c>
      <c r="Z6" s="20">
        <v>7</v>
      </c>
      <c r="AA6" s="20">
        <v>7</v>
      </c>
      <c r="AB6" s="20">
        <v>6</v>
      </c>
      <c r="AC6" s="20">
        <v>5</v>
      </c>
      <c r="AD6" s="18">
        <v>7</v>
      </c>
      <c r="AE6" s="20">
        <v>7</v>
      </c>
      <c r="AF6" s="20">
        <v>1</v>
      </c>
      <c r="AG6" s="39">
        <v>7</v>
      </c>
      <c r="AH6" s="20">
        <v>7</v>
      </c>
      <c r="AI6" s="20">
        <v>7</v>
      </c>
      <c r="AJ6" s="20">
        <v>1</v>
      </c>
      <c r="AK6" s="20">
        <v>7</v>
      </c>
      <c r="AL6" s="3" t="s">
        <v>202</v>
      </c>
      <c r="AM6" s="49"/>
    </row>
    <row r="7" spans="1:39" s="3" customFormat="1" x14ac:dyDescent="0.3">
      <c r="A7" s="8" t="s">
        <v>182</v>
      </c>
      <c r="B7" s="18">
        <v>7</v>
      </c>
      <c r="C7" s="20">
        <v>5</v>
      </c>
      <c r="D7" s="20">
        <v>6</v>
      </c>
      <c r="E7" s="19">
        <v>6</v>
      </c>
      <c r="F7" s="18">
        <v>6</v>
      </c>
      <c r="G7" s="20">
        <v>6</v>
      </c>
      <c r="H7" s="20">
        <v>6</v>
      </c>
      <c r="I7" s="39">
        <v>5</v>
      </c>
      <c r="J7" s="18">
        <v>5</v>
      </c>
      <c r="K7" s="20">
        <v>7</v>
      </c>
      <c r="L7" s="20">
        <v>5</v>
      </c>
      <c r="M7" s="39">
        <v>4</v>
      </c>
      <c r="N7" s="19">
        <v>5</v>
      </c>
      <c r="O7" s="20">
        <v>7</v>
      </c>
      <c r="P7" s="20">
        <v>3</v>
      </c>
      <c r="Q7" s="39">
        <v>4</v>
      </c>
      <c r="R7" s="19">
        <v>6</v>
      </c>
      <c r="S7" s="20">
        <v>7</v>
      </c>
      <c r="T7" s="20">
        <v>5</v>
      </c>
      <c r="U7" s="19">
        <v>6</v>
      </c>
      <c r="V7" s="18">
        <v>6</v>
      </c>
      <c r="W7" s="20">
        <v>7</v>
      </c>
      <c r="X7" s="20">
        <v>4</v>
      </c>
      <c r="Y7" s="39">
        <v>6</v>
      </c>
      <c r="Z7" s="20">
        <v>7</v>
      </c>
      <c r="AA7" s="20">
        <v>6</v>
      </c>
      <c r="AB7" s="20">
        <v>6</v>
      </c>
      <c r="AC7" s="20">
        <v>7</v>
      </c>
      <c r="AD7" s="18">
        <v>6</v>
      </c>
      <c r="AE7" s="20">
        <v>7</v>
      </c>
      <c r="AF7" s="20">
        <v>3</v>
      </c>
      <c r="AG7" s="39">
        <v>6</v>
      </c>
      <c r="AH7" s="20">
        <v>6</v>
      </c>
      <c r="AI7" s="20">
        <v>7</v>
      </c>
      <c r="AJ7" s="20">
        <v>3</v>
      </c>
      <c r="AK7" s="20">
        <v>6</v>
      </c>
      <c r="AM7" s="49" t="s">
        <v>279</v>
      </c>
    </row>
    <row r="8" spans="1:39" s="3" customFormat="1" x14ac:dyDescent="0.3">
      <c r="A8" s="8" t="s">
        <v>183</v>
      </c>
      <c r="B8" s="18">
        <v>5</v>
      </c>
      <c r="C8" s="20">
        <v>2</v>
      </c>
      <c r="D8" s="20">
        <v>7</v>
      </c>
      <c r="E8" s="19">
        <v>4</v>
      </c>
      <c r="F8" s="18">
        <v>6</v>
      </c>
      <c r="G8" s="20">
        <v>4</v>
      </c>
      <c r="H8" s="20">
        <v>5</v>
      </c>
      <c r="I8" s="39">
        <v>5</v>
      </c>
      <c r="J8" s="18">
        <v>5</v>
      </c>
      <c r="K8" s="20">
        <v>1</v>
      </c>
      <c r="L8" s="20">
        <v>2</v>
      </c>
      <c r="M8" s="39">
        <v>2</v>
      </c>
      <c r="N8" s="19">
        <v>5</v>
      </c>
      <c r="O8" s="20">
        <v>1</v>
      </c>
      <c r="P8" s="20">
        <v>2</v>
      </c>
      <c r="Q8" s="39">
        <v>2</v>
      </c>
      <c r="R8" s="19">
        <v>7</v>
      </c>
      <c r="S8" s="20">
        <v>6</v>
      </c>
      <c r="T8" s="20">
        <v>6</v>
      </c>
      <c r="U8" s="19">
        <v>6</v>
      </c>
      <c r="V8" s="18">
        <v>7</v>
      </c>
      <c r="W8" s="20">
        <v>6</v>
      </c>
      <c r="X8" s="20">
        <v>4</v>
      </c>
      <c r="Y8" s="39">
        <v>6</v>
      </c>
      <c r="Z8" s="20">
        <v>7</v>
      </c>
      <c r="AA8" s="20">
        <v>7</v>
      </c>
      <c r="AB8" s="20">
        <v>4</v>
      </c>
      <c r="AC8" s="20">
        <v>7</v>
      </c>
      <c r="AD8" s="18">
        <v>6</v>
      </c>
      <c r="AE8" s="20">
        <v>6</v>
      </c>
      <c r="AF8" s="20">
        <v>2</v>
      </c>
      <c r="AG8" s="39">
        <v>6</v>
      </c>
      <c r="AH8" s="20">
        <v>6</v>
      </c>
      <c r="AI8" s="20">
        <v>6</v>
      </c>
      <c r="AJ8" s="20">
        <v>2</v>
      </c>
      <c r="AK8" s="20">
        <v>6</v>
      </c>
      <c r="AL8" s="3" t="s">
        <v>213</v>
      </c>
      <c r="AM8" s="49" t="s">
        <v>291</v>
      </c>
    </row>
    <row r="9" spans="1:39" s="3" customFormat="1" x14ac:dyDescent="0.3">
      <c r="A9" s="8" t="s">
        <v>184</v>
      </c>
      <c r="B9" s="18">
        <v>6</v>
      </c>
      <c r="C9" s="20">
        <v>2</v>
      </c>
      <c r="D9" s="20">
        <v>6</v>
      </c>
      <c r="E9" s="19">
        <v>2</v>
      </c>
      <c r="F9" s="18">
        <v>6</v>
      </c>
      <c r="G9" s="20">
        <v>4</v>
      </c>
      <c r="H9" s="20">
        <v>4</v>
      </c>
      <c r="I9" s="39">
        <v>5</v>
      </c>
      <c r="J9" s="18">
        <v>6</v>
      </c>
      <c r="K9" s="20">
        <v>6</v>
      </c>
      <c r="L9" s="20">
        <v>3</v>
      </c>
      <c r="M9" s="39">
        <v>5</v>
      </c>
      <c r="N9" s="19">
        <v>6</v>
      </c>
      <c r="O9" s="20">
        <v>6</v>
      </c>
      <c r="P9" s="20">
        <v>3</v>
      </c>
      <c r="Q9" s="39">
        <v>5</v>
      </c>
      <c r="R9" s="19">
        <v>6</v>
      </c>
      <c r="S9" s="20">
        <v>6</v>
      </c>
      <c r="T9" s="20">
        <v>5</v>
      </c>
      <c r="U9" s="19">
        <v>6</v>
      </c>
      <c r="V9" s="18">
        <v>5</v>
      </c>
      <c r="W9" s="20">
        <v>6</v>
      </c>
      <c r="X9" s="20">
        <v>2</v>
      </c>
      <c r="Y9" s="39">
        <v>6</v>
      </c>
      <c r="Z9" s="20">
        <v>5</v>
      </c>
      <c r="AA9" s="20">
        <v>2</v>
      </c>
      <c r="AB9" s="20">
        <v>5</v>
      </c>
      <c r="AC9" s="20">
        <v>2</v>
      </c>
      <c r="AD9" s="18">
        <v>5</v>
      </c>
      <c r="AE9" s="20">
        <v>6</v>
      </c>
      <c r="AF9" s="20">
        <v>2</v>
      </c>
      <c r="AG9" s="39">
        <v>6</v>
      </c>
      <c r="AH9" s="20">
        <v>5</v>
      </c>
      <c r="AI9" s="19"/>
      <c r="AJ9" s="19"/>
      <c r="AK9" s="19"/>
      <c r="AL9" s="12" t="s">
        <v>220</v>
      </c>
      <c r="AM9" s="49" t="s">
        <v>305</v>
      </c>
    </row>
    <row r="10" spans="1:39" s="3" customFormat="1" x14ac:dyDescent="0.3">
      <c r="A10" s="8" t="s">
        <v>185</v>
      </c>
      <c r="B10" s="18">
        <v>6</v>
      </c>
      <c r="C10" s="20">
        <v>3</v>
      </c>
      <c r="D10" s="20">
        <v>7</v>
      </c>
      <c r="E10" s="19">
        <v>6</v>
      </c>
      <c r="F10" s="18">
        <v>7</v>
      </c>
      <c r="G10" s="20">
        <v>6</v>
      </c>
      <c r="H10" s="20">
        <v>7</v>
      </c>
      <c r="I10" s="39">
        <v>7</v>
      </c>
      <c r="J10" s="18">
        <v>5</v>
      </c>
      <c r="K10" s="20">
        <v>3</v>
      </c>
      <c r="L10" s="20">
        <v>3</v>
      </c>
      <c r="M10" s="39">
        <v>2</v>
      </c>
      <c r="N10" s="19">
        <v>5</v>
      </c>
      <c r="O10" s="20">
        <v>3</v>
      </c>
      <c r="P10" s="20">
        <v>3</v>
      </c>
      <c r="Q10" s="39">
        <v>2</v>
      </c>
      <c r="R10" s="19">
        <v>5</v>
      </c>
      <c r="S10" s="20">
        <v>3</v>
      </c>
      <c r="T10" s="20">
        <v>4</v>
      </c>
      <c r="U10" s="19">
        <v>3</v>
      </c>
      <c r="V10" s="18">
        <v>5</v>
      </c>
      <c r="W10" s="20">
        <v>3</v>
      </c>
      <c r="X10" s="20">
        <v>4</v>
      </c>
      <c r="Y10" s="39">
        <v>3</v>
      </c>
      <c r="Z10" s="20">
        <v>6</v>
      </c>
      <c r="AA10" s="20">
        <v>6</v>
      </c>
      <c r="AB10" s="20">
        <v>7</v>
      </c>
      <c r="AC10" s="20">
        <v>6</v>
      </c>
      <c r="AD10" s="18">
        <v>6</v>
      </c>
      <c r="AE10" s="20">
        <v>6</v>
      </c>
      <c r="AF10" s="20">
        <v>7</v>
      </c>
      <c r="AG10" s="39">
        <v>6</v>
      </c>
      <c r="AH10" s="20">
        <v>6</v>
      </c>
      <c r="AI10" s="20">
        <v>6</v>
      </c>
      <c r="AJ10" s="20">
        <v>7</v>
      </c>
      <c r="AK10" s="20">
        <v>6</v>
      </c>
      <c r="AL10" s="12" t="s">
        <v>228</v>
      </c>
      <c r="AM10" s="104" t="s">
        <v>320</v>
      </c>
    </row>
    <row r="11" spans="1:39" s="3" customFormat="1" x14ac:dyDescent="0.3">
      <c r="A11" s="8" t="s">
        <v>186</v>
      </c>
      <c r="B11" s="18">
        <v>7</v>
      </c>
      <c r="C11" s="20">
        <v>2</v>
      </c>
      <c r="D11" s="20">
        <v>4</v>
      </c>
      <c r="E11" s="19">
        <v>2</v>
      </c>
      <c r="F11" s="18">
        <v>6</v>
      </c>
      <c r="G11" s="20">
        <v>2</v>
      </c>
      <c r="H11" s="20">
        <v>5</v>
      </c>
      <c r="I11" s="39">
        <v>2</v>
      </c>
      <c r="J11" s="18">
        <v>7</v>
      </c>
      <c r="K11" s="20">
        <v>7</v>
      </c>
      <c r="L11" s="20">
        <v>2</v>
      </c>
      <c r="M11" s="39">
        <v>6</v>
      </c>
      <c r="N11" s="19">
        <v>7</v>
      </c>
      <c r="O11" s="20">
        <v>7</v>
      </c>
      <c r="P11" s="20">
        <v>2</v>
      </c>
      <c r="Q11" s="39">
        <v>6</v>
      </c>
      <c r="R11" s="19">
        <v>7</v>
      </c>
      <c r="S11" s="20">
        <v>7</v>
      </c>
      <c r="T11" s="20">
        <v>2</v>
      </c>
      <c r="U11" s="19">
        <v>6</v>
      </c>
      <c r="V11" s="18">
        <v>7</v>
      </c>
      <c r="W11" s="20">
        <v>7</v>
      </c>
      <c r="X11" s="20">
        <v>2</v>
      </c>
      <c r="Y11" s="39">
        <v>6</v>
      </c>
      <c r="Z11" s="20">
        <v>7</v>
      </c>
      <c r="AA11" s="20">
        <v>7</v>
      </c>
      <c r="AB11" s="20">
        <v>5</v>
      </c>
      <c r="AC11" s="20">
        <v>6</v>
      </c>
      <c r="AD11" s="18">
        <v>7</v>
      </c>
      <c r="AE11" s="20">
        <v>7</v>
      </c>
      <c r="AF11" s="20">
        <v>5</v>
      </c>
      <c r="AG11" s="39">
        <v>6</v>
      </c>
      <c r="AH11" s="20">
        <v>7</v>
      </c>
      <c r="AI11" s="20">
        <v>7</v>
      </c>
      <c r="AJ11" s="20">
        <v>5</v>
      </c>
      <c r="AK11" s="20">
        <v>6</v>
      </c>
      <c r="AM11" s="49"/>
    </row>
    <row r="12" spans="1:39" s="3" customFormat="1" x14ac:dyDescent="0.3">
      <c r="A12" s="8" t="s">
        <v>187</v>
      </c>
      <c r="B12" s="18">
        <v>7</v>
      </c>
      <c r="C12" s="20">
        <v>7</v>
      </c>
      <c r="D12" s="20">
        <v>7</v>
      </c>
      <c r="E12" s="19">
        <v>7</v>
      </c>
      <c r="F12" s="18">
        <v>7</v>
      </c>
      <c r="G12" s="20">
        <v>7</v>
      </c>
      <c r="H12" s="20">
        <v>7</v>
      </c>
      <c r="I12" s="39">
        <v>7</v>
      </c>
      <c r="J12" s="18">
        <v>7</v>
      </c>
      <c r="K12" s="20">
        <v>7</v>
      </c>
      <c r="L12" s="20">
        <v>7</v>
      </c>
      <c r="M12" s="39">
        <v>7</v>
      </c>
      <c r="N12" s="19">
        <v>7</v>
      </c>
      <c r="O12" s="20">
        <v>7</v>
      </c>
      <c r="P12" s="20">
        <v>7</v>
      </c>
      <c r="Q12" s="39">
        <v>7</v>
      </c>
      <c r="R12" s="19">
        <v>7</v>
      </c>
      <c r="S12" s="20">
        <v>7</v>
      </c>
      <c r="T12" s="20">
        <v>7</v>
      </c>
      <c r="U12" s="19">
        <v>7</v>
      </c>
      <c r="V12" s="18">
        <v>7</v>
      </c>
      <c r="W12" s="20">
        <v>7</v>
      </c>
      <c r="X12" s="20">
        <v>7</v>
      </c>
      <c r="Y12" s="39">
        <v>7</v>
      </c>
      <c r="Z12" s="20">
        <v>7</v>
      </c>
      <c r="AA12" s="20">
        <v>4</v>
      </c>
      <c r="AB12" s="20">
        <v>4</v>
      </c>
      <c r="AC12" s="20">
        <v>7</v>
      </c>
      <c r="AD12" s="18">
        <v>7</v>
      </c>
      <c r="AE12" s="20">
        <v>7</v>
      </c>
      <c r="AF12" s="20">
        <v>7</v>
      </c>
      <c r="AG12" s="39">
        <v>7</v>
      </c>
      <c r="AH12" s="20">
        <v>7</v>
      </c>
      <c r="AI12" s="20">
        <v>7</v>
      </c>
      <c r="AJ12" s="20">
        <v>7</v>
      </c>
      <c r="AK12" s="20">
        <v>7</v>
      </c>
      <c r="AM12" s="49"/>
    </row>
    <row r="13" spans="1:39" s="3" customFormat="1" x14ac:dyDescent="0.3">
      <c r="A13" s="8" t="s">
        <v>188</v>
      </c>
      <c r="B13" s="18">
        <v>6</v>
      </c>
      <c r="C13" s="20">
        <v>5</v>
      </c>
      <c r="D13" s="20">
        <v>6</v>
      </c>
      <c r="E13" s="19">
        <v>7</v>
      </c>
      <c r="F13" s="18">
        <v>7</v>
      </c>
      <c r="G13" s="20">
        <v>7</v>
      </c>
      <c r="H13" s="20">
        <v>6</v>
      </c>
      <c r="I13" s="39">
        <v>7</v>
      </c>
      <c r="J13" s="18">
        <v>4</v>
      </c>
      <c r="K13" s="20">
        <v>3</v>
      </c>
      <c r="L13" s="20">
        <v>3</v>
      </c>
      <c r="M13" s="39">
        <v>2</v>
      </c>
      <c r="N13" s="19">
        <v>4</v>
      </c>
      <c r="O13" s="20">
        <v>2</v>
      </c>
      <c r="P13" s="20">
        <v>3</v>
      </c>
      <c r="Q13" s="39">
        <v>1</v>
      </c>
      <c r="R13" s="19">
        <v>7</v>
      </c>
      <c r="S13" s="20">
        <v>7</v>
      </c>
      <c r="T13" s="20">
        <v>7</v>
      </c>
      <c r="U13" s="19">
        <v>7</v>
      </c>
      <c r="V13" s="18">
        <v>7</v>
      </c>
      <c r="W13" s="20">
        <v>7</v>
      </c>
      <c r="X13" s="20">
        <v>5</v>
      </c>
      <c r="Y13" s="39">
        <v>7</v>
      </c>
      <c r="Z13" s="20">
        <v>6</v>
      </c>
      <c r="AA13" s="20">
        <v>5</v>
      </c>
      <c r="AB13" s="20">
        <v>6</v>
      </c>
      <c r="AC13" s="20">
        <v>6</v>
      </c>
      <c r="AD13" s="18">
        <v>6</v>
      </c>
      <c r="AE13" s="20">
        <v>6</v>
      </c>
      <c r="AF13" s="20">
        <v>5</v>
      </c>
      <c r="AG13" s="39">
        <v>6</v>
      </c>
      <c r="AH13" s="20">
        <v>6</v>
      </c>
      <c r="AI13" s="20">
        <v>6</v>
      </c>
      <c r="AJ13" s="20">
        <v>5</v>
      </c>
      <c r="AK13" s="20">
        <v>6</v>
      </c>
      <c r="AL13" s="12" t="s">
        <v>362</v>
      </c>
      <c r="AM13" s="49"/>
    </row>
    <row r="14" spans="1:39" s="3" customFormat="1" x14ac:dyDescent="0.3">
      <c r="A14" s="8" t="s">
        <v>189</v>
      </c>
      <c r="B14" s="18">
        <v>5</v>
      </c>
      <c r="C14" s="20">
        <v>4</v>
      </c>
      <c r="D14" s="20">
        <v>7</v>
      </c>
      <c r="E14" s="19">
        <v>5</v>
      </c>
      <c r="F14" s="18">
        <v>6</v>
      </c>
      <c r="G14" s="20">
        <v>5</v>
      </c>
      <c r="H14" s="20">
        <v>4</v>
      </c>
      <c r="I14" s="39">
        <v>5</v>
      </c>
      <c r="J14" s="18">
        <v>6</v>
      </c>
      <c r="K14" s="20">
        <v>7</v>
      </c>
      <c r="L14" s="20">
        <v>4</v>
      </c>
      <c r="M14" s="39">
        <v>6</v>
      </c>
      <c r="N14" s="19">
        <v>6</v>
      </c>
      <c r="O14" s="20">
        <v>7</v>
      </c>
      <c r="P14" s="20">
        <v>4</v>
      </c>
      <c r="Q14" s="39">
        <v>6</v>
      </c>
      <c r="R14" s="19">
        <v>7</v>
      </c>
      <c r="S14" s="20">
        <v>7</v>
      </c>
      <c r="T14" s="20">
        <v>6</v>
      </c>
      <c r="U14" s="19">
        <v>7</v>
      </c>
      <c r="V14" s="18">
        <v>7</v>
      </c>
      <c r="W14" s="20">
        <v>7</v>
      </c>
      <c r="X14" s="20">
        <v>6</v>
      </c>
      <c r="Y14" s="39">
        <v>7</v>
      </c>
      <c r="Z14" s="20">
        <v>7</v>
      </c>
      <c r="AA14" s="20">
        <v>7</v>
      </c>
      <c r="AB14" s="20">
        <v>7</v>
      </c>
      <c r="AC14" s="20">
        <v>7</v>
      </c>
      <c r="AD14" s="18">
        <v>7</v>
      </c>
      <c r="AE14" s="20">
        <v>7</v>
      </c>
      <c r="AF14" s="20">
        <v>7</v>
      </c>
      <c r="AG14" s="39">
        <v>7</v>
      </c>
      <c r="AH14" s="20">
        <v>7</v>
      </c>
      <c r="AI14" s="20">
        <v>7</v>
      </c>
      <c r="AJ14" s="20">
        <v>7</v>
      </c>
      <c r="AK14" s="20">
        <v>7</v>
      </c>
      <c r="AL14" s="12" t="s">
        <v>366</v>
      </c>
      <c r="AM14" s="104" t="s">
        <v>659</v>
      </c>
    </row>
    <row r="15" spans="1:39" s="3" customFormat="1" x14ac:dyDescent="0.3">
      <c r="A15" s="8" t="s">
        <v>190</v>
      </c>
      <c r="B15" s="18">
        <v>1</v>
      </c>
      <c r="C15" s="20">
        <v>1</v>
      </c>
      <c r="D15" s="20">
        <v>7</v>
      </c>
      <c r="E15" s="19">
        <v>1</v>
      </c>
      <c r="F15" s="18">
        <v>1</v>
      </c>
      <c r="G15" s="20">
        <v>1</v>
      </c>
      <c r="H15" s="20">
        <v>7</v>
      </c>
      <c r="I15" s="39">
        <v>4</v>
      </c>
      <c r="J15" s="18">
        <v>5</v>
      </c>
      <c r="K15" s="20">
        <v>5</v>
      </c>
      <c r="L15" s="20">
        <v>5</v>
      </c>
      <c r="M15" s="39">
        <v>2</v>
      </c>
      <c r="N15" s="19">
        <v>5</v>
      </c>
      <c r="O15" s="20">
        <v>5</v>
      </c>
      <c r="P15" s="20">
        <v>5</v>
      </c>
      <c r="Q15" s="39">
        <v>2</v>
      </c>
      <c r="R15" s="19">
        <v>4</v>
      </c>
      <c r="S15" s="20">
        <v>4</v>
      </c>
      <c r="T15" s="20">
        <v>7</v>
      </c>
      <c r="U15" s="19">
        <v>1</v>
      </c>
      <c r="V15" s="18">
        <v>4</v>
      </c>
      <c r="W15" s="20">
        <v>4</v>
      </c>
      <c r="X15" s="20">
        <v>7</v>
      </c>
      <c r="Y15" s="39">
        <v>1</v>
      </c>
      <c r="Z15" s="20">
        <v>1</v>
      </c>
      <c r="AA15" s="20">
        <v>1</v>
      </c>
      <c r="AB15" s="20">
        <v>7</v>
      </c>
      <c r="AC15" s="20">
        <v>2</v>
      </c>
      <c r="AD15" s="18">
        <v>1</v>
      </c>
      <c r="AE15" s="20">
        <v>1</v>
      </c>
      <c r="AF15" s="20">
        <v>7</v>
      </c>
      <c r="AG15" s="39">
        <v>2</v>
      </c>
      <c r="AH15" s="20">
        <v>1</v>
      </c>
      <c r="AI15" s="20">
        <v>1</v>
      </c>
      <c r="AJ15" s="20">
        <v>7</v>
      </c>
      <c r="AK15" s="20">
        <v>2</v>
      </c>
      <c r="AL15" s="12" t="s">
        <v>387</v>
      </c>
      <c r="AM15" s="49"/>
    </row>
    <row r="16" spans="1:39" s="3" customFormat="1" x14ac:dyDescent="0.3">
      <c r="A16" s="8" t="s">
        <v>191</v>
      </c>
      <c r="B16" s="18">
        <v>7</v>
      </c>
      <c r="C16" s="20">
        <v>7</v>
      </c>
      <c r="D16" s="20">
        <v>7</v>
      </c>
      <c r="E16" s="19">
        <v>7</v>
      </c>
      <c r="F16" s="18">
        <v>7</v>
      </c>
      <c r="G16" s="20">
        <v>7</v>
      </c>
      <c r="H16" s="20">
        <v>7</v>
      </c>
      <c r="I16" s="39">
        <v>7</v>
      </c>
      <c r="J16" s="18">
        <v>7</v>
      </c>
      <c r="K16" s="20">
        <v>7</v>
      </c>
      <c r="L16" s="20">
        <v>4</v>
      </c>
      <c r="M16" s="39">
        <v>7</v>
      </c>
      <c r="N16" s="19">
        <v>7</v>
      </c>
      <c r="O16" s="20">
        <v>7</v>
      </c>
      <c r="P16" s="20">
        <v>4</v>
      </c>
      <c r="Q16" s="39">
        <v>7</v>
      </c>
      <c r="R16" s="19">
        <v>7</v>
      </c>
      <c r="S16" s="20">
        <v>7</v>
      </c>
      <c r="T16" s="20">
        <v>7</v>
      </c>
      <c r="U16" s="19">
        <v>7</v>
      </c>
      <c r="V16" s="18">
        <v>7</v>
      </c>
      <c r="W16" s="20">
        <v>7</v>
      </c>
      <c r="X16" s="20">
        <v>2</v>
      </c>
      <c r="Y16" s="39">
        <v>7</v>
      </c>
      <c r="Z16" s="20">
        <v>7</v>
      </c>
      <c r="AA16" s="20">
        <v>7</v>
      </c>
      <c r="AB16" s="20">
        <v>7</v>
      </c>
      <c r="AC16" s="20">
        <v>7</v>
      </c>
      <c r="AD16" s="18">
        <v>7</v>
      </c>
      <c r="AE16" s="20">
        <v>7</v>
      </c>
      <c r="AF16" s="20">
        <v>5</v>
      </c>
      <c r="AG16" s="39">
        <v>6</v>
      </c>
      <c r="AH16" s="20">
        <v>7</v>
      </c>
      <c r="AI16" s="20">
        <v>7</v>
      </c>
      <c r="AJ16" s="20">
        <v>5</v>
      </c>
      <c r="AK16" s="20">
        <v>6</v>
      </c>
      <c r="AM16" s="49"/>
    </row>
    <row r="17" spans="1:39" s="3" customFormat="1" x14ac:dyDescent="0.3">
      <c r="A17" s="8" t="s">
        <v>192</v>
      </c>
      <c r="B17" s="18">
        <v>6</v>
      </c>
      <c r="C17" s="20">
        <v>5</v>
      </c>
      <c r="D17" s="20">
        <v>7</v>
      </c>
      <c r="E17" s="19">
        <v>5</v>
      </c>
      <c r="F17" s="18">
        <v>6</v>
      </c>
      <c r="G17" s="20">
        <v>5</v>
      </c>
      <c r="H17" s="20">
        <v>7</v>
      </c>
      <c r="I17" s="39">
        <v>6</v>
      </c>
      <c r="J17" s="18">
        <v>7</v>
      </c>
      <c r="K17" s="20">
        <v>7</v>
      </c>
      <c r="L17" s="20">
        <v>7</v>
      </c>
      <c r="M17" s="39">
        <v>7</v>
      </c>
      <c r="N17" s="19">
        <v>7</v>
      </c>
      <c r="O17" s="20">
        <v>7</v>
      </c>
      <c r="P17" s="20">
        <v>7</v>
      </c>
      <c r="Q17" s="39">
        <v>7</v>
      </c>
      <c r="R17" s="19">
        <v>7</v>
      </c>
      <c r="S17" s="20">
        <v>7</v>
      </c>
      <c r="T17" s="20">
        <v>7</v>
      </c>
      <c r="U17" s="19">
        <v>7</v>
      </c>
      <c r="V17" s="18">
        <v>7</v>
      </c>
      <c r="W17" s="20">
        <v>6</v>
      </c>
      <c r="X17" s="20">
        <v>7</v>
      </c>
      <c r="Y17" s="39">
        <v>7</v>
      </c>
      <c r="Z17" s="20">
        <v>5</v>
      </c>
      <c r="AA17" s="20">
        <v>5</v>
      </c>
      <c r="AB17" s="20">
        <v>5</v>
      </c>
      <c r="AC17" s="20">
        <v>6</v>
      </c>
      <c r="AD17" s="18">
        <v>6</v>
      </c>
      <c r="AE17" s="20">
        <v>5</v>
      </c>
      <c r="AF17" s="20">
        <v>7</v>
      </c>
      <c r="AG17" s="39">
        <v>5</v>
      </c>
      <c r="AH17" s="20">
        <v>6</v>
      </c>
      <c r="AI17" s="20">
        <v>5</v>
      </c>
      <c r="AJ17" s="20">
        <v>7</v>
      </c>
      <c r="AK17" s="20">
        <v>5</v>
      </c>
      <c r="AM17" s="104" t="s">
        <v>426</v>
      </c>
    </row>
    <row r="18" spans="1:39" s="3" customFormat="1" x14ac:dyDescent="0.3">
      <c r="A18" s="8" t="s">
        <v>193</v>
      </c>
      <c r="B18" s="18">
        <v>6</v>
      </c>
      <c r="C18" s="20">
        <v>4</v>
      </c>
      <c r="D18" s="20">
        <v>7</v>
      </c>
      <c r="E18" s="19">
        <v>5</v>
      </c>
      <c r="F18" s="18">
        <v>5</v>
      </c>
      <c r="G18" s="20">
        <v>6</v>
      </c>
      <c r="H18" s="20">
        <v>7</v>
      </c>
      <c r="I18" s="39">
        <v>6</v>
      </c>
      <c r="J18" s="18">
        <v>7</v>
      </c>
      <c r="K18" s="20">
        <v>7</v>
      </c>
      <c r="L18" s="20">
        <v>6</v>
      </c>
      <c r="M18" s="39">
        <v>7</v>
      </c>
      <c r="N18" s="19">
        <v>7</v>
      </c>
      <c r="O18" s="20">
        <v>7</v>
      </c>
      <c r="P18" s="20">
        <v>6</v>
      </c>
      <c r="Q18" s="39">
        <v>7</v>
      </c>
      <c r="R18" s="19">
        <v>7</v>
      </c>
      <c r="S18" s="20">
        <v>7</v>
      </c>
      <c r="T18" s="20">
        <v>5</v>
      </c>
      <c r="U18" s="19">
        <v>7</v>
      </c>
      <c r="V18" s="18">
        <v>7</v>
      </c>
      <c r="W18" s="20">
        <v>7</v>
      </c>
      <c r="X18" s="20">
        <v>5</v>
      </c>
      <c r="Y18" s="39">
        <v>7</v>
      </c>
      <c r="Z18" s="20">
        <v>7</v>
      </c>
      <c r="AA18" s="20">
        <v>5</v>
      </c>
      <c r="AB18" s="20">
        <v>5</v>
      </c>
      <c r="AC18" s="20">
        <v>6</v>
      </c>
      <c r="AD18" s="18">
        <v>7</v>
      </c>
      <c r="AE18" s="20">
        <v>5</v>
      </c>
      <c r="AF18" s="20">
        <v>5</v>
      </c>
      <c r="AG18" s="39">
        <v>6</v>
      </c>
      <c r="AH18" s="20">
        <v>7</v>
      </c>
      <c r="AI18" s="20">
        <v>5</v>
      </c>
      <c r="AJ18" s="20">
        <v>5</v>
      </c>
      <c r="AK18" s="20">
        <v>6</v>
      </c>
      <c r="AL18" s="12" t="s">
        <v>404</v>
      </c>
      <c r="AM18" s="49"/>
    </row>
    <row r="19" spans="1:39" s="3" customFormat="1" x14ac:dyDescent="0.3">
      <c r="A19" s="8" t="s">
        <v>194</v>
      </c>
      <c r="B19" s="18">
        <v>6</v>
      </c>
      <c r="C19" s="20">
        <v>2</v>
      </c>
      <c r="D19" s="20">
        <v>7</v>
      </c>
      <c r="E19" s="19">
        <v>2</v>
      </c>
      <c r="F19" s="18">
        <v>6</v>
      </c>
      <c r="G19" s="20">
        <v>3</v>
      </c>
      <c r="H19" s="20">
        <v>7</v>
      </c>
      <c r="I19" s="39">
        <v>3</v>
      </c>
      <c r="J19" s="18">
        <v>5</v>
      </c>
      <c r="K19" s="20">
        <v>2</v>
      </c>
      <c r="L19" s="20">
        <v>5</v>
      </c>
      <c r="M19" s="39">
        <v>2</v>
      </c>
      <c r="N19" s="19">
        <v>5</v>
      </c>
      <c r="O19" s="20">
        <v>2</v>
      </c>
      <c r="P19" s="20">
        <v>5</v>
      </c>
      <c r="Q19" s="39">
        <v>2</v>
      </c>
      <c r="R19" s="19">
        <v>7</v>
      </c>
      <c r="S19" s="20">
        <v>6</v>
      </c>
      <c r="T19" s="20">
        <v>6</v>
      </c>
      <c r="U19" s="19">
        <v>7</v>
      </c>
      <c r="V19" s="18">
        <v>7</v>
      </c>
      <c r="W19" s="20">
        <v>6</v>
      </c>
      <c r="X19" s="20">
        <v>3</v>
      </c>
      <c r="Y19" s="39">
        <v>7</v>
      </c>
      <c r="Z19" s="20">
        <v>5</v>
      </c>
      <c r="AA19" s="20">
        <v>4</v>
      </c>
      <c r="AB19" s="20">
        <v>5</v>
      </c>
      <c r="AC19" s="20">
        <v>5</v>
      </c>
      <c r="AD19" s="18"/>
      <c r="AE19" s="19"/>
      <c r="AF19" s="19"/>
      <c r="AG19" s="39"/>
      <c r="AH19" s="19"/>
      <c r="AI19" s="19"/>
      <c r="AJ19" s="19"/>
      <c r="AK19" s="19"/>
      <c r="AM19" s="49"/>
    </row>
    <row r="20" spans="1:39" s="3" customFormat="1" x14ac:dyDescent="0.3">
      <c r="A20" s="8" t="s">
        <v>195</v>
      </c>
      <c r="B20" s="18">
        <v>6</v>
      </c>
      <c r="C20" s="20">
        <v>2</v>
      </c>
      <c r="D20" s="20">
        <v>6</v>
      </c>
      <c r="E20" s="19">
        <v>4</v>
      </c>
      <c r="F20" s="18">
        <v>6</v>
      </c>
      <c r="G20" s="20">
        <v>6</v>
      </c>
      <c r="H20" s="20">
        <v>6</v>
      </c>
      <c r="I20" s="39">
        <v>6</v>
      </c>
      <c r="J20" s="18">
        <v>6</v>
      </c>
      <c r="K20" s="20">
        <v>6</v>
      </c>
      <c r="L20" s="20">
        <v>5</v>
      </c>
      <c r="M20" s="39">
        <v>6</v>
      </c>
      <c r="N20" s="19">
        <v>6</v>
      </c>
      <c r="O20" s="20">
        <v>6</v>
      </c>
      <c r="P20" s="20">
        <v>5</v>
      </c>
      <c r="Q20" s="39">
        <v>6</v>
      </c>
      <c r="R20" s="19">
        <v>7</v>
      </c>
      <c r="S20" s="20">
        <v>7</v>
      </c>
      <c r="T20" s="20">
        <v>7</v>
      </c>
      <c r="U20" s="19">
        <v>6</v>
      </c>
      <c r="V20" s="18">
        <v>7</v>
      </c>
      <c r="W20" s="20">
        <v>7</v>
      </c>
      <c r="X20" s="20">
        <v>7</v>
      </c>
      <c r="Y20" s="39">
        <v>6</v>
      </c>
      <c r="Z20" s="20">
        <v>5</v>
      </c>
      <c r="AA20" s="20">
        <v>6</v>
      </c>
      <c r="AB20" s="20">
        <v>5</v>
      </c>
      <c r="AC20" s="20">
        <v>6</v>
      </c>
      <c r="AD20" s="18">
        <v>4</v>
      </c>
      <c r="AE20" s="20">
        <v>4</v>
      </c>
      <c r="AF20" s="20">
        <v>1</v>
      </c>
      <c r="AG20" s="39">
        <v>4</v>
      </c>
      <c r="AH20" s="20">
        <v>4</v>
      </c>
      <c r="AI20" s="20">
        <v>4</v>
      </c>
      <c r="AJ20" s="20">
        <v>1</v>
      </c>
      <c r="AK20" s="20">
        <v>4</v>
      </c>
      <c r="AM20" s="49"/>
    </row>
    <row r="21" spans="1:39" s="3" customFormat="1" x14ac:dyDescent="0.3">
      <c r="A21" s="8" t="s">
        <v>196</v>
      </c>
      <c r="B21" s="18">
        <v>7</v>
      </c>
      <c r="C21" s="20">
        <v>3</v>
      </c>
      <c r="D21" s="20">
        <v>5</v>
      </c>
      <c r="E21" s="20">
        <v>5</v>
      </c>
      <c r="F21" s="18">
        <v>7</v>
      </c>
      <c r="G21" s="20">
        <v>7</v>
      </c>
      <c r="H21" s="20">
        <v>6</v>
      </c>
      <c r="I21" s="39">
        <v>7</v>
      </c>
      <c r="J21" s="18">
        <v>7</v>
      </c>
      <c r="K21" s="20">
        <v>7</v>
      </c>
      <c r="L21" s="20">
        <v>2</v>
      </c>
      <c r="M21" s="39">
        <v>7</v>
      </c>
      <c r="N21" s="20">
        <v>7</v>
      </c>
      <c r="O21" s="20">
        <v>7</v>
      </c>
      <c r="P21" s="20">
        <v>2</v>
      </c>
      <c r="Q21" s="39">
        <v>7</v>
      </c>
      <c r="R21" s="20">
        <v>7</v>
      </c>
      <c r="S21" s="20">
        <v>5</v>
      </c>
      <c r="T21" s="20">
        <v>5</v>
      </c>
      <c r="U21" s="20">
        <v>6</v>
      </c>
      <c r="V21" s="18">
        <v>7</v>
      </c>
      <c r="W21" s="20">
        <v>5</v>
      </c>
      <c r="X21" s="20">
        <v>4</v>
      </c>
      <c r="Y21" s="39">
        <v>6</v>
      </c>
      <c r="Z21" s="20">
        <v>7</v>
      </c>
      <c r="AA21" s="20">
        <v>3</v>
      </c>
      <c r="AB21" s="20">
        <v>4</v>
      </c>
      <c r="AC21" s="20">
        <v>7</v>
      </c>
      <c r="AD21" s="18">
        <v>7</v>
      </c>
      <c r="AE21" s="20">
        <v>7</v>
      </c>
      <c r="AF21" s="20">
        <v>6</v>
      </c>
      <c r="AG21" s="39">
        <v>7</v>
      </c>
      <c r="AH21" s="20">
        <v>7</v>
      </c>
      <c r="AI21" s="20">
        <v>7</v>
      </c>
      <c r="AJ21" s="20">
        <v>6</v>
      </c>
      <c r="AK21" s="20">
        <v>7</v>
      </c>
      <c r="AM21" s="49"/>
    </row>
    <row r="22" spans="1:39" s="3" customFormat="1" x14ac:dyDescent="0.3">
      <c r="A22" s="8" t="s">
        <v>197</v>
      </c>
      <c r="B22" s="18">
        <v>5</v>
      </c>
      <c r="C22" s="20">
        <v>6</v>
      </c>
      <c r="D22" s="20">
        <v>6</v>
      </c>
      <c r="E22" s="20">
        <v>5</v>
      </c>
      <c r="F22" s="18">
        <v>6</v>
      </c>
      <c r="G22" s="20">
        <v>6</v>
      </c>
      <c r="H22" s="20">
        <v>5</v>
      </c>
      <c r="I22" s="39">
        <v>6</v>
      </c>
      <c r="J22" s="18">
        <v>2</v>
      </c>
      <c r="K22" s="20">
        <v>2</v>
      </c>
      <c r="L22" s="20">
        <v>2</v>
      </c>
      <c r="M22" s="39">
        <v>3</v>
      </c>
      <c r="N22" s="20">
        <v>2</v>
      </c>
      <c r="O22" s="20">
        <v>2</v>
      </c>
      <c r="P22" s="20">
        <v>2</v>
      </c>
      <c r="Q22" s="39">
        <v>3</v>
      </c>
      <c r="R22" s="20">
        <v>4</v>
      </c>
      <c r="S22" s="20">
        <v>4</v>
      </c>
      <c r="T22" s="20">
        <v>5</v>
      </c>
      <c r="U22" s="20">
        <v>3</v>
      </c>
      <c r="V22" s="18">
        <v>4</v>
      </c>
      <c r="W22" s="20">
        <v>4</v>
      </c>
      <c r="X22" s="20">
        <v>4</v>
      </c>
      <c r="Y22" s="39">
        <v>3</v>
      </c>
      <c r="Z22" s="20">
        <v>5</v>
      </c>
      <c r="AA22" s="20">
        <v>5</v>
      </c>
      <c r="AB22" s="20">
        <v>2</v>
      </c>
      <c r="AC22" s="20">
        <v>5</v>
      </c>
      <c r="AD22" s="18">
        <v>5</v>
      </c>
      <c r="AE22" s="20">
        <v>5</v>
      </c>
      <c r="AF22" s="20">
        <v>3</v>
      </c>
      <c r="AG22" s="39">
        <v>5</v>
      </c>
      <c r="AH22" s="20">
        <v>5</v>
      </c>
      <c r="AI22" s="20">
        <v>5</v>
      </c>
      <c r="AJ22" s="20">
        <v>3</v>
      </c>
      <c r="AK22" s="20">
        <v>5</v>
      </c>
      <c r="AL22" s="12" t="s">
        <v>607</v>
      </c>
      <c r="AM22" s="49"/>
    </row>
    <row r="23" spans="1:39" s="3" customFormat="1" x14ac:dyDescent="0.3">
      <c r="A23" s="8" t="s">
        <v>229</v>
      </c>
      <c r="B23" s="18">
        <v>7</v>
      </c>
      <c r="C23" s="20">
        <v>7</v>
      </c>
      <c r="D23" s="20">
        <v>6</v>
      </c>
      <c r="E23" s="20">
        <v>7</v>
      </c>
      <c r="F23" s="18">
        <v>7</v>
      </c>
      <c r="G23" s="20">
        <v>6</v>
      </c>
      <c r="H23" s="20">
        <v>5</v>
      </c>
      <c r="I23" s="39">
        <v>7</v>
      </c>
      <c r="J23" s="18">
        <v>6</v>
      </c>
      <c r="K23" s="20">
        <v>7</v>
      </c>
      <c r="L23" s="20">
        <v>3</v>
      </c>
      <c r="M23" s="39">
        <v>7</v>
      </c>
      <c r="N23" s="20">
        <v>6</v>
      </c>
      <c r="O23" s="20">
        <v>7</v>
      </c>
      <c r="P23" s="20">
        <v>3</v>
      </c>
      <c r="Q23" s="39">
        <v>7</v>
      </c>
      <c r="R23" s="20">
        <v>6</v>
      </c>
      <c r="S23" s="20">
        <v>5</v>
      </c>
      <c r="T23" s="20">
        <v>6</v>
      </c>
      <c r="U23" s="20">
        <v>6</v>
      </c>
      <c r="V23" s="18">
        <v>6</v>
      </c>
      <c r="W23" s="20">
        <v>3</v>
      </c>
      <c r="X23" s="20">
        <v>2</v>
      </c>
      <c r="Y23" s="39">
        <v>5</v>
      </c>
      <c r="Z23" s="20">
        <v>6</v>
      </c>
      <c r="AA23" s="20">
        <v>7</v>
      </c>
      <c r="AB23" s="20">
        <v>5</v>
      </c>
      <c r="AC23" s="20">
        <v>7</v>
      </c>
      <c r="AD23" s="18"/>
      <c r="AE23" s="19"/>
      <c r="AF23" s="19"/>
      <c r="AG23" s="39"/>
      <c r="AH23" s="19"/>
      <c r="AI23" s="19"/>
      <c r="AJ23" s="19"/>
      <c r="AK23" s="19"/>
      <c r="AL23" s="3" t="s">
        <v>610</v>
      </c>
      <c r="AM23" s="49"/>
    </row>
    <row r="24" spans="1:39" s="3" customFormat="1" x14ac:dyDescent="0.3">
      <c r="A24" s="8" t="s">
        <v>230</v>
      </c>
      <c r="B24" s="18">
        <v>7</v>
      </c>
      <c r="C24" s="20">
        <v>6</v>
      </c>
      <c r="D24" s="20">
        <v>3</v>
      </c>
      <c r="E24" s="20">
        <v>5</v>
      </c>
      <c r="F24" s="18">
        <v>7</v>
      </c>
      <c r="G24" s="20">
        <v>7</v>
      </c>
      <c r="H24" s="20">
        <v>6</v>
      </c>
      <c r="I24" s="39">
        <v>7</v>
      </c>
      <c r="J24" s="18">
        <v>3</v>
      </c>
      <c r="K24" s="20">
        <v>3</v>
      </c>
      <c r="L24" s="20">
        <v>2</v>
      </c>
      <c r="M24" s="39">
        <v>1</v>
      </c>
      <c r="N24" s="20">
        <v>3</v>
      </c>
      <c r="O24" s="20">
        <v>3</v>
      </c>
      <c r="P24" s="20">
        <v>2</v>
      </c>
      <c r="Q24" s="39">
        <v>1</v>
      </c>
      <c r="R24" s="20">
        <v>7</v>
      </c>
      <c r="S24" s="20">
        <v>7</v>
      </c>
      <c r="T24" s="20">
        <v>6</v>
      </c>
      <c r="U24" s="20">
        <v>7</v>
      </c>
      <c r="V24" s="18">
        <v>7</v>
      </c>
      <c r="W24" s="20">
        <v>7</v>
      </c>
      <c r="X24" s="20">
        <v>4</v>
      </c>
      <c r="Y24" s="39">
        <v>7</v>
      </c>
      <c r="Z24" s="20">
        <v>7</v>
      </c>
      <c r="AA24" s="20">
        <v>7</v>
      </c>
      <c r="AB24" s="20">
        <v>5</v>
      </c>
      <c r="AC24" s="20">
        <v>7</v>
      </c>
      <c r="AD24" s="18">
        <v>7</v>
      </c>
      <c r="AE24" s="20">
        <v>7</v>
      </c>
      <c r="AF24" s="20">
        <v>5</v>
      </c>
      <c r="AG24" s="39">
        <v>7</v>
      </c>
      <c r="AH24" s="20">
        <v>7</v>
      </c>
      <c r="AI24" s="20">
        <v>7</v>
      </c>
      <c r="AJ24" s="20">
        <v>5</v>
      </c>
      <c r="AK24" s="20">
        <v>7</v>
      </c>
      <c r="AM24" s="49" t="s">
        <v>652</v>
      </c>
    </row>
    <row r="25" spans="1:39" s="3" customFormat="1" x14ac:dyDescent="0.3">
      <c r="A25" s="8" t="s">
        <v>231</v>
      </c>
      <c r="B25" s="18">
        <v>7</v>
      </c>
      <c r="C25" s="20">
        <v>7</v>
      </c>
      <c r="D25" s="20">
        <v>7</v>
      </c>
      <c r="E25" s="20">
        <v>7</v>
      </c>
      <c r="F25" s="18">
        <v>6</v>
      </c>
      <c r="G25" s="20">
        <v>4</v>
      </c>
      <c r="H25" s="20">
        <v>6</v>
      </c>
      <c r="I25" s="39"/>
      <c r="J25" s="18">
        <v>5</v>
      </c>
      <c r="K25" s="20">
        <v>2</v>
      </c>
      <c r="L25" s="20">
        <v>4</v>
      </c>
      <c r="M25" s="39">
        <v>2</v>
      </c>
      <c r="N25" s="20">
        <v>4</v>
      </c>
      <c r="O25" s="20">
        <v>2</v>
      </c>
      <c r="P25" s="20">
        <v>4</v>
      </c>
      <c r="Q25" s="39">
        <v>2</v>
      </c>
      <c r="R25" s="20">
        <v>7</v>
      </c>
      <c r="S25" s="20">
        <v>7</v>
      </c>
      <c r="T25" s="20">
        <v>7</v>
      </c>
      <c r="U25" s="20">
        <v>7</v>
      </c>
      <c r="V25" s="18">
        <v>7</v>
      </c>
      <c r="W25" s="20">
        <v>7</v>
      </c>
      <c r="X25" s="20">
        <v>6</v>
      </c>
      <c r="Y25" s="39">
        <v>7</v>
      </c>
      <c r="Z25" s="20">
        <v>7</v>
      </c>
      <c r="AA25" s="20">
        <v>6</v>
      </c>
      <c r="AB25" s="20">
        <v>6</v>
      </c>
      <c r="AC25" s="20">
        <v>7</v>
      </c>
      <c r="AD25" s="18"/>
      <c r="AE25" s="19"/>
      <c r="AF25" s="19"/>
      <c r="AG25" s="39"/>
      <c r="AH25" s="19"/>
      <c r="AI25" s="19"/>
      <c r="AJ25" s="19"/>
      <c r="AK25" s="19"/>
      <c r="AM25" s="49"/>
    </row>
    <row r="26" spans="1:39" s="35" customFormat="1" ht="15" thickBot="1" x14ac:dyDescent="0.35">
      <c r="A26" s="31" t="s">
        <v>232</v>
      </c>
      <c r="B26" s="32">
        <v>5</v>
      </c>
      <c r="C26" s="33">
        <v>3</v>
      </c>
      <c r="D26" s="33">
        <v>5</v>
      </c>
      <c r="E26" s="33">
        <v>6</v>
      </c>
      <c r="F26" s="32">
        <v>6</v>
      </c>
      <c r="G26" s="33">
        <v>3</v>
      </c>
      <c r="H26" s="33">
        <v>5</v>
      </c>
      <c r="I26" s="53">
        <v>5</v>
      </c>
      <c r="J26" s="32">
        <v>5</v>
      </c>
      <c r="K26" s="33">
        <v>2</v>
      </c>
      <c r="L26" s="33">
        <v>3</v>
      </c>
      <c r="M26" s="53">
        <v>6</v>
      </c>
      <c r="N26" s="33">
        <v>5</v>
      </c>
      <c r="O26" s="33">
        <v>2</v>
      </c>
      <c r="P26" s="33">
        <v>3</v>
      </c>
      <c r="Q26" s="53">
        <v>6</v>
      </c>
      <c r="R26" s="33">
        <v>6</v>
      </c>
      <c r="S26" s="33">
        <v>3</v>
      </c>
      <c r="T26" s="33">
        <v>6</v>
      </c>
      <c r="U26" s="33">
        <v>6</v>
      </c>
      <c r="V26" s="32">
        <v>6</v>
      </c>
      <c r="W26" s="33">
        <v>3</v>
      </c>
      <c r="X26" s="33">
        <v>6</v>
      </c>
      <c r="Y26" s="53">
        <v>6</v>
      </c>
      <c r="Z26" s="33">
        <v>6</v>
      </c>
      <c r="AA26" s="33">
        <v>5</v>
      </c>
      <c r="AB26" s="33">
        <v>7</v>
      </c>
      <c r="AC26" s="33">
        <v>7</v>
      </c>
      <c r="AD26" s="32">
        <v>6</v>
      </c>
      <c r="AE26" s="33">
        <v>5</v>
      </c>
      <c r="AF26" s="33">
        <v>7</v>
      </c>
      <c r="AG26" s="53">
        <v>7</v>
      </c>
      <c r="AH26" s="33">
        <v>6</v>
      </c>
      <c r="AI26" s="33">
        <v>5</v>
      </c>
      <c r="AJ26" s="33">
        <v>7</v>
      </c>
      <c r="AK26" s="33">
        <v>7</v>
      </c>
      <c r="AL26" s="35" t="s">
        <v>620</v>
      </c>
      <c r="AM26" s="51"/>
    </row>
    <row r="27" spans="1:39" s="1" customFormat="1" x14ac:dyDescent="0.3">
      <c r="A27" s="1" t="s">
        <v>41</v>
      </c>
      <c r="B27" s="48" t="s">
        <v>348</v>
      </c>
      <c r="C27" s="2" t="s">
        <v>576</v>
      </c>
      <c r="D27" s="106" t="s">
        <v>569</v>
      </c>
      <c r="E27" s="106" t="s">
        <v>570</v>
      </c>
      <c r="F27" s="48" t="s">
        <v>559</v>
      </c>
      <c r="G27" s="2" t="s">
        <v>349</v>
      </c>
      <c r="H27" s="2" t="s">
        <v>350</v>
      </c>
      <c r="I27" s="107" t="s">
        <v>571</v>
      </c>
      <c r="J27" s="101" t="s">
        <v>572</v>
      </c>
      <c r="K27" s="106" t="s">
        <v>573</v>
      </c>
      <c r="L27" s="2" t="s">
        <v>560</v>
      </c>
      <c r="M27" s="25"/>
      <c r="N27" s="2"/>
      <c r="O27" s="2"/>
      <c r="P27" s="2"/>
      <c r="Q27" s="25"/>
      <c r="R27" s="2"/>
      <c r="S27" s="2"/>
      <c r="T27" s="2"/>
      <c r="U27" s="2"/>
      <c r="V27" s="48"/>
      <c r="W27" s="2"/>
      <c r="X27" s="2"/>
      <c r="Y27" s="25"/>
      <c r="Z27" s="2"/>
      <c r="AA27" s="2"/>
      <c r="AB27" s="2"/>
      <c r="AC27" s="2"/>
      <c r="AD27" s="48"/>
      <c r="AE27" s="2"/>
      <c r="AF27" s="2"/>
      <c r="AG27" s="25"/>
      <c r="AH27" s="2"/>
      <c r="AI27" s="2"/>
      <c r="AJ27" s="2"/>
      <c r="AK27" s="2"/>
      <c r="AL27" s="2"/>
    </row>
    <row r="28" spans="1:39" s="14" customFormat="1" x14ac:dyDescent="0.3">
      <c r="A28" s="14" t="s">
        <v>745</v>
      </c>
      <c r="B28" s="21">
        <f>AVERAGE(B2:B26)</f>
        <v>6.08</v>
      </c>
      <c r="C28" s="22">
        <f>AVERAGE(F2:F26)</f>
        <v>6.16</v>
      </c>
      <c r="D28" s="72">
        <f>AVERAGE(J2:J26)</f>
        <v>5.72</v>
      </c>
      <c r="E28" s="72">
        <f>AVERAGE(N2:N26)</f>
        <v>5.68</v>
      </c>
      <c r="F28" s="21">
        <f>AVERAGE(J2:J26,N2:N26)</f>
        <v>5.7</v>
      </c>
      <c r="G28" s="22">
        <f>AVERAGE(R2:R26)</f>
        <v>6.44</v>
      </c>
      <c r="H28" s="22">
        <f>AVERAGE(V2:V26)</f>
        <v>6.4</v>
      </c>
      <c r="I28" s="105">
        <f>AVERAGE(Z2:Z26)</f>
        <v>6.16</v>
      </c>
      <c r="J28" s="71">
        <f>AVERAGE(AD2:AD26)</f>
        <v>5.9090909090909092</v>
      </c>
      <c r="K28" s="72">
        <f>AVERAGE(AH2:AH26)</f>
        <v>5.9090909090909092</v>
      </c>
      <c r="L28" s="22">
        <f>AVERAGE(Z2:Z26,AD2:AD26,AH2:AH26)</f>
        <v>6</v>
      </c>
      <c r="M28" s="15"/>
      <c r="P28" s="22"/>
      <c r="Q28" s="15"/>
      <c r="R28" s="22"/>
      <c r="S28" s="22"/>
      <c r="T28" s="22"/>
      <c r="V28" s="21"/>
      <c r="W28" s="22"/>
      <c r="X28" s="22"/>
      <c r="Y28" s="15"/>
      <c r="Z28" s="22"/>
      <c r="AA28" s="22"/>
      <c r="AB28" s="22"/>
      <c r="AC28" s="22"/>
      <c r="AD28" s="21"/>
      <c r="AE28" s="22"/>
      <c r="AF28" s="22"/>
      <c r="AG28" s="40"/>
      <c r="AH28" s="22"/>
      <c r="AI28" s="22"/>
      <c r="AJ28" s="22"/>
      <c r="AK28" s="22"/>
      <c r="AL28" s="22"/>
      <c r="AM28" s="52"/>
    </row>
    <row r="29" spans="1:39" s="14" customFormat="1" x14ac:dyDescent="0.3">
      <c r="A29" s="14" t="s">
        <v>564</v>
      </c>
      <c r="B29" s="21">
        <f>AVERAGE(C2:C26)</f>
        <v>4</v>
      </c>
      <c r="C29" s="22">
        <f>AVERAGE(G2:G26)</f>
        <v>5.24</v>
      </c>
      <c r="D29" s="72">
        <f>AVERAGE(K2:K26)</f>
        <v>5.16</v>
      </c>
      <c r="E29" s="72">
        <f>AVERAGE(O2:O26)</f>
        <v>5.12</v>
      </c>
      <c r="F29" s="21">
        <f>AVERAGE(K2:K26,O2:O26)</f>
        <v>5.14</v>
      </c>
      <c r="G29" s="22">
        <f>AVERAGE(S2:S26)</f>
        <v>6.08</v>
      </c>
      <c r="H29" s="22">
        <f>AVERAGE(W2:W26)</f>
        <v>5.96</v>
      </c>
      <c r="I29" s="105">
        <f>AVERAGE(AA2:AA26)</f>
        <v>5.48</v>
      </c>
      <c r="J29" s="71">
        <f>AVERAGE(AE2:AE26)</f>
        <v>5.8181818181818183</v>
      </c>
      <c r="K29" s="72">
        <f>AVERAGE(AI2:AI26)</f>
        <v>5.8095238095238093</v>
      </c>
      <c r="L29" s="22">
        <f>AVERAGE(AA2:AA26,AE2:AE26,AI2:AI26)</f>
        <v>5.6911764705882355</v>
      </c>
      <c r="M29" s="15"/>
      <c r="N29" s="22"/>
      <c r="O29" s="22"/>
      <c r="P29" s="22"/>
      <c r="Q29" s="15"/>
      <c r="R29" s="22"/>
      <c r="S29" s="22"/>
      <c r="T29" s="22"/>
      <c r="V29" s="21"/>
      <c r="W29" s="22"/>
      <c r="X29" s="22"/>
      <c r="Y29" s="15"/>
      <c r="Z29" s="22"/>
      <c r="AA29" s="22"/>
      <c r="AB29" s="22"/>
      <c r="AC29" s="22"/>
      <c r="AD29" s="21"/>
      <c r="AE29" s="22"/>
      <c r="AF29" s="22"/>
      <c r="AG29" s="40"/>
      <c r="AH29" s="22"/>
      <c r="AI29" s="22"/>
      <c r="AJ29" s="22"/>
      <c r="AK29" s="22"/>
      <c r="AL29" s="22"/>
      <c r="AM29" s="52"/>
    </row>
    <row r="30" spans="1:39" s="14" customFormat="1" x14ac:dyDescent="0.3">
      <c r="A30" s="14" t="s">
        <v>568</v>
      </c>
      <c r="B30" s="21">
        <f>AVERAGE(D2:D26)</f>
        <v>6.24</v>
      </c>
      <c r="C30" s="22">
        <f>AVERAGE(H2:H26)</f>
        <v>6</v>
      </c>
      <c r="D30" s="72">
        <f>AVERAGE(L2:L26)</f>
        <v>3.76</v>
      </c>
      <c r="E30" s="72">
        <f>AVERAGE(P2:P26)</f>
        <v>3.68</v>
      </c>
      <c r="F30" s="21">
        <f>AVERAGE(L2:L26,P2:P26)</f>
        <v>3.72</v>
      </c>
      <c r="G30" s="22">
        <f>AVERAGE(T2:T26)</f>
        <v>5.72</v>
      </c>
      <c r="H30" s="22">
        <f>AVERAGE(X2:X26)</f>
        <v>4.68</v>
      </c>
      <c r="I30" s="105">
        <f>AVERAGE(AB2:AB26)</f>
        <v>5.48</v>
      </c>
      <c r="J30" s="71">
        <f>AVERAGE(AF2:AF26)</f>
        <v>4.5454545454545459</v>
      </c>
      <c r="K30" s="72">
        <f>AVERAGE(AJ2:AJ26)</f>
        <v>4.666666666666667</v>
      </c>
      <c r="L30" s="22">
        <f>AVERAGE(AB2:AB26,AF2:AF26,AJ2:AJ26)</f>
        <v>4.9264705882352944</v>
      </c>
      <c r="M30" s="15"/>
      <c r="N30" s="22"/>
      <c r="O30" s="22"/>
      <c r="P30" s="22"/>
      <c r="Q30" s="15"/>
      <c r="R30" s="22"/>
      <c r="S30" s="22"/>
      <c r="T30" s="22"/>
      <c r="V30" s="21"/>
      <c r="W30" s="22"/>
      <c r="X30" s="22"/>
      <c r="Y30" s="15"/>
      <c r="Z30" s="22"/>
      <c r="AA30" s="22"/>
      <c r="AB30" s="22"/>
      <c r="AC30" s="22"/>
      <c r="AD30" s="21"/>
      <c r="AE30" s="22"/>
      <c r="AF30" s="22"/>
      <c r="AG30" s="40"/>
      <c r="AH30" s="22"/>
      <c r="AI30" s="22"/>
      <c r="AJ30" s="22"/>
      <c r="AK30" s="22"/>
      <c r="AL30" s="22"/>
      <c r="AM30" s="52"/>
    </row>
    <row r="31" spans="1:39" s="14" customFormat="1" x14ac:dyDescent="0.3">
      <c r="A31" s="14" t="s">
        <v>565</v>
      </c>
      <c r="B31" s="21">
        <f>AVERAGE(E2:E26)</f>
        <v>5</v>
      </c>
      <c r="C31" s="22">
        <f>AVERAGE(I2:I26)</f>
        <v>5.666666666666667</v>
      </c>
      <c r="D31" s="72">
        <f>AVERAGE(M2:M26)</f>
        <v>4.88</v>
      </c>
      <c r="E31" s="72">
        <f>AVERAGE(Q2:Q26)</f>
        <v>4.84</v>
      </c>
      <c r="F31" s="21">
        <f>AVERAGE(M2:M26,Q2:Q26)</f>
        <v>4.8600000000000003</v>
      </c>
      <c r="G31" s="22">
        <f>AVERAGE(U2:U26)</f>
        <v>6.08</v>
      </c>
      <c r="H31" s="22">
        <f>AVERAGE(Y2:Y26)</f>
        <v>6.04</v>
      </c>
      <c r="I31" s="105">
        <f>AVERAGE(AC2:AC26)</f>
        <v>6.04</v>
      </c>
      <c r="J31" s="71">
        <f>AVERAGE(AG2:AG26)</f>
        <v>5.8181818181818183</v>
      </c>
      <c r="K31" s="72">
        <f>AVERAGE(AK2:AK26)</f>
        <v>5.8095238095238093</v>
      </c>
      <c r="L31" s="22">
        <f>AVERAGE(AC2:AC26,AG2:AG26,AK2:AK26)</f>
        <v>5.8970588235294121</v>
      </c>
      <c r="M31" s="15"/>
      <c r="N31" s="22"/>
      <c r="P31" s="76"/>
      <c r="Q31" s="77"/>
      <c r="R31" s="75"/>
      <c r="S31" s="76"/>
      <c r="T31" s="76"/>
      <c r="V31" s="21"/>
      <c r="W31" s="22"/>
      <c r="X31" s="22"/>
      <c r="Y31" s="15"/>
      <c r="Z31" s="22"/>
      <c r="AA31" s="22"/>
      <c r="AB31" s="22"/>
      <c r="AC31" s="22"/>
      <c r="AD31" s="21"/>
      <c r="AE31" s="22"/>
      <c r="AF31" s="22"/>
      <c r="AG31" s="40"/>
      <c r="AH31" s="22"/>
      <c r="AI31" s="22"/>
      <c r="AJ31" s="22"/>
      <c r="AK31" s="22"/>
      <c r="AL31" s="22"/>
      <c r="AM31" s="52"/>
    </row>
    <row r="32" spans="1:39" s="65" customFormat="1" x14ac:dyDescent="0.3">
      <c r="A32" s="74" t="s">
        <v>575</v>
      </c>
      <c r="B32" s="75">
        <f>STDEV(B2:B26)/SQRT(COUNT(B2:B26))</f>
        <v>0.26407069760451157</v>
      </c>
      <c r="C32" s="76">
        <f>STDEV(F2:F26)/SQRT(COUNT(F2:F26))</f>
        <v>0.2495328969628387</v>
      </c>
      <c r="D32" s="76">
        <f>STDEV(J2:J26)/SQRT(COUNT((J2:J26)))</f>
        <v>0.26783079235467544</v>
      </c>
      <c r="E32" s="76">
        <f>STDEV(N2:N26)/SQRT(COUNT(N2:N26))</f>
        <v>0.27519689920733736</v>
      </c>
      <c r="F32" s="75">
        <f>STDEV(J2:J26,N2:N26)/SQRT(COUNT(J2:J26))</f>
        <v>0.26878411031752542</v>
      </c>
      <c r="G32" s="76">
        <f>STDEV(R2:R26)/SQRT(COUNT(R2:R26))</f>
        <v>0.19218047073866135</v>
      </c>
      <c r="H32" s="76">
        <f>STDEV(V2:V26)/SQRT(COUNT(V2:V26))</f>
        <v>0.2</v>
      </c>
      <c r="I32" s="76">
        <f>STDEV(Z2:Z26)/SQRT(COUNT(Z2:Z26))</f>
        <v>0.26882460204874603</v>
      </c>
      <c r="J32" s="76">
        <f>STDEV(AD2:AD26)/SQRT(COUNT(AD2:AD26))</f>
        <v>0.31491832864888697</v>
      </c>
      <c r="K32" s="76">
        <f>STDEV(AH2:AH26)/SQRT(COUNT(AH2:AH26))</f>
        <v>0.31491832864888697</v>
      </c>
      <c r="L32" s="76">
        <f>STDEV(Z2:Z26,AD2:AD26,AH2:AH26)/SQRT(COUNT(Z2:Z26))</f>
        <v>0.28284271247461901</v>
      </c>
      <c r="M32" s="79"/>
      <c r="N32" s="74"/>
      <c r="O32" s="74"/>
      <c r="P32" s="76"/>
      <c r="Q32" s="77"/>
      <c r="R32" s="75"/>
      <c r="S32" s="76"/>
      <c r="T32" s="76"/>
      <c r="U32" s="74"/>
      <c r="V32" s="78"/>
      <c r="W32" s="74"/>
      <c r="X32" s="74"/>
      <c r="Y32" s="79"/>
      <c r="AD32" s="78"/>
      <c r="AE32" s="74"/>
      <c r="AF32" s="74"/>
      <c r="AG32" s="79"/>
      <c r="AL32" s="74"/>
      <c r="AM32" s="81"/>
    </row>
    <row r="33" spans="1:39" s="65" customFormat="1" x14ac:dyDescent="0.3">
      <c r="A33" s="74" t="s">
        <v>566</v>
      </c>
      <c r="B33" s="75">
        <f>STDEV(C2:C26)/SQRT(COUNT(C2:C26))</f>
        <v>0.3872983346207417</v>
      </c>
      <c r="C33" s="76">
        <f>STDEV(G2:G26)/SQRT(COUNT(G2:G26))</f>
        <v>0.35251477510406082</v>
      </c>
      <c r="D33" s="76">
        <f>STDEV(K2:K26)/SQRT(COUNT(K2:K26))</f>
        <v>0.43848223073080933</v>
      </c>
      <c r="E33" s="76">
        <f>STDEV(O2:O26)/SQRT(COUNT((O2:O26)))</f>
        <v>0.44840457922133964</v>
      </c>
      <c r="F33" s="75">
        <f>STDEV(K2:K26,O2:O26)/SQRT(COUNT(K2:K26))</f>
        <v>0.43894121218575732</v>
      </c>
      <c r="G33" s="76">
        <f>STDEV(S2:S26)/SQRT(COUNT(S2:S26))</f>
        <v>0.26407069760451157</v>
      </c>
      <c r="H33" s="76">
        <f>STDEV(W2:W26)/SQRT(COUNT(W2:W26))</f>
        <v>0.28565713714171409</v>
      </c>
      <c r="I33" s="76">
        <f>STDEV(AA2:AA26)/SQRT(COUNT(AA2:AA26))</f>
        <v>0.34215006454283581</v>
      </c>
      <c r="J33" s="76">
        <f>STDEV(AE2:AE26)/SQRT(COUNT(AE2:AE26))</f>
        <v>0.31987797752227115</v>
      </c>
      <c r="K33" s="76">
        <f>STDEV(AI2:AI26)/SQRT(COUNT(AI2:AI26))</f>
        <v>0.33536794022207622</v>
      </c>
      <c r="L33" s="76">
        <f>STDEV(AA2:AA26,AE2:AE26,AI2:AI26)/SQRT(COUNT(AA2:AA26))</f>
        <v>0.31529631254723306</v>
      </c>
      <c r="M33" s="79"/>
      <c r="N33" s="74"/>
      <c r="O33" s="76"/>
      <c r="P33" s="76"/>
      <c r="Q33" s="77"/>
      <c r="R33" s="75"/>
      <c r="S33" s="76"/>
      <c r="T33" s="76"/>
      <c r="U33" s="74"/>
      <c r="V33" s="78"/>
      <c r="W33" s="74"/>
      <c r="X33" s="74"/>
      <c r="Y33" s="79"/>
      <c r="AD33" s="78"/>
      <c r="AE33" s="74"/>
      <c r="AF33" s="74"/>
      <c r="AG33" s="79"/>
      <c r="AL33" s="74"/>
      <c r="AM33" s="81"/>
    </row>
    <row r="34" spans="1:39" s="65" customFormat="1" x14ac:dyDescent="0.3">
      <c r="A34" s="74" t="s">
        <v>574</v>
      </c>
      <c r="B34" s="75">
        <f>STDEV(D2:D26)/SQRT(COUNT(D2:D26))</f>
        <v>0.21817424229271407</v>
      </c>
      <c r="C34" s="76">
        <f>STDEV(H2:H26)/SQRT(COUNT(H2:H26))</f>
        <v>0.2</v>
      </c>
      <c r="D34" s="76">
        <f>STDEV(L2:L26)/SQRT(COUNT((L2:L26)))</f>
        <v>0.31770006819850283</v>
      </c>
      <c r="E34" s="76">
        <f>STDEV(P2:P26)/SQRT(COUNT((P2:P26)))</f>
        <v>0.31474857690967667</v>
      </c>
      <c r="F34" s="75">
        <f>STDEV(L2:L26,P2:P26)/SQRT(COUNT(L2:L26))</f>
        <v>0.31308862929834802</v>
      </c>
      <c r="G34" s="76">
        <f>STDEV(T2:T26)/SQRT(COUNT(T2:T26))</f>
        <v>0.24166091947189133</v>
      </c>
      <c r="H34" s="76">
        <f>STDEV(X2:X26)/SQRT(COUNT(X2:X26))</f>
        <v>0.33025242870668908</v>
      </c>
      <c r="I34" s="76">
        <f>STDEV(AB2:AB26)/SQRT(COUNT(AB2:AB26))</f>
        <v>0.25897232799406711</v>
      </c>
      <c r="J34" s="76">
        <f>STDEV(AF2:AF26)/SQRT(COUNT(AF2:AF26))</f>
        <v>0.44002790509343931</v>
      </c>
      <c r="K34" s="76">
        <f>STDEV(AJ2:AJ26)/SQRT(COUNT(AJ2:AJ26))</f>
        <v>0.44365008376579496</v>
      </c>
      <c r="L34" s="76">
        <f>STDEV(AB2:AB26,AF2:AF26,AJ2:AJ26)/SQRT(COUNT(AB2:AB26))</f>
        <v>0.36620877573805916</v>
      </c>
      <c r="M34" s="79"/>
      <c r="N34" s="74"/>
      <c r="O34" s="76"/>
      <c r="P34" s="76"/>
      <c r="Q34" s="77"/>
      <c r="R34" s="75"/>
      <c r="S34" s="76"/>
      <c r="T34" s="76"/>
      <c r="U34" s="74"/>
      <c r="V34" s="78"/>
      <c r="W34" s="74"/>
      <c r="X34" s="74"/>
      <c r="Y34" s="79"/>
      <c r="AD34" s="78"/>
      <c r="AE34" s="74"/>
      <c r="AF34" s="74"/>
      <c r="AG34" s="79"/>
      <c r="AL34" s="74"/>
      <c r="AM34" s="81"/>
    </row>
    <row r="35" spans="1:39" s="65" customFormat="1" x14ac:dyDescent="0.3">
      <c r="A35" s="74" t="s">
        <v>567</v>
      </c>
      <c r="B35" s="75">
        <f>STDEV(E2:E26)/SQRT(COUNT(E2:E26))</f>
        <v>0.36968455021364721</v>
      </c>
      <c r="C35" s="76">
        <f>STDEV(I2:I26)/SQRT(COUNT((I2:I26)))</f>
        <v>0.3049510929347945</v>
      </c>
      <c r="D35" s="76">
        <f>STDEV(M2:M26)/SQRT(COUNT(M2:M26))</f>
        <v>0.42941821107167771</v>
      </c>
      <c r="E35" s="76">
        <f>STDEV(Q2:Q26)/SQRT(COUNT((Q2:Q26)))</f>
        <v>0.44226688774991968</v>
      </c>
      <c r="F35" s="75">
        <f>STDEV(M2:M26,Q2:Q26)/SQRT(COUNT(M2:M26))</f>
        <v>0.43143803206277964</v>
      </c>
      <c r="G35" s="76">
        <f>STDEV(U2:U26)/SQRT(COUNT(U2:U26))</f>
        <v>0.30506829836393473</v>
      </c>
      <c r="H35" s="76">
        <f>STDEV(Y2:Y26)/SQRT(COUNT(Y2:Y26))</f>
        <v>0.30811253355443591</v>
      </c>
      <c r="I35" s="76">
        <f>STDEV(AC2:AC26)/SQRT(COUNT(AC2:AC26))</f>
        <v>0.27976180344476392</v>
      </c>
      <c r="J35" s="76">
        <f>STDEV(AG2:AG26)/SQRT(COUNT(AG2:AG26))</f>
        <v>0.26017280002280024</v>
      </c>
      <c r="K35" s="76">
        <f>STDEV(AK2:AK26)/SQRT(COUNT(AK2:AK26))</f>
        <v>0.27272040120526364</v>
      </c>
      <c r="L35" s="76">
        <f>STDEV(AC2:AC26,AG2:AG26,AK2:AK26)/SQRT(COUNT(AC2:AC26))</f>
        <v>0.25659005199909646</v>
      </c>
      <c r="M35" s="79"/>
      <c r="N35" s="74"/>
      <c r="O35" s="74"/>
      <c r="P35" s="74"/>
      <c r="Q35" s="79"/>
      <c r="R35" s="74"/>
      <c r="S35" s="74"/>
      <c r="T35" s="74"/>
      <c r="U35" s="74"/>
      <c r="V35" s="78"/>
      <c r="W35" s="74"/>
      <c r="X35" s="74"/>
      <c r="Y35" s="79"/>
      <c r="AD35" s="78"/>
      <c r="AE35" s="74"/>
      <c r="AF35" s="74"/>
      <c r="AG35" s="79"/>
      <c r="AL35" s="74"/>
      <c r="AM35" s="81"/>
    </row>
  </sheetData>
  <conditionalFormatting sqref="B28:L31">
    <cfRule type="colorScale" priority="2">
      <colorScale>
        <cfvo type="min"/>
        <cfvo type="percentile" val="50"/>
        <cfvo type="max"/>
        <color rgb="FFF8696B"/>
        <color rgb="FFFFEB84"/>
        <color rgb="FF63BE7B"/>
      </colorScale>
    </cfRule>
  </conditionalFormatting>
  <conditionalFormatting sqref="B2:AK2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85" zoomScaleNormal="85" workbookViewId="0">
      <selection activeCell="E35" sqref="A1:E35"/>
    </sheetView>
  </sheetViews>
  <sheetFormatPr defaultRowHeight="14.4" x14ac:dyDescent="0.3"/>
  <cols>
    <col min="1" max="1" width="9.33203125" customWidth="1"/>
    <col min="2" max="2" width="30.109375" customWidth="1"/>
  </cols>
  <sheetData>
    <row r="1" spans="1:5" ht="16.2" thickBot="1" x14ac:dyDescent="0.35">
      <c r="A1" s="413" t="s">
        <v>347</v>
      </c>
      <c r="B1" s="413" t="s">
        <v>696</v>
      </c>
      <c r="C1" s="415" t="s">
        <v>41</v>
      </c>
      <c r="D1" s="415"/>
      <c r="E1" s="416"/>
    </row>
    <row r="2" spans="1:5" ht="16.2" thickBot="1" x14ac:dyDescent="0.35">
      <c r="A2" s="414"/>
      <c r="B2" s="414"/>
      <c r="C2" s="417" t="s">
        <v>697</v>
      </c>
      <c r="D2" s="419" t="s">
        <v>698</v>
      </c>
      <c r="E2" s="420"/>
    </row>
    <row r="3" spans="1:5" ht="16.8" thickTop="1" thickBot="1" x14ac:dyDescent="0.35">
      <c r="A3" s="414"/>
      <c r="B3" s="414"/>
      <c r="C3" s="418"/>
      <c r="D3" s="165" t="s">
        <v>699</v>
      </c>
      <c r="E3" s="165" t="s">
        <v>700</v>
      </c>
    </row>
    <row r="4" spans="1:5" ht="15.6" x14ac:dyDescent="0.3">
      <c r="A4" s="410" t="s">
        <v>348</v>
      </c>
      <c r="B4" s="170" t="s">
        <v>701</v>
      </c>
      <c r="C4" s="256">
        <v>7</v>
      </c>
      <c r="D4" s="255">
        <f>click!C32</f>
        <v>11</v>
      </c>
      <c r="E4" s="265">
        <f>click!C33</f>
        <v>18</v>
      </c>
    </row>
    <row r="5" spans="1:5" ht="15.6" x14ac:dyDescent="0.3">
      <c r="A5" s="405"/>
      <c r="B5" s="167" t="s">
        <v>702</v>
      </c>
      <c r="C5" s="257">
        <v>6</v>
      </c>
      <c r="D5" s="166">
        <f>click!B32</f>
        <v>0</v>
      </c>
      <c r="E5" s="173">
        <f>click!B33</f>
        <v>0</v>
      </c>
    </row>
    <row r="6" spans="1:5" ht="16.2" thickBot="1" x14ac:dyDescent="0.35">
      <c r="A6" s="406"/>
      <c r="B6" s="168" t="s">
        <v>703</v>
      </c>
      <c r="C6" s="258" t="s">
        <v>704</v>
      </c>
      <c r="D6" s="177">
        <f>click!D32</f>
        <v>5</v>
      </c>
      <c r="E6" s="174">
        <f>click!D33</f>
        <v>1</v>
      </c>
    </row>
    <row r="7" spans="1:5" ht="15.6" x14ac:dyDescent="0.3">
      <c r="A7" s="410" t="s">
        <v>705</v>
      </c>
      <c r="B7" s="170" t="s">
        <v>706</v>
      </c>
      <c r="C7" s="411" t="s">
        <v>743</v>
      </c>
      <c r="D7" s="255">
        <f>scroll!E32-7</f>
        <v>11</v>
      </c>
      <c r="E7" s="172">
        <f>scroll!E33</f>
        <v>2</v>
      </c>
    </row>
    <row r="8" spans="1:5" ht="15.6" x14ac:dyDescent="0.3">
      <c r="A8" s="405"/>
      <c r="B8" s="167" t="s">
        <v>707</v>
      </c>
      <c r="C8" s="412"/>
      <c r="D8" s="166">
        <v>7</v>
      </c>
      <c r="E8" s="173">
        <v>0</v>
      </c>
    </row>
    <row r="9" spans="1:5" ht="15.6" x14ac:dyDescent="0.3">
      <c r="A9" s="405"/>
      <c r="B9" s="167" t="s">
        <v>708</v>
      </c>
      <c r="C9" s="407" t="s">
        <v>704</v>
      </c>
      <c r="D9" s="166">
        <f>scroll!B32</f>
        <v>5</v>
      </c>
      <c r="E9" s="266">
        <f>scroll!B33</f>
        <v>17</v>
      </c>
    </row>
    <row r="10" spans="1:5" ht="16.2" thickBot="1" x14ac:dyDescent="0.35">
      <c r="A10" s="406"/>
      <c r="B10" s="168" t="s">
        <v>709</v>
      </c>
      <c r="C10" s="408"/>
      <c r="D10" s="177">
        <f>scroll!C32</f>
        <v>1</v>
      </c>
      <c r="E10" s="174">
        <f>scroll!C33</f>
        <v>6</v>
      </c>
    </row>
    <row r="11" spans="1:5" ht="15.6" x14ac:dyDescent="0.3">
      <c r="A11" s="410" t="s">
        <v>354</v>
      </c>
      <c r="B11" s="170" t="s">
        <v>710</v>
      </c>
      <c r="C11" s="259" t="s">
        <v>744</v>
      </c>
      <c r="D11" s="255">
        <f>zoom!C32</f>
        <v>18</v>
      </c>
      <c r="E11" s="265">
        <f>zoom!C33</f>
        <v>12</v>
      </c>
    </row>
    <row r="12" spans="1:5" ht="15.6" x14ac:dyDescent="0.3">
      <c r="A12" s="405"/>
      <c r="B12" s="167" t="s">
        <v>711</v>
      </c>
      <c r="C12" s="257">
        <v>1</v>
      </c>
      <c r="D12" s="166">
        <f>zoom!E32</f>
        <v>0</v>
      </c>
      <c r="E12" s="173">
        <f>zoom!E33</f>
        <v>0</v>
      </c>
    </row>
    <row r="13" spans="1:5" ht="16.2" thickBot="1" x14ac:dyDescent="0.35">
      <c r="A13" s="405"/>
      <c r="B13" s="167" t="s">
        <v>712</v>
      </c>
      <c r="C13" s="260">
        <v>0</v>
      </c>
      <c r="D13" s="166">
        <f>zoom!F32</f>
        <v>3</v>
      </c>
      <c r="E13" s="173">
        <f>zoom!F33</f>
        <v>9</v>
      </c>
    </row>
    <row r="14" spans="1:5" ht="15.6" x14ac:dyDescent="0.3">
      <c r="A14" s="405" t="s">
        <v>713</v>
      </c>
      <c r="B14" s="167" t="s">
        <v>710</v>
      </c>
      <c r="C14" s="259" t="s">
        <v>744</v>
      </c>
      <c r="D14" s="267">
        <f>zoom!I32</f>
        <v>17</v>
      </c>
      <c r="E14" s="266">
        <f>zoom!I33</f>
        <v>11</v>
      </c>
    </row>
    <row r="15" spans="1:5" ht="16.2" thickBot="1" x14ac:dyDescent="0.35">
      <c r="A15" s="406"/>
      <c r="B15" s="168" t="s">
        <v>714</v>
      </c>
      <c r="C15" s="261">
        <v>0</v>
      </c>
      <c r="D15" s="177">
        <f>zoom!K32</f>
        <v>4</v>
      </c>
      <c r="E15" s="174">
        <f>zoom!K33</f>
        <v>9</v>
      </c>
    </row>
    <row r="16" spans="1:5" ht="15.6" x14ac:dyDescent="0.3">
      <c r="A16" s="410" t="s">
        <v>349</v>
      </c>
      <c r="B16" s="170" t="s">
        <v>715</v>
      </c>
      <c r="C16" s="256">
        <v>7</v>
      </c>
      <c r="D16" s="171">
        <f>go!F32</f>
        <v>3</v>
      </c>
      <c r="E16" s="172">
        <f>go!F33</f>
        <v>5</v>
      </c>
    </row>
    <row r="17" spans="1:5" ht="15.6" x14ac:dyDescent="0.3">
      <c r="A17" s="405"/>
      <c r="B17" s="167" t="s">
        <v>716</v>
      </c>
      <c r="C17" s="263">
        <v>7</v>
      </c>
      <c r="D17" s="166">
        <f>go!D32</f>
        <v>5</v>
      </c>
      <c r="E17" s="173">
        <f>go!D33</f>
        <v>4</v>
      </c>
    </row>
    <row r="18" spans="1:5" ht="15.6" x14ac:dyDescent="0.3">
      <c r="A18" s="405"/>
      <c r="B18" s="167" t="s">
        <v>717</v>
      </c>
      <c r="C18" s="257">
        <v>4</v>
      </c>
      <c r="D18" s="267">
        <f>go!C32</f>
        <v>10</v>
      </c>
      <c r="E18" s="266">
        <f>go!C33</f>
        <v>9</v>
      </c>
    </row>
    <row r="19" spans="1:5" ht="15.6" x14ac:dyDescent="0.3">
      <c r="A19" s="405"/>
      <c r="B19" s="167" t="s">
        <v>718</v>
      </c>
      <c r="C19" s="262" t="s">
        <v>704</v>
      </c>
      <c r="D19" s="166">
        <f>go!G32</f>
        <v>4</v>
      </c>
      <c r="E19" s="173">
        <f>go!G33</f>
        <v>7</v>
      </c>
    </row>
    <row r="20" spans="1:5" ht="15.6" x14ac:dyDescent="0.3">
      <c r="A20" s="405" t="s">
        <v>350</v>
      </c>
      <c r="B20" s="167" t="s">
        <v>719</v>
      </c>
      <c r="C20" s="263">
        <v>6</v>
      </c>
      <c r="D20" s="166">
        <f>go!M32</f>
        <v>3</v>
      </c>
      <c r="E20" s="173">
        <f>go!M33</f>
        <v>6</v>
      </c>
    </row>
    <row r="21" spans="1:5" ht="15.6" x14ac:dyDescent="0.3">
      <c r="A21" s="405"/>
      <c r="B21" s="167" t="s">
        <v>716</v>
      </c>
      <c r="C21" s="257">
        <v>5</v>
      </c>
      <c r="D21" s="166">
        <f>go!K32</f>
        <v>5</v>
      </c>
      <c r="E21" s="173">
        <f>go!K33</f>
        <v>4</v>
      </c>
    </row>
    <row r="22" spans="1:5" ht="15.6" x14ac:dyDescent="0.3">
      <c r="A22" s="405"/>
      <c r="B22" s="167" t="s">
        <v>717</v>
      </c>
      <c r="C22" s="257">
        <v>5</v>
      </c>
      <c r="D22" s="267">
        <f>go!J32</f>
        <v>9</v>
      </c>
      <c r="E22" s="266">
        <f>go!J33</f>
        <v>9</v>
      </c>
    </row>
    <row r="23" spans="1:5" ht="16.2" thickBot="1" x14ac:dyDescent="0.35">
      <c r="A23" s="406"/>
      <c r="B23" s="168" t="s">
        <v>720</v>
      </c>
      <c r="C23" s="258" t="s">
        <v>704</v>
      </c>
      <c r="D23" s="177">
        <f>go!N32</f>
        <v>5</v>
      </c>
      <c r="E23" s="174">
        <f>go!N33</f>
        <v>6</v>
      </c>
    </row>
    <row r="24" spans="1:5" ht="15.6" x14ac:dyDescent="0.3">
      <c r="A24" s="410" t="s">
        <v>351</v>
      </c>
      <c r="B24" s="170" t="s">
        <v>721</v>
      </c>
      <c r="C24" s="256">
        <v>7</v>
      </c>
      <c r="D24" s="255">
        <f>tab!B32</f>
        <v>14</v>
      </c>
      <c r="E24" s="265">
        <f>tab!B33</f>
        <v>13</v>
      </c>
    </row>
    <row r="25" spans="1:5" ht="15.6" x14ac:dyDescent="0.3">
      <c r="A25" s="405"/>
      <c r="B25" s="167" t="s">
        <v>722</v>
      </c>
      <c r="C25" s="257">
        <v>3</v>
      </c>
      <c r="D25" s="166">
        <f>tab!D32</f>
        <v>3</v>
      </c>
      <c r="E25" s="173">
        <f>tab!D33</f>
        <v>6</v>
      </c>
    </row>
    <row r="26" spans="1:5" ht="15.6" x14ac:dyDescent="0.3">
      <c r="A26" s="405"/>
      <c r="B26" s="167" t="s">
        <v>723</v>
      </c>
      <c r="C26" s="262" t="s">
        <v>704</v>
      </c>
      <c r="D26" s="166">
        <f>tab!E32</f>
        <v>6</v>
      </c>
      <c r="E26" s="173">
        <f>tab!E33</f>
        <v>2</v>
      </c>
    </row>
    <row r="27" spans="1:5" ht="15.6" x14ac:dyDescent="0.3">
      <c r="A27" s="405" t="s">
        <v>352</v>
      </c>
      <c r="B27" s="167" t="s">
        <v>724</v>
      </c>
      <c r="C27" s="263">
        <v>4</v>
      </c>
      <c r="D27" s="166">
        <f>tab!J32</f>
        <v>2</v>
      </c>
      <c r="E27" s="173">
        <f>tab!J33</f>
        <v>8</v>
      </c>
    </row>
    <row r="28" spans="1:5" ht="15.6" x14ac:dyDescent="0.3">
      <c r="A28" s="405"/>
      <c r="B28" s="167" t="s">
        <v>717</v>
      </c>
      <c r="C28" s="257">
        <v>3</v>
      </c>
      <c r="D28" s="166">
        <f>tab!H32</f>
        <v>4</v>
      </c>
      <c r="E28" s="173">
        <f>tab!H33</f>
        <v>2</v>
      </c>
    </row>
    <row r="29" spans="1:5" ht="15.6" x14ac:dyDescent="0.3">
      <c r="A29" s="405"/>
      <c r="B29" s="167" t="s">
        <v>571</v>
      </c>
      <c r="C29" s="262" t="s">
        <v>704</v>
      </c>
      <c r="D29" s="267">
        <f>tab!F32</f>
        <v>10</v>
      </c>
      <c r="E29" s="266">
        <f>tab!F33</f>
        <v>12</v>
      </c>
    </row>
    <row r="30" spans="1:5" ht="15.6" x14ac:dyDescent="0.3">
      <c r="A30" s="405" t="s">
        <v>353</v>
      </c>
      <c r="B30" s="167" t="s">
        <v>725</v>
      </c>
      <c r="C30" s="407" t="s">
        <v>704</v>
      </c>
      <c r="D30" s="166">
        <f>tab!Q32</f>
        <v>2</v>
      </c>
      <c r="E30" s="173">
        <f>tab!Q33</f>
        <v>7</v>
      </c>
    </row>
    <row r="31" spans="1:5" ht="15.6" x14ac:dyDescent="0.3">
      <c r="A31" s="405"/>
      <c r="B31" s="167" t="s">
        <v>717</v>
      </c>
      <c r="C31" s="407"/>
      <c r="D31" s="166">
        <f>tab!O32</f>
        <v>4</v>
      </c>
      <c r="E31" s="173">
        <f>tab!O33</f>
        <v>2</v>
      </c>
    </row>
    <row r="32" spans="1:5" ht="16.2" thickBot="1" x14ac:dyDescent="0.35">
      <c r="A32" s="406"/>
      <c r="B32" s="168" t="s">
        <v>571</v>
      </c>
      <c r="C32" s="408"/>
      <c r="D32" s="268">
        <f>tab!M32</f>
        <v>9</v>
      </c>
      <c r="E32" s="269">
        <f>tab!M33</f>
        <v>10</v>
      </c>
    </row>
    <row r="33" spans="1:5" ht="15.6" x14ac:dyDescent="0.3">
      <c r="A33" s="409" t="s">
        <v>726</v>
      </c>
      <c r="B33" s="169" t="s">
        <v>727</v>
      </c>
      <c r="C33" s="264">
        <v>9</v>
      </c>
      <c r="D33" s="175">
        <f>reload!F32</f>
        <v>4</v>
      </c>
      <c r="E33" s="176">
        <f>reload!F33</f>
        <v>5</v>
      </c>
    </row>
    <row r="34" spans="1:5" ht="15.6" x14ac:dyDescent="0.3">
      <c r="A34" s="405"/>
      <c r="B34" s="167" t="s">
        <v>728</v>
      </c>
      <c r="C34" s="262" t="s">
        <v>704</v>
      </c>
      <c r="D34" s="267">
        <f>reload!G32</f>
        <v>6</v>
      </c>
      <c r="E34" s="266">
        <f>reload!G33</f>
        <v>10</v>
      </c>
    </row>
    <row r="35" spans="1:5" ht="16.2" thickBot="1" x14ac:dyDescent="0.35">
      <c r="A35" s="406"/>
      <c r="B35" s="168" t="s">
        <v>729</v>
      </c>
      <c r="C35" s="261">
        <v>3</v>
      </c>
      <c r="D35" s="177">
        <f>reload!C32</f>
        <v>8</v>
      </c>
      <c r="E35" s="174">
        <f>reload!C33</f>
        <v>9</v>
      </c>
    </row>
  </sheetData>
  <mergeCells count="18">
    <mergeCell ref="A1:A3"/>
    <mergeCell ref="B1:B3"/>
    <mergeCell ref="C1:E1"/>
    <mergeCell ref="C2:C3"/>
    <mergeCell ref="D2:E2"/>
    <mergeCell ref="A30:A32"/>
    <mergeCell ref="C30:C32"/>
    <mergeCell ref="A33:A35"/>
    <mergeCell ref="A4:A6"/>
    <mergeCell ref="A16:A19"/>
    <mergeCell ref="A20:A23"/>
    <mergeCell ref="A24:A26"/>
    <mergeCell ref="A27:A29"/>
    <mergeCell ref="A7:A10"/>
    <mergeCell ref="C7:C8"/>
    <mergeCell ref="C9:C10"/>
    <mergeCell ref="A11:A13"/>
    <mergeCell ref="A14:A15"/>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zoomScaleNormal="100" workbookViewId="0">
      <pane xSplit="1" topLeftCell="B1" activePane="topRight" state="frozen"/>
      <selection pane="topRight" sqref="A1:Z14"/>
    </sheetView>
  </sheetViews>
  <sheetFormatPr defaultColWidth="10.77734375" defaultRowHeight="14.4" x14ac:dyDescent="0.3"/>
  <cols>
    <col min="1" max="1" width="12" style="180" bestFit="1" customWidth="1"/>
    <col min="2" max="2" width="11" style="191" hidden="1" customWidth="1"/>
    <col min="3" max="3" width="10.44140625" style="192" hidden="1" customWidth="1"/>
    <col min="4" max="4" width="8.77734375" style="193" hidden="1" customWidth="1"/>
    <col min="5" max="5" width="11" style="192" hidden="1" customWidth="1"/>
    <col min="6" max="6" width="10.44140625" style="192" hidden="1" customWidth="1"/>
    <col min="7" max="7" width="8.77734375" style="192" hidden="1" customWidth="1"/>
    <col min="8" max="8" width="10.44140625" style="97" hidden="1" customWidth="1"/>
    <col min="9" max="9" width="10" style="97" hidden="1" customWidth="1"/>
    <col min="10" max="10" width="13.88671875" style="97" hidden="1" customWidth="1"/>
    <col min="11" max="11" width="10.44140625" style="97" hidden="1" customWidth="1"/>
    <col min="12" max="12" width="10" style="97" hidden="1" customWidth="1"/>
    <col min="13" max="13" width="13.88671875" style="97" hidden="1" customWidth="1"/>
    <col min="14" max="14" width="9" style="156" hidden="1" customWidth="1"/>
    <col min="15" max="15" width="8.5546875" style="113" hidden="1" customWidth="1"/>
    <col min="16" max="16" width="12.33203125" style="157" hidden="1" customWidth="1"/>
    <col min="17" max="17" width="7.6640625" style="156" hidden="1" customWidth="1"/>
    <col min="18" max="18" width="7.6640625" style="113" hidden="1" customWidth="1"/>
    <col min="19" max="19" width="4" style="113" hidden="1" customWidth="1"/>
    <col min="20" max="20" width="8" style="341" hidden="1" customWidth="1"/>
    <col min="21" max="21" width="9.44140625" style="120" bestFit="1" customWidth="1"/>
    <col min="22" max="26" width="9.44140625" style="119" bestFit="1" customWidth="1"/>
    <col min="27" max="29" width="10.77734375" style="3"/>
  </cols>
  <sheetData>
    <row r="1" spans="1:27" ht="15" thickBot="1" x14ac:dyDescent="0.35">
      <c r="A1" s="399" t="s">
        <v>751</v>
      </c>
      <c r="B1" s="400"/>
      <c r="C1" s="401"/>
      <c r="D1" s="402"/>
      <c r="E1" s="401"/>
      <c r="F1" s="401"/>
      <c r="G1" s="401"/>
      <c r="H1" s="403"/>
      <c r="I1" s="403"/>
      <c r="J1" s="403"/>
      <c r="K1" s="403"/>
      <c r="L1" s="403"/>
      <c r="M1" s="403"/>
      <c r="N1" s="121"/>
      <c r="O1" s="114"/>
      <c r="P1" s="122"/>
      <c r="Q1" s="121"/>
      <c r="R1" s="114"/>
      <c r="S1" s="114"/>
      <c r="T1" s="404"/>
      <c r="U1" s="424" t="s">
        <v>752</v>
      </c>
      <c r="V1" s="425"/>
      <c r="W1" s="426"/>
      <c r="X1" s="424" t="s">
        <v>698</v>
      </c>
      <c r="Y1" s="425"/>
      <c r="Z1" s="426"/>
    </row>
    <row r="2" spans="1:27" s="60" customFormat="1" ht="29.4" thickBot="1" x14ac:dyDescent="0.35">
      <c r="A2" s="375" t="s">
        <v>347</v>
      </c>
      <c r="B2" s="376" t="s">
        <v>598</v>
      </c>
      <c r="C2" s="377" t="s">
        <v>599</v>
      </c>
      <c r="D2" s="378" t="s">
        <v>602</v>
      </c>
      <c r="E2" s="379" t="s">
        <v>600</v>
      </c>
      <c r="F2" s="380" t="s">
        <v>601</v>
      </c>
      <c r="G2" s="380" t="s">
        <v>603</v>
      </c>
      <c r="H2" s="381" t="s">
        <v>689</v>
      </c>
      <c r="I2" s="381" t="s">
        <v>690</v>
      </c>
      <c r="J2" s="381" t="s">
        <v>691</v>
      </c>
      <c r="K2" s="381" t="s">
        <v>692</v>
      </c>
      <c r="L2" s="381" t="s">
        <v>693</v>
      </c>
      <c r="M2" s="381" t="s">
        <v>694</v>
      </c>
      <c r="N2" s="382" t="s">
        <v>522</v>
      </c>
      <c r="O2" s="383" t="s">
        <v>523</v>
      </c>
      <c r="P2" s="384" t="s">
        <v>524</v>
      </c>
      <c r="Q2" s="382" t="s">
        <v>433</v>
      </c>
      <c r="R2" s="383" t="s">
        <v>434</v>
      </c>
      <c r="S2" s="383" t="s">
        <v>41</v>
      </c>
      <c r="T2" s="385" t="s">
        <v>742</v>
      </c>
      <c r="U2" s="386" t="s">
        <v>734</v>
      </c>
      <c r="V2" s="387" t="s">
        <v>735</v>
      </c>
      <c r="W2" s="388" t="s">
        <v>736</v>
      </c>
      <c r="X2" s="389" t="s">
        <v>734</v>
      </c>
      <c r="Y2" s="387" t="s">
        <v>735</v>
      </c>
      <c r="Z2" s="388" t="s">
        <v>736</v>
      </c>
    </row>
    <row r="3" spans="1:27" s="112" customFormat="1" ht="15" thickBot="1" x14ac:dyDescent="0.35">
      <c r="A3" s="390" t="s">
        <v>348</v>
      </c>
      <c r="B3" s="291">
        <f t="shared" ref="B3:B14" si="0">H3/Q3</f>
        <v>0.60344827586206895</v>
      </c>
      <c r="C3" s="292">
        <f t="shared" ref="C3:C14" si="1">I3/Q3</f>
        <v>0.15517241379310345</v>
      </c>
      <c r="D3" s="293">
        <f t="shared" ref="D3:D14" si="2">J3/Q3</f>
        <v>0.2413793103448276</v>
      </c>
      <c r="E3" s="294">
        <f t="shared" ref="E3:E14" si="3">K3/R3</f>
        <v>0.8214285714285714</v>
      </c>
      <c r="F3" s="292">
        <f t="shared" ref="F3:F14" si="4">L3/R3</f>
        <v>8.9285714285714288E-2</v>
      </c>
      <c r="G3" s="293">
        <f>M3/R3</f>
        <v>8.9285714285714288E-2</v>
      </c>
      <c r="H3" s="111">
        <f>click!I28</f>
        <v>35</v>
      </c>
      <c r="I3" s="111">
        <f>click!J28</f>
        <v>9</v>
      </c>
      <c r="J3" s="111">
        <f>click!K28</f>
        <v>14</v>
      </c>
      <c r="K3" s="111">
        <f>click!I29</f>
        <v>46</v>
      </c>
      <c r="L3" s="111">
        <f>click!J29</f>
        <v>5</v>
      </c>
      <c r="M3" s="111">
        <f>click!K29</f>
        <v>5</v>
      </c>
      <c r="N3" s="158">
        <f>SUM(H3,K3)</f>
        <v>81</v>
      </c>
      <c r="O3" s="117">
        <f t="shared" ref="O3:P14" si="5">SUM(I3,L3)</f>
        <v>14</v>
      </c>
      <c r="P3" s="159">
        <f>SUM(J3,M3)</f>
        <v>19</v>
      </c>
      <c r="Q3" s="158">
        <f t="shared" ref="Q3:Q14" si="6">SUM(H3,I3,J3)</f>
        <v>58</v>
      </c>
      <c r="R3" s="117">
        <f>SUM(K3,L3,M3)</f>
        <v>56</v>
      </c>
      <c r="S3" s="117">
        <f>SUM(Q3:R3)</f>
        <v>114</v>
      </c>
      <c r="T3" s="344">
        <f>click!M28</f>
        <v>81</v>
      </c>
      <c r="U3" s="250">
        <v>0.52</v>
      </c>
      <c r="V3" s="252">
        <v>0.52</v>
      </c>
      <c r="W3" s="340">
        <v>0.12</v>
      </c>
      <c r="X3" s="314">
        <f t="shared" ref="X3:X14" si="7">MAX(Y3,Z3)</f>
        <v>0.44</v>
      </c>
      <c r="Y3" s="243">
        <f>MAX(click!B32:D32)/U15</f>
        <v>0.44</v>
      </c>
      <c r="Z3" s="308">
        <f>MAX(click!F32:G32)/U15</f>
        <v>0.12</v>
      </c>
    </row>
    <row r="4" spans="1:27" s="112" customFormat="1" ht="15" thickBot="1" x14ac:dyDescent="0.35">
      <c r="A4" s="390" t="s">
        <v>705</v>
      </c>
      <c r="B4" s="291">
        <f t="shared" si="0"/>
        <v>0.8</v>
      </c>
      <c r="C4" s="292">
        <f t="shared" si="1"/>
        <v>0.2</v>
      </c>
      <c r="D4" s="293">
        <f t="shared" si="2"/>
        <v>0</v>
      </c>
      <c r="E4" s="294">
        <f t="shared" si="3"/>
        <v>0.78723404255319152</v>
      </c>
      <c r="F4" s="292">
        <f t="shared" si="4"/>
        <v>0.21276595744680851</v>
      </c>
      <c r="G4" s="293">
        <f t="shared" ref="G4:G14" si="8">M4/R4</f>
        <v>0</v>
      </c>
      <c r="H4" s="111">
        <f>scroll!H28</f>
        <v>36</v>
      </c>
      <c r="I4" s="111">
        <f>scroll!I28</f>
        <v>9</v>
      </c>
      <c r="J4" s="111"/>
      <c r="K4" s="111">
        <f>scroll!H29</f>
        <v>37</v>
      </c>
      <c r="L4" s="111">
        <f>scroll!I29</f>
        <v>10</v>
      </c>
      <c r="M4" s="111"/>
      <c r="N4" s="158">
        <f t="shared" ref="N4:N14" si="9">SUM(H4,K4)</f>
        <v>73</v>
      </c>
      <c r="O4" s="117">
        <f t="shared" si="5"/>
        <v>19</v>
      </c>
      <c r="P4" s="159">
        <f t="shared" si="5"/>
        <v>0</v>
      </c>
      <c r="Q4" s="158">
        <f t="shared" si="6"/>
        <v>45</v>
      </c>
      <c r="R4" s="117">
        <f t="shared" ref="R4:R14" si="10">SUM(K4,L4,M4)</f>
        <v>47</v>
      </c>
      <c r="S4" s="117">
        <f t="shared" ref="S4:S6" si="11">SUM(Q4:R4)</f>
        <v>92</v>
      </c>
      <c r="T4" s="344">
        <f>scroll!L28</f>
        <v>51</v>
      </c>
      <c r="U4" s="249" t="s">
        <v>704</v>
      </c>
      <c r="V4" s="336" t="s">
        <v>704</v>
      </c>
      <c r="W4" s="332" t="s">
        <v>704</v>
      </c>
      <c r="X4" s="315">
        <f t="shared" si="7"/>
        <v>0.72</v>
      </c>
      <c r="Y4" s="252">
        <f>MAX(scroll!B32:E32)/U15</f>
        <v>0.72</v>
      </c>
      <c r="Z4" s="340">
        <f>MAX(scroll!G32)/U15</f>
        <v>0.04</v>
      </c>
    </row>
    <row r="5" spans="1:27" s="13" customFormat="1" x14ac:dyDescent="0.3">
      <c r="A5" s="233" t="s">
        <v>354</v>
      </c>
      <c r="B5" s="234">
        <f t="shared" si="0"/>
        <v>0.65957446808510634</v>
      </c>
      <c r="C5" s="235">
        <f t="shared" si="1"/>
        <v>0.34042553191489361</v>
      </c>
      <c r="D5" s="236">
        <f t="shared" si="2"/>
        <v>0</v>
      </c>
      <c r="E5" s="237">
        <f t="shared" si="3"/>
        <v>0.5</v>
      </c>
      <c r="F5" s="235">
        <f t="shared" si="4"/>
        <v>0.5</v>
      </c>
      <c r="G5" s="236">
        <f t="shared" si="8"/>
        <v>0</v>
      </c>
      <c r="H5" s="97">
        <f>SUM(zoom!B28:D28)</f>
        <v>31</v>
      </c>
      <c r="I5" s="97">
        <f>SUM(zoom!E28:G28)</f>
        <v>16</v>
      </c>
      <c r="J5" s="97"/>
      <c r="K5" s="97">
        <f>SUM(zoom!B29:D29)</f>
        <v>25</v>
      </c>
      <c r="L5" s="97">
        <f>SUM(zoom!E29:G29)</f>
        <v>25</v>
      </c>
      <c r="M5" s="97"/>
      <c r="N5" s="156">
        <f t="shared" si="9"/>
        <v>56</v>
      </c>
      <c r="O5" s="113">
        <f t="shared" si="5"/>
        <v>41</v>
      </c>
      <c r="P5" s="157">
        <f t="shared" si="5"/>
        <v>0</v>
      </c>
      <c r="Q5" s="238">
        <f t="shared" si="6"/>
        <v>47</v>
      </c>
      <c r="R5" s="115">
        <f t="shared" si="10"/>
        <v>50</v>
      </c>
      <c r="S5" s="115">
        <f t="shared" si="11"/>
        <v>97</v>
      </c>
      <c r="T5" s="345"/>
      <c r="U5" s="244" t="s">
        <v>704</v>
      </c>
      <c r="V5" s="330" t="s">
        <v>704</v>
      </c>
      <c r="W5" s="333" t="s">
        <v>704</v>
      </c>
      <c r="X5" s="316">
        <f t="shared" si="7"/>
        <v>0.72</v>
      </c>
      <c r="Y5" s="251">
        <f>MAX(zoom!B32:C32)/U15</f>
        <v>0.72</v>
      </c>
      <c r="Z5" s="309">
        <f>MAX(zoom!E32:F32)/U15</f>
        <v>0.12</v>
      </c>
    </row>
    <row r="6" spans="1:27" s="13" customFormat="1" x14ac:dyDescent="0.3">
      <c r="A6" s="178" t="s">
        <v>355</v>
      </c>
      <c r="B6" s="183">
        <f t="shared" si="0"/>
        <v>0.67441860465116277</v>
      </c>
      <c r="C6" s="184">
        <f t="shared" si="1"/>
        <v>0.32558139534883723</v>
      </c>
      <c r="D6" s="185">
        <f t="shared" si="2"/>
        <v>0</v>
      </c>
      <c r="E6" s="186">
        <f t="shared" si="3"/>
        <v>0.54545454545454541</v>
      </c>
      <c r="F6" s="184">
        <f t="shared" si="4"/>
        <v>0.45454545454545453</v>
      </c>
      <c r="G6" s="185">
        <f t="shared" si="8"/>
        <v>0</v>
      </c>
      <c r="H6" s="97">
        <f>SUM(zoom!H28:J28)</f>
        <v>29</v>
      </c>
      <c r="I6" s="97">
        <f>SUM(zoom!K28:L28)</f>
        <v>14</v>
      </c>
      <c r="J6" s="97"/>
      <c r="K6" s="97">
        <f>SUM(zoom!H29:J29)</f>
        <v>24</v>
      </c>
      <c r="L6" s="97">
        <f>SUM(zoom!K29:L29)</f>
        <v>20</v>
      </c>
      <c r="M6" s="97"/>
      <c r="N6" s="156">
        <f t="shared" si="9"/>
        <v>53</v>
      </c>
      <c r="O6" s="113">
        <f t="shared" si="5"/>
        <v>34</v>
      </c>
      <c r="P6" s="157">
        <f t="shared" si="5"/>
        <v>0</v>
      </c>
      <c r="Q6" s="238">
        <f t="shared" si="6"/>
        <v>43</v>
      </c>
      <c r="R6" s="115">
        <f t="shared" si="10"/>
        <v>44</v>
      </c>
      <c r="S6" s="115">
        <f t="shared" si="11"/>
        <v>87</v>
      </c>
      <c r="T6" s="345"/>
      <c r="U6" s="240" t="s">
        <v>704</v>
      </c>
      <c r="V6" s="337" t="s">
        <v>704</v>
      </c>
      <c r="W6" s="334" t="s">
        <v>704</v>
      </c>
      <c r="X6" s="317">
        <f t="shared" si="7"/>
        <v>0.68</v>
      </c>
      <c r="Y6" s="239">
        <f>MAX(zoom!H32:I32)/U15</f>
        <v>0.68</v>
      </c>
      <c r="Z6" s="310">
        <f>MAX(zoom!K32:K32)/U15</f>
        <v>0.16</v>
      </c>
    </row>
    <row r="7" spans="1:27" s="14" customFormat="1" ht="15" thickBot="1" x14ac:dyDescent="0.35">
      <c r="A7" s="391" t="s">
        <v>559</v>
      </c>
      <c r="B7" s="296">
        <f t="shared" si="0"/>
        <v>0.66666666666666663</v>
      </c>
      <c r="C7" s="182">
        <f t="shared" si="1"/>
        <v>0.33333333333333331</v>
      </c>
      <c r="D7" s="297">
        <f t="shared" si="2"/>
        <v>0</v>
      </c>
      <c r="E7" s="181">
        <f t="shared" si="3"/>
        <v>0.52127659574468088</v>
      </c>
      <c r="F7" s="182">
        <f t="shared" si="4"/>
        <v>0.47872340425531917</v>
      </c>
      <c r="G7" s="297">
        <f t="shared" si="8"/>
        <v>0</v>
      </c>
      <c r="H7" s="208">
        <f>SUM(H5:H6)</f>
        <v>60</v>
      </c>
      <c r="I7" s="208">
        <f t="shared" ref="I7:L7" si="12">SUM(I5:I6)</f>
        <v>30</v>
      </c>
      <c r="J7" s="208"/>
      <c r="K7" s="208">
        <f>SUM(K5:K6)</f>
        <v>49</v>
      </c>
      <c r="L7" s="208">
        <f t="shared" si="12"/>
        <v>45</v>
      </c>
      <c r="M7" s="208"/>
      <c r="N7" s="156">
        <f t="shared" si="9"/>
        <v>109</v>
      </c>
      <c r="O7" s="113">
        <f t="shared" si="5"/>
        <v>75</v>
      </c>
      <c r="P7" s="157">
        <f t="shared" si="5"/>
        <v>0</v>
      </c>
      <c r="Q7" s="156">
        <f t="shared" si="6"/>
        <v>90</v>
      </c>
      <c r="R7" s="113">
        <f t="shared" si="10"/>
        <v>94</v>
      </c>
      <c r="S7" s="113">
        <f t="shared" ref="S7:S14" si="13">SUM(Q7:R7)</f>
        <v>184</v>
      </c>
      <c r="T7" s="342">
        <f>zoom!Q28</f>
        <v>146</v>
      </c>
      <c r="U7" s="325" t="s">
        <v>704</v>
      </c>
      <c r="V7" s="338" t="s">
        <v>704</v>
      </c>
      <c r="W7" s="335" t="s">
        <v>704</v>
      </c>
      <c r="X7" s="318">
        <f t="shared" si="7"/>
        <v>0.72</v>
      </c>
      <c r="Y7" s="253">
        <f>MAX(zoom!B32:C32,zoom!H32:I32)/U15</f>
        <v>0.72</v>
      </c>
      <c r="Z7" s="311">
        <f>MAX(zoom!E32:F32,zoom!K32:K32)/U15</f>
        <v>0.16</v>
      </c>
    </row>
    <row r="8" spans="1:27" s="109" customFormat="1" x14ac:dyDescent="0.3">
      <c r="A8" s="392" t="s">
        <v>349</v>
      </c>
      <c r="B8" s="298">
        <f t="shared" si="0"/>
        <v>0.61538461538461542</v>
      </c>
      <c r="C8" s="299">
        <f t="shared" si="1"/>
        <v>0.38461538461538464</v>
      </c>
      <c r="D8" s="300">
        <f t="shared" si="2"/>
        <v>0</v>
      </c>
      <c r="E8" s="301">
        <f t="shared" si="3"/>
        <v>0.55769230769230771</v>
      </c>
      <c r="F8" s="299">
        <f t="shared" si="4"/>
        <v>0.44230769230769229</v>
      </c>
      <c r="G8" s="300">
        <f t="shared" si="8"/>
        <v>0</v>
      </c>
      <c r="H8" s="108">
        <f>SUM(go!B28:E28)</f>
        <v>32</v>
      </c>
      <c r="I8" s="108">
        <f>SUM(go!F28:H28)</f>
        <v>20</v>
      </c>
      <c r="J8" s="108"/>
      <c r="K8" s="108">
        <f>SUM(go!B29:E29)</f>
        <v>29</v>
      </c>
      <c r="L8" s="108">
        <f>SUM(go!F29:H29)</f>
        <v>23</v>
      </c>
      <c r="M8" s="108"/>
      <c r="N8" s="121">
        <f t="shared" si="9"/>
        <v>61</v>
      </c>
      <c r="O8" s="114">
        <f t="shared" si="5"/>
        <v>43</v>
      </c>
      <c r="P8" s="122">
        <f t="shared" si="5"/>
        <v>0</v>
      </c>
      <c r="Q8" s="121">
        <f t="shared" si="6"/>
        <v>52</v>
      </c>
      <c r="R8" s="114">
        <f t="shared" si="10"/>
        <v>52</v>
      </c>
      <c r="S8" s="114">
        <f t="shared" si="13"/>
        <v>104</v>
      </c>
      <c r="T8" s="343">
        <f>go!T28</f>
        <v>176</v>
      </c>
      <c r="U8" s="246">
        <v>0.28000000000000003</v>
      </c>
      <c r="V8" s="247">
        <v>0.28000000000000003</v>
      </c>
      <c r="W8" s="312">
        <v>0.28000000000000003</v>
      </c>
      <c r="X8" s="319">
        <f t="shared" si="7"/>
        <v>0.4</v>
      </c>
      <c r="Y8" s="247">
        <f>MAX(go!B32:D32)/U15</f>
        <v>0.4</v>
      </c>
      <c r="Z8" s="312">
        <f>MAX(go!F32:G32)/U15</f>
        <v>0.16</v>
      </c>
    </row>
    <row r="9" spans="1:27" s="103" customFormat="1" ht="15" thickBot="1" x14ac:dyDescent="0.35">
      <c r="A9" s="393" t="s">
        <v>350</v>
      </c>
      <c r="B9" s="302">
        <f t="shared" si="0"/>
        <v>0.63265306122448983</v>
      </c>
      <c r="C9" s="303">
        <f t="shared" si="1"/>
        <v>0.36734693877551022</v>
      </c>
      <c r="D9" s="304">
        <f t="shared" si="2"/>
        <v>0</v>
      </c>
      <c r="E9" s="305">
        <f t="shared" si="3"/>
        <v>0.57446808510638303</v>
      </c>
      <c r="F9" s="303">
        <f t="shared" si="4"/>
        <v>0.42553191489361702</v>
      </c>
      <c r="G9" s="304">
        <f t="shared" si="8"/>
        <v>0</v>
      </c>
      <c r="H9" s="102">
        <f>SUM(go!I28:L28)</f>
        <v>31</v>
      </c>
      <c r="I9" s="103">
        <f>SUM(go!M28:O28)</f>
        <v>18</v>
      </c>
      <c r="J9" s="102"/>
      <c r="K9" s="102">
        <f>SUM(go!I29:L29)</f>
        <v>27</v>
      </c>
      <c r="L9" s="102">
        <f>SUM(go!M29:O29)</f>
        <v>20</v>
      </c>
      <c r="M9" s="102"/>
      <c r="N9" s="160">
        <f t="shared" si="9"/>
        <v>58</v>
      </c>
      <c r="O9" s="116">
        <f t="shared" si="5"/>
        <v>38</v>
      </c>
      <c r="P9" s="161">
        <f t="shared" si="5"/>
        <v>0</v>
      </c>
      <c r="Q9" s="160">
        <f t="shared" si="6"/>
        <v>49</v>
      </c>
      <c r="R9" s="116">
        <f t="shared" si="10"/>
        <v>47</v>
      </c>
      <c r="S9" s="116">
        <f t="shared" si="13"/>
        <v>96</v>
      </c>
      <c r="T9" s="346"/>
      <c r="U9" s="254">
        <v>0.24</v>
      </c>
      <c r="V9" s="394">
        <v>0.2</v>
      </c>
      <c r="W9" s="313">
        <v>0.24</v>
      </c>
      <c r="X9" s="320">
        <f t="shared" si="7"/>
        <v>0.36</v>
      </c>
      <c r="Y9" s="248">
        <f>MAX(go!I32:K32)/U15</f>
        <v>0.36</v>
      </c>
      <c r="Z9" s="313">
        <f>MAX(go!M32:N32)/U15</f>
        <v>0.2</v>
      </c>
    </row>
    <row r="10" spans="1:27" s="13" customFormat="1" x14ac:dyDescent="0.3">
      <c r="A10" s="233" t="s">
        <v>351</v>
      </c>
      <c r="B10" s="234">
        <f t="shared" si="0"/>
        <v>0.59523809523809523</v>
      </c>
      <c r="C10" s="235">
        <f t="shared" si="1"/>
        <v>0.40476190476190477</v>
      </c>
      <c r="D10" s="236">
        <f t="shared" si="2"/>
        <v>0</v>
      </c>
      <c r="E10" s="237">
        <f t="shared" si="3"/>
        <v>0.59459459459459463</v>
      </c>
      <c r="F10" s="235">
        <f t="shared" si="4"/>
        <v>0.40540540540540543</v>
      </c>
      <c r="G10" s="236">
        <f t="shared" si="8"/>
        <v>0</v>
      </c>
      <c r="H10" s="97">
        <f>SUM(tab!B28:C28)</f>
        <v>25</v>
      </c>
      <c r="I10" s="13">
        <f>SUM(tab!D28:E28)</f>
        <v>17</v>
      </c>
      <c r="J10" s="97"/>
      <c r="K10" s="97">
        <f>SUM(tab!B29:C29)</f>
        <v>22</v>
      </c>
      <c r="L10" s="13">
        <f>SUM(tab!D29:E29)</f>
        <v>15</v>
      </c>
      <c r="M10" s="97"/>
      <c r="N10" s="156">
        <f t="shared" si="9"/>
        <v>47</v>
      </c>
      <c r="O10" s="113">
        <f t="shared" si="5"/>
        <v>32</v>
      </c>
      <c r="P10" s="157">
        <f t="shared" si="5"/>
        <v>0</v>
      </c>
      <c r="Q10" s="238">
        <f t="shared" si="6"/>
        <v>42</v>
      </c>
      <c r="R10" s="115">
        <f t="shared" si="10"/>
        <v>37</v>
      </c>
      <c r="S10" s="115">
        <f t="shared" si="13"/>
        <v>79</v>
      </c>
      <c r="T10" s="345"/>
      <c r="U10" s="327" t="s">
        <v>704</v>
      </c>
      <c r="V10" s="329" t="s">
        <v>704</v>
      </c>
      <c r="W10" s="307" t="s">
        <v>704</v>
      </c>
      <c r="X10" s="316">
        <f t="shared" si="7"/>
        <v>0.56000000000000005</v>
      </c>
      <c r="Y10" s="245">
        <f>MAX(tab!B32:B32)/U15</f>
        <v>0.56000000000000005</v>
      </c>
      <c r="Z10" s="309">
        <f>MAX(tab!D32:D32)/U15</f>
        <v>0.12</v>
      </c>
    </row>
    <row r="11" spans="1:27" s="13" customFormat="1" x14ac:dyDescent="0.3">
      <c r="A11" s="178" t="s">
        <v>352</v>
      </c>
      <c r="B11" s="183">
        <f t="shared" si="0"/>
        <v>0.69230769230769229</v>
      </c>
      <c r="C11" s="184">
        <f t="shared" si="1"/>
        <v>0.25641025641025639</v>
      </c>
      <c r="D11" s="185">
        <f t="shared" si="2"/>
        <v>5.128205128205128E-2</v>
      </c>
      <c r="E11" s="186">
        <f t="shared" si="3"/>
        <v>0.53846153846153844</v>
      </c>
      <c r="F11" s="184">
        <f t="shared" si="4"/>
        <v>0.46153846153846156</v>
      </c>
      <c r="G11" s="185">
        <f>M11/R11</f>
        <v>0</v>
      </c>
      <c r="H11" s="97">
        <f>SUM(tab!F28:I28)</f>
        <v>27</v>
      </c>
      <c r="I11" s="13">
        <f>SUM(tab!J28:K28)</f>
        <v>10</v>
      </c>
      <c r="J11" s="97">
        <f>tab!L28</f>
        <v>2</v>
      </c>
      <c r="K11" s="97">
        <f>SUM(tab!F29:I29)</f>
        <v>21</v>
      </c>
      <c r="L11" s="13">
        <f>SUM(tab!J29:K29)</f>
        <v>18</v>
      </c>
      <c r="M11" s="97">
        <f>tab!L29</f>
        <v>0</v>
      </c>
      <c r="N11" s="156">
        <f t="shared" si="9"/>
        <v>48</v>
      </c>
      <c r="O11" s="113">
        <f t="shared" si="5"/>
        <v>28</v>
      </c>
      <c r="P11" s="157">
        <f t="shared" si="5"/>
        <v>2</v>
      </c>
      <c r="Q11" s="238">
        <f t="shared" si="6"/>
        <v>39</v>
      </c>
      <c r="R11" s="115">
        <f>SUM(K11,L11,M11)</f>
        <v>39</v>
      </c>
      <c r="S11" s="115">
        <f t="shared" si="13"/>
        <v>78</v>
      </c>
      <c r="T11" s="345"/>
      <c r="U11" s="244" t="s">
        <v>704</v>
      </c>
      <c r="V11" s="330" t="s">
        <v>704</v>
      </c>
      <c r="W11" s="307" t="s">
        <v>704</v>
      </c>
      <c r="X11" s="317">
        <f t="shared" si="7"/>
        <v>0.4</v>
      </c>
      <c r="Y11" s="239">
        <f>MAX(tab!F32:H32)/U15</f>
        <v>0.4</v>
      </c>
      <c r="Z11" s="310">
        <f>MAX(tab!J32:J32)/U15</f>
        <v>0.08</v>
      </c>
    </row>
    <row r="12" spans="1:27" s="13" customFormat="1" ht="15" thickBot="1" x14ac:dyDescent="0.35">
      <c r="A12" s="178" t="s">
        <v>353</v>
      </c>
      <c r="B12" s="183">
        <f t="shared" si="0"/>
        <v>0.7142857142857143</v>
      </c>
      <c r="C12" s="184">
        <f t="shared" si="1"/>
        <v>0.22857142857142856</v>
      </c>
      <c r="D12" s="185">
        <f>J12/Q12</f>
        <v>5.7142857142857141E-2</v>
      </c>
      <c r="E12" s="186">
        <f t="shared" si="3"/>
        <v>0.54054054054054057</v>
      </c>
      <c r="F12" s="184">
        <f t="shared" si="4"/>
        <v>0.45945945945945948</v>
      </c>
      <c r="G12" s="185">
        <f t="shared" si="8"/>
        <v>0</v>
      </c>
      <c r="H12" s="97">
        <f>SUM(tab!M28:P28)</f>
        <v>25</v>
      </c>
      <c r="I12" s="13">
        <f>SUM(tab!Q28:R28)</f>
        <v>8</v>
      </c>
      <c r="J12" s="97">
        <f>tab!S28</f>
        <v>2</v>
      </c>
      <c r="K12" s="97">
        <f>SUM(tab!M29:P29)</f>
        <v>20</v>
      </c>
      <c r="L12" s="13">
        <f>SUM(tab!Q29:R29)</f>
        <v>17</v>
      </c>
      <c r="M12" s="97">
        <f>tab!S29</f>
        <v>0</v>
      </c>
      <c r="N12" s="156">
        <f t="shared" si="9"/>
        <v>45</v>
      </c>
      <c r="O12" s="113">
        <f t="shared" si="5"/>
        <v>25</v>
      </c>
      <c r="P12" s="157">
        <f t="shared" si="5"/>
        <v>2</v>
      </c>
      <c r="Q12" s="238">
        <f>SUM(H12,I12,J12)</f>
        <v>35</v>
      </c>
      <c r="R12" s="115">
        <f t="shared" si="10"/>
        <v>37</v>
      </c>
      <c r="S12" s="115">
        <f t="shared" si="13"/>
        <v>72</v>
      </c>
      <c r="T12" s="345"/>
      <c r="U12" s="328" t="s">
        <v>704</v>
      </c>
      <c r="V12" s="331" t="s">
        <v>704</v>
      </c>
      <c r="W12" s="326" t="s">
        <v>704</v>
      </c>
      <c r="X12" s="317">
        <f t="shared" si="7"/>
        <v>0.36</v>
      </c>
      <c r="Y12" s="239">
        <f>MAX(tab!M32:O32)/U15</f>
        <v>0.36</v>
      </c>
      <c r="Z12" s="310">
        <f>MAX(tab!Q32:Q32)/U15</f>
        <v>0.08</v>
      </c>
    </row>
    <row r="13" spans="1:27" s="14" customFormat="1" ht="15" thickBot="1" x14ac:dyDescent="0.35">
      <c r="A13" s="391" t="s">
        <v>560</v>
      </c>
      <c r="B13" s="296">
        <f t="shared" si="0"/>
        <v>0.66379310344827591</v>
      </c>
      <c r="C13" s="182">
        <f t="shared" si="1"/>
        <v>0.30172413793103448</v>
      </c>
      <c r="D13" s="297">
        <f t="shared" si="2"/>
        <v>3.4482758620689655E-2</v>
      </c>
      <c r="E13" s="181">
        <f t="shared" si="3"/>
        <v>0.55752212389380529</v>
      </c>
      <c r="F13" s="182">
        <f t="shared" si="4"/>
        <v>0.44247787610619471</v>
      </c>
      <c r="G13" s="297">
        <f t="shared" si="8"/>
        <v>0</v>
      </c>
      <c r="H13" s="208">
        <f>SUM(H10:H12)</f>
        <v>77</v>
      </c>
      <c r="I13" s="14">
        <f t="shared" ref="I13:L13" si="14">SUM(I10:I12)</f>
        <v>35</v>
      </c>
      <c r="J13" s="208">
        <f>SUM(J10:J12)</f>
        <v>4</v>
      </c>
      <c r="K13" s="208">
        <f>SUM(K10:K12)</f>
        <v>63</v>
      </c>
      <c r="L13" s="14">
        <f t="shared" si="14"/>
        <v>50</v>
      </c>
      <c r="M13" s="208">
        <f>SUM(M10:M12)</f>
        <v>0</v>
      </c>
      <c r="N13" s="156">
        <f t="shared" si="9"/>
        <v>140</v>
      </c>
      <c r="O13" s="113">
        <f t="shared" si="5"/>
        <v>85</v>
      </c>
      <c r="P13" s="157">
        <f t="shared" si="5"/>
        <v>4</v>
      </c>
      <c r="Q13" s="156">
        <f t="shared" si="6"/>
        <v>116</v>
      </c>
      <c r="R13" s="113">
        <f t="shared" si="10"/>
        <v>113</v>
      </c>
      <c r="S13" s="113">
        <f t="shared" si="13"/>
        <v>229</v>
      </c>
      <c r="T13" s="342">
        <f>tab!X28</f>
        <v>170</v>
      </c>
      <c r="U13" s="322">
        <v>0.28000000000000003</v>
      </c>
      <c r="V13" s="323">
        <v>0.28000000000000003</v>
      </c>
      <c r="W13" s="324">
        <v>0.16</v>
      </c>
      <c r="X13" s="321">
        <f t="shared" si="7"/>
        <v>0.56000000000000005</v>
      </c>
      <c r="Y13" s="241">
        <f>MAX(tab!B32:B32,tab!F32:H32,tab!M32:O32)/U15</f>
        <v>0.56000000000000005</v>
      </c>
      <c r="Z13" s="311">
        <f>MAX(tab!D32:D32,tab!J32:J32,tab!Q32:Q32)/U15</f>
        <v>0.12</v>
      </c>
    </row>
    <row r="14" spans="1:27" s="112" customFormat="1" ht="15" thickBot="1" x14ac:dyDescent="0.35">
      <c r="A14" s="390" t="s">
        <v>726</v>
      </c>
      <c r="B14" s="291">
        <f t="shared" si="0"/>
        <v>0.5641025641025641</v>
      </c>
      <c r="C14" s="292">
        <f t="shared" si="1"/>
        <v>0.4358974358974359</v>
      </c>
      <c r="D14" s="293">
        <f t="shared" si="2"/>
        <v>0</v>
      </c>
      <c r="E14" s="294">
        <f t="shared" si="3"/>
        <v>0.44897959183673469</v>
      </c>
      <c r="F14" s="292">
        <f t="shared" si="4"/>
        <v>0.55102040816326525</v>
      </c>
      <c r="G14" s="293">
        <f t="shared" si="8"/>
        <v>0</v>
      </c>
      <c r="H14" s="111">
        <f>SUM(reload!B28:E28)</f>
        <v>22</v>
      </c>
      <c r="I14" s="112">
        <f>SUM(reload!F28:G28)</f>
        <v>17</v>
      </c>
      <c r="J14" s="111"/>
      <c r="K14" s="111">
        <f>SUM(reload!B29:E29)</f>
        <v>22</v>
      </c>
      <c r="L14" s="112">
        <f>SUM(reload!F29:G29)</f>
        <v>27</v>
      </c>
      <c r="M14" s="111"/>
      <c r="N14" s="158">
        <f t="shared" si="9"/>
        <v>44</v>
      </c>
      <c r="O14" s="117">
        <f t="shared" si="5"/>
        <v>44</v>
      </c>
      <c r="P14" s="159">
        <f t="shared" si="5"/>
        <v>0</v>
      </c>
      <c r="Q14" s="158">
        <f t="shared" si="6"/>
        <v>39</v>
      </c>
      <c r="R14" s="117">
        <f t="shared" si="10"/>
        <v>49</v>
      </c>
      <c r="S14" s="117">
        <f t="shared" si="13"/>
        <v>88</v>
      </c>
      <c r="T14" s="344">
        <f>reload!M28</f>
        <v>67</v>
      </c>
      <c r="U14" s="242">
        <v>0.36</v>
      </c>
      <c r="V14" s="295">
        <v>0.12</v>
      </c>
      <c r="W14" s="395">
        <v>0.36</v>
      </c>
      <c r="X14" s="339">
        <f t="shared" si="7"/>
        <v>0.32</v>
      </c>
      <c r="Y14" s="295">
        <f>MAX(reload!B32:D32)/U15</f>
        <v>0.32</v>
      </c>
      <c r="Z14" s="395">
        <f>MAX(reload!F32:G32)/U15</f>
        <v>0.24</v>
      </c>
    </row>
    <row r="15" spans="1:27" s="110" customFormat="1" ht="15" thickBot="1" x14ac:dyDescent="0.35">
      <c r="A15" s="179" t="s">
        <v>491</v>
      </c>
      <c r="B15" s="187">
        <f>H15/$Q$15</f>
        <v>0.65256124721603559</v>
      </c>
      <c r="C15" s="188">
        <f>I15/$Q$15</f>
        <v>0.30734966592427615</v>
      </c>
      <c r="D15" s="189">
        <f>J15/$Q$15</f>
        <v>4.0089086859688199E-2</v>
      </c>
      <c r="E15" s="190">
        <f>K15/$R$15</f>
        <v>0.59606986899563319</v>
      </c>
      <c r="F15" s="188">
        <f>L15/$R$15</f>
        <v>0.3930131004366812</v>
      </c>
      <c r="G15" s="188">
        <f>M15/$R$15</f>
        <v>1.0917030567685589E-2</v>
      </c>
      <c r="H15" s="118">
        <f t="shared" ref="H15:S15" si="15">SUM(H3:H4,H7:H9,H13:H14)</f>
        <v>293</v>
      </c>
      <c r="I15" s="118">
        <f t="shared" si="15"/>
        <v>138</v>
      </c>
      <c r="J15" s="118">
        <f>SUM(J3:J4,J7:J9,J13:J14)</f>
        <v>18</v>
      </c>
      <c r="K15" s="118">
        <f>SUM(K3:K4,K7:K9,K13:K14)</f>
        <v>273</v>
      </c>
      <c r="L15" s="118">
        <f t="shared" si="15"/>
        <v>180</v>
      </c>
      <c r="M15" s="118">
        <f t="shared" si="15"/>
        <v>5</v>
      </c>
      <c r="N15" s="156">
        <f t="shared" si="15"/>
        <v>566</v>
      </c>
      <c r="O15" s="113">
        <f t="shared" si="15"/>
        <v>318</v>
      </c>
      <c r="P15" s="157">
        <f t="shared" si="15"/>
        <v>23</v>
      </c>
      <c r="Q15" s="156">
        <f t="shared" si="15"/>
        <v>449</v>
      </c>
      <c r="R15" s="113">
        <f t="shared" si="15"/>
        <v>458</v>
      </c>
      <c r="S15" s="113">
        <f t="shared" si="15"/>
        <v>907</v>
      </c>
      <c r="T15" s="342">
        <f>SUM(T3:T14)</f>
        <v>691</v>
      </c>
      <c r="U15" s="421">
        <f>COUNTA(background!O2:O26)</f>
        <v>25</v>
      </c>
      <c r="V15" s="422"/>
      <c r="W15" s="422"/>
      <c r="X15" s="422"/>
      <c r="Y15" s="422"/>
      <c r="Z15" s="423"/>
      <c r="AA15" s="306"/>
    </row>
    <row r="16" spans="1:27" s="3" customFormat="1" x14ac:dyDescent="0.3">
      <c r="A16" s="180"/>
      <c r="B16" s="191"/>
      <c r="C16" s="192"/>
      <c r="D16" s="193"/>
      <c r="E16" s="192"/>
      <c r="F16" s="192"/>
      <c r="G16" s="192"/>
      <c r="H16" s="97"/>
      <c r="I16" s="97"/>
      <c r="J16" s="97"/>
      <c r="K16" s="97"/>
      <c r="L16" s="97"/>
      <c r="M16" s="97"/>
      <c r="N16" s="156"/>
      <c r="O16" s="113"/>
      <c r="P16" s="157"/>
      <c r="Q16" s="156"/>
      <c r="R16" s="113"/>
      <c r="S16" s="113"/>
      <c r="T16" s="347">
        <f>T15/S15</f>
        <v>0.76185226019845642</v>
      </c>
      <c r="U16" s="8"/>
      <c r="W16" s="119"/>
      <c r="Z16" s="119"/>
    </row>
  </sheetData>
  <mergeCells count="3">
    <mergeCell ref="U15:Z15"/>
    <mergeCell ref="U1:W1"/>
    <mergeCell ref="X1:Z1"/>
  </mergeCells>
  <conditionalFormatting sqref="B3:G14">
    <cfRule type="colorScale" priority="6">
      <colorScale>
        <cfvo type="min"/>
        <cfvo type="percentile" val="50"/>
        <cfvo type="max"/>
        <color rgb="FFF8696B"/>
        <color rgb="FFFFEB84"/>
        <color rgb="FF63BE7B"/>
      </colorScale>
    </cfRule>
  </conditionalFormatting>
  <conditionalFormatting sqref="B15:G15">
    <cfRule type="colorScale" priority="5">
      <colorScale>
        <cfvo type="min"/>
        <cfvo type="percentile" val="50"/>
        <cfvo type="max"/>
        <color rgb="FFF8696B"/>
        <color rgb="FFFFEB84"/>
        <color rgb="FF63BE7B"/>
      </colorScale>
    </cfRule>
  </conditionalFormatting>
  <conditionalFormatting sqref="B3:G15">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16" zoomScale="120" zoomScaleNormal="120" workbookViewId="0">
      <pane xSplit="1" topLeftCell="B1" activePane="topRight" state="frozen"/>
      <selection pane="topRight" activeCell="A27" sqref="A27:L33"/>
    </sheetView>
  </sheetViews>
  <sheetFormatPr defaultRowHeight="14.4" x14ac:dyDescent="0.3"/>
  <cols>
    <col min="1" max="1" width="11.109375" customWidth="1"/>
    <col min="2" max="2" width="5.77734375" style="8" customWidth="1"/>
    <col min="3" max="3" width="8.6640625" style="3" customWidth="1"/>
    <col min="4" max="4" width="10.77734375" style="3" customWidth="1"/>
    <col min="5" max="5" width="12.21875" style="9" customWidth="1"/>
    <col min="6" max="6" width="7.21875" style="8" customWidth="1"/>
    <col min="7" max="7" width="9.33203125" style="9" customWidth="1"/>
    <col min="8" max="8" width="10.77734375" style="9" customWidth="1"/>
    <col min="9" max="9" width="7.77734375" style="8" customWidth="1"/>
    <col min="10" max="10" width="6.77734375" style="3" customWidth="1"/>
    <col min="11" max="11" width="10.6640625" style="3" customWidth="1"/>
    <col min="12" max="12" width="5.109375" style="9" customWidth="1"/>
    <col min="13" max="13" width="12.88671875" customWidth="1"/>
    <col min="14" max="14" width="15.21875" customWidth="1"/>
    <col min="15" max="15" width="16.44140625" style="11" customWidth="1"/>
    <col min="16" max="16" width="5.109375" style="42" customWidth="1"/>
  </cols>
  <sheetData>
    <row r="1" spans="1:16" s="5" customFormat="1" x14ac:dyDescent="0.3">
      <c r="A1" s="4" t="s">
        <v>41</v>
      </c>
      <c r="B1" s="4" t="s">
        <v>59</v>
      </c>
      <c r="C1" s="5" t="s">
        <v>171</v>
      </c>
      <c r="D1" s="5" t="s">
        <v>172</v>
      </c>
      <c r="E1" s="6" t="s">
        <v>504</v>
      </c>
      <c r="F1" s="4" t="s">
        <v>258</v>
      </c>
      <c r="G1" s="6" t="s">
        <v>259</v>
      </c>
      <c r="H1" s="6" t="s">
        <v>257</v>
      </c>
      <c r="I1" s="4" t="s">
        <v>56</v>
      </c>
      <c r="J1" s="5" t="s">
        <v>57</v>
      </c>
      <c r="K1" s="5" t="s">
        <v>58</v>
      </c>
      <c r="L1" s="6" t="s">
        <v>505</v>
      </c>
      <c r="M1" s="5" t="s">
        <v>260</v>
      </c>
      <c r="N1" s="5" t="s">
        <v>261</v>
      </c>
      <c r="O1" s="10" t="s">
        <v>262</v>
      </c>
      <c r="P1" s="50" t="s">
        <v>375</v>
      </c>
    </row>
    <row r="2" spans="1:16" s="3" customFormat="1" x14ac:dyDescent="0.3">
      <c r="A2" s="59" t="s">
        <v>0</v>
      </c>
      <c r="B2" s="8">
        <v>1</v>
      </c>
      <c r="C2" s="3">
        <v>2</v>
      </c>
      <c r="E2" s="9"/>
      <c r="F2" s="8"/>
      <c r="G2" s="9"/>
      <c r="H2" s="9"/>
      <c r="I2" s="8">
        <v>1</v>
      </c>
      <c r="J2" s="3">
        <v>2</v>
      </c>
      <c r="L2" s="9"/>
      <c r="O2" s="11"/>
      <c r="P2" s="49"/>
    </row>
    <row r="3" spans="1:16" s="3" customFormat="1" x14ac:dyDescent="0.3">
      <c r="A3" s="8" t="s">
        <v>153</v>
      </c>
      <c r="B3" s="8"/>
      <c r="E3" s="9"/>
      <c r="F3" s="8"/>
      <c r="G3" s="9"/>
      <c r="H3" s="9" t="s">
        <v>158</v>
      </c>
      <c r="I3" s="8">
        <v>1</v>
      </c>
      <c r="J3" s="3">
        <v>2</v>
      </c>
      <c r="L3" s="9"/>
      <c r="O3" s="11"/>
      <c r="P3" s="49"/>
    </row>
    <row r="4" spans="1:16" s="3" customFormat="1" x14ac:dyDescent="0.3">
      <c r="A4" s="8" t="s">
        <v>161</v>
      </c>
      <c r="B4" s="8">
        <v>1</v>
      </c>
      <c r="D4" s="3">
        <v>2</v>
      </c>
      <c r="E4" s="9" t="s">
        <v>175</v>
      </c>
      <c r="F4" s="8"/>
      <c r="G4" s="9" t="s">
        <v>174</v>
      </c>
      <c r="H4" s="9" t="s">
        <v>173</v>
      </c>
      <c r="I4" s="8">
        <v>1</v>
      </c>
      <c r="J4" s="3">
        <v>2</v>
      </c>
      <c r="L4" s="9"/>
      <c r="O4" s="11"/>
      <c r="P4" s="49"/>
    </row>
    <row r="5" spans="1:16" s="3" customFormat="1" x14ac:dyDescent="0.3">
      <c r="A5" s="8" t="s">
        <v>162</v>
      </c>
      <c r="B5" s="8"/>
      <c r="D5" s="3">
        <v>2</v>
      </c>
      <c r="E5" s="9"/>
      <c r="F5" s="8"/>
      <c r="G5" s="9"/>
      <c r="H5" s="66" t="s">
        <v>256</v>
      </c>
      <c r="I5" s="8"/>
      <c r="J5" s="3">
        <v>2</v>
      </c>
      <c r="K5" s="3">
        <v>1</v>
      </c>
      <c r="L5" s="9"/>
      <c r="O5" s="11"/>
      <c r="P5" s="49"/>
    </row>
    <row r="6" spans="1:16" s="3" customFormat="1" x14ac:dyDescent="0.3">
      <c r="A6" s="8" t="s">
        <v>163</v>
      </c>
      <c r="B6" s="8"/>
      <c r="C6" s="3">
        <v>1</v>
      </c>
      <c r="E6" s="9"/>
      <c r="F6" s="8"/>
      <c r="G6" s="9" t="s">
        <v>275</v>
      </c>
      <c r="H6" s="66" t="s">
        <v>274</v>
      </c>
      <c r="I6" s="8"/>
      <c r="J6" s="3">
        <v>2</v>
      </c>
      <c r="L6" s="9"/>
      <c r="O6" s="11"/>
      <c r="P6" s="49"/>
    </row>
    <row r="7" spans="1:16" s="3" customFormat="1" x14ac:dyDescent="0.3">
      <c r="A7" s="8" t="s">
        <v>182</v>
      </c>
      <c r="B7" s="8"/>
      <c r="C7" s="3">
        <v>1</v>
      </c>
      <c r="E7" s="9"/>
      <c r="F7" s="8"/>
      <c r="G7" s="9"/>
      <c r="H7" s="9" t="s">
        <v>280</v>
      </c>
      <c r="I7" s="8">
        <v>1</v>
      </c>
      <c r="J7" s="3">
        <v>2</v>
      </c>
      <c r="L7" s="9"/>
      <c r="O7" s="11"/>
      <c r="P7" s="49"/>
    </row>
    <row r="8" spans="1:16" s="3" customFormat="1" x14ac:dyDescent="0.3">
      <c r="A8" s="8" t="s">
        <v>183</v>
      </c>
      <c r="B8" s="8"/>
      <c r="C8" s="3">
        <v>2</v>
      </c>
      <c r="E8" s="9" t="s">
        <v>292</v>
      </c>
      <c r="F8" s="8"/>
      <c r="G8" s="9"/>
      <c r="H8" s="9" t="s">
        <v>173</v>
      </c>
      <c r="I8" s="8"/>
      <c r="J8" s="3">
        <v>1</v>
      </c>
      <c r="L8" s="9"/>
      <c r="O8" s="11" t="s">
        <v>293</v>
      </c>
      <c r="P8" s="49"/>
    </row>
    <row r="9" spans="1:16" s="3" customFormat="1" x14ac:dyDescent="0.3">
      <c r="A9" s="8" t="s">
        <v>184</v>
      </c>
      <c r="B9" s="8"/>
      <c r="C9" s="12">
        <v>1</v>
      </c>
      <c r="D9" s="3">
        <v>1</v>
      </c>
      <c r="E9" s="9" t="s">
        <v>306</v>
      </c>
      <c r="F9" s="8"/>
      <c r="G9" s="9"/>
      <c r="H9" s="9"/>
      <c r="I9" s="8"/>
      <c r="J9" s="3">
        <v>1</v>
      </c>
      <c r="L9" s="9" t="s">
        <v>306</v>
      </c>
      <c r="O9" s="11"/>
      <c r="P9" s="49"/>
    </row>
    <row r="10" spans="1:16" s="3" customFormat="1" x14ac:dyDescent="0.3">
      <c r="A10" s="8" t="s">
        <v>185</v>
      </c>
      <c r="B10" s="8"/>
      <c r="C10" s="12">
        <v>2</v>
      </c>
      <c r="E10" s="9"/>
      <c r="F10" s="8"/>
      <c r="G10" s="9"/>
      <c r="H10" s="9"/>
      <c r="I10" s="8"/>
      <c r="J10" s="3">
        <v>2</v>
      </c>
      <c r="L10" s="9"/>
      <c r="O10" s="11"/>
      <c r="P10" s="49"/>
    </row>
    <row r="11" spans="1:16" s="3" customFormat="1" x14ac:dyDescent="0.3">
      <c r="A11" s="8" t="s">
        <v>186</v>
      </c>
      <c r="B11" s="8"/>
      <c r="E11" s="9"/>
      <c r="F11" s="8"/>
      <c r="G11" s="9"/>
      <c r="H11" s="9" t="s">
        <v>280</v>
      </c>
      <c r="I11" s="8"/>
      <c r="J11" s="3">
        <v>1</v>
      </c>
      <c r="L11" s="9" t="s">
        <v>326</v>
      </c>
      <c r="O11" s="11" t="s">
        <v>280</v>
      </c>
      <c r="P11" s="49"/>
    </row>
    <row r="12" spans="1:16" s="3" customFormat="1" x14ac:dyDescent="0.3">
      <c r="A12" s="8" t="s">
        <v>187</v>
      </c>
      <c r="B12" s="8"/>
      <c r="C12" s="12">
        <v>2</v>
      </c>
      <c r="E12" s="9"/>
      <c r="F12" s="8"/>
      <c r="G12" s="9"/>
      <c r="H12" s="9" t="s">
        <v>173</v>
      </c>
      <c r="I12" s="8"/>
      <c r="J12" s="3">
        <v>1</v>
      </c>
      <c r="L12" s="9" t="s">
        <v>391</v>
      </c>
      <c r="O12" s="11"/>
      <c r="P12" s="49"/>
    </row>
    <row r="13" spans="1:16" s="3" customFormat="1" x14ac:dyDescent="0.3">
      <c r="A13" s="8" t="s">
        <v>188</v>
      </c>
      <c r="B13" s="8"/>
      <c r="C13" s="12">
        <v>2</v>
      </c>
      <c r="D13" s="3">
        <v>1</v>
      </c>
      <c r="E13" s="9"/>
      <c r="F13" s="11" t="s">
        <v>367</v>
      </c>
      <c r="G13" s="9"/>
      <c r="H13" s="9" t="s">
        <v>173</v>
      </c>
      <c r="I13" s="8"/>
      <c r="J13" s="3">
        <v>2</v>
      </c>
      <c r="K13" s="3">
        <v>1</v>
      </c>
      <c r="L13" s="9"/>
      <c r="O13" s="11"/>
      <c r="P13" s="49"/>
    </row>
    <row r="14" spans="1:16" s="3" customFormat="1" x14ac:dyDescent="0.3">
      <c r="A14" s="8" t="s">
        <v>189</v>
      </c>
      <c r="B14" s="8"/>
      <c r="D14" s="3">
        <v>2</v>
      </c>
      <c r="E14" s="9"/>
      <c r="F14" s="8"/>
      <c r="G14" s="9" t="s">
        <v>376</v>
      </c>
      <c r="H14" s="9"/>
      <c r="I14" s="8"/>
      <c r="J14" s="3">
        <v>2</v>
      </c>
      <c r="K14" s="3">
        <v>1</v>
      </c>
      <c r="L14" s="9"/>
      <c r="N14" s="3" t="s">
        <v>376</v>
      </c>
      <c r="O14" s="11"/>
      <c r="P14" s="49"/>
    </row>
    <row r="15" spans="1:16" s="3" customFormat="1" x14ac:dyDescent="0.3">
      <c r="A15" s="8" t="s">
        <v>190</v>
      </c>
      <c r="B15" s="8"/>
      <c r="C15" s="12">
        <v>1</v>
      </c>
      <c r="E15" s="9" t="s">
        <v>389</v>
      </c>
      <c r="F15" s="8"/>
      <c r="G15" s="9" t="s">
        <v>388</v>
      </c>
      <c r="H15" s="9"/>
      <c r="I15" s="8"/>
      <c r="K15" s="3">
        <v>1</v>
      </c>
      <c r="L15" s="9" t="s">
        <v>390</v>
      </c>
      <c r="N15" s="3" t="s">
        <v>388</v>
      </c>
      <c r="O15" s="11"/>
      <c r="P15" s="49" t="s">
        <v>392</v>
      </c>
    </row>
    <row r="16" spans="1:16" s="3" customFormat="1" x14ac:dyDescent="0.3">
      <c r="A16" s="8" t="s">
        <v>191</v>
      </c>
      <c r="B16" s="8"/>
      <c r="C16" s="12">
        <v>2</v>
      </c>
      <c r="D16" s="3">
        <v>1</v>
      </c>
      <c r="E16" s="9" t="s">
        <v>405</v>
      </c>
      <c r="F16" s="8"/>
      <c r="G16" s="9" t="s">
        <v>406</v>
      </c>
      <c r="H16" s="9"/>
      <c r="I16" s="8"/>
      <c r="J16" s="3">
        <v>2</v>
      </c>
      <c r="L16" s="9" t="s">
        <v>405</v>
      </c>
      <c r="N16" s="3" t="s">
        <v>376</v>
      </c>
      <c r="O16" s="11" t="s">
        <v>407</v>
      </c>
      <c r="P16" s="49"/>
    </row>
    <row r="17" spans="1:16" s="3" customFormat="1" x14ac:dyDescent="0.3">
      <c r="A17" s="8" t="s">
        <v>192</v>
      </c>
      <c r="B17" s="8"/>
      <c r="C17" s="12">
        <v>2</v>
      </c>
      <c r="E17" s="9"/>
      <c r="F17" s="8"/>
      <c r="G17" s="9"/>
      <c r="H17" s="9"/>
      <c r="I17" s="8"/>
      <c r="J17" s="3">
        <v>2</v>
      </c>
      <c r="L17" s="9"/>
      <c r="O17" s="11"/>
      <c r="P17" s="49" t="s">
        <v>420</v>
      </c>
    </row>
    <row r="18" spans="1:16" s="3" customFormat="1" x14ac:dyDescent="0.3">
      <c r="A18" s="8" t="s">
        <v>193</v>
      </c>
      <c r="B18" s="8"/>
      <c r="C18" s="12">
        <v>2</v>
      </c>
      <c r="E18" s="9"/>
      <c r="F18" s="8"/>
      <c r="G18" s="9"/>
      <c r="H18" s="9" t="s">
        <v>427</v>
      </c>
      <c r="I18" s="8"/>
      <c r="J18" s="3">
        <v>2</v>
      </c>
      <c r="L18" s="9"/>
      <c r="O18" s="11"/>
      <c r="P18" s="49"/>
    </row>
    <row r="19" spans="1:16" s="3" customFormat="1" x14ac:dyDescent="0.3">
      <c r="A19" s="8" t="s">
        <v>194</v>
      </c>
      <c r="B19" s="8"/>
      <c r="C19" s="12">
        <v>2</v>
      </c>
      <c r="E19" s="9"/>
      <c r="F19" s="8"/>
      <c r="G19" s="66" t="s">
        <v>388</v>
      </c>
      <c r="H19" s="9"/>
      <c r="I19" s="8"/>
      <c r="J19" s="12">
        <v>2</v>
      </c>
      <c r="K19" s="3">
        <v>1</v>
      </c>
      <c r="L19" s="9" t="s">
        <v>542</v>
      </c>
      <c r="N19" s="12" t="s">
        <v>388</v>
      </c>
      <c r="O19" s="11"/>
      <c r="P19" s="49"/>
    </row>
    <row r="20" spans="1:16" s="3" customFormat="1" x14ac:dyDescent="0.3">
      <c r="A20" s="8" t="s">
        <v>195</v>
      </c>
      <c r="B20" s="8"/>
      <c r="D20" s="3">
        <v>1</v>
      </c>
      <c r="E20" s="9"/>
      <c r="F20" s="8"/>
      <c r="G20" s="66" t="s">
        <v>582</v>
      </c>
      <c r="H20" s="9"/>
      <c r="I20" s="8">
        <v>1</v>
      </c>
      <c r="J20" s="12">
        <v>1</v>
      </c>
      <c r="K20" s="3">
        <v>2</v>
      </c>
      <c r="L20" s="9"/>
      <c r="N20" s="12" t="s">
        <v>583</v>
      </c>
      <c r="O20" s="11"/>
      <c r="P20" s="49"/>
    </row>
    <row r="21" spans="1:16" s="3" customFormat="1" x14ac:dyDescent="0.3">
      <c r="A21" s="8" t="s">
        <v>196</v>
      </c>
      <c r="B21" s="8"/>
      <c r="D21" s="3">
        <v>2</v>
      </c>
      <c r="E21" s="9"/>
      <c r="F21" s="8"/>
      <c r="G21" s="66" t="s">
        <v>591</v>
      </c>
      <c r="H21" s="9"/>
      <c r="I21" s="8"/>
      <c r="J21" s="12">
        <v>2</v>
      </c>
      <c r="K21" s="3">
        <v>1</v>
      </c>
      <c r="L21" s="9"/>
      <c r="O21" s="11"/>
      <c r="P21" s="49"/>
    </row>
    <row r="22" spans="1:16" s="3" customFormat="1" x14ac:dyDescent="0.3">
      <c r="A22" s="8" t="s">
        <v>197</v>
      </c>
      <c r="B22" s="8"/>
      <c r="E22" s="9"/>
      <c r="F22" s="8"/>
      <c r="G22" s="9"/>
      <c r="H22" s="9" t="s">
        <v>621</v>
      </c>
      <c r="I22" s="8">
        <v>1</v>
      </c>
      <c r="L22" s="9"/>
      <c r="O22" s="11" t="s">
        <v>280</v>
      </c>
      <c r="P22" s="49"/>
    </row>
    <row r="23" spans="1:16" s="3" customFormat="1" x14ac:dyDescent="0.3">
      <c r="A23" s="8" t="s">
        <v>229</v>
      </c>
      <c r="B23" s="8" t="s">
        <v>630</v>
      </c>
      <c r="C23" s="3">
        <v>2</v>
      </c>
      <c r="E23" s="9"/>
      <c r="F23" s="8"/>
      <c r="G23" s="9"/>
      <c r="H23" s="9"/>
      <c r="I23" s="8" t="s">
        <v>631</v>
      </c>
      <c r="J23" s="12">
        <v>2</v>
      </c>
      <c r="L23" s="9"/>
      <c r="O23" s="11"/>
      <c r="P23" s="49"/>
    </row>
    <row r="24" spans="1:16" s="3" customFormat="1" x14ac:dyDescent="0.3">
      <c r="A24" s="8" t="s">
        <v>230</v>
      </c>
      <c r="B24" s="8"/>
      <c r="C24" s="3">
        <v>2</v>
      </c>
      <c r="D24" s="3">
        <v>1</v>
      </c>
      <c r="E24" s="9" t="s">
        <v>636</v>
      </c>
      <c r="F24" s="8"/>
      <c r="G24" s="9"/>
      <c r="H24" s="9" t="s">
        <v>173</v>
      </c>
      <c r="I24" s="8"/>
      <c r="J24" s="12">
        <v>2</v>
      </c>
      <c r="K24" s="12">
        <v>1</v>
      </c>
      <c r="L24" s="9"/>
      <c r="O24" s="11"/>
      <c r="P24" s="49"/>
    </row>
    <row r="25" spans="1:16" s="3" customFormat="1" x14ac:dyDescent="0.3">
      <c r="A25" s="8" t="s">
        <v>231</v>
      </c>
      <c r="B25" s="8"/>
      <c r="D25" s="12">
        <v>2</v>
      </c>
      <c r="E25" s="9"/>
      <c r="F25" s="8"/>
      <c r="G25" s="9"/>
      <c r="H25" s="9" t="s">
        <v>173</v>
      </c>
      <c r="I25" s="8"/>
      <c r="J25" s="12">
        <v>2</v>
      </c>
      <c r="L25" s="9" t="s">
        <v>653</v>
      </c>
      <c r="O25" s="11"/>
      <c r="P25" s="49"/>
    </row>
    <row r="26" spans="1:16" s="35" customFormat="1" ht="15" thickBot="1" x14ac:dyDescent="0.35">
      <c r="A26" s="31" t="s">
        <v>232</v>
      </c>
      <c r="B26" s="31"/>
      <c r="D26" s="35">
        <v>1</v>
      </c>
      <c r="E26" s="34"/>
      <c r="F26" s="31"/>
      <c r="G26" s="34"/>
      <c r="H26" s="367" t="s">
        <v>274</v>
      </c>
      <c r="I26" s="31"/>
      <c r="J26" s="35">
        <v>2</v>
      </c>
      <c r="K26" s="35">
        <v>1</v>
      </c>
      <c r="L26" s="34"/>
      <c r="O26" s="133" t="s">
        <v>660</v>
      </c>
      <c r="P26" s="51"/>
    </row>
    <row r="27" spans="1:16" s="2" customFormat="1" ht="15" thickBot="1" x14ac:dyDescent="0.35">
      <c r="A27" s="348" t="s">
        <v>348</v>
      </c>
      <c r="B27" s="348" t="s">
        <v>440</v>
      </c>
      <c r="C27" s="349" t="s">
        <v>444</v>
      </c>
      <c r="D27" s="349" t="s">
        <v>445</v>
      </c>
      <c r="E27" s="365" t="s">
        <v>501</v>
      </c>
      <c r="F27" s="348" t="s">
        <v>441</v>
      </c>
      <c r="G27" s="365" t="s">
        <v>442</v>
      </c>
      <c r="H27" s="365" t="s">
        <v>443</v>
      </c>
      <c r="I27" s="355" t="s">
        <v>489</v>
      </c>
      <c r="J27" s="370" t="s">
        <v>490</v>
      </c>
      <c r="K27" s="356" t="s">
        <v>492</v>
      </c>
      <c r="L27" s="356" t="s">
        <v>491</v>
      </c>
      <c r="M27" s="270" t="s">
        <v>741</v>
      </c>
      <c r="N27" s="270"/>
      <c r="O27" s="130"/>
      <c r="P27" s="52"/>
    </row>
    <row r="28" spans="1:16" s="3" customFormat="1" x14ac:dyDescent="0.3">
      <c r="A28" s="37" t="s">
        <v>749</v>
      </c>
      <c r="B28" s="8">
        <f t="shared" ref="B28:H28" si="0">COUNTA(B2:B26)</f>
        <v>3</v>
      </c>
      <c r="C28" s="3">
        <f t="shared" si="0"/>
        <v>15</v>
      </c>
      <c r="D28" s="3">
        <f t="shared" si="0"/>
        <v>11</v>
      </c>
      <c r="E28" s="9">
        <f t="shared" si="0"/>
        <v>6</v>
      </c>
      <c r="F28" s="8">
        <f t="shared" si="0"/>
        <v>1</v>
      </c>
      <c r="G28" s="9">
        <f t="shared" si="0"/>
        <v>8</v>
      </c>
      <c r="H28" s="9">
        <f t="shared" si="0"/>
        <v>14</v>
      </c>
      <c r="I28" s="357">
        <f t="shared" ref="I28:I33" si="1">SUM(B28:E28)</f>
        <v>35</v>
      </c>
      <c r="J28" s="371">
        <f t="shared" ref="J28:J33" si="2">SUM(F28:G28)</f>
        <v>9</v>
      </c>
      <c r="K28" s="368">
        <f t="shared" ref="K28:K33" si="3">H28</f>
        <v>14</v>
      </c>
      <c r="L28" s="396">
        <f t="shared" ref="L28:L33" si="4">SUM(I28:K28)</f>
        <v>58</v>
      </c>
      <c r="M28" s="104">
        <f>SUM(B30:E30)</f>
        <v>81</v>
      </c>
      <c r="N28" s="271">
        <f>M28/L30</f>
        <v>0.71052631578947367</v>
      </c>
      <c r="O28" s="11"/>
      <c r="P28" s="49"/>
    </row>
    <row r="29" spans="1:16" s="3" customFormat="1" ht="15" thickBot="1" x14ac:dyDescent="0.35">
      <c r="A29" s="37" t="s">
        <v>750</v>
      </c>
      <c r="B29" s="8">
        <f t="shared" ref="B29:H29" si="5">COUNTA(I2:I26)</f>
        <v>7</v>
      </c>
      <c r="C29" s="3">
        <f t="shared" si="5"/>
        <v>23</v>
      </c>
      <c r="D29" s="3">
        <f t="shared" si="5"/>
        <v>9</v>
      </c>
      <c r="E29" s="9">
        <f t="shared" si="5"/>
        <v>7</v>
      </c>
      <c r="F29" s="8">
        <f t="shared" si="5"/>
        <v>0</v>
      </c>
      <c r="G29" s="9">
        <f t="shared" si="5"/>
        <v>5</v>
      </c>
      <c r="H29" s="9">
        <f t="shared" si="5"/>
        <v>5</v>
      </c>
      <c r="I29" s="358">
        <f t="shared" si="1"/>
        <v>46</v>
      </c>
      <c r="J29" s="372">
        <f t="shared" si="2"/>
        <v>5</v>
      </c>
      <c r="K29" s="369">
        <f t="shared" si="3"/>
        <v>5</v>
      </c>
      <c r="L29" s="397">
        <f t="shared" si="4"/>
        <v>56</v>
      </c>
      <c r="M29" s="104"/>
      <c r="N29" s="104"/>
      <c r="O29" s="11"/>
      <c r="P29" s="49"/>
    </row>
    <row r="30" spans="1:16" s="82" customFormat="1" hidden="1" x14ac:dyDescent="0.3">
      <c r="A30" s="350" t="s">
        <v>479</v>
      </c>
      <c r="B30" s="350">
        <f t="shared" ref="B30:H30" si="6">SUM(B28:B29)</f>
        <v>10</v>
      </c>
      <c r="C30" s="351">
        <f t="shared" si="6"/>
        <v>38</v>
      </c>
      <c r="D30" s="351">
        <f t="shared" si="6"/>
        <v>20</v>
      </c>
      <c r="E30" s="359">
        <f t="shared" si="6"/>
        <v>13</v>
      </c>
      <c r="F30" s="350">
        <f t="shared" si="6"/>
        <v>1</v>
      </c>
      <c r="G30" s="359">
        <f t="shared" si="6"/>
        <v>13</v>
      </c>
      <c r="H30" s="359">
        <f t="shared" si="6"/>
        <v>19</v>
      </c>
      <c r="I30" s="93">
        <f t="shared" si="1"/>
        <v>81</v>
      </c>
      <c r="J30" s="373">
        <f t="shared" si="2"/>
        <v>14</v>
      </c>
      <c r="K30" s="90">
        <f t="shared" si="3"/>
        <v>19</v>
      </c>
      <c r="L30" s="398">
        <f t="shared" si="4"/>
        <v>114</v>
      </c>
      <c r="M30" s="272"/>
      <c r="N30" s="272"/>
      <c r="O30" s="131"/>
      <c r="P30" s="85"/>
    </row>
    <row r="31" spans="1:16" s="65" customFormat="1" ht="15" hidden="1" thickBot="1" x14ac:dyDescent="0.35">
      <c r="A31" s="352" t="s">
        <v>474</v>
      </c>
      <c r="B31" s="352">
        <f t="shared" ref="B31:H31" si="7">ABS(B28-B29)</f>
        <v>4</v>
      </c>
      <c r="C31" s="353">
        <f t="shared" si="7"/>
        <v>8</v>
      </c>
      <c r="D31" s="353">
        <f t="shared" si="7"/>
        <v>2</v>
      </c>
      <c r="E31" s="362">
        <f t="shared" si="7"/>
        <v>1</v>
      </c>
      <c r="F31" s="352">
        <f t="shared" si="7"/>
        <v>1</v>
      </c>
      <c r="G31" s="362">
        <f t="shared" si="7"/>
        <v>3</v>
      </c>
      <c r="H31" s="362">
        <f t="shared" si="7"/>
        <v>9</v>
      </c>
      <c r="I31" s="94">
        <f t="shared" si="1"/>
        <v>15</v>
      </c>
      <c r="J31" s="374">
        <f t="shared" si="2"/>
        <v>4</v>
      </c>
      <c r="K31" s="91">
        <f t="shared" si="3"/>
        <v>9</v>
      </c>
      <c r="L31" s="398">
        <f t="shared" si="4"/>
        <v>28</v>
      </c>
      <c r="M31" s="273"/>
      <c r="N31" s="273"/>
      <c r="O31" s="132"/>
      <c r="P31" s="81"/>
    </row>
    <row r="32" spans="1:16" s="30" customFormat="1" x14ac:dyDescent="0.3">
      <c r="A32" s="162" t="s">
        <v>730</v>
      </c>
      <c r="B32" s="366">
        <f>COUNTIF(B2:B26, "2") + COUNTIF(B2:B26, "2*")</f>
        <v>0</v>
      </c>
      <c r="C32" s="30">
        <f>COUNTIF(C2:C26, "2") + COUNTIF(C2:C26, "2*")</f>
        <v>11</v>
      </c>
      <c r="D32" s="30">
        <f t="shared" ref="D32:H32" si="8">COUNTIF(D2:D26, "2") + COUNTIF(D2:D26, "2*")</f>
        <v>5</v>
      </c>
      <c r="E32" s="354">
        <f t="shared" si="8"/>
        <v>1</v>
      </c>
      <c r="F32" s="366">
        <f t="shared" si="8"/>
        <v>0</v>
      </c>
      <c r="G32" s="354">
        <f t="shared" si="8"/>
        <v>3</v>
      </c>
      <c r="H32" s="354">
        <f t="shared" si="8"/>
        <v>7</v>
      </c>
      <c r="I32" s="357">
        <f t="shared" si="1"/>
        <v>17</v>
      </c>
      <c r="J32" s="371">
        <f t="shared" si="2"/>
        <v>3</v>
      </c>
      <c r="K32" s="368">
        <f t="shared" si="3"/>
        <v>7</v>
      </c>
      <c r="L32" s="396">
        <f t="shared" si="4"/>
        <v>27</v>
      </c>
    </row>
    <row r="33" spans="1:16" s="35" customFormat="1" ht="15" thickBot="1" x14ac:dyDescent="0.35">
      <c r="A33" s="163" t="s">
        <v>731</v>
      </c>
      <c r="B33" s="31">
        <f t="shared" ref="B33:H33" si="9">COUNTIF(I2:I26, "2") + COUNTIF(I2:I26, "2*")</f>
        <v>0</v>
      </c>
      <c r="C33" s="35">
        <f t="shared" si="9"/>
        <v>18</v>
      </c>
      <c r="D33" s="35">
        <f t="shared" si="9"/>
        <v>1</v>
      </c>
      <c r="E33" s="34">
        <f t="shared" si="9"/>
        <v>2</v>
      </c>
      <c r="F33" s="31">
        <f t="shared" si="9"/>
        <v>0</v>
      </c>
      <c r="G33" s="34">
        <f t="shared" si="9"/>
        <v>3</v>
      </c>
      <c r="H33" s="34">
        <f t="shared" si="9"/>
        <v>5</v>
      </c>
      <c r="I33" s="358">
        <f t="shared" si="1"/>
        <v>21</v>
      </c>
      <c r="J33" s="372">
        <f t="shared" si="2"/>
        <v>3</v>
      </c>
      <c r="K33" s="369">
        <f t="shared" si="3"/>
        <v>5</v>
      </c>
      <c r="L33" s="397">
        <f t="shared" si="4"/>
        <v>29</v>
      </c>
      <c r="P33" s="5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A7" zoomScale="85" zoomScaleNormal="85" workbookViewId="0">
      <pane xSplit="1" topLeftCell="B1" activePane="topRight" state="frozen"/>
      <selection pane="topRight" activeCell="A27" sqref="A27:K33"/>
    </sheetView>
  </sheetViews>
  <sheetFormatPr defaultRowHeight="14.4" x14ac:dyDescent="0.3"/>
  <cols>
    <col min="1" max="1" width="8" bestFit="1" customWidth="1"/>
    <col min="2" max="2" width="25.109375" style="8" customWidth="1"/>
    <col min="3" max="3" width="21.6640625" style="3" customWidth="1"/>
    <col min="4" max="4" width="23.88671875" style="3" customWidth="1"/>
    <col min="5" max="5" width="21.88671875" style="3" customWidth="1"/>
    <col min="6" max="6" width="12.6640625" style="3" customWidth="1"/>
    <col min="7" max="7" width="14.33203125" style="9" customWidth="1"/>
    <col min="8" max="8" width="25.109375" bestFit="1" customWidth="1"/>
    <col min="9" max="9" width="21.6640625" bestFit="1" customWidth="1"/>
    <col min="10" max="10" width="23.88671875" bestFit="1" customWidth="1"/>
    <col min="11" max="11" width="21.88671875" bestFit="1" customWidth="1"/>
    <col min="12" max="12" width="12.6640625" bestFit="1" customWidth="1"/>
    <col min="13" max="13" width="14.33203125" bestFit="1" customWidth="1"/>
  </cols>
  <sheetData>
    <row r="1" spans="1:13" s="5" customFormat="1" x14ac:dyDescent="0.3">
      <c r="A1" s="4" t="s">
        <v>41</v>
      </c>
      <c r="B1" s="4" t="s">
        <v>263</v>
      </c>
      <c r="C1" s="5" t="s">
        <v>264</v>
      </c>
      <c r="D1" s="5" t="s">
        <v>80</v>
      </c>
      <c r="E1" s="5" t="s">
        <v>81</v>
      </c>
      <c r="F1" s="5" t="s">
        <v>502</v>
      </c>
      <c r="G1" s="6" t="s">
        <v>42</v>
      </c>
      <c r="H1" s="5" t="s">
        <v>43</v>
      </c>
      <c r="I1" s="5" t="s">
        <v>44</v>
      </c>
      <c r="J1" s="5" t="s">
        <v>82</v>
      </c>
      <c r="K1" s="5" t="s">
        <v>83</v>
      </c>
      <c r="L1" s="5" t="s">
        <v>503</v>
      </c>
      <c r="M1" s="5" t="s">
        <v>45</v>
      </c>
    </row>
    <row r="2" spans="1:13" s="3" customFormat="1" x14ac:dyDescent="0.3">
      <c r="A2" s="59" t="s">
        <v>0</v>
      </c>
      <c r="B2" s="8"/>
      <c r="E2" s="3">
        <v>2</v>
      </c>
      <c r="G2" s="9"/>
      <c r="H2" s="3">
        <v>2</v>
      </c>
      <c r="M2" s="3">
        <v>1</v>
      </c>
    </row>
    <row r="3" spans="1:13" s="3" customFormat="1" x14ac:dyDescent="0.3">
      <c r="A3" s="8" t="s">
        <v>153</v>
      </c>
      <c r="B3" s="8"/>
      <c r="E3" s="3">
        <v>1</v>
      </c>
      <c r="F3" s="3" t="s">
        <v>157</v>
      </c>
      <c r="G3" s="9"/>
      <c r="I3" s="3">
        <v>2</v>
      </c>
      <c r="M3" s="3">
        <v>1</v>
      </c>
    </row>
    <row r="4" spans="1:13" s="3" customFormat="1" x14ac:dyDescent="0.3">
      <c r="A4" s="8" t="s">
        <v>161</v>
      </c>
      <c r="B4" s="8"/>
      <c r="E4" s="3">
        <v>2</v>
      </c>
      <c r="F4" s="3" t="s">
        <v>176</v>
      </c>
      <c r="G4" s="9">
        <v>1</v>
      </c>
      <c r="H4" s="3">
        <v>2</v>
      </c>
    </row>
    <row r="5" spans="1:13" s="3" customFormat="1" x14ac:dyDescent="0.3">
      <c r="A5" s="8" t="s">
        <v>162</v>
      </c>
      <c r="B5" s="8"/>
      <c r="E5" s="12">
        <v>2</v>
      </c>
      <c r="F5" s="3" t="s">
        <v>265</v>
      </c>
      <c r="G5" s="9"/>
      <c r="H5" s="3">
        <v>2</v>
      </c>
    </row>
    <row r="6" spans="1:13" s="3" customFormat="1" x14ac:dyDescent="0.3">
      <c r="A6" s="8" t="s">
        <v>163</v>
      </c>
      <c r="B6" s="8"/>
      <c r="E6" s="12">
        <v>2</v>
      </c>
      <c r="G6" s="9">
        <v>1</v>
      </c>
      <c r="H6" s="3">
        <v>2</v>
      </c>
      <c r="M6" s="3">
        <v>1</v>
      </c>
    </row>
    <row r="7" spans="1:13" s="3" customFormat="1" x14ac:dyDescent="0.3">
      <c r="A7" s="8" t="s">
        <v>182</v>
      </c>
      <c r="B7" s="8"/>
      <c r="E7" s="12" t="s">
        <v>281</v>
      </c>
      <c r="G7" s="9" t="s">
        <v>282</v>
      </c>
      <c r="H7" s="3">
        <v>2</v>
      </c>
      <c r="M7" s="3">
        <v>1</v>
      </c>
    </row>
    <row r="8" spans="1:13" s="3" customFormat="1" x14ac:dyDescent="0.3">
      <c r="A8" s="8" t="s">
        <v>183</v>
      </c>
      <c r="B8" s="8"/>
      <c r="E8" s="12" t="s">
        <v>294</v>
      </c>
      <c r="G8" s="9"/>
      <c r="H8" s="3">
        <v>2</v>
      </c>
      <c r="K8" s="3" t="s">
        <v>295</v>
      </c>
    </row>
    <row r="9" spans="1:13" s="3" customFormat="1" x14ac:dyDescent="0.3">
      <c r="A9" s="8" t="s">
        <v>184</v>
      </c>
      <c r="B9" s="8">
        <v>2</v>
      </c>
      <c r="D9" s="3" t="s">
        <v>308</v>
      </c>
      <c r="F9" s="3" t="s">
        <v>307</v>
      </c>
      <c r="G9" s="9"/>
      <c r="H9" s="3">
        <v>2</v>
      </c>
      <c r="K9" s="3" t="s">
        <v>308</v>
      </c>
      <c r="M9" s="3">
        <v>1</v>
      </c>
    </row>
    <row r="10" spans="1:13" s="3" customFormat="1" x14ac:dyDescent="0.3">
      <c r="A10" s="8" t="s">
        <v>185</v>
      </c>
      <c r="B10" s="8"/>
      <c r="E10" s="3" t="s">
        <v>319</v>
      </c>
      <c r="G10" s="9"/>
      <c r="H10" s="3">
        <v>2</v>
      </c>
    </row>
    <row r="11" spans="1:13" s="3" customFormat="1" x14ac:dyDescent="0.3">
      <c r="A11" s="8" t="s">
        <v>186</v>
      </c>
      <c r="B11" s="8"/>
      <c r="G11" s="9" t="s">
        <v>327</v>
      </c>
      <c r="K11" s="3">
        <v>1</v>
      </c>
      <c r="M11" s="9" t="s">
        <v>328</v>
      </c>
    </row>
    <row r="12" spans="1:13" s="3" customFormat="1" x14ac:dyDescent="0.3">
      <c r="A12" s="8" t="s">
        <v>187</v>
      </c>
      <c r="B12" s="8"/>
      <c r="E12" s="12" t="s">
        <v>337</v>
      </c>
      <c r="G12" s="9"/>
      <c r="H12" s="3">
        <v>2</v>
      </c>
      <c r="K12" s="3">
        <v>1</v>
      </c>
    </row>
    <row r="13" spans="1:13" s="3" customFormat="1" x14ac:dyDescent="0.3">
      <c r="A13" s="8" t="s">
        <v>188</v>
      </c>
      <c r="B13" s="8">
        <v>1</v>
      </c>
      <c r="E13" s="12" t="s">
        <v>319</v>
      </c>
      <c r="G13" s="9" t="s">
        <v>282</v>
      </c>
      <c r="I13" s="3">
        <v>2</v>
      </c>
      <c r="M13" s="3" t="s">
        <v>368</v>
      </c>
    </row>
    <row r="14" spans="1:13" s="3" customFormat="1" x14ac:dyDescent="0.3">
      <c r="A14" s="8" t="s">
        <v>189</v>
      </c>
      <c r="B14" s="8"/>
      <c r="E14" s="3">
        <v>2</v>
      </c>
      <c r="G14" s="9">
        <v>1</v>
      </c>
      <c r="I14" s="3">
        <v>2</v>
      </c>
      <c r="K14" s="3">
        <v>1</v>
      </c>
      <c r="M14" s="3">
        <v>1</v>
      </c>
    </row>
    <row r="15" spans="1:13" s="3" customFormat="1" x14ac:dyDescent="0.3">
      <c r="A15" s="8" t="s">
        <v>190</v>
      </c>
      <c r="B15" s="8"/>
      <c r="E15" s="12" t="s">
        <v>393</v>
      </c>
      <c r="G15" s="9" t="s">
        <v>394</v>
      </c>
      <c r="I15" s="3">
        <v>2</v>
      </c>
      <c r="K15" s="3" t="s">
        <v>395</v>
      </c>
      <c r="M15" s="3">
        <v>1</v>
      </c>
    </row>
    <row r="16" spans="1:13" s="3" customFormat="1" x14ac:dyDescent="0.3">
      <c r="A16" s="8" t="s">
        <v>191</v>
      </c>
      <c r="B16" s="8">
        <v>2</v>
      </c>
      <c r="E16" s="12" t="s">
        <v>408</v>
      </c>
      <c r="G16" s="9" t="s">
        <v>409</v>
      </c>
      <c r="H16" s="3">
        <v>2</v>
      </c>
    </row>
    <row r="17" spans="1:13" s="3" customFormat="1" x14ac:dyDescent="0.3">
      <c r="A17" s="8" t="s">
        <v>192</v>
      </c>
      <c r="B17" s="8">
        <v>2</v>
      </c>
      <c r="G17" s="9"/>
      <c r="H17" s="3">
        <v>2</v>
      </c>
    </row>
    <row r="18" spans="1:13" s="3" customFormat="1" x14ac:dyDescent="0.3">
      <c r="A18" s="8" t="s">
        <v>193</v>
      </c>
      <c r="B18" s="8"/>
      <c r="E18" s="3" t="s">
        <v>428</v>
      </c>
      <c r="G18" s="9"/>
      <c r="H18" s="3">
        <v>2</v>
      </c>
      <c r="K18" s="3" t="s">
        <v>429</v>
      </c>
    </row>
    <row r="19" spans="1:13" s="3" customFormat="1" x14ac:dyDescent="0.3">
      <c r="A19" s="8" t="s">
        <v>194</v>
      </c>
      <c r="B19" s="8"/>
      <c r="C19" s="3">
        <v>2</v>
      </c>
      <c r="G19" s="9"/>
      <c r="I19" s="3">
        <v>2</v>
      </c>
      <c r="L19" s="3" t="s">
        <v>695</v>
      </c>
    </row>
    <row r="20" spans="1:13" s="3" customFormat="1" x14ac:dyDescent="0.3">
      <c r="A20" s="8" t="s">
        <v>195</v>
      </c>
      <c r="B20" s="8"/>
      <c r="E20" s="12" t="s">
        <v>393</v>
      </c>
      <c r="F20" s="3" t="s">
        <v>584</v>
      </c>
      <c r="G20" s="9"/>
      <c r="H20" s="12">
        <v>2</v>
      </c>
      <c r="K20" s="3">
        <v>1</v>
      </c>
    </row>
    <row r="21" spans="1:13" s="3" customFormat="1" x14ac:dyDescent="0.3">
      <c r="A21" s="8" t="s">
        <v>196</v>
      </c>
      <c r="B21" s="8"/>
      <c r="E21" s="12" t="s">
        <v>294</v>
      </c>
      <c r="G21" s="9"/>
      <c r="H21" s="12">
        <v>1</v>
      </c>
      <c r="K21" s="3">
        <v>2</v>
      </c>
    </row>
    <row r="22" spans="1:13" s="3" customFormat="1" x14ac:dyDescent="0.3">
      <c r="A22" s="8" t="s">
        <v>197</v>
      </c>
      <c r="B22" s="8"/>
      <c r="E22" s="12" t="s">
        <v>281</v>
      </c>
      <c r="G22" s="9"/>
      <c r="H22" s="12">
        <v>2</v>
      </c>
      <c r="K22" s="3">
        <v>1</v>
      </c>
      <c r="M22" s="3">
        <v>1</v>
      </c>
    </row>
    <row r="23" spans="1:13" s="3" customFormat="1" x14ac:dyDescent="0.3">
      <c r="A23" s="8" t="s">
        <v>229</v>
      </c>
      <c r="B23" s="8">
        <v>2</v>
      </c>
      <c r="E23" s="3" t="s">
        <v>632</v>
      </c>
      <c r="G23" s="9" t="s">
        <v>409</v>
      </c>
      <c r="H23" s="12">
        <v>2</v>
      </c>
    </row>
    <row r="24" spans="1:13" s="3" customFormat="1" x14ac:dyDescent="0.3">
      <c r="A24" s="8" t="s">
        <v>230</v>
      </c>
      <c r="B24" s="8">
        <v>1</v>
      </c>
      <c r="E24" s="3" t="s">
        <v>632</v>
      </c>
      <c r="G24" s="9"/>
      <c r="H24" s="12">
        <v>2</v>
      </c>
      <c r="K24" s="3" t="s">
        <v>637</v>
      </c>
    </row>
    <row r="25" spans="1:13" s="3" customFormat="1" x14ac:dyDescent="0.3">
      <c r="A25" s="8" t="s">
        <v>231</v>
      </c>
      <c r="B25" s="8"/>
      <c r="E25" s="3">
        <v>2</v>
      </c>
      <c r="F25" s="3" t="s">
        <v>654</v>
      </c>
      <c r="G25" s="9"/>
      <c r="I25" s="3" t="s">
        <v>297</v>
      </c>
      <c r="K25" s="3" t="s">
        <v>295</v>
      </c>
    </row>
    <row r="26" spans="1:13" s="35" customFormat="1" ht="15" thickBot="1" x14ac:dyDescent="0.35">
      <c r="A26" s="31" t="s">
        <v>232</v>
      </c>
      <c r="B26" s="31">
        <v>2</v>
      </c>
      <c r="D26" s="35">
        <v>1</v>
      </c>
      <c r="G26" s="34"/>
      <c r="H26" s="35">
        <v>2</v>
      </c>
    </row>
    <row r="27" spans="1:13" s="2" customFormat="1" x14ac:dyDescent="0.3">
      <c r="B27" s="48" t="s">
        <v>435</v>
      </c>
      <c r="C27" s="2" t="s">
        <v>436</v>
      </c>
      <c r="D27" s="2" t="s">
        <v>437</v>
      </c>
      <c r="E27" s="2" t="s">
        <v>438</v>
      </c>
      <c r="F27" s="2" t="s">
        <v>501</v>
      </c>
      <c r="G27" s="25" t="s">
        <v>439</v>
      </c>
      <c r="H27" s="52" t="s">
        <v>489</v>
      </c>
      <c r="I27" s="52" t="s">
        <v>490</v>
      </c>
      <c r="J27" s="52" t="s">
        <v>492</v>
      </c>
      <c r="K27" s="52" t="s">
        <v>491</v>
      </c>
      <c r="L27" s="270" t="s">
        <v>741</v>
      </c>
      <c r="M27" s="270"/>
    </row>
    <row r="28" spans="1:13" s="3" customFormat="1" x14ac:dyDescent="0.3">
      <c r="A28" s="14" t="s">
        <v>433</v>
      </c>
      <c r="B28" s="8">
        <f>COUNTA(B2:B26)</f>
        <v>7</v>
      </c>
      <c r="C28" s="3">
        <f t="shared" ref="C28:G28" si="0">COUNTA(C2:C26)</f>
        <v>1</v>
      </c>
      <c r="D28" s="3">
        <f t="shared" si="0"/>
        <v>2</v>
      </c>
      <c r="E28" s="3">
        <f t="shared" si="0"/>
        <v>20</v>
      </c>
      <c r="F28" s="3">
        <f>COUNTA(F2:F26)</f>
        <v>6</v>
      </c>
      <c r="G28" s="9">
        <f t="shared" si="0"/>
        <v>9</v>
      </c>
      <c r="H28" s="49">
        <f>SUM(B28:F28)</f>
        <v>36</v>
      </c>
      <c r="I28" s="49">
        <f>G28</f>
        <v>9</v>
      </c>
      <c r="J28" s="49"/>
      <c r="K28" s="88">
        <f>SUM(H28:J28)</f>
        <v>45</v>
      </c>
      <c r="L28" s="104">
        <f>SUM(B30:C30,G30)</f>
        <v>51</v>
      </c>
      <c r="M28" s="271">
        <f>L28/K30</f>
        <v>0.55434782608695654</v>
      </c>
    </row>
    <row r="29" spans="1:13" s="3" customFormat="1" ht="15" thickBot="1" x14ac:dyDescent="0.35">
      <c r="A29" s="14" t="s">
        <v>434</v>
      </c>
      <c r="B29" s="8">
        <f t="shared" ref="B29:E29" si="1">COUNTA(H2:H26)</f>
        <v>18</v>
      </c>
      <c r="C29" s="3">
        <f t="shared" si="1"/>
        <v>6</v>
      </c>
      <c r="D29" s="3">
        <f t="shared" si="1"/>
        <v>0</v>
      </c>
      <c r="E29" s="3">
        <f t="shared" si="1"/>
        <v>12</v>
      </c>
      <c r="F29" s="3">
        <f>COUNTA(L2:L26)</f>
        <v>1</v>
      </c>
      <c r="G29" s="9">
        <f>COUNTA(M2:M26)</f>
        <v>10</v>
      </c>
      <c r="H29" s="49">
        <f>SUM(B29:F29)</f>
        <v>37</v>
      </c>
      <c r="I29" s="49">
        <f>G29</f>
        <v>10</v>
      </c>
      <c r="J29" s="49"/>
      <c r="K29" s="88">
        <f t="shared" ref="K29:K31" si="2">SUM(H29:J29)</f>
        <v>47</v>
      </c>
      <c r="L29" s="104"/>
      <c r="M29" s="104"/>
    </row>
    <row r="30" spans="1:13" s="82" customFormat="1" x14ac:dyDescent="0.3">
      <c r="A30" s="350" t="s">
        <v>479</v>
      </c>
      <c r="B30" s="350">
        <f>SUM(B28:B29)</f>
        <v>25</v>
      </c>
      <c r="C30" s="351">
        <f t="shared" ref="C30:I30" si="3">SUM(C28:C29)</f>
        <v>7</v>
      </c>
      <c r="D30" s="351">
        <f t="shared" si="3"/>
        <v>2</v>
      </c>
      <c r="E30" s="351">
        <f t="shared" si="3"/>
        <v>32</v>
      </c>
      <c r="F30" s="351">
        <f>SUM(F28:F29)</f>
        <v>7</v>
      </c>
      <c r="G30" s="359">
        <f t="shared" si="3"/>
        <v>19</v>
      </c>
      <c r="H30" s="360">
        <f>SUM(H28:H29)</f>
        <v>73</v>
      </c>
      <c r="I30" s="360">
        <f t="shared" si="3"/>
        <v>19</v>
      </c>
      <c r="J30" s="360"/>
      <c r="K30" s="361">
        <f t="shared" si="2"/>
        <v>92</v>
      </c>
      <c r="L30" s="272"/>
      <c r="M30" s="272"/>
    </row>
    <row r="31" spans="1:13" s="65" customFormat="1" ht="15" thickBot="1" x14ac:dyDescent="0.35">
      <c r="A31" s="352" t="s">
        <v>474</v>
      </c>
      <c r="B31" s="352">
        <f>ABS(B28-B29)</f>
        <v>11</v>
      </c>
      <c r="C31" s="353">
        <f t="shared" ref="C31:G31" si="4">ABS(C28-C29)</f>
        <v>5</v>
      </c>
      <c r="D31" s="353">
        <f t="shared" si="4"/>
        <v>2</v>
      </c>
      <c r="E31" s="353">
        <f t="shared" si="4"/>
        <v>8</v>
      </c>
      <c r="F31" s="353">
        <f>ABS(F28-F29)</f>
        <v>5</v>
      </c>
      <c r="G31" s="362">
        <f t="shared" si="4"/>
        <v>1</v>
      </c>
      <c r="H31" s="363">
        <f>SUM(B31:F31)</f>
        <v>31</v>
      </c>
      <c r="I31" s="363">
        <f>G31</f>
        <v>1</v>
      </c>
      <c r="J31" s="363"/>
      <c r="K31" s="364">
        <f t="shared" si="2"/>
        <v>32</v>
      </c>
      <c r="L31" s="273"/>
      <c r="M31" s="273"/>
    </row>
    <row r="32" spans="1:13" s="30" customFormat="1" x14ac:dyDescent="0.3">
      <c r="A32" s="162" t="s">
        <v>730</v>
      </c>
      <c r="B32" s="30">
        <f>COUNTIF(B2:B26, "2") + COUNTIF(B2:B26, "2*")</f>
        <v>5</v>
      </c>
      <c r="C32" s="30">
        <f>COUNTIF(C2:C26, "2") + COUNTIF(C2:C26, "2*")</f>
        <v>1</v>
      </c>
      <c r="D32" s="30">
        <f t="shared" ref="D32:G32" si="5">COUNTIF(D2:D26, "2") + COUNTIF(D2:D26, "2*")</f>
        <v>1</v>
      </c>
      <c r="E32" s="30">
        <f t="shared" si="5"/>
        <v>18</v>
      </c>
      <c r="F32" s="30">
        <f t="shared" si="5"/>
        <v>1</v>
      </c>
      <c r="G32" s="30">
        <f t="shared" si="5"/>
        <v>1</v>
      </c>
    </row>
    <row r="33" spans="1:16" s="35" customFormat="1" ht="15" thickBot="1" x14ac:dyDescent="0.35">
      <c r="A33" s="163" t="s">
        <v>731</v>
      </c>
      <c r="B33" s="35">
        <f t="shared" ref="B33:G33" si="6">COUNTIF(H2:H26, "2") + COUNTIF(H2:H26, "2*")</f>
        <v>17</v>
      </c>
      <c r="C33" s="35">
        <f t="shared" si="6"/>
        <v>6</v>
      </c>
      <c r="D33" s="35">
        <f t="shared" si="6"/>
        <v>0</v>
      </c>
      <c r="E33" s="35">
        <f t="shared" si="6"/>
        <v>2</v>
      </c>
      <c r="F33" s="35">
        <f t="shared" si="6"/>
        <v>1</v>
      </c>
      <c r="G33" s="35">
        <f t="shared" si="6"/>
        <v>1</v>
      </c>
      <c r="P33" s="51"/>
    </row>
  </sheetData>
  <conditionalFormatting sqref="B28:G30">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scenario</vt:lpstr>
      <vt:lpstr>browser</vt:lpstr>
      <vt:lpstr>background</vt:lpstr>
      <vt:lpstr>posttask</vt:lpstr>
      <vt:lpstr>poststudy</vt:lpstr>
      <vt:lpstr>Mapping</vt:lpstr>
      <vt:lpstr>Metrics</vt:lpstr>
      <vt:lpstr>click</vt:lpstr>
      <vt:lpstr>scroll</vt:lpstr>
      <vt:lpstr>zoom</vt:lpstr>
      <vt:lpstr>go</vt:lpstr>
      <vt:lpstr>tab</vt:lpstr>
      <vt:lpstr>reload</vt:lpstr>
      <vt:lpstr>Logs</vt:lpstr>
      <vt:lpstr>recordings1</vt:lpstr>
      <vt:lpstr>recordings2</vt:lpstr>
      <vt:lpstr>recordings3</vt:lpstr>
      <vt:lpstr>tracking3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2014-12-08T16:17:21Z</dcterms:modified>
</cp:coreProperties>
</file>