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95" windowWidth="17235" windowHeight="6090"/>
  </bookViews>
  <sheets>
    <sheet name="Budget global" sheetId="1" r:id="rId1"/>
    <sheet name="Suivi Budgetaire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47" i="1"/>
  <c r="D37"/>
  <c r="B37"/>
  <c r="D24" l="1"/>
  <c r="B46"/>
  <c r="D46" l="1"/>
  <c r="D34" l="1"/>
  <c r="D35"/>
  <c r="D36"/>
  <c r="D21"/>
  <c r="D32"/>
  <c r="D29"/>
  <c r="D44" l="1"/>
  <c r="B10"/>
  <c r="D10" s="1"/>
  <c r="B11"/>
  <c r="B41"/>
  <c r="D41" s="1"/>
  <c r="D39"/>
  <c r="D45"/>
  <c r="D43"/>
  <c r="D42"/>
  <c r="G16" i="2"/>
  <c r="G15"/>
  <c r="G14"/>
  <c r="G13"/>
  <c r="G12"/>
  <c r="G11"/>
  <c r="D11" i="1" l="1"/>
  <c r="B9"/>
  <c r="D9" s="1"/>
  <c r="B8"/>
  <c r="D8" s="1"/>
  <c r="C14" i="2"/>
  <c r="C15"/>
  <c r="C16"/>
  <c r="C17"/>
  <c r="C18"/>
  <c r="C19"/>
  <c r="C20"/>
  <c r="G10"/>
  <c r="D40" i="1"/>
  <c r="P31"/>
  <c r="P17"/>
  <c r="P29"/>
  <c r="P27"/>
  <c r="P26"/>
  <c r="P25"/>
  <c r="P24"/>
  <c r="P23"/>
  <c r="P22"/>
  <c r="P20"/>
  <c r="P19"/>
  <c r="P16"/>
  <c r="C5" i="2"/>
  <c r="C6" s="1"/>
  <c r="C7" s="1"/>
  <c r="C8" s="1"/>
  <c r="C9" s="1"/>
  <c r="C10" s="1"/>
  <c r="C11" s="1"/>
  <c r="C12" s="1"/>
  <c r="C13" s="1"/>
  <c r="C21" s="1"/>
  <c r="C24" s="1"/>
  <c r="C25"/>
  <c r="C26"/>
  <c r="C27"/>
  <c r="C28"/>
  <c r="C29"/>
  <c r="C30"/>
  <c r="C31"/>
  <c r="C32"/>
  <c r="C33"/>
  <c r="C34"/>
  <c r="C35"/>
  <c r="C36"/>
  <c r="D25" i="1"/>
  <c r="J20"/>
  <c r="J19"/>
  <c r="D23"/>
  <c r="D47"/>
  <c r="J31"/>
  <c r="J24"/>
  <c r="J25"/>
  <c r="J26"/>
  <c r="J29"/>
  <c r="J27"/>
  <c r="J23"/>
  <c r="J22"/>
  <c r="J17"/>
  <c r="J16"/>
  <c r="H5" i="2"/>
  <c r="H6" s="1"/>
  <c r="H7" s="1"/>
  <c r="H8" s="1"/>
  <c r="H9" s="1"/>
  <c r="D27" i="1"/>
  <c r="D28"/>
  <c r="D20"/>
  <c r="D31"/>
  <c r="D19"/>
  <c r="D6"/>
  <c r="J14" l="1"/>
  <c r="R28"/>
  <c r="D4"/>
  <c r="P14"/>
  <c r="Q14" s="1"/>
  <c r="D17"/>
  <c r="E17" s="1"/>
  <c r="K14"/>
  <c r="H10" i="2"/>
  <c r="H4" i="1" l="1"/>
  <c r="H11" i="2"/>
  <c r="H12" s="1"/>
  <c r="H13" s="1"/>
  <c r="H14" s="1"/>
  <c r="H15" s="1"/>
  <c r="H16" s="1"/>
  <c r="H17" s="1"/>
  <c r="H18" s="1"/>
  <c r="H19" s="1"/>
  <c r="H20" s="1"/>
  <c r="H21" s="1"/>
  <c r="H24" l="1"/>
  <c r="H25" s="1"/>
  <c r="H26" s="1"/>
  <c r="H27" s="1"/>
  <c r="H28" s="1"/>
  <c r="H29" s="1"/>
  <c r="H30" s="1"/>
  <c r="H31" s="1"/>
  <c r="H32" s="1"/>
  <c r="H33" s="1"/>
  <c r="H34" s="1"/>
  <c r="H35" s="1"/>
  <c r="H36" s="1"/>
</calcChain>
</file>

<file path=xl/sharedStrings.xml><?xml version="1.0" encoding="utf-8"?>
<sst xmlns="http://schemas.openxmlformats.org/spreadsheetml/2006/main" count="154" uniqueCount="68">
  <si>
    <t>BUDGET GLOBAL</t>
  </si>
  <si>
    <t>Prix</t>
  </si>
  <si>
    <t>Quantité</t>
  </si>
  <si>
    <t>Totaux</t>
  </si>
  <si>
    <t>Tête</t>
  </si>
  <si>
    <t>Torse</t>
  </si>
  <si>
    <t>Jambe</t>
  </si>
  <si>
    <t>GRAND TOTAL :</t>
  </si>
  <si>
    <t>Caméra</t>
  </si>
  <si>
    <t>Servomoteur</t>
  </si>
  <si>
    <t>CPU</t>
  </si>
  <si>
    <t>PCB</t>
  </si>
  <si>
    <t>Micro-controlleur</t>
  </si>
  <si>
    <t>Dépenses</t>
  </si>
  <si>
    <t>Revenu</t>
  </si>
  <si>
    <t>Financement</t>
  </si>
  <si>
    <t>Du département</t>
  </si>
  <si>
    <t>Fabrication des pièces</t>
  </si>
  <si>
    <t>RobotShop</t>
  </si>
  <si>
    <t>Date</t>
  </si>
  <si>
    <t>Montant ajouté</t>
  </si>
  <si>
    <t>Cumulatif</t>
  </si>
  <si>
    <t>STAGE</t>
  </si>
  <si>
    <t>Dépenses planifiées</t>
  </si>
  <si>
    <t>Suivi budgetaire planifié</t>
  </si>
  <si>
    <t>Suivi budgetaire</t>
  </si>
  <si>
    <t>Carte controleur</t>
  </si>
  <si>
    <t>Régulateur 5V</t>
  </si>
  <si>
    <t>Régulateur 3V</t>
  </si>
  <si>
    <t>Composants (résistances, condensateurs, etc.)</t>
  </si>
  <si>
    <t>Autres</t>
  </si>
  <si>
    <t>Avec Taxe</t>
  </si>
  <si>
    <t>Batterie</t>
  </si>
  <si>
    <t>Achat</t>
  </si>
  <si>
    <t>-</t>
  </si>
  <si>
    <t>1 x Caméra</t>
  </si>
  <si>
    <t>1 x CPU</t>
  </si>
  <si>
    <t>14 x Servomoteur</t>
  </si>
  <si>
    <t>Fabrication des pièces Jambes</t>
  </si>
  <si>
    <t>1 x Carte Controleur</t>
  </si>
  <si>
    <t>1 x Batterie</t>
  </si>
  <si>
    <t>1 X Phillips Head Screws Package 100</t>
  </si>
  <si>
    <t>Gyroscope/Accéléromètre</t>
  </si>
  <si>
    <t>Freescale</t>
  </si>
  <si>
    <t>Université</t>
  </si>
  <si>
    <t>Commandites</t>
  </si>
  <si>
    <t>14 X Servomoteur HerkuleX</t>
  </si>
  <si>
    <t>2 X Servomoteur HerkuleX</t>
  </si>
  <si>
    <t>Dépenses planifiées pour un tier</t>
  </si>
  <si>
    <t>2 X Servomoteur</t>
  </si>
  <si>
    <t>Frais des douanes (IMX3)</t>
  </si>
  <si>
    <t>Frais des douanes (CPU)</t>
  </si>
  <si>
    <t>CarteSD</t>
  </si>
  <si>
    <t>Balles de couleur</t>
  </si>
  <si>
    <t>Vis/Flat Washer/Hex Nut</t>
  </si>
  <si>
    <t>Lecteur USB&lt;-&gt;SD</t>
  </si>
  <si>
    <t>Poids</t>
  </si>
  <si>
    <t>PCB (paquet de 10)</t>
  </si>
  <si>
    <t>Échantillons</t>
  </si>
  <si>
    <t>Terrain de soccer</t>
  </si>
  <si>
    <t xml:space="preserve">Tissu vert, 2mx1m </t>
  </si>
  <si>
    <t>Peinture et colle</t>
  </si>
  <si>
    <t>Servomoteur 1er commande</t>
  </si>
  <si>
    <t>Servomoteur 2e commande</t>
  </si>
  <si>
    <t>Essence</t>
  </si>
  <si>
    <t>Chargeur</t>
  </si>
  <si>
    <t>Appret, Peinture, Pinceaux, bouche pore et chiffons</t>
  </si>
  <si>
    <t>2x4 bois</t>
  </si>
</sst>
</file>

<file path=xl/styles.xml><?xml version="1.0" encoding="utf-8"?>
<styleSheet xmlns="http://schemas.openxmlformats.org/spreadsheetml/2006/main">
  <numFmts count="3">
    <numFmt numFmtId="44" formatCode="_ * #,##0.00_)\ &quot;$&quot;_ ;_ * \(#,##0.00\)\ &quot;$&quot;_ ;_ * &quot;-&quot;??_)\ &quot;$&quot;_ ;_ @_ "/>
    <numFmt numFmtId="43" formatCode="_ * #,##0.00_)\ _$_ ;_ * \(#,##0.00\)\ _$_ ;_ * &quot;-&quot;??_)\ _$_ ;_ @_ "/>
    <numFmt numFmtId="164" formatCode="#,##0.00\ &quot;$&quot;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158">
    <xf numFmtId="0" fontId="0" fillId="0" borderId="0" xfId="0"/>
    <xf numFmtId="0" fontId="3" fillId="0" borderId="0" xfId="0" applyFont="1"/>
    <xf numFmtId="0" fontId="8" fillId="0" borderId="1" xfId="0" applyFont="1" applyBorder="1"/>
    <xf numFmtId="0" fontId="0" fillId="0" borderId="0" xfId="0" applyBorder="1" applyAlignment="1">
      <alignment horizontal="left" indent="3"/>
    </xf>
    <xf numFmtId="1" fontId="0" fillId="0" borderId="0" xfId="0" applyNumberFormat="1" applyBorder="1" applyAlignment="1">
      <alignment horizontal="left" indent="3"/>
    </xf>
    <xf numFmtId="0" fontId="0" fillId="0" borderId="0" xfId="0" applyBorder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5" fillId="0" borderId="2" xfId="0" applyFont="1" applyBorder="1"/>
    <xf numFmtId="0" fontId="0" fillId="0" borderId="5" xfId="0" applyBorder="1" applyAlignment="1">
      <alignment horizontal="left" indent="3"/>
    </xf>
    <xf numFmtId="0" fontId="2" fillId="0" borderId="7" xfId="0" applyFont="1" applyBorder="1"/>
    <xf numFmtId="0" fontId="0" fillId="0" borderId="8" xfId="0" applyBorder="1" applyAlignment="1">
      <alignment horizontal="left" indent="3"/>
    </xf>
    <xf numFmtId="0" fontId="5" fillId="0" borderId="0" xfId="0" applyFont="1" applyBorder="1"/>
    <xf numFmtId="0" fontId="9" fillId="0" borderId="0" xfId="0" applyFont="1" applyBorder="1"/>
    <xf numFmtId="0" fontId="3" fillId="0" borderId="10" xfId="0" applyFont="1" applyBorder="1"/>
    <xf numFmtId="0" fontId="0" fillId="0" borderId="11" xfId="0" applyBorder="1" applyAlignment="1">
      <alignment horizontal="left" indent="3"/>
    </xf>
    <xf numFmtId="0" fontId="9" fillId="0" borderId="4" xfId="0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44" fontId="0" fillId="0" borderId="0" xfId="0" applyNumberFormat="1"/>
    <xf numFmtId="0" fontId="0" fillId="0" borderId="0" xfId="0" applyAlignment="1">
      <alignment horizontal="center" vertical="center"/>
    </xf>
    <xf numFmtId="15" fontId="0" fillId="0" borderId="18" xfId="0" applyNumberFormat="1" applyBorder="1" applyAlignment="1">
      <alignment horizontal="center"/>
    </xf>
    <xf numFmtId="15" fontId="0" fillId="0" borderId="20" xfId="0" applyNumberFormat="1" applyBorder="1" applyAlignment="1">
      <alignment horizontal="center"/>
    </xf>
    <xf numFmtId="15" fontId="0" fillId="0" borderId="22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44" fontId="0" fillId="0" borderId="0" xfId="0" applyNumberFormat="1" applyBorder="1" applyAlignment="1">
      <alignment horizontal="right"/>
    </xf>
    <xf numFmtId="44" fontId="0" fillId="0" borderId="8" xfId="0" applyNumberFormat="1" applyBorder="1" applyAlignment="1">
      <alignment horizontal="right"/>
    </xf>
    <xf numFmtId="44" fontId="0" fillId="0" borderId="0" xfId="0" applyNumberForma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2" fontId="1" fillId="0" borderId="0" xfId="0" applyNumberFormat="1" applyFont="1" applyBorder="1" applyAlignment="1">
      <alignment horizontal="center"/>
    </xf>
    <xf numFmtId="0" fontId="3" fillId="0" borderId="0" xfId="0" applyFont="1" applyBorder="1"/>
    <xf numFmtId="2" fontId="6" fillId="0" borderId="0" xfId="0" applyNumberFormat="1" applyFont="1" applyBorder="1" applyAlignment="1">
      <alignment horizontal="center"/>
    </xf>
    <xf numFmtId="0" fontId="4" fillId="0" borderId="0" xfId="0" applyFont="1" applyAlignment="1">
      <alignment vertical="center"/>
    </xf>
    <xf numFmtId="4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Fill="1" applyBorder="1" applyAlignment="1">
      <alignment horizontal="left" indent="3"/>
    </xf>
    <xf numFmtId="43" fontId="0" fillId="0" borderId="0" xfId="0" applyNumberFormat="1"/>
    <xf numFmtId="0" fontId="0" fillId="0" borderId="26" xfId="0" applyBorder="1" applyAlignment="1">
      <alignment horizontal="center"/>
    </xf>
    <xf numFmtId="44" fontId="1" fillId="0" borderId="0" xfId="0" applyNumberFormat="1" applyFont="1" applyBorder="1" applyAlignment="1">
      <alignment horizontal="right"/>
    </xf>
    <xf numFmtId="4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44" fontId="6" fillId="0" borderId="0" xfId="0" applyNumberFormat="1" applyFont="1" applyBorder="1" applyAlignment="1">
      <alignment horizontal="center"/>
    </xf>
    <xf numFmtId="44" fontId="0" fillId="0" borderId="0" xfId="0" applyNumberFormat="1" applyBorder="1"/>
    <xf numFmtId="164" fontId="0" fillId="0" borderId="3" xfId="0" applyNumberForma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/>
    <xf numFmtId="164" fontId="0" fillId="0" borderId="11" xfId="0" applyNumberFormat="1" applyBorder="1" applyAlignment="1">
      <alignment horizontal="center"/>
    </xf>
    <xf numFmtId="164" fontId="0" fillId="0" borderId="0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4" fontId="0" fillId="0" borderId="14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0" borderId="31" xfId="0" applyNumberFormat="1" applyBorder="1"/>
    <xf numFmtId="164" fontId="0" fillId="0" borderId="32" xfId="0" applyNumberFormat="1" applyBorder="1"/>
    <xf numFmtId="0" fontId="0" fillId="0" borderId="21" xfId="0" applyBorder="1"/>
    <xf numFmtId="0" fontId="0" fillId="0" borderId="24" xfId="0" applyBorder="1"/>
    <xf numFmtId="0" fontId="0" fillId="0" borderId="17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Fill="1" applyBorder="1" applyAlignment="1">
      <alignment horizontal="center"/>
    </xf>
    <xf numFmtId="164" fontId="10" fillId="0" borderId="35" xfId="0" applyNumberFormat="1" applyFont="1" applyBorder="1"/>
    <xf numFmtId="164" fontId="0" fillId="0" borderId="30" xfId="0" applyNumberFormat="1" applyBorder="1" applyAlignment="1">
      <alignment horizontal="right"/>
    </xf>
    <xf numFmtId="164" fontId="0" fillId="0" borderId="31" xfId="0" applyNumberFormat="1" applyBorder="1" applyAlignment="1">
      <alignment horizontal="right"/>
    </xf>
    <xf numFmtId="164" fontId="0" fillId="0" borderId="33" xfId="0" applyNumberFormat="1" applyBorder="1" applyAlignment="1">
      <alignment horizontal="right" vertical="center"/>
    </xf>
    <xf numFmtId="0" fontId="0" fillId="0" borderId="21" xfId="0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6" fillId="0" borderId="21" xfId="0" applyNumberFormat="1" applyFont="1" applyBorder="1" applyAlignment="1">
      <alignment horizontal="center"/>
    </xf>
    <xf numFmtId="0" fontId="0" fillId="0" borderId="19" xfId="0" applyBorder="1" applyAlignment="1">
      <alignment horizontal="center"/>
    </xf>
    <xf numFmtId="2" fontId="0" fillId="0" borderId="17" xfId="0" applyNumberFormat="1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9" fillId="0" borderId="2" xfId="0" applyFont="1" applyBorder="1"/>
    <xf numFmtId="15" fontId="0" fillId="0" borderId="27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164" fontId="10" fillId="0" borderId="6" xfId="0" applyNumberFormat="1" applyFont="1" applyBorder="1"/>
    <xf numFmtId="0" fontId="3" fillId="0" borderId="20" xfId="0" applyFont="1" applyBorder="1"/>
    <xf numFmtId="164" fontId="0" fillId="0" borderId="21" xfId="0" applyNumberFormat="1" applyBorder="1" applyAlignment="1">
      <alignment horizontal="right"/>
    </xf>
    <xf numFmtId="0" fontId="0" fillId="0" borderId="20" xfId="0" applyBorder="1"/>
    <xf numFmtId="0" fontId="9" fillId="0" borderId="22" xfId="0" applyFont="1" applyBorder="1"/>
    <xf numFmtId="164" fontId="0" fillId="0" borderId="23" xfId="0" applyNumberFormat="1" applyBorder="1"/>
    <xf numFmtId="0" fontId="0" fillId="0" borderId="23" xfId="0" applyFill="1" applyBorder="1" applyAlignment="1">
      <alignment horizontal="center"/>
    </xf>
    <xf numFmtId="164" fontId="0" fillId="0" borderId="24" xfId="0" applyNumberFormat="1" applyBorder="1" applyAlignment="1">
      <alignment horizontal="right"/>
    </xf>
    <xf numFmtId="0" fontId="3" fillId="0" borderId="18" xfId="0" applyFont="1" applyBorder="1"/>
    <xf numFmtId="0" fontId="0" fillId="0" borderId="14" xfId="0" applyBorder="1" applyAlignment="1">
      <alignment horizontal="center"/>
    </xf>
    <xf numFmtId="164" fontId="0" fillId="0" borderId="19" xfId="0" applyNumberFormat="1" applyBorder="1" applyAlignment="1">
      <alignment horizontal="right"/>
    </xf>
    <xf numFmtId="0" fontId="0" fillId="2" borderId="20" xfId="0" applyFill="1" applyBorder="1"/>
    <xf numFmtId="164" fontId="0" fillId="2" borderId="13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64" fontId="0" fillId="2" borderId="21" xfId="0" applyNumberFormat="1" applyFill="1" applyBorder="1" applyAlignment="1">
      <alignment horizontal="right"/>
    </xf>
    <xf numFmtId="0" fontId="5" fillId="2" borderId="20" xfId="0" applyFont="1" applyFill="1" applyBorder="1"/>
    <xf numFmtId="0" fontId="0" fillId="2" borderId="20" xfId="0" applyFill="1" applyBorder="1" applyAlignment="1">
      <alignment horizontal="left" vertical="top" wrapText="1"/>
    </xf>
    <xf numFmtId="164" fontId="0" fillId="2" borderId="13" xfId="0" applyNumberForma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4" fontId="0" fillId="2" borderId="21" xfId="0" applyNumberFormat="1" applyFill="1" applyBorder="1" applyAlignment="1">
      <alignment horizontal="right" vertical="center"/>
    </xf>
    <xf numFmtId="0" fontId="0" fillId="2" borderId="20" xfId="0" applyFill="1" applyBorder="1" applyAlignment="1">
      <alignment vertical="center"/>
    </xf>
    <xf numFmtId="0" fontId="3" fillId="2" borderId="20" xfId="0" applyFont="1" applyFill="1" applyBorder="1"/>
    <xf numFmtId="0" fontId="1" fillId="2" borderId="20" xfId="0" applyFont="1" applyFill="1" applyBorder="1"/>
    <xf numFmtId="164" fontId="0" fillId="2" borderId="21" xfId="0" applyNumberFormat="1" applyFont="1" applyFill="1" applyBorder="1" applyAlignment="1">
      <alignment horizontal="right"/>
    </xf>
    <xf numFmtId="164" fontId="7" fillId="0" borderId="1" xfId="0" applyNumberFormat="1" applyFont="1" applyBorder="1"/>
    <xf numFmtId="0" fontId="0" fillId="0" borderId="0" xfId="0" applyFill="1" applyBorder="1" applyAlignment="1">
      <alignment horizontal="center"/>
    </xf>
    <xf numFmtId="164" fontId="10" fillId="0" borderId="0" xfId="0" applyNumberFormat="1" applyFont="1" applyBorder="1"/>
    <xf numFmtId="0" fontId="3" fillId="2" borderId="18" xfId="0" applyFont="1" applyFill="1" applyBorder="1"/>
    <xf numFmtId="164" fontId="0" fillId="2" borderId="14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64" fontId="0" fillId="2" borderId="19" xfId="0" applyNumberFormat="1" applyFill="1" applyBorder="1" applyAlignment="1">
      <alignment horizontal="right"/>
    </xf>
    <xf numFmtId="164" fontId="0" fillId="2" borderId="13" xfId="0" applyNumberFormat="1" applyFill="1" applyBorder="1"/>
    <xf numFmtId="0" fontId="0" fillId="2" borderId="13" xfId="0" applyFill="1" applyBorder="1"/>
    <xf numFmtId="0" fontId="0" fillId="2" borderId="22" xfId="0" applyFill="1" applyBorder="1"/>
    <xf numFmtId="0" fontId="0" fillId="2" borderId="23" xfId="0" applyFill="1" applyBorder="1" applyAlignment="1">
      <alignment horizontal="center"/>
    </xf>
    <xf numFmtId="164" fontId="0" fillId="2" borderId="24" xfId="0" applyNumberFormat="1" applyFill="1" applyBorder="1" applyAlignment="1">
      <alignment horizontal="right"/>
    </xf>
    <xf numFmtId="164" fontId="0" fillId="2" borderId="23" xfId="0" applyNumberFormat="1" applyFill="1" applyBorder="1" applyAlignment="1">
      <alignment horizontal="center"/>
    </xf>
    <xf numFmtId="164" fontId="0" fillId="0" borderId="0" xfId="0" applyNumberFormat="1"/>
    <xf numFmtId="164" fontId="1" fillId="0" borderId="0" xfId="0" applyNumberFormat="1" applyFont="1" applyBorder="1" applyAlignment="1">
      <alignment horizontal="right"/>
    </xf>
    <xf numFmtId="0" fontId="9" fillId="0" borderId="4" xfId="0" applyFont="1" applyBorder="1" applyAlignment="1">
      <alignment horizontal="left"/>
    </xf>
    <xf numFmtId="164" fontId="0" fillId="0" borderId="3" xfId="0" applyNumberFormat="1" applyBorder="1" applyAlignment="1">
      <alignment horizontal="right" vertical="center"/>
    </xf>
    <xf numFmtId="0" fontId="9" fillId="0" borderId="0" xfId="0" applyFont="1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15" fontId="0" fillId="0" borderId="27" xfId="0" applyNumberFormat="1" applyBorder="1" applyAlignment="1">
      <alignment horizontal="center" vertical="center"/>
    </xf>
    <xf numFmtId="15" fontId="0" fillId="0" borderId="28" xfId="0" applyNumberFormat="1" applyBorder="1" applyAlignment="1">
      <alignment horizontal="center" vertical="center"/>
    </xf>
    <xf numFmtId="15" fontId="0" fillId="0" borderId="18" xfId="0" applyNumberFormat="1" applyBorder="1" applyAlignment="1">
      <alignment horizontal="center" vertical="center"/>
    </xf>
    <xf numFmtId="15" fontId="0" fillId="0" borderId="27" xfId="0" applyNumberFormat="1" applyBorder="1" applyAlignment="1">
      <alignment horizontal="center" vertical="center" wrapText="1"/>
    </xf>
    <xf numFmtId="15" fontId="0" fillId="0" borderId="28" xfId="0" applyNumberFormat="1" applyBorder="1" applyAlignment="1">
      <alignment horizontal="center" vertical="center" wrapText="1"/>
    </xf>
    <xf numFmtId="15" fontId="0" fillId="0" borderId="18" xfId="0" applyNumberForma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2" xfId="0" applyFill="1" applyBorder="1"/>
    <xf numFmtId="44" fontId="0" fillId="0" borderId="0" xfId="1" applyFont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5" xfId="1" applyFont="1" applyBorder="1" applyAlignment="1">
      <alignment horizontal="center"/>
    </xf>
    <xf numFmtId="44" fontId="0" fillId="0" borderId="0" xfId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" fillId="0" borderId="2" xfId="0" applyFont="1" applyFill="1" applyBorder="1"/>
    <xf numFmtId="0" fontId="9" fillId="0" borderId="2" xfId="0" applyFont="1" applyFill="1" applyBorder="1"/>
    <xf numFmtId="44" fontId="0" fillId="0" borderId="0" xfId="1" applyFont="1" applyFill="1" applyBorder="1" applyAlignment="1">
      <alignment horizontal="center"/>
    </xf>
    <xf numFmtId="164" fontId="0" fillId="0" borderId="3" xfId="0" applyNumberFormat="1" applyFill="1" applyBorder="1" applyAlignment="1">
      <alignment horizontal="right"/>
    </xf>
    <xf numFmtId="0" fontId="12" fillId="0" borderId="2" xfId="0" applyFont="1" applyBorder="1"/>
    <xf numFmtId="44" fontId="0" fillId="0" borderId="0" xfId="1" applyFont="1"/>
    <xf numFmtId="0" fontId="13" fillId="0" borderId="2" xfId="0" applyFont="1" applyBorder="1"/>
    <xf numFmtId="0" fontId="0" fillId="0" borderId="0" xfId="0" applyAlignment="1">
      <alignment wrapText="1"/>
    </xf>
    <xf numFmtId="0" fontId="14" fillId="0" borderId="2" xfId="0" applyFont="1" applyBorder="1"/>
    <xf numFmtId="164" fontId="0" fillId="0" borderId="0" xfId="0" applyNumberFormat="1" applyBorder="1" applyAlignment="1">
      <alignment horizontal="right" vertical="center"/>
    </xf>
  </cellXfs>
  <cellStyles count="2">
    <cellStyle name="Monétaire" xfId="1" builtinId="4"/>
    <cellStyle name="Normal" xfId="0" builtinId="0"/>
  </cellStyles>
  <dxfs count="1">
    <dxf>
      <font>
        <color theme="0"/>
      </font>
      <numFmt numFmtId="30" formatCode="@"/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FF0066"/>
      <color rgb="FF85FF85"/>
      <color rgb="FF4BFF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A"/>
  <c:chart>
    <c:view3D>
      <c:rAngAx val="1"/>
    </c:view3D>
    <c:plotArea>
      <c:layout>
        <c:manualLayout>
          <c:layoutTarget val="inner"/>
          <c:xMode val="edge"/>
          <c:yMode val="edge"/>
          <c:x val="0.10587295917020167"/>
          <c:y val="5.6162490673160294E-2"/>
          <c:w val="0.63403786771439963"/>
          <c:h val="0.80961169155968338"/>
        </c:manualLayout>
      </c:layout>
      <c:bar3DChart>
        <c:barDir val="col"/>
        <c:grouping val="stacked"/>
        <c:ser>
          <c:idx val="1"/>
          <c:order val="0"/>
          <c:tx>
            <c:v>Jambes</c:v>
          </c:tx>
          <c:val>
            <c:numLit>
              <c:formatCode>General</c:formatCode>
              <c:ptCount val="2"/>
              <c:pt idx="0">
                <c:v>450</c:v>
              </c:pt>
              <c:pt idx="1">
                <c:v>450</c:v>
              </c:pt>
            </c:numLit>
          </c:val>
        </c:ser>
        <c:ser>
          <c:idx val="2"/>
          <c:order val="1"/>
          <c:tx>
            <c:v>Torse</c:v>
          </c:tx>
          <c:val>
            <c:numLit>
              <c:formatCode>General</c:formatCode>
              <c:ptCount val="2"/>
              <c:pt idx="0">
                <c:v>265</c:v>
              </c:pt>
              <c:pt idx="1">
                <c:v>265</c:v>
              </c:pt>
            </c:numLit>
          </c:val>
        </c:ser>
        <c:ser>
          <c:idx val="3"/>
          <c:order val="2"/>
          <c:tx>
            <c:v>Tête</c:v>
          </c:tx>
          <c:val>
            <c:numLit>
              <c:formatCode>General</c:formatCode>
              <c:ptCount val="2"/>
              <c:pt idx="0">
                <c:v>100</c:v>
              </c:pt>
              <c:pt idx="1">
                <c:v>100</c:v>
              </c:pt>
            </c:numLit>
          </c:val>
        </c:ser>
        <c:ser>
          <c:idx val="0"/>
          <c:order val="3"/>
          <c:tx>
            <c:v>Fabrication des Pièces</c:v>
          </c:tx>
          <c:val>
            <c:numLit>
              <c:formatCode>General</c:formatCode>
              <c:ptCount val="2"/>
              <c:pt idx="0">
                <c:v>250</c:v>
              </c:pt>
              <c:pt idx="1">
                <c:v>450</c:v>
              </c:pt>
            </c:numLit>
          </c:val>
        </c:ser>
        <c:shape val="cylinder"/>
        <c:axId val="53895936"/>
        <c:axId val="53897472"/>
        <c:axId val="0"/>
      </c:bar3DChart>
      <c:catAx>
        <c:axId val="53895936"/>
        <c:scaling>
          <c:orientation val="minMax"/>
        </c:scaling>
        <c:delete val="1"/>
        <c:axPos val="b"/>
        <c:numFmt formatCode="General" sourceLinked="1"/>
        <c:tickLblPos val="none"/>
        <c:crossAx val="53897472"/>
        <c:crosses val="autoZero"/>
        <c:auto val="1"/>
        <c:lblAlgn val="ctr"/>
        <c:lblOffset val="100"/>
      </c:catAx>
      <c:valAx>
        <c:axId val="53897472"/>
        <c:scaling>
          <c:orientation val="minMax"/>
        </c:scaling>
        <c:axPos val="l"/>
        <c:majorGridlines/>
        <c:numFmt formatCode="General" sourceLinked="1"/>
        <c:tickLblPos val="nextTo"/>
        <c:crossAx val="538959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787455688248171"/>
          <c:y val="8.2950868454915547E-2"/>
          <c:w val="0.26000925423302573"/>
          <c:h val="0.32400162527758175"/>
        </c:manualLayout>
      </c:layout>
    </c:legend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A"/>
  <c:chart>
    <c:title>
      <c:tx>
        <c:rich>
          <a:bodyPr/>
          <a:lstStyle/>
          <a:p>
            <a:pPr>
              <a:defRPr/>
            </a:pPr>
            <a:r>
              <a:rPr lang="fr-CA"/>
              <a:t>Suivi budgétaire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v>Dépenses planifiées</c:v>
          </c:tx>
          <c:marker>
            <c:symbol val="none"/>
          </c:marker>
          <c:cat>
            <c:numRef>
              <c:f>('Suivi Budgetaire'!$F$4:$F$21,'Suivi Budgetaire'!$F$24:$F$36)</c:f>
              <c:numCache>
                <c:formatCode>dd/mmm/yy</c:formatCode>
                <c:ptCount val="31"/>
                <c:pt idx="0">
                  <c:v>41280</c:v>
                </c:pt>
                <c:pt idx="1">
                  <c:v>41287</c:v>
                </c:pt>
                <c:pt idx="2">
                  <c:v>41294</c:v>
                </c:pt>
                <c:pt idx="3">
                  <c:v>41301</c:v>
                </c:pt>
                <c:pt idx="4">
                  <c:v>41308</c:v>
                </c:pt>
                <c:pt idx="5">
                  <c:v>41315</c:v>
                </c:pt>
                <c:pt idx="6">
                  <c:v>41322</c:v>
                </c:pt>
                <c:pt idx="9">
                  <c:v>41329</c:v>
                </c:pt>
                <c:pt idx="10">
                  <c:v>41336</c:v>
                </c:pt>
                <c:pt idx="11">
                  <c:v>41343</c:v>
                </c:pt>
                <c:pt idx="12">
                  <c:v>41350</c:v>
                </c:pt>
                <c:pt idx="13">
                  <c:v>41357</c:v>
                </c:pt>
                <c:pt idx="14">
                  <c:v>41364</c:v>
                </c:pt>
                <c:pt idx="15">
                  <c:v>41371</c:v>
                </c:pt>
                <c:pt idx="16">
                  <c:v>41378</c:v>
                </c:pt>
                <c:pt idx="17">
                  <c:v>41385</c:v>
                </c:pt>
                <c:pt idx="18">
                  <c:v>41518</c:v>
                </c:pt>
                <c:pt idx="19">
                  <c:v>41525</c:v>
                </c:pt>
                <c:pt idx="20">
                  <c:v>41532</c:v>
                </c:pt>
                <c:pt idx="21">
                  <c:v>41539</c:v>
                </c:pt>
                <c:pt idx="22">
                  <c:v>41546</c:v>
                </c:pt>
                <c:pt idx="23">
                  <c:v>41553</c:v>
                </c:pt>
                <c:pt idx="24">
                  <c:v>41560</c:v>
                </c:pt>
                <c:pt idx="25">
                  <c:v>41567</c:v>
                </c:pt>
                <c:pt idx="26">
                  <c:v>41574</c:v>
                </c:pt>
                <c:pt idx="27">
                  <c:v>41581</c:v>
                </c:pt>
                <c:pt idx="28">
                  <c:v>41588</c:v>
                </c:pt>
                <c:pt idx="29">
                  <c:v>41595</c:v>
                </c:pt>
                <c:pt idx="30">
                  <c:v>41602</c:v>
                </c:pt>
              </c:numCache>
            </c:numRef>
          </c:cat>
          <c:val>
            <c:numRef>
              <c:f>('Suivi Budgetaire'!$H$4:$H$9,'Suivi Budgetaire'!$H$12:$H$21,'Suivi Budgetaire'!$H$24:$H$36)</c:f>
              <c:numCache>
                <c:formatCode>#,##0.00\ "$"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718.75</c:v>
                </c:pt>
                <c:pt idx="7">
                  <c:v>851</c:v>
                </c:pt>
                <c:pt idx="8">
                  <c:v>868.25</c:v>
                </c:pt>
                <c:pt idx="9">
                  <c:v>983.25</c:v>
                </c:pt>
                <c:pt idx="10">
                  <c:v>1184.5</c:v>
                </c:pt>
                <c:pt idx="11">
                  <c:v>1184.5</c:v>
                </c:pt>
                <c:pt idx="12">
                  <c:v>1184.5</c:v>
                </c:pt>
                <c:pt idx="13">
                  <c:v>1184.5</c:v>
                </c:pt>
                <c:pt idx="14">
                  <c:v>1184.5</c:v>
                </c:pt>
                <c:pt idx="15">
                  <c:v>1184.5</c:v>
                </c:pt>
                <c:pt idx="16">
                  <c:v>1184.5</c:v>
                </c:pt>
                <c:pt idx="17">
                  <c:v>2484</c:v>
                </c:pt>
                <c:pt idx="18">
                  <c:v>2484</c:v>
                </c:pt>
                <c:pt idx="19">
                  <c:v>2484</c:v>
                </c:pt>
                <c:pt idx="20">
                  <c:v>2484</c:v>
                </c:pt>
                <c:pt idx="21">
                  <c:v>2484</c:v>
                </c:pt>
                <c:pt idx="22">
                  <c:v>2484</c:v>
                </c:pt>
                <c:pt idx="23">
                  <c:v>2484</c:v>
                </c:pt>
                <c:pt idx="24">
                  <c:v>2484</c:v>
                </c:pt>
                <c:pt idx="25">
                  <c:v>2484</c:v>
                </c:pt>
                <c:pt idx="26">
                  <c:v>2484</c:v>
                </c:pt>
                <c:pt idx="27">
                  <c:v>2484</c:v>
                </c:pt>
                <c:pt idx="28">
                  <c:v>2484</c:v>
                </c:pt>
              </c:numCache>
            </c:numRef>
          </c:val>
        </c:ser>
        <c:ser>
          <c:idx val="1"/>
          <c:order val="1"/>
          <c:tx>
            <c:v>Dépenses</c:v>
          </c:tx>
          <c:marker>
            <c:symbol val="none"/>
          </c:marker>
          <c:cat>
            <c:numRef>
              <c:f>('Suivi Budgetaire'!$F$4:$F$21,'Suivi Budgetaire'!$F$24:$F$36)</c:f>
              <c:numCache>
                <c:formatCode>dd/mmm/yy</c:formatCode>
                <c:ptCount val="31"/>
                <c:pt idx="0">
                  <c:v>41280</c:v>
                </c:pt>
                <c:pt idx="1">
                  <c:v>41287</c:v>
                </c:pt>
                <c:pt idx="2">
                  <c:v>41294</c:v>
                </c:pt>
                <c:pt idx="3">
                  <c:v>41301</c:v>
                </c:pt>
                <c:pt idx="4">
                  <c:v>41308</c:v>
                </c:pt>
                <c:pt idx="5">
                  <c:v>41315</c:v>
                </c:pt>
                <c:pt idx="6">
                  <c:v>41322</c:v>
                </c:pt>
                <c:pt idx="9">
                  <c:v>41329</c:v>
                </c:pt>
                <c:pt idx="10">
                  <c:v>41336</c:v>
                </c:pt>
                <c:pt idx="11">
                  <c:v>41343</c:v>
                </c:pt>
                <c:pt idx="12">
                  <c:v>41350</c:v>
                </c:pt>
                <c:pt idx="13">
                  <c:v>41357</c:v>
                </c:pt>
                <c:pt idx="14">
                  <c:v>41364</c:v>
                </c:pt>
                <c:pt idx="15">
                  <c:v>41371</c:v>
                </c:pt>
                <c:pt idx="16">
                  <c:v>41378</c:v>
                </c:pt>
                <c:pt idx="17">
                  <c:v>41385</c:v>
                </c:pt>
                <c:pt idx="18">
                  <c:v>41518</c:v>
                </c:pt>
                <c:pt idx="19">
                  <c:v>41525</c:v>
                </c:pt>
                <c:pt idx="20">
                  <c:v>41532</c:v>
                </c:pt>
                <c:pt idx="21">
                  <c:v>41539</c:v>
                </c:pt>
                <c:pt idx="22">
                  <c:v>41546</c:v>
                </c:pt>
                <c:pt idx="23">
                  <c:v>41553</c:v>
                </c:pt>
                <c:pt idx="24">
                  <c:v>41560</c:v>
                </c:pt>
                <c:pt idx="25">
                  <c:v>41567</c:v>
                </c:pt>
                <c:pt idx="26">
                  <c:v>41574</c:v>
                </c:pt>
                <c:pt idx="27">
                  <c:v>41581</c:v>
                </c:pt>
                <c:pt idx="28">
                  <c:v>41588</c:v>
                </c:pt>
                <c:pt idx="29">
                  <c:v>41595</c:v>
                </c:pt>
                <c:pt idx="30">
                  <c:v>41602</c:v>
                </c:pt>
              </c:numCache>
            </c:numRef>
          </c:cat>
          <c:val>
            <c:numRef>
              <c:f>('Suivi Budgetaire'!$C$4:$C$9,'Suivi Budgetaire'!$C$12:$C$21,'Suivi Budgetaire'!$C$24:$C$36)</c:f>
              <c:numCache>
                <c:formatCode>#,##0.00\ "$"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653.47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</c:numCache>
            </c:numRef>
          </c:val>
        </c:ser>
        <c:ser>
          <c:idx val="2"/>
          <c:order val="2"/>
          <c:tx>
            <c:v>Revenu</c:v>
          </c:tx>
          <c:marker>
            <c:symbol val="none"/>
          </c:marker>
          <c:cat>
            <c:numRef>
              <c:f>('Suivi Budgetaire'!$F$4:$F$21,'Suivi Budgetaire'!$F$24:$F$36)</c:f>
              <c:numCache>
                <c:formatCode>dd/mmm/yy</c:formatCode>
                <c:ptCount val="31"/>
                <c:pt idx="0">
                  <c:v>41280</c:v>
                </c:pt>
                <c:pt idx="1">
                  <c:v>41287</c:v>
                </c:pt>
                <c:pt idx="2">
                  <c:v>41294</c:v>
                </c:pt>
                <c:pt idx="3">
                  <c:v>41301</c:v>
                </c:pt>
                <c:pt idx="4">
                  <c:v>41308</c:v>
                </c:pt>
                <c:pt idx="5">
                  <c:v>41315</c:v>
                </c:pt>
                <c:pt idx="6">
                  <c:v>41322</c:v>
                </c:pt>
                <c:pt idx="9">
                  <c:v>41329</c:v>
                </c:pt>
                <c:pt idx="10">
                  <c:v>41336</c:v>
                </c:pt>
                <c:pt idx="11">
                  <c:v>41343</c:v>
                </c:pt>
                <c:pt idx="12">
                  <c:v>41350</c:v>
                </c:pt>
                <c:pt idx="13">
                  <c:v>41357</c:v>
                </c:pt>
                <c:pt idx="14">
                  <c:v>41364</c:v>
                </c:pt>
                <c:pt idx="15">
                  <c:v>41371</c:v>
                </c:pt>
                <c:pt idx="16">
                  <c:v>41378</c:v>
                </c:pt>
                <c:pt idx="17">
                  <c:v>41385</c:v>
                </c:pt>
                <c:pt idx="18">
                  <c:v>41518</c:v>
                </c:pt>
                <c:pt idx="19">
                  <c:v>41525</c:v>
                </c:pt>
                <c:pt idx="20">
                  <c:v>41532</c:v>
                </c:pt>
                <c:pt idx="21">
                  <c:v>41539</c:v>
                </c:pt>
                <c:pt idx="22">
                  <c:v>41546</c:v>
                </c:pt>
                <c:pt idx="23">
                  <c:v>41553</c:v>
                </c:pt>
                <c:pt idx="24">
                  <c:v>41560</c:v>
                </c:pt>
                <c:pt idx="25">
                  <c:v>41567</c:v>
                </c:pt>
                <c:pt idx="26">
                  <c:v>41574</c:v>
                </c:pt>
                <c:pt idx="27">
                  <c:v>41581</c:v>
                </c:pt>
                <c:pt idx="28">
                  <c:v>41588</c:v>
                </c:pt>
                <c:pt idx="29">
                  <c:v>41595</c:v>
                </c:pt>
                <c:pt idx="30">
                  <c:v>41602</c:v>
                </c:pt>
              </c:numCache>
            </c:numRef>
          </c:cat>
          <c:val>
            <c:numRef>
              <c:f>'Suivi Budgetaire'!$F$50:$F$79</c:f>
              <c:numCache>
                <c:formatCode>#,##0.00\ "$"</c:formatCode>
                <c:ptCount val="30"/>
                <c:pt idx="0">
                  <c:v>2519.2249999999999</c:v>
                </c:pt>
                <c:pt idx="1">
                  <c:v>2519.2249999999999</c:v>
                </c:pt>
                <c:pt idx="2">
                  <c:v>2519.2249999999999</c:v>
                </c:pt>
                <c:pt idx="3">
                  <c:v>2519.2249999999999</c:v>
                </c:pt>
                <c:pt idx="4">
                  <c:v>2519.2249999999999</c:v>
                </c:pt>
                <c:pt idx="5">
                  <c:v>2519.2249999999999</c:v>
                </c:pt>
                <c:pt idx="6">
                  <c:v>2519.2249999999999</c:v>
                </c:pt>
                <c:pt idx="7">
                  <c:v>2519.2249999999999</c:v>
                </c:pt>
                <c:pt idx="8">
                  <c:v>2519.2249999999999</c:v>
                </c:pt>
                <c:pt idx="9">
                  <c:v>2519.2249999999999</c:v>
                </c:pt>
                <c:pt idx="10">
                  <c:v>2519.2249999999999</c:v>
                </c:pt>
                <c:pt idx="11">
                  <c:v>2519.2249999999999</c:v>
                </c:pt>
                <c:pt idx="12">
                  <c:v>2519.2249999999999</c:v>
                </c:pt>
                <c:pt idx="13">
                  <c:v>2519.2249999999999</c:v>
                </c:pt>
                <c:pt idx="14">
                  <c:v>2519.2249999999999</c:v>
                </c:pt>
                <c:pt idx="15">
                  <c:v>2519.2249999999999</c:v>
                </c:pt>
                <c:pt idx="16">
                  <c:v>2519.2249999999999</c:v>
                </c:pt>
                <c:pt idx="17">
                  <c:v>2519.2249999999999</c:v>
                </c:pt>
                <c:pt idx="18">
                  <c:v>2519.2249999999999</c:v>
                </c:pt>
                <c:pt idx="19">
                  <c:v>2519.2249999999999</c:v>
                </c:pt>
                <c:pt idx="20">
                  <c:v>2519.2249999999999</c:v>
                </c:pt>
                <c:pt idx="21">
                  <c:v>2519.2249999999999</c:v>
                </c:pt>
                <c:pt idx="22">
                  <c:v>2519.2249999999999</c:v>
                </c:pt>
                <c:pt idx="23">
                  <c:v>2519.2249999999999</c:v>
                </c:pt>
                <c:pt idx="24">
                  <c:v>2519.2249999999999</c:v>
                </c:pt>
                <c:pt idx="25">
                  <c:v>2519.2249999999999</c:v>
                </c:pt>
                <c:pt idx="26">
                  <c:v>2519.2249999999999</c:v>
                </c:pt>
                <c:pt idx="27">
                  <c:v>2519.2249999999999</c:v>
                </c:pt>
                <c:pt idx="28">
                  <c:v>2519.2249999999999</c:v>
                </c:pt>
                <c:pt idx="29">
                  <c:v>2519.2249999999999</c:v>
                </c:pt>
              </c:numCache>
            </c:numRef>
          </c:val>
        </c:ser>
        <c:marker val="1"/>
        <c:axId val="71750016"/>
        <c:axId val="71751552"/>
      </c:lineChart>
      <c:dateAx>
        <c:axId val="71750016"/>
        <c:scaling>
          <c:orientation val="minMax"/>
        </c:scaling>
        <c:axPos val="b"/>
        <c:numFmt formatCode="dd/mmm/yy" sourceLinked="1"/>
        <c:majorTickMark val="none"/>
        <c:tickLblPos val="nextTo"/>
        <c:crossAx val="71751552"/>
        <c:crosses val="autoZero"/>
        <c:auto val="1"/>
        <c:lblOffset val="100"/>
        <c:baseTimeUnit val="days"/>
      </c:dateAx>
      <c:valAx>
        <c:axId val="71751552"/>
        <c:scaling>
          <c:orientation val="minMax"/>
        </c:scaling>
        <c:axPos val="l"/>
        <c:majorGridlines/>
        <c:numFmt formatCode="#,##0.00\ &quot;$&quot;" sourceLinked="1"/>
        <c:majorTickMark val="none"/>
        <c:tickLblPos val="nextTo"/>
        <c:crossAx val="71750016"/>
        <c:crosses val="autoZero"/>
        <c:crossBetween val="between"/>
      </c:valAx>
    </c:plotArea>
    <c:legend>
      <c:legendPos val="r"/>
    </c:legend>
    <c:dispBlanksAs val="gap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100505</xdr:colOff>
      <xdr:row>13</xdr:row>
      <xdr:rowOff>124316</xdr:rowOff>
    </xdr:from>
    <xdr:to>
      <xdr:col>28</xdr:col>
      <xdr:colOff>459827</xdr:colOff>
      <xdr:row>26</xdr:row>
      <xdr:rowOff>72258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0.14486</cdr:x>
      <cdr:y>0.88371</cdr:y>
    </cdr:from>
    <cdr:to>
      <cdr:x>0.32515</cdr:x>
      <cdr:y>0.97322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60030" y="2502411"/>
          <a:ext cx="945931" cy="2534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r>
            <a:rPr lang="fr-CA" sz="1100"/>
            <a:t>Budget Initial</a:t>
          </a:r>
        </a:p>
      </cdr:txBody>
    </cdr:sp>
  </cdr:relSizeAnchor>
  <cdr:relSizeAnchor xmlns:cdr="http://schemas.openxmlformats.org/drawingml/2006/chartDrawing">
    <cdr:from>
      <cdr:x>0.45286</cdr:x>
      <cdr:y>0.89309</cdr:y>
    </cdr:from>
    <cdr:to>
      <cdr:x>0.65944</cdr:x>
      <cdr:y>0.95841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375999" y="2528981"/>
          <a:ext cx="1083850" cy="1849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r>
            <a:rPr lang="fr-CA" sz="1100"/>
            <a:t>Budget Réaliste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2</xdr:row>
      <xdr:rowOff>9526</xdr:rowOff>
    </xdr:from>
    <xdr:to>
      <xdr:col>17</xdr:col>
      <xdr:colOff>552450</xdr:colOff>
      <xdr:row>25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zoomScale="85" zoomScaleNormal="85" workbookViewId="0">
      <selection activeCell="I9" sqref="I9"/>
    </sheetView>
  </sheetViews>
  <sheetFormatPr baseColWidth="10" defaultColWidth="9.140625" defaultRowHeight="15"/>
  <cols>
    <col min="1" max="1" width="28.7109375" customWidth="1"/>
    <col min="2" max="2" width="14.5703125" bestFit="1" customWidth="1"/>
    <col min="4" max="4" width="12.28515625" bestFit="1" customWidth="1"/>
    <col min="5" max="5" width="10.5703125" customWidth="1"/>
    <col min="7" max="7" width="25.42578125" customWidth="1"/>
    <col min="8" max="8" width="13.140625" customWidth="1"/>
    <col min="10" max="10" width="11" bestFit="1" customWidth="1"/>
    <col min="11" max="11" width="11.7109375" customWidth="1"/>
    <col min="12" max="12" width="10.5703125" customWidth="1"/>
    <col min="13" max="13" width="30" customWidth="1"/>
    <col min="16" max="17" width="9.7109375" bestFit="1" customWidth="1"/>
  </cols>
  <sheetData>
    <row r="1" spans="1:17" ht="29.25" customHeight="1">
      <c r="B1" s="125" t="s">
        <v>0</v>
      </c>
      <c r="C1" s="125"/>
      <c r="D1" s="125"/>
    </row>
    <row r="3" spans="1:17" ht="15.75" thickBot="1">
      <c r="B3" s="26" t="s">
        <v>1</v>
      </c>
      <c r="C3" s="26" t="s">
        <v>2</v>
      </c>
      <c r="D3" s="26" t="s">
        <v>3</v>
      </c>
    </row>
    <row r="4" spans="1:17" ht="16.5" thickBot="1">
      <c r="A4" s="10" t="s">
        <v>14</v>
      </c>
      <c r="B4" s="11"/>
      <c r="C4" s="11"/>
      <c r="D4" s="48">
        <f>SUM(D6:D11)</f>
        <v>2290.6395000000002</v>
      </c>
      <c r="G4" s="2" t="s">
        <v>7</v>
      </c>
      <c r="H4" s="107">
        <f>D4-E17</f>
        <v>-138.17277499999955</v>
      </c>
    </row>
    <row r="5" spans="1:17">
      <c r="A5" s="14" t="s">
        <v>15</v>
      </c>
      <c r="B5" s="53"/>
      <c r="C5" s="15"/>
      <c r="D5" s="56"/>
    </row>
    <row r="6" spans="1:17">
      <c r="A6" s="7" t="s">
        <v>16</v>
      </c>
      <c r="B6" s="54">
        <v>2000</v>
      </c>
      <c r="C6" s="4">
        <v>1</v>
      </c>
      <c r="D6" s="47">
        <f>B6*C6</f>
        <v>2000</v>
      </c>
    </row>
    <row r="7" spans="1:17">
      <c r="A7" s="6" t="s">
        <v>45</v>
      </c>
      <c r="B7" s="54"/>
      <c r="C7" s="3"/>
      <c r="D7" s="47"/>
    </row>
    <row r="8" spans="1:17">
      <c r="A8" s="80" t="s">
        <v>18</v>
      </c>
      <c r="B8" s="54">
        <f>3.75*1.15</f>
        <v>4.3125</v>
      </c>
      <c r="C8" s="3">
        <v>14</v>
      </c>
      <c r="D8" s="47">
        <f>B8*C8</f>
        <v>60.375</v>
      </c>
    </row>
    <row r="9" spans="1:17">
      <c r="A9" s="80" t="s">
        <v>43</v>
      </c>
      <c r="B9" s="54">
        <f>150*1.15</f>
        <v>172.5</v>
      </c>
      <c r="C9" s="3">
        <v>1</v>
      </c>
      <c r="D9" s="47">
        <f>B9*C9</f>
        <v>172.5</v>
      </c>
    </row>
    <row r="10" spans="1:17">
      <c r="A10" s="80" t="s">
        <v>58</v>
      </c>
      <c r="B10" s="54">
        <f>(1.19*3+7.16+2.5*5)*(1+15%)</f>
        <v>26.714499999999997</v>
      </c>
      <c r="C10" s="3">
        <v>1</v>
      </c>
      <c r="D10" s="47">
        <f>B10*C10</f>
        <v>26.714499999999997</v>
      </c>
    </row>
    <row r="11" spans="1:17" ht="15.75" thickBot="1">
      <c r="A11" s="16" t="s">
        <v>44</v>
      </c>
      <c r="B11" s="55">
        <f>27*1.15</f>
        <v>31.049999999999997</v>
      </c>
      <c r="C11" s="9">
        <v>1</v>
      </c>
      <c r="D11" s="49">
        <f>B11*C11</f>
        <v>31.049999999999997</v>
      </c>
    </row>
    <row r="12" spans="1:17" ht="15.75" thickBot="1">
      <c r="A12" s="29"/>
      <c r="B12" s="54"/>
      <c r="C12" s="3"/>
      <c r="D12" s="54"/>
    </row>
    <row r="13" spans="1:17" ht="15.75" thickBot="1">
      <c r="F13" s="108"/>
      <c r="H13" s="26" t="s">
        <v>1</v>
      </c>
      <c r="I13" s="26" t="s">
        <v>2</v>
      </c>
      <c r="J13" s="68" t="s">
        <v>3</v>
      </c>
      <c r="K13" s="69" t="s">
        <v>31</v>
      </c>
      <c r="N13" s="26" t="s">
        <v>1</v>
      </c>
      <c r="O13" s="26" t="s">
        <v>2</v>
      </c>
      <c r="P13" s="68" t="s">
        <v>3</v>
      </c>
      <c r="Q13" s="69" t="s">
        <v>31</v>
      </c>
    </row>
    <row r="14" spans="1:17" ht="16.5" thickBot="1">
      <c r="F14" s="109"/>
      <c r="G14" s="10" t="s">
        <v>23</v>
      </c>
      <c r="H14" s="19"/>
      <c r="I14" s="19"/>
      <c r="J14" s="48">
        <f>SUM(J16:J31)</f>
        <v>1980</v>
      </c>
      <c r="K14" s="83">
        <f>J14*1.15</f>
        <v>2277</v>
      </c>
      <c r="M14" s="10" t="s">
        <v>48</v>
      </c>
      <c r="N14" s="19"/>
      <c r="O14" s="19"/>
      <c r="P14" s="48">
        <f>SUM(P15:P31)</f>
        <v>1304</v>
      </c>
      <c r="Q14" s="83">
        <f>P14*1.15</f>
        <v>1499.6</v>
      </c>
    </row>
    <row r="15" spans="1:17" ht="15.75" thickBot="1">
      <c r="G15" s="110" t="s">
        <v>4</v>
      </c>
      <c r="H15" s="111"/>
      <c r="I15" s="112"/>
      <c r="J15" s="113"/>
      <c r="M15" s="91" t="s">
        <v>4</v>
      </c>
      <c r="N15" s="57"/>
      <c r="O15" s="92"/>
      <c r="P15" s="93"/>
    </row>
    <row r="16" spans="1:17" ht="15.75" thickBot="1">
      <c r="A16" s="1"/>
      <c r="B16" s="26" t="s">
        <v>1</v>
      </c>
      <c r="C16" s="26" t="s">
        <v>2</v>
      </c>
      <c r="D16" s="26" t="s">
        <v>3</v>
      </c>
      <c r="E16" s="69" t="s">
        <v>31</v>
      </c>
      <c r="G16" s="94" t="s">
        <v>8</v>
      </c>
      <c r="H16" s="95">
        <v>25</v>
      </c>
      <c r="I16" s="96">
        <v>2</v>
      </c>
      <c r="J16" s="97">
        <f>H16*I16</f>
        <v>50</v>
      </c>
      <c r="M16" s="86" t="s">
        <v>8</v>
      </c>
      <c r="N16" s="58">
        <v>25</v>
      </c>
      <c r="O16" s="82">
        <v>1</v>
      </c>
      <c r="P16" s="85">
        <f>N16*O16</f>
        <v>25</v>
      </c>
    </row>
    <row r="17" spans="1:18" ht="16.5" thickBot="1">
      <c r="A17" s="10" t="s">
        <v>13</v>
      </c>
      <c r="B17" s="28"/>
      <c r="C17" s="11"/>
      <c r="D17" s="48">
        <f>SUM(D19:D48)</f>
        <v>2112.0106739130433</v>
      </c>
      <c r="E17" s="70">
        <f>D17*1.15</f>
        <v>2428.8122749999998</v>
      </c>
      <c r="G17" s="94" t="s">
        <v>9</v>
      </c>
      <c r="H17" s="95">
        <v>37.5</v>
      </c>
      <c r="I17" s="96">
        <v>4</v>
      </c>
      <c r="J17" s="97">
        <f t="shared" ref="J17:J27" si="0">H17*I17</f>
        <v>150</v>
      </c>
      <c r="M17" s="94" t="s">
        <v>9</v>
      </c>
      <c r="N17" s="95">
        <v>37.5</v>
      </c>
      <c r="O17" s="96">
        <v>2</v>
      </c>
      <c r="P17" s="97">
        <f>N17*O17</f>
        <v>75</v>
      </c>
    </row>
    <row r="18" spans="1:18">
      <c r="A18" s="6" t="s">
        <v>4</v>
      </c>
      <c r="B18" s="50"/>
      <c r="C18" s="3"/>
      <c r="D18" s="47"/>
      <c r="G18" s="104" t="s">
        <v>5</v>
      </c>
      <c r="H18" s="95"/>
      <c r="I18" s="96"/>
      <c r="J18" s="97"/>
      <c r="M18" s="84" t="s">
        <v>5</v>
      </c>
      <c r="N18" s="58"/>
      <c r="O18" s="82"/>
      <c r="P18" s="85"/>
      <c r="R18">
        <v>100</v>
      </c>
    </row>
    <row r="19" spans="1:18">
      <c r="A19" s="7" t="s">
        <v>8</v>
      </c>
      <c r="B19" s="140">
        <v>22.88</v>
      </c>
      <c r="C19" s="145">
        <v>1</v>
      </c>
      <c r="D19" s="47">
        <f>B19*C19</f>
        <v>22.88</v>
      </c>
      <c r="G19" s="94" t="s">
        <v>32</v>
      </c>
      <c r="H19" s="95">
        <v>15</v>
      </c>
      <c r="I19" s="96">
        <v>2</v>
      </c>
      <c r="J19" s="97">
        <f t="shared" si="0"/>
        <v>30</v>
      </c>
      <c r="M19" s="94" t="s">
        <v>32</v>
      </c>
      <c r="N19" s="95">
        <v>31</v>
      </c>
      <c r="O19" s="96">
        <v>1</v>
      </c>
      <c r="P19" s="97">
        <f>N19*O19</f>
        <v>31</v>
      </c>
    </row>
    <row r="20" spans="1:18">
      <c r="A20" s="7" t="s">
        <v>62</v>
      </c>
      <c r="B20" s="140">
        <v>37.5</v>
      </c>
      <c r="C20" s="145">
        <v>2</v>
      </c>
      <c r="D20" s="47">
        <f t="shared" ref="D20" si="1">B20*C20</f>
        <v>75</v>
      </c>
      <c r="G20" s="94" t="s">
        <v>10</v>
      </c>
      <c r="H20" s="95">
        <v>150</v>
      </c>
      <c r="I20" s="96">
        <v>2</v>
      </c>
      <c r="J20" s="97">
        <f t="shared" si="0"/>
        <v>300</v>
      </c>
      <c r="M20" s="94" t="s">
        <v>10</v>
      </c>
      <c r="N20" s="95">
        <v>150</v>
      </c>
      <c r="O20" s="96">
        <v>1</v>
      </c>
      <c r="P20" s="97">
        <f>N20*O20</f>
        <v>150</v>
      </c>
    </row>
    <row r="21" spans="1:18">
      <c r="A21" s="7" t="s">
        <v>63</v>
      </c>
      <c r="B21" s="140">
        <v>39.99</v>
      </c>
      <c r="C21" s="145">
        <v>2</v>
      </c>
      <c r="D21" s="47">
        <f t="shared" ref="D21" si="2">B21*C21</f>
        <v>79.98</v>
      </c>
      <c r="G21" s="98" t="s">
        <v>26</v>
      </c>
      <c r="H21" s="95"/>
      <c r="I21" s="96"/>
      <c r="J21" s="97"/>
      <c r="M21" s="98" t="s">
        <v>26</v>
      </c>
      <c r="N21" s="95"/>
      <c r="O21" s="96"/>
      <c r="P21" s="97"/>
    </row>
    <row r="22" spans="1:18">
      <c r="A22" s="6" t="s">
        <v>5</v>
      </c>
      <c r="B22" s="140"/>
      <c r="C22" s="145"/>
      <c r="D22" s="47"/>
      <c r="G22" s="94" t="s">
        <v>12</v>
      </c>
      <c r="H22" s="95">
        <v>13</v>
      </c>
      <c r="I22" s="96">
        <v>2</v>
      </c>
      <c r="J22" s="97">
        <f t="shared" si="0"/>
        <v>26</v>
      </c>
      <c r="M22" s="94" t="s">
        <v>12</v>
      </c>
      <c r="N22" s="95">
        <v>13</v>
      </c>
      <c r="O22" s="96">
        <v>1</v>
      </c>
      <c r="P22" s="97">
        <f t="shared" ref="P22:P27" si="3">N22*O22</f>
        <v>13</v>
      </c>
    </row>
    <row r="23" spans="1:18">
      <c r="A23" s="154" t="s">
        <v>65</v>
      </c>
      <c r="B23" s="140">
        <v>28</v>
      </c>
      <c r="C23" s="145">
        <v>1</v>
      </c>
      <c r="D23" s="47">
        <f>B23*C23</f>
        <v>28</v>
      </c>
      <c r="G23" s="94" t="s">
        <v>11</v>
      </c>
      <c r="H23" s="95">
        <v>40</v>
      </c>
      <c r="I23" s="96">
        <v>2</v>
      </c>
      <c r="J23" s="97">
        <f t="shared" si="0"/>
        <v>80</v>
      </c>
      <c r="M23" s="94" t="s">
        <v>11</v>
      </c>
      <c r="N23" s="95">
        <v>41.31</v>
      </c>
      <c r="O23" s="96">
        <v>1</v>
      </c>
      <c r="P23" s="97">
        <f t="shared" si="3"/>
        <v>41.31</v>
      </c>
    </row>
    <row r="24" spans="1:18" ht="30">
      <c r="A24" s="138" t="s">
        <v>32</v>
      </c>
      <c r="B24" s="153">
        <v>6.34</v>
      </c>
      <c r="C24" s="147">
        <v>3</v>
      </c>
      <c r="D24" s="151">
        <f>B24*C24</f>
        <v>19.02</v>
      </c>
      <c r="G24" s="99" t="s">
        <v>29</v>
      </c>
      <c r="H24" s="100">
        <v>5</v>
      </c>
      <c r="I24" s="101">
        <v>2</v>
      </c>
      <c r="J24" s="102">
        <f t="shared" si="0"/>
        <v>10</v>
      </c>
      <c r="M24" s="99" t="s">
        <v>29</v>
      </c>
      <c r="N24" s="100">
        <v>5</v>
      </c>
      <c r="O24" s="101">
        <v>1</v>
      </c>
      <c r="P24" s="102">
        <f t="shared" si="3"/>
        <v>5</v>
      </c>
    </row>
    <row r="25" spans="1:18">
      <c r="A25" s="7" t="s">
        <v>10</v>
      </c>
      <c r="B25" s="140">
        <v>149.99</v>
      </c>
      <c r="C25" s="145">
        <v>1</v>
      </c>
      <c r="D25" s="47">
        <f>B25*C25</f>
        <v>149.99</v>
      </c>
      <c r="G25" s="94" t="s">
        <v>27</v>
      </c>
      <c r="H25" s="95">
        <v>20</v>
      </c>
      <c r="I25" s="96">
        <v>2</v>
      </c>
      <c r="J25" s="97">
        <f t="shared" si="0"/>
        <v>40</v>
      </c>
      <c r="M25" s="94" t="s">
        <v>27</v>
      </c>
      <c r="N25" s="95">
        <v>20</v>
      </c>
      <c r="O25" s="96">
        <v>1</v>
      </c>
      <c r="P25" s="97">
        <f t="shared" si="3"/>
        <v>20</v>
      </c>
    </row>
    <row r="26" spans="1:18" ht="18" customHeight="1">
      <c r="A26" s="8" t="s">
        <v>26</v>
      </c>
      <c r="B26" s="140"/>
      <c r="C26" s="145"/>
      <c r="D26" s="47"/>
      <c r="F26" s="22"/>
      <c r="G26" s="103" t="s">
        <v>28</v>
      </c>
      <c r="H26" s="95">
        <v>2</v>
      </c>
      <c r="I26" s="96">
        <v>2</v>
      </c>
      <c r="J26" s="97">
        <f t="shared" si="0"/>
        <v>4</v>
      </c>
      <c r="M26" s="103" t="s">
        <v>28</v>
      </c>
      <c r="N26" s="95">
        <v>2</v>
      </c>
      <c r="O26" s="96">
        <v>1</v>
      </c>
      <c r="P26" s="97">
        <f t="shared" si="3"/>
        <v>2</v>
      </c>
    </row>
    <row r="27" spans="1:18">
      <c r="A27" s="7" t="s">
        <v>12</v>
      </c>
      <c r="B27" s="140">
        <v>7.16</v>
      </c>
      <c r="C27" s="145">
        <v>1</v>
      </c>
      <c r="D27" s="47">
        <f>B27*C27</f>
        <v>7.16</v>
      </c>
      <c r="G27" s="94" t="s">
        <v>42</v>
      </c>
      <c r="H27" s="95">
        <v>20</v>
      </c>
      <c r="I27" s="96">
        <v>2</v>
      </c>
      <c r="J27" s="97">
        <f t="shared" si="0"/>
        <v>40</v>
      </c>
      <c r="M27" s="94" t="s">
        <v>42</v>
      </c>
      <c r="N27" s="95">
        <v>3.69</v>
      </c>
      <c r="O27" s="96">
        <v>1</v>
      </c>
      <c r="P27" s="97">
        <f t="shared" si="3"/>
        <v>3.69</v>
      </c>
    </row>
    <row r="28" spans="1:18">
      <c r="A28" s="7" t="s">
        <v>57</v>
      </c>
      <c r="B28" s="140">
        <v>47.51</v>
      </c>
      <c r="C28" s="145">
        <v>1</v>
      </c>
      <c r="D28" s="47">
        <f>B28*C28</f>
        <v>47.51</v>
      </c>
      <c r="G28" s="104" t="s">
        <v>6</v>
      </c>
      <c r="H28" s="95"/>
      <c r="I28" s="96"/>
      <c r="J28" s="97"/>
      <c r="M28" s="104" t="s">
        <v>6</v>
      </c>
      <c r="N28" s="95"/>
      <c r="O28" s="96"/>
      <c r="P28" s="97"/>
      <c r="R28" s="120">
        <f>SUM(P19:P27)</f>
        <v>266</v>
      </c>
    </row>
    <row r="29" spans="1:18" ht="30">
      <c r="A29" s="38" t="s">
        <v>29</v>
      </c>
      <c r="B29" s="142">
        <v>111.97</v>
      </c>
      <c r="C29" s="143">
        <v>1</v>
      </c>
      <c r="D29" s="123">
        <f>B29*C29</f>
        <v>111.97</v>
      </c>
      <c r="E29" s="22"/>
      <c r="G29" s="94" t="s">
        <v>9</v>
      </c>
      <c r="H29" s="95">
        <v>37.5</v>
      </c>
      <c r="I29" s="96">
        <v>24</v>
      </c>
      <c r="J29" s="97">
        <f>H29*I29</f>
        <v>900</v>
      </c>
      <c r="M29" s="94" t="s">
        <v>9</v>
      </c>
      <c r="N29" s="95">
        <v>37.5</v>
      </c>
      <c r="O29" s="96">
        <v>12</v>
      </c>
      <c r="P29" s="97">
        <f>N29*O29</f>
        <v>450</v>
      </c>
      <c r="R29">
        <v>450</v>
      </c>
    </row>
    <row r="30" spans="1:18">
      <c r="A30" s="6" t="s">
        <v>6</v>
      </c>
      <c r="B30" s="140"/>
      <c r="C30" s="145"/>
      <c r="D30" s="47"/>
      <c r="G30" s="104" t="s">
        <v>30</v>
      </c>
      <c r="H30" s="114"/>
      <c r="I30" s="115"/>
      <c r="J30" s="97"/>
      <c r="M30" s="105" t="s">
        <v>30</v>
      </c>
      <c r="N30" s="95"/>
      <c r="O30" s="96"/>
      <c r="P30" s="106"/>
    </row>
    <row r="31" spans="1:18" ht="15.75" thickBot="1">
      <c r="A31" s="7" t="s">
        <v>62</v>
      </c>
      <c r="B31" s="140">
        <v>37.5</v>
      </c>
      <c r="C31" s="145">
        <v>12</v>
      </c>
      <c r="D31" s="47">
        <f>B31*C31</f>
        <v>450</v>
      </c>
      <c r="G31" s="116" t="s">
        <v>17</v>
      </c>
      <c r="H31" s="119">
        <v>175</v>
      </c>
      <c r="I31" s="117">
        <v>2</v>
      </c>
      <c r="J31" s="118">
        <f>H31*I31</f>
        <v>350</v>
      </c>
      <c r="M31" s="87" t="s">
        <v>17</v>
      </c>
      <c r="N31" s="88">
        <v>488</v>
      </c>
      <c r="O31" s="89">
        <v>1</v>
      </c>
      <c r="P31" s="90">
        <f>N31*O31</f>
        <v>488</v>
      </c>
      <c r="R31">
        <v>275</v>
      </c>
    </row>
    <row r="32" spans="1:18">
      <c r="A32" s="138" t="s">
        <v>63</v>
      </c>
      <c r="B32" s="139">
        <v>39.99</v>
      </c>
      <c r="C32" s="146">
        <v>12</v>
      </c>
      <c r="D32" s="47">
        <f>B32*C32</f>
        <v>479.88</v>
      </c>
      <c r="H32" s="92" t="s">
        <v>1</v>
      </c>
      <c r="I32" s="92" t="s">
        <v>2</v>
      </c>
      <c r="J32" s="92" t="s">
        <v>3</v>
      </c>
      <c r="N32" s="41" t="s">
        <v>1</v>
      </c>
      <c r="O32" s="41" t="s">
        <v>2</v>
      </c>
      <c r="P32" s="41" t="s">
        <v>3</v>
      </c>
    </row>
    <row r="33" spans="1:16">
      <c r="A33" s="148" t="s">
        <v>59</v>
      </c>
      <c r="B33" s="153"/>
      <c r="D33" s="47"/>
      <c r="H33" s="21"/>
      <c r="J33" s="21"/>
      <c r="M33" s="30"/>
      <c r="N33" s="52"/>
      <c r="O33" s="5"/>
      <c r="P33" s="54"/>
    </row>
    <row r="34" spans="1:16">
      <c r="A34" t="s">
        <v>67</v>
      </c>
      <c r="B34" s="139">
        <v>2.52</v>
      </c>
      <c r="C34" s="146">
        <v>2</v>
      </c>
      <c r="D34" s="47">
        <f t="shared" ref="D34:D37" si="4">B34*C34</f>
        <v>5.04</v>
      </c>
      <c r="H34" s="21"/>
      <c r="J34" s="21"/>
    </row>
    <row r="35" spans="1:16">
      <c r="A35" t="s">
        <v>60</v>
      </c>
      <c r="B35" s="153">
        <v>11.99</v>
      </c>
      <c r="C35" s="146">
        <v>1</v>
      </c>
      <c r="D35" s="47">
        <f t="shared" si="4"/>
        <v>11.99</v>
      </c>
      <c r="H35" s="21"/>
      <c r="J35" s="21"/>
    </row>
    <row r="36" spans="1:16">
      <c r="A36" t="s">
        <v>61</v>
      </c>
      <c r="B36" s="153">
        <v>14.16</v>
      </c>
      <c r="C36" s="146">
        <v>1</v>
      </c>
      <c r="D36" s="47">
        <f t="shared" si="4"/>
        <v>14.16</v>
      </c>
      <c r="H36" s="21"/>
      <c r="J36" s="21"/>
    </row>
    <row r="37" spans="1:16" ht="30">
      <c r="A37" s="155" t="s">
        <v>66</v>
      </c>
      <c r="B37" s="153">
        <f>38.35/1.15</f>
        <v>33.347826086956523</v>
      </c>
      <c r="C37" s="146">
        <v>1</v>
      </c>
      <c r="D37" s="47">
        <f t="shared" si="4"/>
        <v>33.347826086956523</v>
      </c>
      <c r="F37" s="30"/>
      <c r="G37" s="30"/>
      <c r="H37" s="46"/>
      <c r="I37" s="30"/>
      <c r="J37" s="46"/>
      <c r="K37" s="30"/>
      <c r="L37" s="30"/>
    </row>
    <row r="38" spans="1:16">
      <c r="A38" s="6" t="s">
        <v>30</v>
      </c>
      <c r="B38" s="140"/>
      <c r="C38" s="147"/>
      <c r="D38" s="47"/>
      <c r="F38" s="52"/>
      <c r="G38" s="33"/>
      <c r="H38" s="5"/>
      <c r="I38" s="5"/>
      <c r="J38" s="5"/>
      <c r="K38" s="108"/>
      <c r="L38" s="30"/>
    </row>
    <row r="39" spans="1:16" ht="15.75">
      <c r="A39" s="152" t="s">
        <v>17</v>
      </c>
      <c r="B39" s="140">
        <v>388</v>
      </c>
      <c r="C39" s="147">
        <v>1</v>
      </c>
      <c r="D39" s="47">
        <f>B39*C39</f>
        <v>388</v>
      </c>
      <c r="F39" s="30"/>
      <c r="G39" s="31"/>
      <c r="H39" s="27"/>
      <c r="I39" s="3"/>
      <c r="J39" s="121"/>
      <c r="K39" s="109"/>
      <c r="L39" s="30"/>
    </row>
    <row r="40" spans="1:16">
      <c r="A40" s="80" t="s">
        <v>9</v>
      </c>
      <c r="B40" s="140">
        <v>39.99</v>
      </c>
      <c r="C40" s="147">
        <v>2</v>
      </c>
      <c r="D40" s="47">
        <f>B40*C40</f>
        <v>79.98</v>
      </c>
      <c r="F40" s="30"/>
      <c r="G40" s="33"/>
      <c r="H40" s="50"/>
      <c r="I40" s="3"/>
      <c r="J40" s="54"/>
      <c r="K40" s="30"/>
      <c r="L40" s="30"/>
    </row>
    <row r="41" spans="1:16" ht="31.5" customHeight="1">
      <c r="A41" s="80" t="s">
        <v>50</v>
      </c>
      <c r="B41" s="140">
        <f>34.41*(1-15%)</f>
        <v>29.248499999999996</v>
      </c>
      <c r="C41" s="147">
        <v>1</v>
      </c>
      <c r="D41" s="47">
        <f>B41*C41</f>
        <v>29.248499999999996</v>
      </c>
      <c r="F41" s="30"/>
      <c r="G41" s="30"/>
      <c r="H41" s="50"/>
      <c r="I41" s="3"/>
      <c r="J41" s="54"/>
      <c r="K41" s="30"/>
      <c r="L41" s="30"/>
    </row>
    <row r="42" spans="1:16">
      <c r="A42" s="80" t="s">
        <v>52</v>
      </c>
      <c r="B42" s="140">
        <v>9.8800000000000008</v>
      </c>
      <c r="C42" s="147">
        <v>1</v>
      </c>
      <c r="D42" s="47">
        <f>B42*C42</f>
        <v>9.8800000000000008</v>
      </c>
      <c r="F42" s="30"/>
      <c r="G42" s="30"/>
      <c r="H42" s="50"/>
      <c r="I42" s="3"/>
      <c r="J42" s="54"/>
      <c r="K42" s="30"/>
      <c r="L42" s="30"/>
    </row>
    <row r="43" spans="1:16">
      <c r="A43" s="80" t="s">
        <v>55</v>
      </c>
      <c r="B43" s="140">
        <v>10.67</v>
      </c>
      <c r="C43" s="147">
        <v>1</v>
      </c>
      <c r="D43" s="47">
        <f>B43*C43</f>
        <v>10.67</v>
      </c>
      <c r="F43" s="30"/>
      <c r="G43" s="33"/>
      <c r="H43" s="50"/>
      <c r="I43" s="3"/>
      <c r="J43" s="54"/>
      <c r="K43" s="30"/>
      <c r="L43" s="30"/>
    </row>
    <row r="44" spans="1:16">
      <c r="A44" s="156" t="s">
        <v>56</v>
      </c>
      <c r="B44" s="140">
        <v>9</v>
      </c>
      <c r="C44" s="147">
        <v>1</v>
      </c>
      <c r="D44" s="47">
        <f>B44*C44</f>
        <v>9</v>
      </c>
      <c r="F44" s="30"/>
      <c r="G44" s="30"/>
      <c r="H44" s="50"/>
      <c r="I44" s="3"/>
      <c r="J44" s="54"/>
      <c r="K44" s="30"/>
      <c r="L44" s="30"/>
    </row>
    <row r="45" spans="1:16">
      <c r="A45" s="80" t="s">
        <v>53</v>
      </c>
      <c r="B45" s="140">
        <v>1.5</v>
      </c>
      <c r="C45" s="147">
        <v>4</v>
      </c>
      <c r="D45" s="47">
        <f>B45*C45</f>
        <v>6</v>
      </c>
      <c r="F45" s="30"/>
      <c r="G45" s="30"/>
      <c r="H45" s="50"/>
      <c r="I45" s="3"/>
      <c r="J45" s="54"/>
      <c r="K45" s="30"/>
      <c r="L45" s="30"/>
    </row>
    <row r="46" spans="1:16">
      <c r="A46" s="149" t="s">
        <v>64</v>
      </c>
      <c r="B46" s="150">
        <f>36/1.15</f>
        <v>31.304347826086961</v>
      </c>
      <c r="C46" s="147">
        <v>1</v>
      </c>
      <c r="D46" s="151">
        <f>B46*C46</f>
        <v>31.304347826086961</v>
      </c>
      <c r="F46" s="30"/>
      <c r="G46" s="12"/>
      <c r="H46" s="50"/>
      <c r="I46" s="3"/>
      <c r="J46" s="54"/>
      <c r="K46" s="30"/>
      <c r="L46" s="30"/>
    </row>
    <row r="47" spans="1:16" ht="15.75" thickBot="1">
      <c r="A47" s="122" t="s">
        <v>54</v>
      </c>
      <c r="B47" s="141">
        <f>2.34+2.15+2.73+2.44+2.34</f>
        <v>12</v>
      </c>
      <c r="C47" s="144">
        <v>1</v>
      </c>
      <c r="D47" s="49">
        <f>B47*C47</f>
        <v>12</v>
      </c>
      <c r="F47" s="30"/>
      <c r="G47" s="30"/>
      <c r="H47" s="50"/>
      <c r="I47" s="3"/>
      <c r="J47" s="54"/>
      <c r="K47" s="30"/>
      <c r="L47" s="30"/>
    </row>
    <row r="48" spans="1:16">
      <c r="B48" s="41" t="s">
        <v>1</v>
      </c>
      <c r="C48" s="41" t="s">
        <v>2</v>
      </c>
      <c r="D48" s="41" t="s">
        <v>3</v>
      </c>
      <c r="F48" s="30"/>
      <c r="G48" s="30"/>
      <c r="H48" s="50"/>
      <c r="I48" s="3"/>
      <c r="J48" s="54"/>
      <c r="K48" s="30"/>
      <c r="L48" s="30"/>
    </row>
    <row r="49" spans="2:12">
      <c r="F49" s="30"/>
      <c r="G49" s="44"/>
      <c r="H49" s="51"/>
      <c r="I49" s="37"/>
      <c r="J49" s="157"/>
      <c r="K49" s="30"/>
      <c r="L49" s="30"/>
    </row>
    <row r="50" spans="2:12">
      <c r="F50" s="30"/>
      <c r="G50" s="30"/>
      <c r="H50" s="50"/>
      <c r="I50" s="3"/>
      <c r="J50" s="54"/>
      <c r="K50" s="30"/>
      <c r="L50" s="30"/>
    </row>
    <row r="51" spans="2:12">
      <c r="F51" s="30"/>
      <c r="G51" s="30"/>
      <c r="H51" s="50"/>
      <c r="I51" s="3"/>
      <c r="J51" s="54"/>
      <c r="K51" s="37"/>
      <c r="L51" s="30"/>
    </row>
    <row r="52" spans="2:12">
      <c r="F52" s="30"/>
      <c r="G52" s="33"/>
      <c r="H52" s="50"/>
      <c r="I52" s="3"/>
      <c r="J52" s="54"/>
      <c r="K52" s="30"/>
      <c r="L52" s="30"/>
    </row>
    <row r="53" spans="2:12">
      <c r="F53" s="30"/>
      <c r="G53" s="30"/>
      <c r="H53" s="50"/>
      <c r="I53" s="3"/>
      <c r="J53" s="54"/>
      <c r="K53" s="30"/>
      <c r="L53" s="30"/>
    </row>
    <row r="54" spans="2:12">
      <c r="B54" s="40"/>
      <c r="D54" s="21"/>
      <c r="F54" s="30"/>
      <c r="G54" s="33"/>
      <c r="H54" s="50"/>
      <c r="I54" s="39"/>
      <c r="J54" s="54"/>
      <c r="K54" s="30"/>
      <c r="L54" s="30"/>
    </row>
    <row r="55" spans="2:12">
      <c r="B55" s="40"/>
      <c r="D55" s="21"/>
      <c r="F55" s="30"/>
      <c r="G55" s="13"/>
      <c r="H55" s="50"/>
      <c r="I55" s="39"/>
      <c r="J55" s="54"/>
      <c r="K55" s="30"/>
      <c r="L55" s="30"/>
    </row>
    <row r="56" spans="2:12">
      <c r="B56" s="40"/>
      <c r="D56" s="21"/>
      <c r="F56" s="30"/>
      <c r="G56" s="13"/>
      <c r="H56" s="50"/>
      <c r="I56" s="39"/>
      <c r="J56" s="54"/>
      <c r="K56" s="30"/>
      <c r="L56" s="30"/>
    </row>
    <row r="57" spans="2:12">
      <c r="B57" s="40"/>
      <c r="D57" s="21"/>
      <c r="F57" s="30"/>
      <c r="G57" s="13"/>
      <c r="H57" s="50"/>
      <c r="I57" s="39"/>
      <c r="J57" s="54"/>
      <c r="K57" s="30"/>
      <c r="L57" s="30"/>
    </row>
    <row r="58" spans="2:12">
      <c r="B58" s="40"/>
      <c r="F58" s="30"/>
      <c r="G58" s="30"/>
      <c r="H58" s="5"/>
      <c r="I58" s="5"/>
      <c r="J58" s="5"/>
      <c r="K58" s="30"/>
      <c r="L58" s="30"/>
    </row>
    <row r="59" spans="2:12">
      <c r="F59" s="30"/>
      <c r="G59" s="30"/>
      <c r="H59" s="30"/>
      <c r="I59" s="30"/>
      <c r="J59" s="30"/>
      <c r="K59" s="30"/>
      <c r="L59" s="30"/>
    </row>
    <row r="60" spans="2:12">
      <c r="F60" s="30"/>
      <c r="G60" s="30"/>
      <c r="H60" s="30"/>
      <c r="I60" s="30"/>
      <c r="J60" s="30"/>
      <c r="K60" s="30"/>
      <c r="L60" s="30"/>
    </row>
    <row r="61" spans="2:12">
      <c r="G61" s="13"/>
      <c r="H61" s="50"/>
      <c r="I61" s="39"/>
      <c r="J61" s="54"/>
      <c r="K61" s="30"/>
    </row>
    <row r="62" spans="2:12">
      <c r="G62" s="13"/>
      <c r="H62" s="50"/>
      <c r="I62" s="39"/>
      <c r="J62" s="54"/>
      <c r="K62" s="30"/>
    </row>
    <row r="63" spans="2:12">
      <c r="G63" s="30"/>
      <c r="H63" s="30"/>
      <c r="I63" s="30"/>
      <c r="J63" s="30"/>
      <c r="K63" s="30"/>
    </row>
    <row r="64" spans="2:12">
      <c r="G64" s="124"/>
      <c r="H64" s="50"/>
      <c r="I64" s="5"/>
      <c r="J64" s="54"/>
      <c r="K64" s="30"/>
    </row>
    <row r="65" spans="7:11">
      <c r="G65" s="30"/>
      <c r="H65" s="30"/>
      <c r="I65" s="30"/>
      <c r="J65" s="30"/>
      <c r="K65" s="30"/>
    </row>
    <row r="66" spans="7:11">
      <c r="H66" s="30"/>
      <c r="I66" s="30"/>
      <c r="J66" s="30"/>
      <c r="K66" s="30"/>
    </row>
  </sheetData>
  <mergeCells count="1">
    <mergeCell ref="B1:D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9"/>
  <sheetViews>
    <sheetView topLeftCell="E4" workbookViewId="0">
      <selection activeCell="G17" sqref="G17"/>
    </sheetView>
  </sheetViews>
  <sheetFormatPr baseColWidth="10" defaultColWidth="9.140625" defaultRowHeight="15"/>
  <cols>
    <col min="1" max="1" width="24.28515625" customWidth="1"/>
    <col min="2" max="2" width="15.5703125" customWidth="1"/>
    <col min="3" max="3" width="12.140625" customWidth="1"/>
    <col min="4" max="4" width="33.140625" customWidth="1"/>
    <col min="6" max="6" width="23.42578125" customWidth="1"/>
    <col min="7" max="7" width="15.42578125" customWidth="1"/>
    <col min="8" max="8" width="12.85546875" customWidth="1"/>
    <col min="9" max="9" width="28.85546875" customWidth="1"/>
    <col min="11" max="11" width="22" customWidth="1"/>
    <col min="13" max="13" width="9.7109375" customWidth="1"/>
  </cols>
  <sheetData>
    <row r="1" spans="1:14" ht="30" customHeight="1">
      <c r="A1" s="125" t="s">
        <v>25</v>
      </c>
      <c r="B1" s="125"/>
      <c r="C1" s="125"/>
      <c r="F1" s="125" t="s">
        <v>24</v>
      </c>
      <c r="G1" s="125"/>
      <c r="H1" s="125"/>
    </row>
    <row r="2" spans="1:14" ht="15.75" customHeight="1" thickBot="1">
      <c r="F2" s="30"/>
      <c r="G2" s="5"/>
      <c r="H2" s="5"/>
      <c r="I2" s="5"/>
      <c r="J2" s="5"/>
      <c r="K2" s="5"/>
      <c r="L2" s="5"/>
      <c r="M2" s="5"/>
      <c r="N2" s="5"/>
    </row>
    <row r="3" spans="1:14" ht="16.5" thickBot="1">
      <c r="A3" s="17" t="s">
        <v>19</v>
      </c>
      <c r="B3" s="18" t="s">
        <v>20</v>
      </c>
      <c r="C3" s="60" t="s">
        <v>21</v>
      </c>
      <c r="D3" s="67" t="s">
        <v>33</v>
      </c>
      <c r="F3" s="17" t="s">
        <v>19</v>
      </c>
      <c r="G3" s="18" t="s">
        <v>20</v>
      </c>
      <c r="H3" s="60" t="s">
        <v>21</v>
      </c>
      <c r="I3" s="78" t="s">
        <v>33</v>
      </c>
      <c r="J3" s="30"/>
      <c r="K3" s="31"/>
      <c r="L3" s="5"/>
      <c r="M3" s="5"/>
      <c r="N3" s="32"/>
    </row>
    <row r="4" spans="1:14">
      <c r="A4" s="23">
        <v>41280</v>
      </c>
      <c r="B4" s="57">
        <v>0</v>
      </c>
      <c r="C4" s="61">
        <v>0</v>
      </c>
      <c r="D4" s="77" t="s">
        <v>34</v>
      </c>
      <c r="F4" s="23">
        <v>41280</v>
      </c>
      <c r="G4" s="57">
        <v>0</v>
      </c>
      <c r="H4" s="71">
        <v>0</v>
      </c>
      <c r="I4" s="77" t="s">
        <v>34</v>
      </c>
      <c r="J4" s="30"/>
      <c r="K4" s="33"/>
      <c r="L4" s="5"/>
      <c r="M4" s="5"/>
      <c r="N4" s="5"/>
    </row>
    <row r="5" spans="1:14">
      <c r="A5" s="24">
        <v>41287</v>
      </c>
      <c r="B5" s="58">
        <v>0</v>
      </c>
      <c r="C5" s="62">
        <f>IF(NOT(ISBLANK(B5)),C4+B5,N)</f>
        <v>0</v>
      </c>
      <c r="D5" s="74" t="s">
        <v>34</v>
      </c>
      <c r="F5" s="24">
        <v>41287</v>
      </c>
      <c r="G5" s="58">
        <v>0</v>
      </c>
      <c r="H5" s="72">
        <f t="shared" ref="H5:H13" si="0">H4+G5</f>
        <v>0</v>
      </c>
      <c r="I5" s="75" t="s">
        <v>34</v>
      </c>
      <c r="J5" s="30"/>
      <c r="K5" s="30"/>
      <c r="L5" s="20"/>
      <c r="M5" s="5"/>
      <c r="N5" s="20"/>
    </row>
    <row r="6" spans="1:14">
      <c r="A6" s="24">
        <v>41294</v>
      </c>
      <c r="B6" s="58">
        <v>0</v>
      </c>
      <c r="C6" s="62">
        <f t="shared" ref="C6:C21" si="1">IF(NOT(ISBLANK(B6)),C5+B6,NA())</f>
        <v>0</v>
      </c>
      <c r="D6" s="74" t="s">
        <v>34</v>
      </c>
      <c r="F6" s="24">
        <v>41294</v>
      </c>
      <c r="G6" s="58">
        <v>0</v>
      </c>
      <c r="H6" s="72">
        <f t="shared" si="0"/>
        <v>0</v>
      </c>
      <c r="I6" s="75" t="s">
        <v>34</v>
      </c>
      <c r="J6" s="30"/>
      <c r="K6" s="30"/>
      <c r="L6" s="20"/>
      <c r="M6" s="5"/>
      <c r="N6" s="20"/>
    </row>
    <row r="7" spans="1:14">
      <c r="A7" s="24">
        <v>41301</v>
      </c>
      <c r="B7" s="58">
        <v>0</v>
      </c>
      <c r="C7" s="62">
        <f t="shared" si="1"/>
        <v>0</v>
      </c>
      <c r="D7" s="74" t="s">
        <v>34</v>
      </c>
      <c r="F7" s="24">
        <v>41301</v>
      </c>
      <c r="G7" s="58">
        <v>0</v>
      </c>
      <c r="H7" s="72">
        <f t="shared" si="0"/>
        <v>0</v>
      </c>
      <c r="I7" s="75" t="s">
        <v>34</v>
      </c>
      <c r="J7" s="30"/>
      <c r="K7" s="33"/>
      <c r="L7" s="20"/>
      <c r="M7" s="5"/>
      <c r="N7" s="20"/>
    </row>
    <row r="8" spans="1:14">
      <c r="A8" s="24">
        <v>41308</v>
      </c>
      <c r="B8" s="58">
        <v>0</v>
      </c>
      <c r="C8" s="62">
        <f t="shared" si="1"/>
        <v>0</v>
      </c>
      <c r="D8" s="74" t="s">
        <v>34</v>
      </c>
      <c r="F8" s="24">
        <v>41308</v>
      </c>
      <c r="G8" s="58">
        <v>0</v>
      </c>
      <c r="H8" s="72">
        <f t="shared" si="0"/>
        <v>0</v>
      </c>
      <c r="I8" s="75" t="s">
        <v>34</v>
      </c>
      <c r="J8" s="30"/>
      <c r="K8" s="30"/>
      <c r="L8" s="20"/>
      <c r="M8" s="5"/>
      <c r="N8" s="20"/>
    </row>
    <row r="9" spans="1:14">
      <c r="A9" s="24">
        <v>41315</v>
      </c>
      <c r="B9" s="58">
        <v>0</v>
      </c>
      <c r="C9" s="62">
        <f t="shared" si="1"/>
        <v>0</v>
      </c>
      <c r="D9" s="74" t="s">
        <v>34</v>
      </c>
      <c r="F9" s="24">
        <v>41315</v>
      </c>
      <c r="G9" s="58">
        <v>0</v>
      </c>
      <c r="H9" s="72">
        <f t="shared" si="0"/>
        <v>0</v>
      </c>
      <c r="I9" s="75" t="s">
        <v>34</v>
      </c>
      <c r="J9" s="30"/>
      <c r="K9" s="30"/>
      <c r="L9" s="20"/>
      <c r="M9" s="5"/>
      <c r="N9" s="20"/>
    </row>
    <row r="10" spans="1:14">
      <c r="A10" s="129">
        <v>41322</v>
      </c>
      <c r="B10" s="58">
        <v>100.32</v>
      </c>
      <c r="C10" s="62">
        <f t="shared" si="1"/>
        <v>100.32</v>
      </c>
      <c r="D10" s="74" t="s">
        <v>47</v>
      </c>
      <c r="F10" s="126">
        <v>41322</v>
      </c>
      <c r="G10" s="58">
        <f>'Budget global'!H16*1.15</f>
        <v>28.749999999999996</v>
      </c>
      <c r="H10" s="73">
        <f t="shared" si="0"/>
        <v>28.749999999999996</v>
      </c>
      <c r="I10" s="75" t="s">
        <v>35</v>
      </c>
      <c r="J10" s="30"/>
      <c r="K10" s="30"/>
      <c r="L10" s="20"/>
      <c r="M10" s="5"/>
      <c r="N10" s="20"/>
    </row>
    <row r="11" spans="1:14">
      <c r="A11" s="130"/>
      <c r="B11" s="58">
        <v>2.69</v>
      </c>
      <c r="C11" s="62">
        <f t="shared" si="1"/>
        <v>103.00999999999999</v>
      </c>
      <c r="D11" s="74" t="s">
        <v>41</v>
      </c>
      <c r="F11" s="127"/>
      <c r="G11" s="58">
        <f>37.5*2*1.15</f>
        <v>86.25</v>
      </c>
      <c r="H11" s="73">
        <f t="shared" si="0"/>
        <v>115</v>
      </c>
      <c r="I11" s="75" t="s">
        <v>49</v>
      </c>
      <c r="J11" s="30"/>
      <c r="K11" s="30"/>
      <c r="L11" s="20"/>
      <c r="M11" s="5"/>
      <c r="N11" s="20"/>
    </row>
    <row r="12" spans="1:14">
      <c r="A12" s="131"/>
      <c r="B12" s="58">
        <v>550.46</v>
      </c>
      <c r="C12" s="62">
        <f t="shared" si="1"/>
        <v>653.47</v>
      </c>
      <c r="D12" s="74" t="s">
        <v>46</v>
      </c>
      <c r="F12" s="128"/>
      <c r="G12" s="58">
        <f>37.5*14*1.15</f>
        <v>603.75</v>
      </c>
      <c r="H12" s="73">
        <f t="shared" si="0"/>
        <v>718.75</v>
      </c>
      <c r="I12" s="75" t="s">
        <v>37</v>
      </c>
      <c r="J12" s="30"/>
      <c r="K12" s="30"/>
      <c r="L12" s="20"/>
      <c r="M12" s="5"/>
      <c r="N12" s="20"/>
    </row>
    <row r="13" spans="1:14">
      <c r="A13" s="24">
        <v>41329</v>
      </c>
      <c r="B13" s="58"/>
      <c r="C13" s="62" t="e">
        <f t="shared" si="1"/>
        <v>#N/A</v>
      </c>
      <c r="D13" s="74"/>
      <c r="F13" s="24">
        <v>41329</v>
      </c>
      <c r="G13" s="58">
        <f>115*1.15</f>
        <v>132.25</v>
      </c>
      <c r="H13" s="72">
        <f t="shared" si="0"/>
        <v>851</v>
      </c>
      <c r="I13" s="75" t="s">
        <v>36</v>
      </c>
      <c r="J13" s="30"/>
      <c r="K13" s="30"/>
      <c r="L13" s="20"/>
      <c r="M13" s="5"/>
      <c r="N13" s="20"/>
    </row>
    <row r="14" spans="1:14">
      <c r="A14" s="24">
        <v>41336</v>
      </c>
      <c r="B14" s="58">
        <v>34.409999999999997</v>
      </c>
      <c r="C14" s="62" t="e">
        <f t="shared" si="1"/>
        <v>#N/A</v>
      </c>
      <c r="D14" s="74" t="s">
        <v>51</v>
      </c>
      <c r="F14" s="24">
        <v>41336</v>
      </c>
      <c r="G14" s="58">
        <f>15*1.15</f>
        <v>17.25</v>
      </c>
      <c r="H14" s="72">
        <f t="shared" ref="H14:H21" si="2">H13+G14</f>
        <v>868.25</v>
      </c>
      <c r="I14" s="75" t="s">
        <v>40</v>
      </c>
      <c r="J14" s="30"/>
      <c r="K14" s="30"/>
      <c r="L14" s="20"/>
      <c r="M14" s="5"/>
      <c r="N14" s="20"/>
    </row>
    <row r="15" spans="1:14">
      <c r="A15" s="24">
        <v>41343</v>
      </c>
      <c r="B15" s="58"/>
      <c r="C15" s="62" t="e">
        <f t="shared" si="1"/>
        <v>#N/A</v>
      </c>
      <c r="D15" s="74"/>
      <c r="F15" s="24">
        <v>41343</v>
      </c>
      <c r="G15" s="58">
        <f>100*1.15</f>
        <v>114.99999999999999</v>
      </c>
      <c r="H15" s="72">
        <f t="shared" si="2"/>
        <v>983.25</v>
      </c>
      <c r="I15" s="75" t="s">
        <v>39</v>
      </c>
      <c r="J15" s="30"/>
      <c r="K15" s="30"/>
      <c r="L15" s="20"/>
      <c r="M15" s="5"/>
      <c r="N15" s="20"/>
    </row>
    <row r="16" spans="1:14">
      <c r="A16" s="81">
        <v>41350</v>
      </c>
      <c r="B16" s="58"/>
      <c r="C16" s="62" t="e">
        <f t="shared" si="1"/>
        <v>#N/A</v>
      </c>
      <c r="D16" s="74"/>
      <c r="F16" s="81">
        <v>41350</v>
      </c>
      <c r="G16" s="58">
        <f>175*1.15</f>
        <v>201.24999999999997</v>
      </c>
      <c r="H16" s="72">
        <f t="shared" si="2"/>
        <v>1184.5</v>
      </c>
      <c r="I16" s="76" t="s">
        <v>38</v>
      </c>
      <c r="J16" s="30"/>
      <c r="K16" s="12"/>
      <c r="L16" s="20"/>
      <c r="M16" s="5"/>
      <c r="N16" s="34"/>
    </row>
    <row r="17" spans="1:14">
      <c r="A17" s="24">
        <v>41357</v>
      </c>
      <c r="B17" s="58"/>
      <c r="C17" s="62" t="e">
        <f t="shared" si="1"/>
        <v>#N/A</v>
      </c>
      <c r="D17" s="74"/>
      <c r="F17" s="24">
        <v>41357</v>
      </c>
      <c r="G17" s="58">
        <v>0</v>
      </c>
      <c r="H17" s="72">
        <f t="shared" si="2"/>
        <v>1184.5</v>
      </c>
      <c r="I17" s="75" t="s">
        <v>34</v>
      </c>
      <c r="J17" s="30"/>
      <c r="K17" s="12"/>
      <c r="L17" s="20"/>
      <c r="M17" s="5"/>
      <c r="N17" s="34"/>
    </row>
    <row r="18" spans="1:14">
      <c r="A18" s="24">
        <v>41364</v>
      </c>
      <c r="B18" s="58"/>
      <c r="C18" s="62" t="e">
        <f t="shared" si="1"/>
        <v>#N/A</v>
      </c>
      <c r="D18" s="74"/>
      <c r="F18" s="24">
        <v>41364</v>
      </c>
      <c r="G18" s="58">
        <v>0</v>
      </c>
      <c r="H18" s="72">
        <f t="shared" si="2"/>
        <v>1184.5</v>
      </c>
      <c r="I18" s="75" t="s">
        <v>34</v>
      </c>
      <c r="J18" s="30"/>
      <c r="K18" s="12"/>
      <c r="L18" s="20"/>
      <c r="M18" s="5"/>
      <c r="N18" s="34"/>
    </row>
    <row r="19" spans="1:14">
      <c r="A19" s="24">
        <v>41371</v>
      </c>
      <c r="B19" s="58"/>
      <c r="C19" s="62" t="e">
        <f t="shared" si="1"/>
        <v>#N/A</v>
      </c>
      <c r="D19" s="74"/>
      <c r="F19" s="24">
        <v>41371</v>
      </c>
      <c r="G19" s="58">
        <v>0</v>
      </c>
      <c r="H19" s="72">
        <f t="shared" si="2"/>
        <v>1184.5</v>
      </c>
      <c r="I19" s="75" t="s">
        <v>34</v>
      </c>
      <c r="J19" s="30"/>
      <c r="K19" s="30"/>
      <c r="L19" s="20"/>
      <c r="M19" s="5"/>
      <c r="N19" s="20"/>
    </row>
    <row r="20" spans="1:14">
      <c r="A20" s="24">
        <v>41378</v>
      </c>
      <c r="B20" s="58"/>
      <c r="C20" s="62" t="e">
        <f t="shared" si="1"/>
        <v>#N/A</v>
      </c>
      <c r="D20" s="74"/>
      <c r="F20" s="24">
        <v>41378</v>
      </c>
      <c r="G20" s="58">
        <v>0</v>
      </c>
      <c r="H20" s="72">
        <f t="shared" si="2"/>
        <v>1184.5</v>
      </c>
      <c r="I20" s="75" t="s">
        <v>34</v>
      </c>
      <c r="J20" s="30"/>
      <c r="K20" s="30"/>
      <c r="L20" s="20"/>
      <c r="M20" s="5"/>
      <c r="N20" s="20"/>
    </row>
    <row r="21" spans="1:14">
      <c r="A21" s="24">
        <v>41385</v>
      </c>
      <c r="B21" s="58"/>
      <c r="C21" s="62" t="e">
        <f t="shared" si="1"/>
        <v>#N/A</v>
      </c>
      <c r="D21" s="74"/>
      <c r="F21" s="24">
        <v>41385</v>
      </c>
      <c r="G21" s="58">
        <v>0</v>
      </c>
      <c r="H21" s="72">
        <f t="shared" si="2"/>
        <v>1184.5</v>
      </c>
      <c r="I21" s="75" t="s">
        <v>34</v>
      </c>
      <c r="J21" s="30"/>
      <c r="K21" s="30"/>
      <c r="L21" s="20"/>
      <c r="M21" s="5"/>
      <c r="N21" s="20"/>
    </row>
    <row r="22" spans="1:14">
      <c r="A22" s="132" t="s">
        <v>22</v>
      </c>
      <c r="B22" s="133"/>
      <c r="C22" s="133"/>
      <c r="D22" s="134"/>
      <c r="F22" s="132" t="s">
        <v>22</v>
      </c>
      <c r="G22" s="133"/>
      <c r="H22" s="133"/>
      <c r="I22" s="134"/>
      <c r="J22" s="30"/>
      <c r="K22" s="33"/>
      <c r="L22" s="20"/>
      <c r="M22" s="5"/>
      <c r="N22" s="20"/>
    </row>
    <row r="23" spans="1:14">
      <c r="A23" s="135"/>
      <c r="B23" s="136"/>
      <c r="C23" s="136"/>
      <c r="D23" s="137"/>
      <c r="F23" s="135"/>
      <c r="G23" s="136"/>
      <c r="H23" s="136"/>
      <c r="I23" s="137"/>
      <c r="J23" s="30"/>
      <c r="K23" s="30"/>
      <c r="L23" s="20"/>
      <c r="M23" s="5"/>
      <c r="N23" s="20"/>
    </row>
    <row r="24" spans="1:14">
      <c r="A24" s="24">
        <v>41518</v>
      </c>
      <c r="B24" s="58"/>
      <c r="C24" s="62" t="e">
        <f>IF(NOT(ISBLANK(B24)),C21+B24,NA())</f>
        <v>#N/A</v>
      </c>
      <c r="D24" s="65"/>
      <c r="F24" s="24">
        <v>41518</v>
      </c>
      <c r="G24" s="58">
        <v>0</v>
      </c>
      <c r="H24" s="63">
        <f>H21+G24</f>
        <v>1184.5</v>
      </c>
      <c r="I24" s="75" t="s">
        <v>34</v>
      </c>
      <c r="J24" s="30"/>
      <c r="K24" s="30"/>
      <c r="L24" s="20"/>
      <c r="M24" s="5"/>
      <c r="N24" s="20"/>
    </row>
    <row r="25" spans="1:14">
      <c r="A25" s="24">
        <v>41525</v>
      </c>
      <c r="B25" s="58"/>
      <c r="C25" s="62" t="e">
        <f t="shared" ref="C25:C36" si="3">IF(NOT(ISBLANK(B25)),C22+B25,NA())</f>
        <v>#N/A</v>
      </c>
      <c r="D25" s="65"/>
      <c r="F25" s="24">
        <v>41525</v>
      </c>
      <c r="G25" s="58">
        <v>1299.5</v>
      </c>
      <c r="H25" s="63">
        <f>H24+G25</f>
        <v>2484</v>
      </c>
      <c r="I25" s="75" t="s">
        <v>34</v>
      </c>
      <c r="J25" s="30"/>
      <c r="K25" s="12"/>
      <c r="L25" s="20"/>
      <c r="M25" s="5"/>
      <c r="N25" s="34"/>
    </row>
    <row r="26" spans="1:14">
      <c r="A26" s="24">
        <v>41532</v>
      </c>
      <c r="B26" s="58"/>
      <c r="C26" s="62" t="e">
        <f t="shared" si="3"/>
        <v>#N/A</v>
      </c>
      <c r="D26" s="65"/>
      <c r="F26" s="24">
        <v>41532</v>
      </c>
      <c r="G26" s="58">
        <v>0</v>
      </c>
      <c r="H26" s="63">
        <f t="shared" ref="H26:H36" si="4">H25+G26</f>
        <v>2484</v>
      </c>
      <c r="I26" s="75" t="s">
        <v>34</v>
      </c>
      <c r="J26" s="30"/>
      <c r="K26" s="30"/>
      <c r="L26" s="20"/>
      <c r="M26" s="5"/>
      <c r="N26" s="20"/>
    </row>
    <row r="27" spans="1:14">
      <c r="A27" s="24">
        <v>41539</v>
      </c>
      <c r="B27" s="58"/>
      <c r="C27" s="62" t="e">
        <f t="shared" si="3"/>
        <v>#N/A</v>
      </c>
      <c r="D27" s="65"/>
      <c r="F27" s="24">
        <v>41539</v>
      </c>
      <c r="G27" s="58">
        <v>0</v>
      </c>
      <c r="H27" s="63">
        <f t="shared" si="4"/>
        <v>2484</v>
      </c>
      <c r="I27" s="75" t="s">
        <v>34</v>
      </c>
      <c r="J27" s="30"/>
      <c r="K27" s="30"/>
      <c r="L27" s="20"/>
      <c r="M27" s="5"/>
      <c r="N27" s="20"/>
    </row>
    <row r="28" spans="1:14">
      <c r="A28" s="24">
        <v>41546</v>
      </c>
      <c r="B28" s="58"/>
      <c r="C28" s="62" t="e">
        <f t="shared" si="3"/>
        <v>#N/A</v>
      </c>
      <c r="D28" s="65"/>
      <c r="F28" s="24">
        <v>41546</v>
      </c>
      <c r="G28" s="58">
        <v>0</v>
      </c>
      <c r="H28" s="63">
        <f t="shared" si="4"/>
        <v>2484</v>
      </c>
      <c r="I28" s="75" t="s">
        <v>34</v>
      </c>
      <c r="J28" s="30"/>
      <c r="K28" s="30"/>
      <c r="L28" s="20"/>
      <c r="M28" s="5"/>
      <c r="N28" s="20"/>
    </row>
    <row r="29" spans="1:14">
      <c r="A29" s="24">
        <v>41553</v>
      </c>
      <c r="B29" s="58"/>
      <c r="C29" s="62" t="e">
        <f t="shared" si="3"/>
        <v>#N/A</v>
      </c>
      <c r="D29" s="65"/>
      <c r="F29" s="24">
        <v>41553</v>
      </c>
      <c r="G29" s="58">
        <v>0</v>
      </c>
      <c r="H29" s="63">
        <f t="shared" si="4"/>
        <v>2484</v>
      </c>
      <c r="I29" s="75" t="s">
        <v>34</v>
      </c>
      <c r="J29" s="30"/>
      <c r="K29" s="30"/>
      <c r="L29" s="20"/>
      <c r="M29" s="5"/>
      <c r="N29" s="20"/>
    </row>
    <row r="30" spans="1:14">
      <c r="A30" s="24">
        <v>41560</v>
      </c>
      <c r="B30" s="58"/>
      <c r="C30" s="62" t="e">
        <f t="shared" si="3"/>
        <v>#N/A</v>
      </c>
      <c r="D30" s="65"/>
      <c r="F30" s="24">
        <v>41560</v>
      </c>
      <c r="G30" s="58">
        <v>0</v>
      </c>
      <c r="H30" s="63">
        <f t="shared" si="4"/>
        <v>2484</v>
      </c>
      <c r="I30" s="75" t="s">
        <v>34</v>
      </c>
      <c r="J30" s="30"/>
      <c r="K30" s="30"/>
      <c r="L30" s="20"/>
      <c r="M30" s="5"/>
      <c r="N30" s="20"/>
    </row>
    <row r="31" spans="1:14">
      <c r="A31" s="24">
        <v>41567</v>
      </c>
      <c r="B31" s="58"/>
      <c r="C31" s="62" t="e">
        <f t="shared" si="3"/>
        <v>#N/A</v>
      </c>
      <c r="D31" s="65"/>
      <c r="F31" s="24">
        <v>41567</v>
      </c>
      <c r="G31" s="58">
        <v>0</v>
      </c>
      <c r="H31" s="63">
        <f t="shared" si="4"/>
        <v>2484</v>
      </c>
      <c r="I31" s="74" t="s">
        <v>34</v>
      </c>
      <c r="J31" s="30"/>
      <c r="K31" s="30"/>
      <c r="L31" s="20"/>
      <c r="M31" s="5"/>
      <c r="N31" s="20"/>
    </row>
    <row r="32" spans="1:14">
      <c r="A32" s="24">
        <v>41574</v>
      </c>
      <c r="B32" s="58"/>
      <c r="C32" s="62" t="e">
        <f t="shared" si="3"/>
        <v>#N/A</v>
      </c>
      <c r="D32" s="65"/>
      <c r="F32" s="24">
        <v>41574</v>
      </c>
      <c r="G32" s="58">
        <v>0</v>
      </c>
      <c r="H32" s="63">
        <f t="shared" si="4"/>
        <v>2484</v>
      </c>
      <c r="I32" s="74" t="s">
        <v>34</v>
      </c>
      <c r="J32" s="30"/>
      <c r="K32" s="30"/>
      <c r="L32" s="20"/>
      <c r="M32" s="5"/>
      <c r="N32" s="20"/>
    </row>
    <row r="33" spans="1:14">
      <c r="A33" s="24">
        <v>41581</v>
      </c>
      <c r="B33" s="58"/>
      <c r="C33" s="62" t="e">
        <f t="shared" si="3"/>
        <v>#N/A</v>
      </c>
      <c r="D33" s="65"/>
      <c r="F33" s="24">
        <v>41581</v>
      </c>
      <c r="G33" s="58">
        <v>0</v>
      </c>
      <c r="H33" s="63">
        <f t="shared" si="4"/>
        <v>2484</v>
      </c>
      <c r="I33" s="74" t="s">
        <v>34</v>
      </c>
      <c r="J33" s="30"/>
      <c r="K33" s="30"/>
      <c r="L33" s="30"/>
      <c r="M33" s="30"/>
      <c r="N33" s="30"/>
    </row>
    <row r="34" spans="1:14">
      <c r="A34" s="24">
        <v>41588</v>
      </c>
      <c r="B34" s="58"/>
      <c r="C34" s="62" t="e">
        <f t="shared" si="3"/>
        <v>#N/A</v>
      </c>
      <c r="D34" s="65"/>
      <c r="F34" s="24">
        <v>41588</v>
      </c>
      <c r="G34" s="58">
        <v>0</v>
      </c>
      <c r="H34" s="63">
        <f t="shared" si="4"/>
        <v>2484</v>
      </c>
      <c r="I34" s="74" t="s">
        <v>34</v>
      </c>
    </row>
    <row r="35" spans="1:14">
      <c r="A35" s="24">
        <v>41595</v>
      </c>
      <c r="B35" s="58"/>
      <c r="C35" s="62" t="e">
        <f t="shared" si="3"/>
        <v>#N/A</v>
      </c>
      <c r="D35" s="65"/>
      <c r="F35" s="24">
        <v>41595</v>
      </c>
      <c r="G35" s="58">
        <v>0</v>
      </c>
      <c r="H35" s="63">
        <f t="shared" si="4"/>
        <v>2484</v>
      </c>
      <c r="I35" s="74" t="s">
        <v>34</v>
      </c>
    </row>
    <row r="36" spans="1:14" ht="15.75" thickBot="1">
      <c r="A36" s="25">
        <v>41602</v>
      </c>
      <c r="B36" s="59"/>
      <c r="C36" s="59" t="e">
        <f t="shared" si="3"/>
        <v>#N/A</v>
      </c>
      <c r="D36" s="66"/>
      <c r="F36" s="25">
        <v>41602</v>
      </c>
      <c r="G36" s="59">
        <v>0</v>
      </c>
      <c r="H36" s="64">
        <f t="shared" si="4"/>
        <v>2484</v>
      </c>
      <c r="I36" s="79" t="s">
        <v>34</v>
      </c>
    </row>
    <row r="38" spans="1:14" ht="18.75">
      <c r="A38" s="35"/>
      <c r="B38" s="35"/>
      <c r="C38" s="35"/>
    </row>
    <row r="39" spans="1:14" ht="18.75">
      <c r="A39" s="35"/>
      <c r="B39" s="35"/>
      <c r="C39" s="35"/>
    </row>
    <row r="40" spans="1:14" ht="15" customHeight="1"/>
    <row r="41" spans="1:14" ht="15" customHeight="1"/>
    <row r="50" spans="6:6">
      <c r="F50" s="121">
        <v>2519.2249999999999</v>
      </c>
    </row>
    <row r="51" spans="6:6">
      <c r="F51" s="121">
        <v>2519.2249999999999</v>
      </c>
    </row>
    <row r="52" spans="6:6">
      <c r="F52" s="121">
        <v>2519.2249999999999</v>
      </c>
    </row>
    <row r="53" spans="6:6">
      <c r="F53" s="121">
        <v>2519.2249999999999</v>
      </c>
    </row>
    <row r="54" spans="6:6">
      <c r="F54" s="121">
        <v>2519.2249999999999</v>
      </c>
    </row>
    <row r="55" spans="6:6">
      <c r="F55" s="121">
        <v>2519.2249999999999</v>
      </c>
    </row>
    <row r="56" spans="6:6">
      <c r="F56" s="121">
        <v>2519.2249999999999</v>
      </c>
    </row>
    <row r="57" spans="6:6">
      <c r="F57" s="121">
        <v>2519.2249999999999</v>
      </c>
    </row>
    <row r="58" spans="6:6">
      <c r="F58" s="121">
        <v>2519.2249999999999</v>
      </c>
    </row>
    <row r="59" spans="6:6">
      <c r="F59" s="121">
        <v>2519.2249999999999</v>
      </c>
    </row>
    <row r="60" spans="6:6">
      <c r="F60" s="121">
        <v>2519.2249999999999</v>
      </c>
    </row>
    <row r="61" spans="6:6">
      <c r="F61" s="121">
        <v>2519.2249999999999</v>
      </c>
    </row>
    <row r="62" spans="6:6">
      <c r="F62" s="121">
        <v>2519.2249999999999</v>
      </c>
    </row>
    <row r="63" spans="6:6">
      <c r="F63" s="121">
        <v>2519.2249999999999</v>
      </c>
    </row>
    <row r="64" spans="6:6">
      <c r="F64" s="121">
        <v>2519.2249999999999</v>
      </c>
    </row>
    <row r="65" spans="6:6">
      <c r="F65" s="121">
        <v>2519.2249999999999</v>
      </c>
    </row>
    <row r="66" spans="6:6">
      <c r="F66" s="121">
        <v>2519.2249999999999</v>
      </c>
    </row>
    <row r="67" spans="6:6">
      <c r="F67" s="121">
        <v>2519.2249999999999</v>
      </c>
    </row>
    <row r="68" spans="6:6">
      <c r="F68" s="121">
        <v>2519.2249999999999</v>
      </c>
    </row>
    <row r="69" spans="6:6">
      <c r="F69" s="121">
        <v>2519.2249999999999</v>
      </c>
    </row>
    <row r="70" spans="6:6">
      <c r="F70" s="121">
        <v>2519.2249999999999</v>
      </c>
    </row>
    <row r="71" spans="6:6">
      <c r="F71" s="121">
        <v>2519.2249999999999</v>
      </c>
    </row>
    <row r="72" spans="6:6">
      <c r="F72" s="121">
        <v>2519.2249999999999</v>
      </c>
    </row>
    <row r="73" spans="6:6">
      <c r="F73" s="121">
        <v>2519.2249999999999</v>
      </c>
    </row>
    <row r="74" spans="6:6">
      <c r="F74" s="121">
        <v>2519.2249999999999</v>
      </c>
    </row>
    <row r="75" spans="6:6">
      <c r="F75" s="121">
        <v>2519.2249999999999</v>
      </c>
    </row>
    <row r="76" spans="6:6">
      <c r="F76" s="121">
        <v>2519.2249999999999</v>
      </c>
    </row>
    <row r="77" spans="6:6">
      <c r="F77" s="121">
        <v>2519.2249999999999</v>
      </c>
    </row>
    <row r="78" spans="6:6">
      <c r="F78" s="121">
        <v>2519.2249999999999</v>
      </c>
    </row>
    <row r="79" spans="6:6">
      <c r="F79" s="121">
        <v>2519.2249999999999</v>
      </c>
    </row>
  </sheetData>
  <dataConsolidate function="max">
    <dataRefs count="1">
      <dataRef ref="C10:C12" sheet="Suivi Budgetaire"/>
    </dataRefs>
  </dataConsolidate>
  <mergeCells count="6">
    <mergeCell ref="A1:C1"/>
    <mergeCell ref="F1:H1"/>
    <mergeCell ref="F10:F12"/>
    <mergeCell ref="A10:A12"/>
    <mergeCell ref="A22:D23"/>
    <mergeCell ref="F22:I23"/>
  </mergeCells>
  <conditionalFormatting sqref="C24:C36 C4:C21">
    <cfRule type="expression" dxfId="0" priority="3">
      <formula>ISERROR(C4)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G7:J45"/>
  <sheetViews>
    <sheetView workbookViewId="0">
      <selection activeCell="D8" sqref="D8"/>
    </sheetView>
  </sheetViews>
  <sheetFormatPr baseColWidth="10" defaultColWidth="9.140625" defaultRowHeight="15"/>
  <cols>
    <col min="7" max="7" width="26.140625" customWidth="1"/>
    <col min="8" max="8" width="12.42578125" customWidth="1"/>
    <col min="9" max="9" width="9.85546875" customWidth="1"/>
    <col min="10" max="10" width="14.7109375" customWidth="1"/>
  </cols>
  <sheetData>
    <row r="7" spans="7:10">
      <c r="G7" s="30"/>
      <c r="H7" s="5"/>
      <c r="I7" s="5"/>
      <c r="J7" s="5"/>
    </row>
    <row r="8" spans="7:10" ht="15.75">
      <c r="G8" s="31"/>
      <c r="H8" s="3"/>
      <c r="I8" s="3"/>
      <c r="J8" s="42"/>
    </row>
    <row r="9" spans="7:10">
      <c r="G9" s="33"/>
      <c r="H9" s="29"/>
      <c r="I9" s="3"/>
      <c r="J9" s="27"/>
    </row>
    <row r="10" spans="7:10">
      <c r="G10" s="30"/>
      <c r="H10" s="27"/>
      <c r="I10" s="4"/>
      <c r="J10" s="27"/>
    </row>
    <row r="11" spans="7:10">
      <c r="G11" s="33"/>
      <c r="H11" s="27"/>
      <c r="I11" s="3"/>
      <c r="J11" s="27"/>
    </row>
    <row r="12" spans="7:10">
      <c r="G12" s="12"/>
      <c r="H12" s="27"/>
      <c r="I12" s="3"/>
      <c r="J12" s="27"/>
    </row>
    <row r="13" spans="7:10">
      <c r="G13" s="13"/>
      <c r="H13" s="27"/>
      <c r="I13" s="3"/>
      <c r="J13" s="27"/>
    </row>
    <row r="14" spans="7:10">
      <c r="G14" s="30"/>
      <c r="H14" s="30"/>
      <c r="I14" s="30"/>
      <c r="J14" s="30"/>
    </row>
    <row r="15" spans="7:10" ht="15.75">
      <c r="G15" s="31"/>
      <c r="H15" s="5"/>
      <c r="I15" s="5"/>
      <c r="J15" s="43"/>
    </row>
    <row r="16" spans="7:10">
      <c r="G16" s="33"/>
      <c r="H16" s="29"/>
      <c r="I16" s="5"/>
      <c r="J16" s="29"/>
    </row>
    <row r="17" spans="7:10">
      <c r="G17" s="30"/>
      <c r="H17" s="29"/>
      <c r="I17" s="5"/>
      <c r="J17" s="29"/>
    </row>
    <row r="18" spans="7:10">
      <c r="G18" s="30"/>
      <c r="H18" s="29"/>
      <c r="I18" s="5"/>
      <c r="J18" s="29"/>
    </row>
    <row r="19" spans="7:10">
      <c r="G19" s="33"/>
      <c r="H19" s="29"/>
      <c r="I19" s="5"/>
      <c r="J19" s="29"/>
    </row>
    <row r="20" spans="7:10">
      <c r="G20" s="30"/>
      <c r="H20" s="29"/>
      <c r="I20" s="5"/>
      <c r="J20" s="29"/>
    </row>
    <row r="21" spans="7:10">
      <c r="G21" s="12"/>
      <c r="H21" s="29"/>
      <c r="I21" s="5"/>
      <c r="J21" s="29"/>
    </row>
    <row r="22" spans="7:10">
      <c r="G22" s="30"/>
      <c r="H22" s="29"/>
      <c r="I22" s="5"/>
      <c r="J22" s="29"/>
    </row>
    <row r="23" spans="7:10">
      <c r="G23" s="30"/>
      <c r="H23" s="29"/>
      <c r="I23" s="5"/>
      <c r="J23" s="29"/>
    </row>
    <row r="24" spans="7:10">
      <c r="G24" s="44"/>
      <c r="H24" s="36"/>
      <c r="I24" s="37"/>
      <c r="J24" s="36"/>
    </row>
    <row r="25" spans="7:10">
      <c r="G25" s="30"/>
      <c r="H25" s="29"/>
      <c r="I25" s="5"/>
      <c r="J25" s="29"/>
    </row>
    <row r="26" spans="7:10">
      <c r="G26" s="30"/>
      <c r="H26" s="29"/>
      <c r="I26" s="5"/>
      <c r="J26" s="29"/>
    </row>
    <row r="27" spans="7:10">
      <c r="G27" s="30"/>
      <c r="H27" s="29"/>
      <c r="I27" s="5"/>
      <c r="J27" s="29"/>
    </row>
    <row r="28" spans="7:10">
      <c r="G28" s="30"/>
      <c r="H28" s="29"/>
      <c r="I28" s="5"/>
      <c r="J28" s="29"/>
    </row>
    <row r="29" spans="7:10">
      <c r="G29" s="12"/>
      <c r="H29" s="29"/>
      <c r="I29" s="5"/>
      <c r="J29" s="45"/>
    </row>
    <row r="30" spans="7:10">
      <c r="G30" s="30"/>
      <c r="H30" s="29"/>
      <c r="I30" s="5"/>
      <c r="J30" s="29"/>
    </row>
    <row r="31" spans="7:10">
      <c r="G31" s="30"/>
      <c r="H31" s="29"/>
      <c r="I31" s="5"/>
      <c r="J31" s="29"/>
    </row>
    <row r="32" spans="7:10">
      <c r="G32" s="30"/>
      <c r="H32" s="29"/>
      <c r="I32" s="5"/>
      <c r="J32" s="29"/>
    </row>
    <row r="33" spans="7:10">
      <c r="G33" s="33"/>
      <c r="H33" s="29"/>
      <c r="I33" s="5"/>
      <c r="J33" s="29"/>
    </row>
    <row r="34" spans="7:10">
      <c r="G34" s="30"/>
      <c r="H34" s="29"/>
      <c r="I34" s="5"/>
      <c r="J34" s="29"/>
    </row>
    <row r="35" spans="7:10">
      <c r="G35" s="12"/>
      <c r="H35" s="29"/>
      <c r="I35" s="5"/>
      <c r="J35" s="45"/>
    </row>
    <row r="36" spans="7:10">
      <c r="G36" s="30"/>
      <c r="H36" s="29"/>
      <c r="I36" s="5"/>
      <c r="J36" s="29"/>
    </row>
    <row r="37" spans="7:10">
      <c r="G37" s="30"/>
      <c r="H37" s="29"/>
      <c r="I37" s="5"/>
      <c r="J37" s="29"/>
    </row>
    <row r="38" spans="7:10">
      <c r="G38" s="30"/>
      <c r="H38" s="29"/>
      <c r="I38" s="5"/>
      <c r="J38" s="29"/>
    </row>
    <row r="39" spans="7:10">
      <c r="G39" s="30"/>
      <c r="H39" s="29"/>
      <c r="I39" s="5"/>
      <c r="J39" s="29"/>
    </row>
    <row r="40" spans="7:10">
      <c r="G40" s="30"/>
      <c r="H40" s="29"/>
      <c r="I40" s="5"/>
      <c r="J40" s="29"/>
    </row>
    <row r="41" spans="7:10">
      <c r="G41" s="30"/>
      <c r="H41" s="29"/>
      <c r="I41" s="5"/>
      <c r="J41" s="29"/>
    </row>
    <row r="42" spans="7:10">
      <c r="G42" s="30"/>
      <c r="H42" s="29"/>
      <c r="I42" s="5"/>
      <c r="J42" s="29"/>
    </row>
    <row r="43" spans="7:10">
      <c r="G43" s="33"/>
      <c r="H43" s="30"/>
      <c r="I43" s="30"/>
      <c r="J43" s="29"/>
    </row>
    <row r="44" spans="7:10">
      <c r="G44" s="30"/>
      <c r="H44" s="46"/>
      <c r="I44" s="5"/>
      <c r="J44" s="29"/>
    </row>
    <row r="45" spans="7:10">
      <c r="G45" s="30"/>
      <c r="H45" s="30"/>
      <c r="I45" s="30"/>
      <c r="J45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Budget global</vt:lpstr>
      <vt:lpstr>Suivi Budgetaire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Antoine Rioux</cp:lastModifiedBy>
  <dcterms:created xsi:type="dcterms:W3CDTF">2013-02-11T19:34:02Z</dcterms:created>
  <dcterms:modified xsi:type="dcterms:W3CDTF">2013-12-11T20:54:12Z</dcterms:modified>
</cp:coreProperties>
</file>