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New York Jobs CEO Conucil Financial Analyst Virtual Experience Program\"/>
    </mc:Choice>
  </mc:AlternateContent>
  <xr:revisionPtr revIDLastSave="0" documentId="13_ncr:1_{6D6409F6-76B0-44EE-881F-D08C1EA45BB7}" xr6:coauthVersionLast="47" xr6:coauthVersionMax="47" xr10:uidLastSave="{00000000-0000-0000-0000-000000000000}"/>
  <bookViews>
    <workbookView xWindow="-108" yWindow="-108" windowWidth="23256" windowHeight="12720" tabRatio="747" activeTab="6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calcPr calcId="191029"/>
  <extLs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F30" i="3" l="1"/>
  <c r="R9" i="6"/>
  <c r="G35" i="3" l="1"/>
  <c r="F35" i="3"/>
  <c r="E35" i="3"/>
  <c r="D35" i="3"/>
  <c r="H29" i="3"/>
  <c r="F27" i="3"/>
  <c r="H25" i="3"/>
  <c r="H23" i="3"/>
  <c r="F29" i="3"/>
  <c r="E36" i="3"/>
  <c r="D36" i="3"/>
  <c r="E34" i="3"/>
  <c r="F34" i="3"/>
  <c r="D34" i="3"/>
  <c r="E33" i="3"/>
  <c r="F33" i="3"/>
  <c r="G33" i="3"/>
  <c r="D33" i="3"/>
  <c r="E30" i="3"/>
  <c r="D30" i="3"/>
  <c r="E29" i="3"/>
  <c r="D29" i="3"/>
  <c r="E28" i="3"/>
  <c r="F28" i="3"/>
  <c r="G28" i="3"/>
  <c r="D28" i="3"/>
  <c r="G27" i="3"/>
  <c r="G29" i="3" s="1"/>
  <c r="E27" i="3"/>
  <c r="D27" i="3"/>
  <c r="G26" i="3"/>
  <c r="F26" i="3"/>
  <c r="E26" i="3"/>
  <c r="D26" i="3"/>
  <c r="G25" i="3"/>
  <c r="F25" i="3"/>
  <c r="E25" i="3"/>
  <c r="D25" i="3"/>
  <c r="E24" i="3"/>
  <c r="F24" i="3"/>
  <c r="G24" i="3"/>
  <c r="D24" i="3"/>
  <c r="G23" i="3"/>
  <c r="F23" i="3"/>
  <c r="E23" i="3"/>
  <c r="D23" i="3"/>
  <c r="F24" i="2"/>
  <c r="G24" i="2"/>
  <c r="H24" i="2"/>
  <c r="I24" i="2"/>
  <c r="J24" i="2"/>
  <c r="K24" i="2"/>
  <c r="E24" i="2"/>
  <c r="F23" i="2"/>
  <c r="G23" i="2"/>
  <c r="H23" i="2"/>
  <c r="I23" i="2"/>
  <c r="J23" i="2"/>
  <c r="K23" i="2"/>
  <c r="E23" i="2"/>
  <c r="F21" i="2"/>
  <c r="G21" i="2"/>
  <c r="H21" i="2"/>
  <c r="I21" i="2"/>
  <c r="J21" i="2"/>
  <c r="K21" i="2"/>
  <c r="E21" i="2"/>
  <c r="F20" i="2"/>
  <c r="G20" i="2"/>
  <c r="H20" i="2"/>
  <c r="I20" i="2"/>
  <c r="J20" i="2"/>
  <c r="K20" i="2"/>
  <c r="E20" i="2"/>
  <c r="F19" i="2"/>
  <c r="G19" i="2"/>
  <c r="H19" i="2"/>
  <c r="I19" i="2"/>
  <c r="J19" i="2"/>
  <c r="K19" i="2"/>
  <c r="E19" i="2"/>
  <c r="E11" i="7"/>
  <c r="F18" i="2"/>
  <c r="G18" i="2"/>
  <c r="H18" i="2"/>
  <c r="I18" i="2"/>
  <c r="J18" i="2"/>
  <c r="K18" i="2"/>
  <c r="E18" i="2"/>
  <c r="F17" i="2"/>
  <c r="G17" i="2"/>
  <c r="H17" i="2"/>
  <c r="I17" i="2"/>
  <c r="J17" i="2"/>
  <c r="K17" i="2"/>
  <c r="E17" i="2"/>
  <c r="K15" i="2"/>
  <c r="F15" i="2"/>
  <c r="G15" i="2"/>
  <c r="H15" i="2"/>
  <c r="I15" i="2"/>
  <c r="J15" i="2"/>
  <c r="E15" i="2"/>
  <c r="H26" i="1"/>
  <c r="I26" i="1"/>
  <c r="J26" i="1"/>
  <c r="G26" i="1"/>
  <c r="H24" i="1"/>
  <c r="I24" i="1"/>
  <c r="J24" i="1"/>
  <c r="G24" i="1"/>
  <c r="H22" i="1"/>
  <c r="I22" i="1"/>
  <c r="J22" i="1"/>
  <c r="G22" i="1"/>
  <c r="G30" i="1" s="1"/>
  <c r="J31" i="1"/>
  <c r="H31" i="1"/>
  <c r="I31" i="1"/>
  <c r="G31" i="1"/>
  <c r="F31" i="1"/>
  <c r="E31" i="1"/>
  <c r="F30" i="1"/>
  <c r="H30" i="1"/>
  <c r="I30" i="1"/>
  <c r="J30" i="1"/>
  <c r="K30" i="1"/>
  <c r="E30" i="1"/>
  <c r="F29" i="1"/>
  <c r="G29" i="1"/>
  <c r="H29" i="1"/>
  <c r="I29" i="1"/>
  <c r="J29" i="1"/>
  <c r="K29" i="1"/>
  <c r="E29" i="1"/>
  <c r="K24" i="1"/>
  <c r="K22" i="1"/>
  <c r="K23" i="1" s="1"/>
  <c r="K19" i="1"/>
  <c r="K20" i="1" s="1"/>
  <c r="K16" i="1"/>
  <c r="K17" i="1"/>
  <c r="F23" i="1"/>
  <c r="I23" i="1"/>
  <c r="J23" i="1"/>
  <c r="E23" i="1"/>
  <c r="F20" i="1"/>
  <c r="G20" i="1"/>
  <c r="H20" i="1"/>
  <c r="I20" i="1"/>
  <c r="J20" i="1"/>
  <c r="E20" i="1"/>
  <c r="F17" i="1"/>
  <c r="G17" i="1"/>
  <c r="H17" i="1"/>
  <c r="I17" i="1"/>
  <c r="J17" i="1"/>
  <c r="E17" i="1"/>
  <c r="F26" i="1"/>
  <c r="E26" i="1"/>
  <c r="F24" i="1"/>
  <c r="E24" i="1"/>
  <c r="F22" i="1"/>
  <c r="E22" i="1"/>
  <c r="J19" i="1"/>
  <c r="I19" i="1"/>
  <c r="H19" i="1"/>
  <c r="G19" i="1"/>
  <c r="F19" i="1"/>
  <c r="E19" i="1"/>
  <c r="H16" i="1"/>
  <c r="I16" i="1"/>
  <c r="J16" i="1"/>
  <c r="G16" i="1"/>
  <c r="F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26" i="6"/>
  <c r="R48" i="6" s="1"/>
  <c r="R51" i="6" s="1"/>
  <c r="G30" i="3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M16" i="1"/>
  <c r="H30" i="3" l="1"/>
  <c r="F36" i="3"/>
  <c r="G36" i="3"/>
  <c r="K26" i="1"/>
  <c r="K31" i="1" s="1"/>
  <c r="G34" i="3"/>
  <c r="H27" i="3"/>
  <c r="H23" i="1"/>
  <c r="G23" i="1"/>
  <c r="J18" i="4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O22" i="4" l="1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<sst xmlns="http://schemas.openxmlformats.org/spreadsheetml/2006/main" count="279" uniqueCount="175">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</sst>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"/>
    <numFmt numFmtId="167" formatCode="&quot;$&quot;#,##0.00"/>
    <numFmt numFmtId="168" formatCode="_(* #,##0_);_(* \(#,##0\);_(* &quot;-&quot;??_);_(@_)"/>
    <numFmt numFmtId="169" formatCode="0.0%"/>
    <numFmt numFmtId="170" formatCode="0.0\x"/>
    <numFmt numFmtId="171" formatCode="#,##0.0\ ;\(#,##0.0\)"/>
    <numFmt numFmtId="172" formatCode="&quot;$&quot;#,##0\ ;\(&quot;$&quot;#,##0.0\)"/>
    <numFmt numFmtId="173" formatCode="&quot;$&quot;* #,###\ ;&quot;$&quot;* \(#,###\);&quot;$&quot;* \-\ "/>
    <numFmt numFmtId="174" formatCode="_(&quot;$&quot;* #,##0_);_(&quot;$&quot;* \(#,##0\);_(&quot;$&quot;* &quot;-&quot;??_);_(@_)"/>
    <numFmt numFmtId="175" formatCode="#,##0\ ;\(#,##0.0\)"/>
    <numFmt numFmtId="176" formatCode="&quot;$&quot;* #,###.00\ ;&quot;$&quot;* \(#,###.00\);&quot;$&quot;* \-\ "/>
    <numFmt numFmtId="177" formatCode="_([$€-2]* #,##0.00_);_([$€-2]* \(#,##0.00\);_([$€-2]* &quot;-&quot;??_)"/>
    <numFmt numFmtId="178" formatCode="0.0%;[Red]\(0.0%\)"/>
  </numFmts>
  <fonts count="40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4" fillId="0" borderId="5" xfId="0" applyFont="1" applyBorder="1"/>
    <xf numFmtId="0" fontId="2" fillId="3" borderId="6" xfId="0" applyFont="1" applyFill="1" applyBorder="1"/>
    <xf numFmtId="166" fontId="1" fillId="3" borderId="1" xfId="0" applyNumberFormat="1" applyFont="1" applyFill="1" applyBorder="1"/>
    <xf numFmtId="166" fontId="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9" fontId="6" fillId="0" borderId="0" xfId="0" applyNumberFormat="1" applyFont="1"/>
    <xf numFmtId="167" fontId="1" fillId="3" borderId="1" xfId="0" applyNumberFormat="1" applyFont="1" applyFill="1" applyBorder="1"/>
    <xf numFmtId="0" fontId="2" fillId="0" borderId="7" xfId="0" applyFont="1" applyBorder="1" applyAlignment="1">
      <alignment horizontal="left"/>
    </xf>
    <xf numFmtId="166" fontId="1" fillId="0" borderId="8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1" fillId="0" borderId="5" xfId="0" applyFont="1" applyBorder="1"/>
    <xf numFmtId="9" fontId="1" fillId="0" borderId="0" xfId="0" applyNumberFormat="1" applyFont="1"/>
    <xf numFmtId="0" fontId="1" fillId="0" borderId="9" xfId="0" applyFont="1" applyBorder="1"/>
    <xf numFmtId="167" fontId="1" fillId="0" borderId="10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1" fillId="0" borderId="5" xfId="0" quotePrefix="1" applyFont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166" fontId="10" fillId="0" borderId="0" xfId="0" applyNumberFormat="1" applyFont="1"/>
    <xf numFmtId="168" fontId="10" fillId="0" borderId="0" xfId="0" applyNumberFormat="1" applyFont="1"/>
    <xf numFmtId="0" fontId="13" fillId="0" borderId="0" xfId="0" applyFont="1"/>
    <xf numFmtId="0" fontId="13" fillId="0" borderId="5" xfId="0" applyFont="1" applyBorder="1" applyAlignment="1">
      <alignment horizontal="left"/>
    </xf>
    <xf numFmtId="168" fontId="13" fillId="0" borderId="0" xfId="0" applyNumberFormat="1" applyFont="1"/>
    <xf numFmtId="9" fontId="13" fillId="0" borderId="0" xfId="0" applyNumberFormat="1" applyFont="1"/>
    <xf numFmtId="0" fontId="10" fillId="4" borderId="11" xfId="0" applyFont="1" applyFill="1" applyBorder="1"/>
    <xf numFmtId="169" fontId="10" fillId="4" borderId="12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166" fontId="1" fillId="0" borderId="5" xfId="0" applyNumberFormat="1" applyFont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9" fontId="1" fillId="0" borderId="5" xfId="0" applyNumberFormat="1" applyFont="1" applyBorder="1"/>
    <xf numFmtId="0" fontId="13" fillId="4" borderId="1" xfId="0" applyFont="1" applyFill="1" applyBorder="1"/>
    <xf numFmtId="167" fontId="1" fillId="0" borderId="0" xfId="0" applyNumberFormat="1" applyFont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9" fontId="10" fillId="0" borderId="0" xfId="0" applyNumberFormat="1" applyFont="1"/>
    <xf numFmtId="170" fontId="1" fillId="0" borderId="0" xfId="0" applyNumberFormat="1" applyFont="1" applyAlignment="1">
      <alignment horizontal="right"/>
    </xf>
    <xf numFmtId="170" fontId="1" fillId="0" borderId="0" xfId="0" applyNumberFormat="1" applyFont="1"/>
    <xf numFmtId="167" fontId="10" fillId="0" borderId="10" xfId="0" applyNumberFormat="1" applyFont="1" applyBorder="1"/>
    <xf numFmtId="167" fontId="10" fillId="0" borderId="9" xfId="0" applyNumberFormat="1" applyFont="1" applyBorder="1"/>
    <xf numFmtId="0" fontId="19" fillId="0" borderId="0" xfId="0" applyFont="1"/>
    <xf numFmtId="0" fontId="20" fillId="0" borderId="0" xfId="0" applyFont="1"/>
    <xf numFmtId="171" fontId="21" fillId="0" borderId="0" xfId="0" applyNumberFormat="1" applyFont="1" applyAlignment="1">
      <alignment horizontal="center"/>
    </xf>
    <xf numFmtId="171" fontId="22" fillId="0" borderId="0" xfId="0" applyNumberFormat="1" applyFont="1" applyAlignment="1">
      <alignment horizontal="center" wrapText="1"/>
    </xf>
    <xf numFmtId="171" fontId="23" fillId="5" borderId="1" xfId="0" applyNumberFormat="1" applyFont="1" applyFill="1" applyBorder="1" applyAlignment="1">
      <alignment horizontal="center"/>
    </xf>
    <xf numFmtId="171" fontId="24" fillId="0" borderId="0" xfId="0" applyNumberFormat="1" applyFont="1" applyAlignment="1">
      <alignment horizontal="center"/>
    </xf>
    <xf numFmtId="171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2" fontId="20" fillId="0" borderId="0" xfId="0" applyNumberFormat="1" applyFont="1"/>
    <xf numFmtId="0" fontId="24" fillId="5" borderId="1" xfId="0" applyFont="1" applyFill="1" applyBorder="1"/>
    <xf numFmtId="173" fontId="20" fillId="0" borderId="0" xfId="0" applyNumberFormat="1" applyFont="1"/>
    <xf numFmtId="174" fontId="27" fillId="0" borderId="0" xfId="0" applyNumberFormat="1" applyFont="1" applyAlignment="1">
      <alignment horizontal="right"/>
    </xf>
    <xf numFmtId="174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8" fontId="24" fillId="5" borderId="1" xfId="0" applyNumberFormat="1" applyFont="1" applyFill="1" applyBorder="1"/>
    <xf numFmtId="168" fontId="20" fillId="0" borderId="0" xfId="0" applyNumberFormat="1" applyFont="1"/>
    <xf numFmtId="3" fontId="27" fillId="0" borderId="10" xfId="0" applyNumberFormat="1" applyFont="1" applyBorder="1" applyAlignment="1">
      <alignment horizontal="right" wrapText="1"/>
    </xf>
    <xf numFmtId="168" fontId="20" fillId="0" borderId="3" xfId="0" applyNumberFormat="1" applyFont="1" applyBorder="1"/>
    <xf numFmtId="168" fontId="24" fillId="5" borderId="13" xfId="0" applyNumberFormat="1" applyFont="1" applyFill="1" applyBorder="1"/>
    <xf numFmtId="168" fontId="27" fillId="0" borderId="0" xfId="0" applyNumberFormat="1" applyFont="1"/>
    <xf numFmtId="168" fontId="27" fillId="0" borderId="10" xfId="0" applyNumberFormat="1" applyFont="1" applyBorder="1"/>
    <xf numFmtId="174" fontId="20" fillId="0" borderId="14" xfId="0" applyNumberFormat="1" applyFont="1" applyBorder="1"/>
    <xf numFmtId="174" fontId="24" fillId="5" borderId="15" xfId="0" applyNumberFormat="1" applyFont="1" applyFill="1" applyBorder="1"/>
    <xf numFmtId="175" fontId="20" fillId="0" borderId="0" xfId="0" applyNumberFormat="1" applyFont="1"/>
    <xf numFmtId="175" fontId="24" fillId="5" borderId="1" xfId="0" applyNumberFormat="1" applyFont="1" applyFill="1" applyBorder="1"/>
    <xf numFmtId="165" fontId="20" fillId="0" borderId="0" xfId="0" applyNumberFormat="1" applyFont="1"/>
    <xf numFmtId="176" fontId="20" fillId="0" borderId="0" xfId="0" applyNumberFormat="1" applyFont="1"/>
    <xf numFmtId="165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8" fontId="28" fillId="5" borderId="1" xfId="0" applyNumberFormat="1" applyFont="1" applyFill="1" applyBorder="1"/>
    <xf numFmtId="0" fontId="24" fillId="0" borderId="0" xfId="0" applyFont="1"/>
    <xf numFmtId="166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4" fontId="30" fillId="0" borderId="0" xfId="0" applyNumberFormat="1" applyFont="1"/>
    <xf numFmtId="174" fontId="30" fillId="6" borderId="1" xfId="0" applyNumberFormat="1" applyFont="1" applyFill="1" applyBorder="1"/>
    <xf numFmtId="174" fontId="20" fillId="0" borderId="0" xfId="0" applyNumberFormat="1" applyFont="1"/>
    <xf numFmtId="174" fontId="31" fillId="5" borderId="1" xfId="0" applyNumberFormat="1" applyFont="1" applyFill="1" applyBorder="1"/>
    <xf numFmtId="168" fontId="30" fillId="0" borderId="0" xfId="0" applyNumberFormat="1" applyFont="1"/>
    <xf numFmtId="168" fontId="30" fillId="6" borderId="1" xfId="0" applyNumberFormat="1" applyFont="1" applyFill="1" applyBorder="1"/>
    <xf numFmtId="168" fontId="31" fillId="5" borderId="1" xfId="0" applyNumberFormat="1" applyFont="1" applyFill="1" applyBorder="1"/>
    <xf numFmtId="168" fontId="30" fillId="0" borderId="10" xfId="0" applyNumberFormat="1" applyFont="1" applyBorder="1"/>
    <xf numFmtId="168" fontId="30" fillId="6" borderId="12" xfId="0" applyNumberFormat="1" applyFont="1" applyFill="1" applyBorder="1"/>
    <xf numFmtId="168" fontId="31" fillId="0" borderId="0" xfId="0" applyNumberFormat="1" applyFont="1"/>
    <xf numFmtId="168" fontId="31" fillId="6" borderId="1" xfId="0" applyNumberFormat="1" applyFont="1" applyFill="1" applyBorder="1"/>
    <xf numFmtId="168" fontId="32" fillId="0" borderId="3" xfId="0" applyNumberFormat="1" applyFont="1" applyBorder="1"/>
    <xf numFmtId="168" fontId="31" fillId="5" borderId="13" xfId="0" applyNumberFormat="1" applyFont="1" applyFill="1" applyBorder="1"/>
    <xf numFmtId="0" fontId="20" fillId="7" borderId="1" xfId="0" applyFont="1" applyFill="1" applyBorder="1"/>
    <xf numFmtId="168" fontId="20" fillId="0" borderId="10" xfId="0" applyNumberFormat="1" applyFont="1" applyBorder="1"/>
    <xf numFmtId="174" fontId="31" fillId="0" borderId="14" xfId="0" applyNumberFormat="1" applyFont="1" applyBorder="1"/>
    <xf numFmtId="174" fontId="31" fillId="6" borderId="15" xfId="0" applyNumberFormat="1" applyFont="1" applyFill="1" applyBorder="1"/>
    <xf numFmtId="174" fontId="31" fillId="5" borderId="15" xfId="0" applyNumberFormat="1" applyFont="1" applyFill="1" applyBorder="1"/>
    <xf numFmtId="173" fontId="32" fillId="0" borderId="0" xfId="0" applyNumberFormat="1" applyFont="1"/>
    <xf numFmtId="173" fontId="32" fillId="6" borderId="1" xfId="0" applyNumberFormat="1" applyFont="1" applyFill="1" applyBorder="1"/>
    <xf numFmtId="173" fontId="32" fillId="5" borderId="1" xfId="0" applyNumberFormat="1" applyFont="1" applyFill="1" applyBorder="1"/>
    <xf numFmtId="168" fontId="32" fillId="0" borderId="0" xfId="0" applyNumberFormat="1" applyFont="1"/>
    <xf numFmtId="174" fontId="32" fillId="0" borderId="0" xfId="0" applyNumberFormat="1" applyFont="1"/>
    <xf numFmtId="168" fontId="31" fillId="5" borderId="12" xfId="0" applyNumberFormat="1" applyFont="1" applyFill="1" applyBorder="1"/>
    <xf numFmtId="174" fontId="31" fillId="0" borderId="0" xfId="0" applyNumberFormat="1" applyFont="1"/>
    <xf numFmtId="174" fontId="31" fillId="6" borderId="1" xfId="0" applyNumberFormat="1" applyFont="1" applyFill="1" applyBorder="1"/>
    <xf numFmtId="168" fontId="32" fillId="0" borderId="10" xfId="0" applyNumberFormat="1" applyFont="1" applyBorder="1"/>
    <xf numFmtId="168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8" fontId="20" fillId="6" borderId="12" xfId="0" applyNumberFormat="1" applyFont="1" applyFill="1" applyBorder="1"/>
    <xf numFmtId="168" fontId="24" fillId="0" borderId="0" xfId="0" applyNumberFormat="1" applyFont="1"/>
    <xf numFmtId="177" fontId="20" fillId="0" borderId="0" xfId="0" applyNumberFormat="1" applyFont="1"/>
    <xf numFmtId="171" fontId="33" fillId="5" borderId="1" xfId="0" applyNumberFormat="1" applyFont="1" applyFill="1" applyBorder="1" applyAlignment="1">
      <alignment horizontal="center" wrapText="1"/>
    </xf>
    <xf numFmtId="168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3" fontId="27" fillId="0" borderId="0" xfId="0" applyNumberFormat="1" applyFont="1"/>
    <xf numFmtId="174" fontId="24" fillId="5" borderId="1" xfId="0" applyNumberFormat="1" applyFont="1" applyFill="1" applyBorder="1"/>
    <xf numFmtId="168" fontId="20" fillId="0" borderId="8" xfId="0" applyNumberFormat="1" applyFont="1" applyBorder="1"/>
    <xf numFmtId="168" fontId="24" fillId="5" borderId="16" xfId="0" applyNumberFormat="1" applyFont="1" applyFill="1" applyBorder="1"/>
    <xf numFmtId="173" fontId="20" fillId="0" borderId="14" xfId="0" applyNumberFormat="1" applyFont="1" applyBorder="1"/>
    <xf numFmtId="173" fontId="24" fillId="5" borderId="15" xfId="0" applyNumberFormat="1" applyFont="1" applyFill="1" applyBorder="1"/>
    <xf numFmtId="178" fontId="36" fillId="0" borderId="0" xfId="0" applyNumberFormat="1" applyFont="1"/>
    <xf numFmtId="178" fontId="24" fillId="0" borderId="0" xfId="0" applyNumberFormat="1" applyFont="1"/>
    <xf numFmtId="178" fontId="37" fillId="0" borderId="0" xfId="0" applyNumberFormat="1" applyFont="1"/>
    <xf numFmtId="168" fontId="38" fillId="0" borderId="0" xfId="0" applyNumberFormat="1" applyFont="1"/>
    <xf numFmtId="0" fontId="39" fillId="0" borderId="0" xfId="0" applyFont="1"/>
    <xf numFmtId="174" fontId="39" fillId="0" borderId="0" xfId="0" applyNumberFormat="1" applyFont="1"/>
    <xf numFmtId="164" fontId="10" fillId="0" borderId="0" xfId="0" applyNumberFormat="1" applyFont="1"/>
    <xf numFmtId="168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5" fillId="0" borderId="5" xfId="0" quotePrefix="1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9" fontId="3" fillId="0" borderId="19" xfId="0" quotePrefix="1" applyNumberFormat="1" applyFont="1" applyBorder="1" applyAlignment="1">
      <alignment horizontal="center"/>
    </xf>
    <xf numFmtId="166" fontId="1" fillId="3" borderId="19" xfId="0" applyNumberFormat="1" applyFont="1" applyFill="1" applyBorder="1"/>
    <xf numFmtId="9" fontId="6" fillId="0" borderId="19" xfId="0" applyNumberFormat="1" applyFont="1" applyBorder="1"/>
    <xf numFmtId="167" fontId="1" fillId="3" borderId="19" xfId="0" applyNumberFormat="1" applyFont="1" applyFill="1" applyBorder="1"/>
    <xf numFmtId="0" fontId="1" fillId="0" borderId="19" xfId="0" applyFont="1" applyBorder="1"/>
    <xf numFmtId="166" fontId="1" fillId="0" borderId="17" xfId="0" applyNumberFormat="1" applyFont="1" applyBorder="1"/>
    <xf numFmtId="0" fontId="9" fillId="0" borderId="18" xfId="0" quotePrefix="1" applyFont="1" applyBorder="1" applyAlignment="1">
      <alignment horizontal="center"/>
    </xf>
    <xf numFmtId="9" fontId="1" fillId="0" borderId="19" xfId="0" applyNumberFormat="1" applyFont="1" applyBorder="1"/>
    <xf numFmtId="167" fontId="1" fillId="0" borderId="20" xfId="0" applyNumberFormat="1" applyFont="1" applyBorder="1"/>
    <xf numFmtId="171" fontId="22" fillId="0" borderId="0" xfId="0" applyNumberFormat="1" applyFont="1" applyAlignment="1">
      <alignment horizontal="center" wrapText="1"/>
    </xf>
    <xf numFmtId="0" fontId="0" fillId="0" borderId="0" xfId="0"/>
    <xf numFmtId="171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9" xfId="0" applyBorder="1"/>
    <xf numFmtId="0" fontId="1" fillId="0" borderId="18" xfId="0" applyFont="1" applyBorder="1" applyAlignment="1">
      <alignment horizontal="center"/>
    </xf>
    <xf numFmtId="49" fontId="11" fillId="0" borderId="19" xfId="0" quotePrefix="1" applyNumberFormat="1" applyFont="1" applyBorder="1" applyAlignment="1">
      <alignment horizontal="center"/>
    </xf>
    <xf numFmtId="0" fontId="10" fillId="0" borderId="19" xfId="0" applyFont="1" applyBorder="1"/>
    <xf numFmtId="166" fontId="10" fillId="0" borderId="19" xfId="0" applyNumberFormat="1" applyFont="1" applyBorder="1"/>
    <xf numFmtId="168" fontId="10" fillId="0" borderId="19" xfId="0" applyNumberFormat="1" applyFont="1" applyBorder="1"/>
    <xf numFmtId="9" fontId="13" fillId="0" borderId="19" xfId="0" applyNumberFormat="1" applyFont="1" applyBorder="1"/>
    <xf numFmtId="169" fontId="10" fillId="4" borderId="20" xfId="0" applyNumberFormat="1" applyFon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zoomScaleNormal="100" workbookViewId="0">
      <selection activeCell="D16" sqref="D16"/>
    </sheetView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153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7" t="s">
        <v>14</v>
      </c>
      <c r="C15" s="149">
        <v>2021</v>
      </c>
      <c r="D15" s="149">
        <v>2021</v>
      </c>
      <c r="E15" s="149">
        <v>2021</v>
      </c>
      <c r="F15" s="149">
        <v>2021</v>
      </c>
      <c r="G15" s="149">
        <v>2022</v>
      </c>
      <c r="H15" s="149">
        <v>2022</v>
      </c>
      <c r="I15" s="149">
        <v>2022</v>
      </c>
      <c r="J15" s="149">
        <v>2022</v>
      </c>
      <c r="K15" s="154" t="s">
        <v>174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8" t="s">
        <v>15</v>
      </c>
      <c r="C16" s="9">
        <v>501429.74000000005</v>
      </c>
      <c r="D16" s="9">
        <v>513924.39000000007</v>
      </c>
      <c r="E16" s="9">
        <f>'Income Statement'!H9</f>
        <v>523842.69000000006</v>
      </c>
      <c r="F16" s="9">
        <f>'Income Statement'!I9</f>
        <v>539652.26</v>
      </c>
      <c r="G16" s="9">
        <f>'Income Statement'!K9</f>
        <v>550743.69000000006</v>
      </c>
      <c r="H16" s="9">
        <f>'Income Statement'!L9</f>
        <v>557909.87</v>
      </c>
      <c r="I16" s="9">
        <f>'Income Statement'!M9</f>
        <v>554791.2300000001</v>
      </c>
      <c r="J16" s="9">
        <f>'Income Statement'!N9</f>
        <v>549643.71000000008</v>
      </c>
      <c r="K16" s="155">
        <f>'Income Statement'!P9</f>
        <v>571305.21000000008</v>
      </c>
      <c r="L16" s="1"/>
      <c r="M16" s="10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2" t="s">
        <v>16</v>
      </c>
      <c r="C17" s="11"/>
      <c r="D17" s="13">
        <v>2.4918047341986549E-2</v>
      </c>
      <c r="E17" s="13">
        <f>E16/D16-1</f>
        <v>1.9299142428324867E-2</v>
      </c>
      <c r="F17" s="13">
        <f t="shared" ref="F17:K17" si="0">F16/E16-1</f>
        <v>3.0179995448633479E-2</v>
      </c>
      <c r="G17" s="13">
        <f t="shared" si="0"/>
        <v>2.0552920504770977E-2</v>
      </c>
      <c r="H17" s="13">
        <f t="shared" si="0"/>
        <v>1.3011824066472721E-2</v>
      </c>
      <c r="I17" s="13">
        <f t="shared" si="0"/>
        <v>-5.5898634666561309E-3</v>
      </c>
      <c r="J17" s="13">
        <f t="shared" si="0"/>
        <v>-9.2783009565599039E-3</v>
      </c>
      <c r="K17" s="156">
        <f t="shared" si="0"/>
        <v>3.9410075301325564E-2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56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">
      <c r="A19" s="1"/>
      <c r="B19" s="8" t="s">
        <v>17</v>
      </c>
      <c r="C19" s="9">
        <v>137189.91999999998</v>
      </c>
      <c r="D19" s="9">
        <v>129334.10000000003</v>
      </c>
      <c r="E19" s="9">
        <f>'Income Statement'!H14</f>
        <v>122867.71000000002</v>
      </c>
      <c r="F19" s="9">
        <f>'Income Statement'!I14</f>
        <v>44223.899999999965</v>
      </c>
      <c r="G19" s="9">
        <f>'Income Statement'!K14</f>
        <v>138013.82</v>
      </c>
      <c r="H19" s="9">
        <f>'Income Statement'!L14</f>
        <v>110479.81</v>
      </c>
      <c r="I19" s="9">
        <f>'Income Statement'!M14</f>
        <v>107311.26000000001</v>
      </c>
      <c r="J19" s="9">
        <f>'Income Statement'!N14</f>
        <v>38493.280000000028</v>
      </c>
      <c r="K19" s="155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2" t="s">
        <v>16</v>
      </c>
      <c r="C20" s="11"/>
      <c r="D20" s="13">
        <v>-5.7262370296592868E-2</v>
      </c>
      <c r="E20" s="13">
        <f>E19/D19-1</f>
        <v>-4.9997564447427312E-2</v>
      </c>
      <c r="F20" s="13">
        <f t="shared" ref="F20:K20" si="1">F19/E19-1</f>
        <v>-0.64006898150864888</v>
      </c>
      <c r="G20" s="13">
        <f t="shared" si="1"/>
        <v>2.1207971255361944</v>
      </c>
      <c r="H20" s="13">
        <f t="shared" si="1"/>
        <v>-0.19950183249764408</v>
      </c>
      <c r="I20" s="13">
        <f t="shared" si="1"/>
        <v>-2.8679900879626685E-2</v>
      </c>
      <c r="J20" s="13">
        <f t="shared" si="1"/>
        <v>-0.64129318768598909</v>
      </c>
      <c r="K20" s="156">
        <f t="shared" si="1"/>
        <v>2.1174841426867212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56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"/>
      <c r="B22" s="8" t="s">
        <v>18</v>
      </c>
      <c r="C22" s="9">
        <v>119470.04999999999</v>
      </c>
      <c r="D22" s="9">
        <v>94710.910000000018</v>
      </c>
      <c r="E22" s="9">
        <f>'Income Statement'!H20</f>
        <v>101434.97000000002</v>
      </c>
      <c r="F22" s="9">
        <f>'Income Statement'!I20</f>
        <v>42520.02999999997</v>
      </c>
      <c r="G22" s="9">
        <f>'Income Statement'!K20</f>
        <v>111821.29000000001</v>
      </c>
      <c r="H22" s="9">
        <f>'Income Statement'!L20</f>
        <v>100866.56999999999</v>
      </c>
      <c r="I22" s="9">
        <f>'Income Statement'!M20</f>
        <v>97876.94</v>
      </c>
      <c r="J22" s="9">
        <f>'Income Statement'!N20</f>
        <v>3869.880000000026</v>
      </c>
      <c r="K22" s="155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2" t="s">
        <v>16</v>
      </c>
      <c r="C23" s="11"/>
      <c r="D23" s="13">
        <v>-0.2072413964838884</v>
      </c>
      <c r="E23" s="13">
        <f>E22/D22-1</f>
        <v>7.099562236283008E-2</v>
      </c>
      <c r="F23" s="13">
        <f t="shared" ref="F23:K23" si="2">F22/E22-1</f>
        <v>-0.5808148807063287</v>
      </c>
      <c r="G23" s="13">
        <f t="shared" si="2"/>
        <v>1.6298497437560626</v>
      </c>
      <c r="H23" s="13">
        <f t="shared" si="2"/>
        <v>-9.796631750536966E-2</v>
      </c>
      <c r="I23" s="13">
        <f t="shared" si="2"/>
        <v>-2.9639453388768833E-2</v>
      </c>
      <c r="J23" s="13">
        <f t="shared" si="2"/>
        <v>-0.96046177986357129</v>
      </c>
      <c r="K23" s="156">
        <f t="shared" si="2"/>
        <v>25.362260690253787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"/>
      <c r="B24" s="8" t="s">
        <v>19</v>
      </c>
      <c r="C24" s="14">
        <v>3.850682724762196</v>
      </c>
      <c r="D24" s="14">
        <v>3.053109606258702</v>
      </c>
      <c r="E24" s="14">
        <f>'Income Statement'!H22</f>
        <v>3.2726806661577585</v>
      </c>
      <c r="F24" s="14">
        <f>'Income Statement'!I22</f>
        <v>1.3697430670497122</v>
      </c>
      <c r="G24" s="14">
        <f>'Income Statement'!K22</f>
        <v>3.5966709145190996</v>
      </c>
      <c r="H24" s="14">
        <f>'Income Statement'!L22</f>
        <v>3.241318885992122</v>
      </c>
      <c r="I24" s="14">
        <f>'Income Statement'!M22</f>
        <v>3.1429785244493993</v>
      </c>
      <c r="J24" s="14">
        <f>'Income Statement'!N22</f>
        <v>0.12417789757412481</v>
      </c>
      <c r="K24" s="157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2"/>
      <c r="C25" s="1"/>
      <c r="D25" s="1"/>
      <c r="E25" s="1"/>
      <c r="F25" s="1"/>
      <c r="G25" s="1"/>
      <c r="H25" s="1"/>
      <c r="I25" s="1"/>
      <c r="J25" s="1"/>
      <c r="K25" s="15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5" t="s">
        <v>20</v>
      </c>
      <c r="C26" s="16">
        <v>48415.499999999993</v>
      </c>
      <c r="D26" s="16">
        <v>-12252.72999999997</v>
      </c>
      <c r="E26" s="16">
        <f>'Cash Flows'!J51</f>
        <v>-7437.6399999999903</v>
      </c>
      <c r="F26" s="16">
        <f>'Cash Flows'!K51</f>
        <v>-39847.709999999977</v>
      </c>
      <c r="G26" s="16">
        <f>'Cash Flows'!M51</f>
        <v>56117.670000000027</v>
      </c>
      <c r="H26" s="16">
        <f>'Cash Flows'!N51</f>
        <v>891.23999999999069</v>
      </c>
      <c r="I26" s="16">
        <f>'Cash Flows'!O51</f>
        <v>33029.5</v>
      </c>
      <c r="J26" s="16">
        <f>'Cash Flows'!P51</f>
        <v>23258.550000000025</v>
      </c>
      <c r="K26" s="159">
        <f>'Cash Flows'!R51</f>
        <v>158830.85540000003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7"/>
      <c r="C27" s="1"/>
      <c r="D27" s="1"/>
      <c r="E27" s="1"/>
      <c r="F27" s="1"/>
      <c r="G27" s="1"/>
      <c r="H27" s="1"/>
      <c r="I27" s="1"/>
      <c r="J27" s="1"/>
      <c r="K27" s="15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8" t="s">
        <v>21</v>
      </c>
      <c r="C28" s="19" t="s">
        <v>22</v>
      </c>
      <c r="D28" s="19" t="s">
        <v>23</v>
      </c>
      <c r="E28" s="19" t="s">
        <v>24</v>
      </c>
      <c r="F28" s="19" t="s">
        <v>25</v>
      </c>
      <c r="G28" s="19" t="s">
        <v>26</v>
      </c>
      <c r="H28" s="19" t="s">
        <v>27</v>
      </c>
      <c r="I28" s="19" t="s">
        <v>28</v>
      </c>
      <c r="J28" s="19" t="s">
        <v>29</v>
      </c>
      <c r="K28" s="160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0" t="s">
        <v>31</v>
      </c>
      <c r="C29" s="21">
        <v>0.27359749343945966</v>
      </c>
      <c r="D29" s="21">
        <v>0.25165978209362666</v>
      </c>
      <c r="E29" s="21">
        <f>E19/E16</f>
        <v>0.23455077706629829</v>
      </c>
      <c r="F29" s="21">
        <f t="shared" ref="F29:K29" si="3">F19/F16</f>
        <v>8.1948883156720151E-2</v>
      </c>
      <c r="G29" s="21">
        <f t="shared" si="3"/>
        <v>0.25059537223204498</v>
      </c>
      <c r="H29" s="21">
        <f t="shared" si="3"/>
        <v>0.19802447660587183</v>
      </c>
      <c r="I29" s="21">
        <f t="shared" si="3"/>
        <v>0.19342638130743342</v>
      </c>
      <c r="J29" s="21">
        <f t="shared" si="3"/>
        <v>7.0033149292293401E-2</v>
      </c>
      <c r="K29" s="161">
        <f t="shared" si="3"/>
        <v>0.21004917844176493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0" t="s">
        <v>33</v>
      </c>
      <c r="C30" s="21">
        <v>0.23825880371595026</v>
      </c>
      <c r="D30" s="21">
        <v>0.18428958002946699</v>
      </c>
      <c r="E30" s="21">
        <f>E22/E16</f>
        <v>0.19363631856731647</v>
      </c>
      <c r="F30" s="21">
        <f t="shared" ref="F30:K30" si="4">F22/F16</f>
        <v>7.8791535126712831E-2</v>
      </c>
      <c r="G30" s="21">
        <f t="shared" si="4"/>
        <v>0.20303689725432894</v>
      </c>
      <c r="H30" s="21">
        <f t="shared" si="4"/>
        <v>0.18079366475448802</v>
      </c>
      <c r="I30" s="21">
        <f t="shared" si="4"/>
        <v>0.17642120983058796</v>
      </c>
      <c r="J30" s="21">
        <f t="shared" si="4"/>
        <v>7.0407064241670763E-3</v>
      </c>
      <c r="K30" s="161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2" t="s">
        <v>34</v>
      </c>
      <c r="C31" s="23">
        <v>1.5179713853669881</v>
      </c>
      <c r="D31" s="23">
        <v>-0.38459206071245639</v>
      </c>
      <c r="E31" s="23">
        <f>E26/'Income Statement'!H26</f>
        <v>-0.23355937791943693</v>
      </c>
      <c r="F31" s="23">
        <f>F26/'Income Statement'!I26</f>
        <v>-1.2489233098213004</v>
      </c>
      <c r="G31" s="23">
        <f>G26/'Income Statement'!K26</f>
        <v>1.7697777404941462</v>
      </c>
      <c r="H31" s="23">
        <f>H26/'Income Statement'!L26</f>
        <v>2.828271160386403E-2</v>
      </c>
      <c r="I31" s="23">
        <f>I26/'Income Statement'!M26</f>
        <v>1.0477546053683406</v>
      </c>
      <c r="J31" s="23">
        <f>J26/'Income Statement'!N26</f>
        <v>0.73567084173772179</v>
      </c>
      <c r="K31" s="162">
        <f>K26/'Income Statement'!P26</f>
        <v>5.0153115820139389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5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85" zoomScaleNormal="85" workbookViewId="0">
      <selection activeCell="C13" sqref="C13:K13"/>
    </sheetView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1" ht="15.6" x14ac:dyDescent="0.3">
      <c r="B2" s="2" t="s">
        <v>36</v>
      </c>
    </row>
    <row r="3" spans="2:11" ht="15.6" x14ac:dyDescent="0.3">
      <c r="B3" s="2" t="s">
        <v>1</v>
      </c>
    </row>
    <row r="4" spans="2:11" ht="15.6" x14ac:dyDescent="0.3">
      <c r="B4" s="2" t="s">
        <v>37</v>
      </c>
    </row>
    <row r="5" spans="2:11" ht="15.6" x14ac:dyDescent="0.3">
      <c r="B5" s="2"/>
    </row>
    <row r="6" spans="2:11" ht="15.6" x14ac:dyDescent="0.3">
      <c r="B6" s="3" t="s">
        <v>3</v>
      </c>
      <c r="C6" s="24"/>
      <c r="D6" s="24"/>
      <c r="E6" s="24"/>
      <c r="F6" s="24"/>
      <c r="G6" s="24"/>
      <c r="H6" s="24"/>
      <c r="I6" s="24"/>
      <c r="J6" s="24"/>
      <c r="K6" s="24"/>
    </row>
    <row r="7" spans="2:11" ht="15.6" x14ac:dyDescent="0.3">
      <c r="B7" s="4" t="s">
        <v>38</v>
      </c>
      <c r="C7" s="24"/>
      <c r="D7" s="24"/>
      <c r="E7" s="24"/>
      <c r="F7" s="24"/>
      <c r="G7" s="24"/>
      <c r="H7" s="24"/>
      <c r="I7" s="24"/>
      <c r="J7" s="24"/>
      <c r="K7" s="24"/>
    </row>
    <row r="8" spans="2:11" ht="15.6" x14ac:dyDescent="0.3">
      <c r="B8" s="4" t="s">
        <v>39</v>
      </c>
      <c r="C8" s="24"/>
      <c r="D8" s="24"/>
      <c r="E8" s="24"/>
      <c r="F8" s="24"/>
      <c r="G8" s="24"/>
      <c r="H8" s="24"/>
      <c r="I8" s="24"/>
      <c r="J8" s="24"/>
      <c r="K8" s="24"/>
    </row>
    <row r="9" spans="2:11" ht="15.6" x14ac:dyDescent="0.3">
      <c r="B9" s="4" t="s">
        <v>40</v>
      </c>
      <c r="C9" s="24"/>
      <c r="D9" s="24"/>
      <c r="E9" s="24"/>
      <c r="F9" s="24"/>
      <c r="G9" s="24"/>
      <c r="H9" s="24"/>
      <c r="I9" s="24"/>
      <c r="J9" s="24"/>
      <c r="K9" s="24"/>
    </row>
    <row r="10" spans="2:11" ht="15.6" x14ac:dyDescent="0.3">
      <c r="B10" s="2"/>
    </row>
    <row r="11" spans="2:11" ht="15.6" x14ac:dyDescent="0.3">
      <c r="B11" s="2"/>
    </row>
    <row r="12" spans="2:11" ht="15.6" x14ac:dyDescent="0.3">
      <c r="B12" s="25" t="s">
        <v>37</v>
      </c>
      <c r="C12" s="26" t="s">
        <v>10</v>
      </c>
      <c r="D12" s="26" t="s">
        <v>11</v>
      </c>
      <c r="E12" s="26" t="s">
        <v>12</v>
      </c>
      <c r="F12" s="26" t="s">
        <v>13</v>
      </c>
      <c r="G12" s="26" t="s">
        <v>10</v>
      </c>
      <c r="H12" s="26" t="s">
        <v>11</v>
      </c>
      <c r="I12" s="26" t="s">
        <v>12</v>
      </c>
      <c r="J12" s="26" t="s">
        <v>13</v>
      </c>
      <c r="K12" s="168" t="s">
        <v>10</v>
      </c>
    </row>
    <row r="13" spans="2:11" ht="15.6" x14ac:dyDescent="0.3">
      <c r="B13" s="27" t="s">
        <v>41</v>
      </c>
      <c r="C13" s="150">
        <v>2021</v>
      </c>
      <c r="D13" s="150">
        <v>2021</v>
      </c>
      <c r="E13" s="150">
        <v>2021</v>
      </c>
      <c r="F13" s="150">
        <v>2021</v>
      </c>
      <c r="G13" s="150">
        <v>2022</v>
      </c>
      <c r="H13" s="150">
        <v>2022</v>
      </c>
      <c r="I13" s="150">
        <v>2022</v>
      </c>
      <c r="J13" s="150">
        <v>2022</v>
      </c>
      <c r="K13" s="169">
        <v>2023</v>
      </c>
    </row>
    <row r="14" spans="2:11" ht="14.4" x14ac:dyDescent="0.3">
      <c r="B14" s="28"/>
      <c r="C14" s="29"/>
      <c r="D14" s="29"/>
      <c r="E14" s="29"/>
      <c r="F14" s="29"/>
      <c r="G14" s="29"/>
      <c r="H14" s="29"/>
      <c r="I14" s="29"/>
      <c r="J14" s="29"/>
      <c r="K14" s="170"/>
    </row>
    <row r="15" spans="2:11" ht="14.4" x14ac:dyDescent="0.3">
      <c r="B15" s="28" t="s">
        <v>42</v>
      </c>
      <c r="C15" s="30">
        <v>33</v>
      </c>
      <c r="D15" s="30">
        <v>33</v>
      </c>
      <c r="E15" s="30">
        <f>'Customer Data'!E7</f>
        <v>33</v>
      </c>
      <c r="F15" s="30">
        <f>'Customer Data'!F7</f>
        <v>33</v>
      </c>
      <c r="G15" s="30">
        <f>'Customer Data'!G7</f>
        <v>34</v>
      </c>
      <c r="H15" s="30">
        <f>'Customer Data'!H7</f>
        <v>34</v>
      </c>
      <c r="I15" s="30">
        <f>'Customer Data'!I7</f>
        <v>34</v>
      </c>
      <c r="J15" s="30">
        <f>'Customer Data'!J7</f>
        <v>34</v>
      </c>
      <c r="K15" s="171">
        <f>'Customer Data'!K7</f>
        <v>34</v>
      </c>
    </row>
    <row r="16" spans="2:11" ht="14.4" x14ac:dyDescent="0.3">
      <c r="B16" s="28"/>
      <c r="C16" s="30"/>
      <c r="D16" s="30"/>
      <c r="E16" s="30"/>
      <c r="F16" s="30"/>
      <c r="G16" s="30"/>
      <c r="H16" s="30"/>
      <c r="I16" s="30"/>
      <c r="J16" s="30"/>
      <c r="K16" s="171"/>
    </row>
    <row r="17" spans="1:26" ht="14.4" x14ac:dyDescent="0.3">
      <c r="B17" s="28" t="s">
        <v>43</v>
      </c>
      <c r="C17" s="31">
        <v>15194.840606060607</v>
      </c>
      <c r="D17" s="31">
        <v>15573.466363636366</v>
      </c>
      <c r="E17" s="31">
        <f>'Customer Data'!E9</f>
        <v>15874.02090909091</v>
      </c>
      <c r="F17" s="31">
        <f>'Customer Data'!F9</f>
        <v>16353.098787878787</v>
      </c>
      <c r="G17" s="31">
        <f>'Customer Data'!G9</f>
        <v>16198.343823529414</v>
      </c>
      <c r="H17" s="31">
        <f>'Customer Data'!H9</f>
        <v>16409.113823529413</v>
      </c>
      <c r="I17" s="31">
        <f>'Customer Data'!I9</f>
        <v>16317.389117647062</v>
      </c>
      <c r="J17" s="31">
        <f>'Customer Data'!J9</f>
        <v>16165.991470588238</v>
      </c>
      <c r="K17" s="172">
        <f>'Customer Data'!K9</f>
        <v>16803.094411764709</v>
      </c>
    </row>
    <row r="18" spans="1:26" ht="14.4" x14ac:dyDescent="0.3">
      <c r="B18" s="28" t="s">
        <v>44</v>
      </c>
      <c r="C18" s="31">
        <v>89</v>
      </c>
      <c r="D18" s="31">
        <v>200</v>
      </c>
      <c r="E18" s="31">
        <f>'Customer Data'!E10</f>
        <v>204</v>
      </c>
      <c r="F18" s="31">
        <f>'Customer Data'!F10</f>
        <v>444</v>
      </c>
      <c r="G18" s="31">
        <f>'Customer Data'!G10</f>
        <v>2446</v>
      </c>
      <c r="H18" s="31">
        <f>'Customer Data'!H10</f>
        <v>5000</v>
      </c>
      <c r="I18" s="31">
        <f>'Customer Data'!I10</f>
        <v>1655</v>
      </c>
      <c r="J18" s="31">
        <f>'Customer Data'!J10</f>
        <v>1244</v>
      </c>
      <c r="K18" s="172">
        <f>'Customer Data'!K10</f>
        <v>322</v>
      </c>
      <c r="M18" s="24" t="s">
        <v>45</v>
      </c>
    </row>
    <row r="19" spans="1:26" ht="14.4" x14ac:dyDescent="0.3">
      <c r="B19" s="28" t="s">
        <v>46</v>
      </c>
      <c r="C19" s="31">
        <v>467.62575757575905</v>
      </c>
      <c r="D19" s="31">
        <v>500.5545454545445</v>
      </c>
      <c r="E19" s="31">
        <f>'Customer Data'!E11-('Customer Data'!E9-'Customer Data'!E10)</f>
        <v>683.07787878787713</v>
      </c>
      <c r="F19" s="31">
        <f>'Customer Data'!F11-('Customer Data'!F9-'Customer Data'!F10)</f>
        <v>289.24503565062696</v>
      </c>
      <c r="G19" s="31">
        <f>'Customer Data'!G11-('Customer Data'!G9-'Customer Data'!G10)</f>
        <v>2656.7699999999986</v>
      </c>
      <c r="H19" s="31">
        <f>'Customer Data'!H11-('Customer Data'!H9-'Customer Data'!H10)</f>
        <v>4908.2752941176495</v>
      </c>
      <c r="I19" s="31">
        <f>'Customer Data'!I11-('Customer Data'!I9-'Customer Data'!I10)</f>
        <v>1503.6023529411759</v>
      </c>
      <c r="J19" s="31">
        <f>'Customer Data'!J11-('Customer Data'!J9-'Customer Data'!J10)</f>
        <v>1881.1029411764703</v>
      </c>
      <c r="K19" s="172">
        <f>'Customer Data'!K11-('Customer Data'!K9-'Customer Data'!K10)</f>
        <v>1964.9055882352914</v>
      </c>
    </row>
    <row r="20" spans="1:26" ht="14.4" x14ac:dyDescent="0.3">
      <c r="B20" s="28" t="s">
        <v>47</v>
      </c>
      <c r="C20" s="31">
        <v>15573.466363636366</v>
      </c>
      <c r="D20" s="31">
        <v>15874.02090909091</v>
      </c>
      <c r="E20" s="31">
        <f>E17-E18+E19</f>
        <v>16353.098787878787</v>
      </c>
      <c r="F20" s="31">
        <f t="shared" ref="F20:K20" si="0">F17-F18+F19</f>
        <v>16198.343823529414</v>
      </c>
      <c r="G20" s="31">
        <f t="shared" si="0"/>
        <v>16409.113823529413</v>
      </c>
      <c r="H20" s="31">
        <f t="shared" si="0"/>
        <v>16317.389117647062</v>
      </c>
      <c r="I20" s="31">
        <f t="shared" si="0"/>
        <v>16165.991470588238</v>
      </c>
      <c r="J20" s="31">
        <f t="shared" si="0"/>
        <v>16803.094411764709</v>
      </c>
      <c r="K20" s="172">
        <f t="shared" si="0"/>
        <v>18446</v>
      </c>
    </row>
    <row r="21" spans="1:26" ht="15.75" customHeight="1" x14ac:dyDescent="0.3">
      <c r="A21" s="32"/>
      <c r="B21" s="33" t="s">
        <v>48</v>
      </c>
      <c r="C21" s="34"/>
      <c r="D21" s="35">
        <v>1.9299142428324867E-2</v>
      </c>
      <c r="E21" s="35">
        <f>E20/D20-1</f>
        <v>3.0179995448633479E-2</v>
      </c>
      <c r="F21" s="35">
        <f t="shared" ref="F21:K21" si="1">F20/E20-1</f>
        <v>-9.463341863016228E-3</v>
      </c>
      <c r="G21" s="35">
        <f t="shared" si="1"/>
        <v>1.3011824066472721E-2</v>
      </c>
      <c r="H21" s="35">
        <f t="shared" si="1"/>
        <v>-5.5898634666562419E-3</v>
      </c>
      <c r="I21" s="35">
        <f t="shared" si="1"/>
        <v>-9.2783009565599039E-3</v>
      </c>
      <c r="J21" s="35">
        <f t="shared" si="1"/>
        <v>3.9410075301325564E-2</v>
      </c>
      <c r="K21" s="173">
        <f t="shared" si="1"/>
        <v>9.7773990193437799E-2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3">
      <c r="A22" s="32"/>
      <c r="B22" s="33"/>
      <c r="C22" s="34"/>
      <c r="D22" s="35"/>
      <c r="E22" s="35"/>
      <c r="F22" s="35"/>
      <c r="G22" s="35"/>
      <c r="H22" s="35"/>
      <c r="I22" s="35"/>
      <c r="J22" s="35"/>
      <c r="K22" s="173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3">
      <c r="B23" s="28" t="s">
        <v>49</v>
      </c>
      <c r="C23" s="31">
        <v>378.62575757575905</v>
      </c>
      <c r="D23" s="31">
        <v>300.5545454545445</v>
      </c>
      <c r="E23" s="31">
        <f>E19-E18</f>
        <v>479.07787878787713</v>
      </c>
      <c r="F23" s="31">
        <f t="shared" ref="F23:K23" si="2">F19-F18</f>
        <v>-154.75496434937304</v>
      </c>
      <c r="G23" s="31">
        <f t="shared" si="2"/>
        <v>210.76999999999862</v>
      </c>
      <c r="H23" s="31">
        <f t="shared" si="2"/>
        <v>-91.724705882350463</v>
      </c>
      <c r="I23" s="31">
        <f t="shared" si="2"/>
        <v>-151.39764705882408</v>
      </c>
      <c r="J23" s="31">
        <f t="shared" si="2"/>
        <v>637.10294117647027</v>
      </c>
      <c r="K23" s="172">
        <f t="shared" si="2"/>
        <v>1642.9055882352914</v>
      </c>
      <c r="M23" s="24" t="s">
        <v>50</v>
      </c>
    </row>
    <row r="24" spans="1:26" ht="15.75" customHeight="1" x14ac:dyDescent="0.3">
      <c r="B24" s="36" t="s">
        <v>51</v>
      </c>
      <c r="C24" s="37">
        <v>5.857251307032566E-3</v>
      </c>
      <c r="D24" s="37">
        <v>1.2842356051636311E-2</v>
      </c>
      <c r="E24" s="37">
        <f>E18/E17</f>
        <v>1.2851186297932304E-2</v>
      </c>
      <c r="F24" s="37">
        <f t="shared" ref="F24:K24" si="3">F18/F17</f>
        <v>2.7150817454188E-2</v>
      </c>
      <c r="G24" s="37">
        <f t="shared" si="3"/>
        <v>0.15100309183751154</v>
      </c>
      <c r="H24" s="37">
        <f t="shared" si="3"/>
        <v>0.30470871576442982</v>
      </c>
      <c r="I24" s="37">
        <f t="shared" si="3"/>
        <v>0.1014255398377512</v>
      </c>
      <c r="J24" s="37">
        <f t="shared" si="3"/>
        <v>7.6951667472006532E-2</v>
      </c>
      <c r="K24" s="174">
        <f t="shared" si="3"/>
        <v>1.916313698592036E-2</v>
      </c>
      <c r="M24" s="24" t="s">
        <v>52</v>
      </c>
    </row>
    <row r="25" spans="1:26" ht="15.75" customHeight="1" x14ac:dyDescent="0.3"/>
    <row r="26" spans="1:26" ht="15.75" customHeight="1" x14ac:dyDescent="0.3"/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opLeftCell="A2" zoomScaleNormal="100" workbookViewId="0">
      <selection activeCell="D22" sqref="C22:G22"/>
    </sheetView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3" spans="2:10" ht="15.6" x14ac:dyDescent="0.3">
      <c r="B3" s="2" t="s">
        <v>53</v>
      </c>
    </row>
    <row r="4" spans="2:10" ht="15.6" x14ac:dyDescent="0.3">
      <c r="B4" s="2" t="s">
        <v>1</v>
      </c>
    </row>
    <row r="5" spans="2:10" ht="15.6" x14ac:dyDescent="0.3">
      <c r="B5" s="2" t="s">
        <v>54</v>
      </c>
    </row>
    <row r="6" spans="2:10" ht="15.6" x14ac:dyDescent="0.3">
      <c r="B6" s="2"/>
    </row>
    <row r="7" spans="2:10" ht="15.6" x14ac:dyDescent="0.3">
      <c r="B7" s="3" t="s">
        <v>3</v>
      </c>
      <c r="C7" s="24"/>
      <c r="D7" s="24"/>
      <c r="E7" s="24"/>
      <c r="F7" s="24"/>
      <c r="G7" s="24"/>
      <c r="H7" s="24"/>
      <c r="I7" s="24"/>
      <c r="J7" s="24"/>
    </row>
    <row r="8" spans="2:10" ht="15.6" x14ac:dyDescent="0.3">
      <c r="B8" s="4" t="s">
        <v>55</v>
      </c>
      <c r="C8" s="24"/>
      <c r="D8" s="24"/>
      <c r="E8" s="24"/>
      <c r="F8" s="24"/>
      <c r="G8" s="24"/>
      <c r="H8" s="24"/>
      <c r="I8" s="24"/>
      <c r="J8" s="24"/>
    </row>
    <row r="9" spans="2:10" ht="15.6" x14ac:dyDescent="0.3">
      <c r="B9" s="4" t="s">
        <v>56</v>
      </c>
      <c r="C9" s="24"/>
      <c r="D9" s="24"/>
      <c r="E9" s="24"/>
      <c r="F9" s="24"/>
      <c r="G9" s="24"/>
      <c r="H9" s="24"/>
      <c r="I9" s="24"/>
      <c r="J9" s="24"/>
    </row>
    <row r="10" spans="2:10" ht="15.6" x14ac:dyDescent="0.3">
      <c r="B10" s="4" t="s">
        <v>57</v>
      </c>
      <c r="C10" s="24"/>
      <c r="D10" s="24"/>
      <c r="E10" s="24"/>
      <c r="F10" s="24"/>
      <c r="G10" s="24"/>
      <c r="H10" s="24"/>
      <c r="I10" s="24"/>
      <c r="J10" s="24"/>
    </row>
    <row r="11" spans="2:10" ht="15.6" x14ac:dyDescent="0.3">
      <c r="B11" s="38" t="s">
        <v>58</v>
      </c>
      <c r="C11" s="24"/>
      <c r="D11" s="24"/>
      <c r="E11" s="24"/>
      <c r="F11" s="24"/>
      <c r="G11" s="24"/>
      <c r="H11" s="24"/>
      <c r="I11" s="24"/>
      <c r="J11" s="24"/>
    </row>
    <row r="12" spans="2:10" ht="15.6" x14ac:dyDescent="0.3">
      <c r="B12" s="38" t="s">
        <v>59</v>
      </c>
      <c r="C12" s="24"/>
      <c r="D12" s="24"/>
      <c r="E12" s="24"/>
      <c r="F12" s="24"/>
      <c r="G12" s="24"/>
      <c r="H12" s="24"/>
      <c r="I12" s="24"/>
      <c r="J12" s="24"/>
    </row>
    <row r="13" spans="2:10" ht="15.6" x14ac:dyDescent="0.3">
      <c r="B13" s="38" t="s">
        <v>60</v>
      </c>
      <c r="C13" s="24"/>
      <c r="D13" s="24"/>
      <c r="E13" s="24"/>
      <c r="F13" s="24"/>
      <c r="G13" s="24"/>
      <c r="H13" s="24"/>
      <c r="I13" s="24"/>
      <c r="J13" s="24"/>
    </row>
    <row r="14" spans="2:10" ht="15.6" x14ac:dyDescent="0.3">
      <c r="B14" s="38" t="s">
        <v>61</v>
      </c>
      <c r="C14" s="24"/>
      <c r="D14" s="24"/>
      <c r="E14" s="24"/>
      <c r="F14" s="24"/>
      <c r="G14" s="24"/>
      <c r="H14" s="24"/>
      <c r="I14" s="24"/>
      <c r="J14" s="24"/>
    </row>
    <row r="15" spans="2:10" ht="15.6" x14ac:dyDescent="0.3">
      <c r="B15" s="38" t="s">
        <v>62</v>
      </c>
      <c r="C15" s="24"/>
      <c r="D15" s="24"/>
      <c r="E15" s="24"/>
      <c r="F15" s="24"/>
      <c r="G15" s="24"/>
      <c r="H15" s="24"/>
      <c r="I15" s="24"/>
      <c r="J15" s="24"/>
    </row>
    <row r="16" spans="2:10" ht="15.6" x14ac:dyDescent="0.3">
      <c r="B16" s="38" t="s">
        <v>63</v>
      </c>
      <c r="C16" s="24"/>
      <c r="D16" s="24"/>
      <c r="E16" s="24"/>
      <c r="F16" s="24"/>
      <c r="G16" s="24"/>
      <c r="H16" s="24"/>
      <c r="I16" s="24"/>
      <c r="J16" s="24"/>
    </row>
    <row r="17" spans="2:12" ht="15.6" x14ac:dyDescent="0.3">
      <c r="B17" s="38" t="s">
        <v>64</v>
      </c>
      <c r="C17" s="24"/>
      <c r="D17" s="24"/>
      <c r="E17" s="24"/>
      <c r="F17" s="24"/>
      <c r="G17" s="24"/>
      <c r="H17" s="24"/>
      <c r="I17" s="24"/>
      <c r="J17" s="24"/>
    </row>
    <row r="18" spans="2:12" ht="15.6" x14ac:dyDescent="0.3">
      <c r="B18" s="4" t="s">
        <v>65</v>
      </c>
      <c r="C18" s="24"/>
      <c r="D18" s="24"/>
      <c r="E18" s="24"/>
      <c r="F18" s="24"/>
      <c r="G18" s="24"/>
      <c r="H18" s="24"/>
      <c r="I18" s="24"/>
      <c r="J18" s="24"/>
    </row>
    <row r="19" spans="2:12" ht="15.6" x14ac:dyDescent="0.3">
      <c r="B19" s="17"/>
    </row>
    <row r="20" spans="2:12" ht="15.6" x14ac:dyDescent="0.3">
      <c r="B20" s="1"/>
    </row>
    <row r="21" spans="2:12" ht="15.75" customHeight="1" x14ac:dyDescent="0.3">
      <c r="B21" s="1"/>
      <c r="C21" s="39" t="s">
        <v>66</v>
      </c>
      <c r="D21" s="39" t="s">
        <v>67</v>
      </c>
      <c r="E21" s="39" t="s">
        <v>67</v>
      </c>
      <c r="F21" s="40" t="s">
        <v>67</v>
      </c>
      <c r="G21" s="39" t="s">
        <v>67</v>
      </c>
      <c r="H21" s="41" t="s">
        <v>68</v>
      </c>
      <c r="I21" s="39"/>
      <c r="J21" s="39"/>
    </row>
    <row r="22" spans="2:12" ht="15.75" customHeight="1" x14ac:dyDescent="0.3">
      <c r="B22" s="42" t="s">
        <v>69</v>
      </c>
      <c r="C22" s="151">
        <v>2020</v>
      </c>
      <c r="D22" s="151">
        <v>2021</v>
      </c>
      <c r="E22" s="151">
        <v>2022</v>
      </c>
      <c r="F22" s="152" t="s">
        <v>70</v>
      </c>
      <c r="G22" s="151" t="s">
        <v>71</v>
      </c>
      <c r="H22" s="43" t="s">
        <v>72</v>
      </c>
      <c r="I22" s="44"/>
      <c r="J22" s="45" t="s">
        <v>73</v>
      </c>
      <c r="K22" s="29"/>
      <c r="L22" s="29"/>
    </row>
    <row r="23" spans="2:12" ht="15.75" customHeight="1" x14ac:dyDescent="0.3">
      <c r="B23" s="2" t="s">
        <v>15</v>
      </c>
      <c r="C23" s="10">
        <v>1999444</v>
      </c>
      <c r="D23" s="10">
        <f>'Income Statement'!J9</f>
        <v>2078849.0800000003</v>
      </c>
      <c r="E23" s="10">
        <f>'Income Statement'!O9</f>
        <v>2213088.5</v>
      </c>
      <c r="F23" s="46">
        <f>'Income Statement'!P9*4</f>
        <v>2285220.8400000003</v>
      </c>
      <c r="G23" s="10">
        <f>F23*1.15</f>
        <v>2628003.966</v>
      </c>
      <c r="H23" s="47">
        <f>((G23/C23)^(1/4))-1</f>
        <v>7.0728081380118102E-2</v>
      </c>
    </row>
    <row r="24" spans="2:12" ht="15.75" customHeight="1" x14ac:dyDescent="0.3">
      <c r="B24" s="48" t="s">
        <v>74</v>
      </c>
      <c r="D24" s="21">
        <f>D23/C23-1</f>
        <v>3.9713580375344559E-2</v>
      </c>
      <c r="E24" s="21">
        <f t="shared" ref="E24:G24" si="0">E23/D23-1</f>
        <v>6.45739131769969E-2</v>
      </c>
      <c r="F24" s="21">
        <f t="shared" si="0"/>
        <v>3.2593518063105176E-2</v>
      </c>
      <c r="G24" s="21">
        <f t="shared" si="0"/>
        <v>0.14999999999999991</v>
      </c>
      <c r="H24" s="50"/>
    </row>
    <row r="25" spans="2:12" ht="15.75" customHeight="1" x14ac:dyDescent="0.3">
      <c r="B25" s="2" t="s">
        <v>17</v>
      </c>
      <c r="C25" s="10">
        <v>371461.44</v>
      </c>
      <c r="D25" s="10">
        <f>'Income Statement'!J14</f>
        <v>433615.63</v>
      </c>
      <c r="E25" s="10">
        <f>'Income Statement'!O14</f>
        <v>394298.17000000004</v>
      </c>
      <c r="F25" s="46">
        <f>'Income Statement'!P14*4</f>
        <v>480008.76</v>
      </c>
      <c r="G25" s="10">
        <f>F25*1.1</f>
        <v>528009.63600000006</v>
      </c>
      <c r="H25" s="47">
        <f>((G25/C25)^(1/4))-1</f>
        <v>9.189789210040189E-2</v>
      </c>
    </row>
    <row r="26" spans="2:12" ht="15.75" customHeight="1" x14ac:dyDescent="0.3">
      <c r="B26" s="48" t="s">
        <v>74</v>
      </c>
      <c r="D26" s="21">
        <f>D25/C25-1</f>
        <v>0.16732339701262133</v>
      </c>
      <c r="E26" s="21">
        <f t="shared" ref="E26" si="1">E25/D25-1</f>
        <v>-9.0673530379889566E-2</v>
      </c>
      <c r="F26" s="49">
        <f t="shared" ref="F26" si="2">F25/E25-1</f>
        <v>0.21737506415512908</v>
      </c>
      <c r="G26" s="21">
        <f t="shared" ref="G26" si="3">G25/F25-1</f>
        <v>0.10000000000000009</v>
      </c>
      <c r="H26" s="50"/>
    </row>
    <row r="27" spans="2:12" ht="15.75" customHeight="1" x14ac:dyDescent="0.3">
      <c r="B27" s="2" t="s">
        <v>18</v>
      </c>
      <c r="C27" s="10">
        <v>247640.95999999999</v>
      </c>
      <c r="D27" s="10">
        <f>'Income Statement'!J20</f>
        <v>358135.96</v>
      </c>
      <c r="E27" s="10">
        <f>'Income Statement'!O20</f>
        <v>314434.68</v>
      </c>
      <c r="F27" s="10">
        <f>'Income Statement'!P20*4</f>
        <v>408075.14160000003</v>
      </c>
      <c r="G27" s="10">
        <f>F27*1.08</f>
        <v>440721.15292800008</v>
      </c>
      <c r="H27" s="47">
        <f>((G27/C27)^(1/4))-1</f>
        <v>0.15500896226812899</v>
      </c>
    </row>
    <row r="28" spans="2:12" ht="15.75" customHeight="1" x14ac:dyDescent="0.3">
      <c r="B28" s="48" t="s">
        <v>74</v>
      </c>
      <c r="D28" s="21">
        <f>D27/C27-1</f>
        <v>0.44619032328093078</v>
      </c>
      <c r="E28" s="21">
        <f t="shared" ref="E28:G28" si="4">E27/D27-1</f>
        <v>-0.12202427256955717</v>
      </c>
      <c r="F28" s="21">
        <f t="shared" si="4"/>
        <v>0.29780576875298892</v>
      </c>
      <c r="G28" s="21">
        <f t="shared" si="4"/>
        <v>8.0000000000000071E-2</v>
      </c>
      <c r="H28" s="50"/>
    </row>
    <row r="29" spans="2:12" ht="15.75" customHeight="1" x14ac:dyDescent="0.3">
      <c r="B29" s="2" t="s">
        <v>19</v>
      </c>
      <c r="C29" s="51">
        <v>12.11</v>
      </c>
      <c r="D29" s="51">
        <f>D27/'Income Statement'!J25</f>
        <v>11.537015572923949</v>
      </c>
      <c r="E29" s="51">
        <f>E27/'Income Statement'!O25</f>
        <v>10.089676549865228</v>
      </c>
      <c r="F29" s="51">
        <f>F27/'Income Statement'!P25</f>
        <v>13.093146409609114</v>
      </c>
      <c r="G29" s="51">
        <f>G27/'Income Statement'!O25</f>
        <v>14.141995665768196</v>
      </c>
      <c r="H29" s="47">
        <f>((G29/C29)^(1/4))-1</f>
        <v>3.9541039197809269E-2</v>
      </c>
    </row>
    <row r="30" spans="2:12" ht="15.75" customHeight="1" x14ac:dyDescent="0.3">
      <c r="B30" s="52" t="s">
        <v>20</v>
      </c>
      <c r="C30" s="10">
        <v>755</v>
      </c>
      <c r="D30" s="10">
        <f>'Cash Flows'!L51</f>
        <v>-11122.580000000014</v>
      </c>
      <c r="E30" s="10">
        <f>'Cash Flows'!Q51</f>
        <v>113296.96000000022</v>
      </c>
      <c r="F30" s="10">
        <f>'Cash Flows'!R51*4</f>
        <v>635323.42160000012</v>
      </c>
      <c r="G30" s="46">
        <f>F30*0.98</f>
        <v>622616.95316800009</v>
      </c>
      <c r="H30" s="47">
        <f>((G30/C30)^(1/4))-1</f>
        <v>4.3588117080767219</v>
      </c>
    </row>
    <row r="31" spans="2:12" ht="15.75" customHeight="1" x14ac:dyDescent="0.3">
      <c r="B31" s="17"/>
      <c r="D31" s="1"/>
      <c r="F31" s="28"/>
    </row>
    <row r="32" spans="2:12" ht="15.75" customHeight="1" x14ac:dyDescent="0.3">
      <c r="B32" s="18" t="s">
        <v>21</v>
      </c>
      <c r="C32" s="53"/>
      <c r="D32" s="54"/>
      <c r="E32" s="53"/>
      <c r="F32" s="55"/>
      <c r="G32" s="56"/>
      <c r="H32" s="29"/>
    </row>
    <row r="33" spans="2:10" ht="15.75" customHeight="1" x14ac:dyDescent="0.3">
      <c r="B33" s="20" t="s">
        <v>31</v>
      </c>
      <c r="C33" s="57">
        <v>0.18578236749816449</v>
      </c>
      <c r="D33" s="57">
        <f>D25/D23</f>
        <v>0.20858446828665406</v>
      </c>
      <c r="E33" s="57">
        <f t="shared" ref="E33:G33" si="5">E25/E23</f>
        <v>0.17816647187855345</v>
      </c>
      <c r="F33" s="57">
        <f t="shared" si="5"/>
        <v>0.21004917844176493</v>
      </c>
      <c r="G33" s="57">
        <f t="shared" si="5"/>
        <v>0.20091660546603607</v>
      </c>
      <c r="H33" s="29"/>
    </row>
    <row r="34" spans="2:10" ht="15.75" customHeight="1" x14ac:dyDescent="0.3">
      <c r="B34" s="20" t="s">
        <v>33</v>
      </c>
      <c r="C34" s="57">
        <v>0.12385491166544299</v>
      </c>
      <c r="D34" s="57">
        <f>D27/D23</f>
        <v>0.17227607499049424</v>
      </c>
      <c r="E34" s="57">
        <f t="shared" ref="E34:G34" si="6">E27/E23</f>
        <v>0.14207957792921522</v>
      </c>
      <c r="F34" s="57">
        <f t="shared" si="6"/>
        <v>0.17857142489563502</v>
      </c>
      <c r="G34" s="57">
        <f t="shared" si="6"/>
        <v>0.16770185990198772</v>
      </c>
      <c r="H34" s="29"/>
    </row>
    <row r="35" spans="2:10" ht="15.75" customHeight="1" x14ac:dyDescent="0.3">
      <c r="B35" s="20" t="s">
        <v>75</v>
      </c>
      <c r="C35" s="58" t="s">
        <v>76</v>
      </c>
      <c r="D35" s="59">
        <f>'Balance Sheet'!J27/D25</f>
        <v>2.3719510295327688</v>
      </c>
      <c r="E35" s="59">
        <f>'Balance Sheet'!N27/E25</f>
        <v>2.5481105326966138</v>
      </c>
      <c r="F35" s="59">
        <f>'Balance Sheet'!O27/F25</f>
        <v>2.0471658683895688</v>
      </c>
      <c r="G35" s="59">
        <f>'Balance Sheet'!O27/G25</f>
        <v>1.8610598803541532</v>
      </c>
      <c r="H35" s="29"/>
      <c r="J35" s="24" t="s">
        <v>77</v>
      </c>
    </row>
    <row r="36" spans="2:10" ht="15.75" customHeight="1" x14ac:dyDescent="0.3">
      <c r="B36" s="22" t="s">
        <v>34</v>
      </c>
      <c r="C36" s="23">
        <v>2.5145142424751077E-2</v>
      </c>
      <c r="D36" s="23">
        <f>D30/'Income Statement'!J26</f>
        <v>-0.34860847530139688</v>
      </c>
      <c r="E36" s="60">
        <f>E30/'Income Statement'!O26</f>
        <v>3.5835969967829064</v>
      </c>
      <c r="F36" s="61">
        <f>G30/'Income Statement'!P26</f>
        <v>19.660021401494639</v>
      </c>
      <c r="G36" s="61">
        <f>G30/'Income Statement'!P26</f>
        <v>19.660021401494639</v>
      </c>
      <c r="H36" s="29"/>
    </row>
    <row r="37" spans="2:10" ht="15.75" customHeight="1" x14ac:dyDescent="0.3"/>
    <row r="38" spans="2:10" ht="15.75" customHeight="1" x14ac:dyDescent="0.3"/>
    <row r="39" spans="2:10" ht="15.75" customHeight="1" x14ac:dyDescent="0.3"/>
    <row r="40" spans="2:10" ht="15.75" customHeight="1" x14ac:dyDescent="0.3"/>
    <row r="41" spans="2:10" ht="15.75" customHeight="1" x14ac:dyDescent="0.3"/>
    <row r="42" spans="2:10" ht="15.75" customHeight="1" x14ac:dyDescent="0.3">
      <c r="F42" s="175"/>
    </row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P26" sqref="P26"/>
    </sheetView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2.664062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</v>
      </c>
      <c r="B1" s="62"/>
      <c r="C1" s="62"/>
      <c r="D1" s="62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2.75" customHeight="1" x14ac:dyDescent="0.3">
      <c r="A2" s="2" t="s">
        <v>78</v>
      </c>
      <c r="B2" s="62"/>
      <c r="C2" s="62"/>
      <c r="D2" s="62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2.75" customHeight="1" x14ac:dyDescent="0.3">
      <c r="A3" s="63" t="s">
        <v>79</v>
      </c>
      <c r="B3" s="6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2.75" customHeight="1" x14ac:dyDescent="0.3">
      <c r="A4" s="63" t="s">
        <v>80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2.75" customHeight="1" x14ac:dyDescent="0.3">
      <c r="A5" s="63"/>
      <c r="B5" s="63"/>
      <c r="C5" s="63"/>
      <c r="D5" s="63"/>
      <c r="E5" s="64"/>
      <c r="F5" s="163" t="s">
        <v>81</v>
      </c>
      <c r="G5" s="164"/>
      <c r="H5" s="164"/>
      <c r="I5" s="164"/>
      <c r="J5" s="66" t="s">
        <v>82</v>
      </c>
      <c r="K5" s="163" t="s">
        <v>81</v>
      </c>
      <c r="L5" s="164"/>
      <c r="M5" s="164"/>
      <c r="N5" s="164"/>
      <c r="O5" s="66" t="s">
        <v>82</v>
      </c>
      <c r="P5" s="65" t="s">
        <v>81</v>
      </c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2.75" customHeight="1" x14ac:dyDescent="0.3">
      <c r="A6" s="63"/>
      <c r="B6" s="63"/>
      <c r="C6" s="63"/>
      <c r="D6" s="63"/>
      <c r="E6" s="67"/>
      <c r="F6" s="67" t="s">
        <v>83</v>
      </c>
      <c r="G6" s="67" t="s">
        <v>84</v>
      </c>
      <c r="H6" s="67" t="s">
        <v>85</v>
      </c>
      <c r="I6" s="67" t="s">
        <v>86</v>
      </c>
      <c r="J6" s="68" t="s">
        <v>86</v>
      </c>
      <c r="K6" s="67" t="s">
        <v>83</v>
      </c>
      <c r="L6" s="67" t="s">
        <v>84</v>
      </c>
      <c r="M6" s="67" t="s">
        <v>85</v>
      </c>
      <c r="N6" s="67" t="s">
        <v>86</v>
      </c>
      <c r="O6" s="68" t="s">
        <v>86</v>
      </c>
      <c r="P6" s="67" t="s">
        <v>83</v>
      </c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2.75" customHeight="1" x14ac:dyDescent="0.3">
      <c r="A7" s="63"/>
      <c r="B7" s="63"/>
      <c r="C7" s="63"/>
      <c r="D7" s="63"/>
      <c r="E7" s="69"/>
      <c r="F7" s="69">
        <v>2021</v>
      </c>
      <c r="G7" s="69">
        <v>2021</v>
      </c>
      <c r="H7" s="69">
        <v>2021</v>
      </c>
      <c r="I7" s="69">
        <v>2021</v>
      </c>
      <c r="J7" s="70">
        <v>2021</v>
      </c>
      <c r="K7" s="69">
        <v>2022</v>
      </c>
      <c r="L7" s="69">
        <v>2022</v>
      </c>
      <c r="M7" s="69">
        <v>2022</v>
      </c>
      <c r="N7" s="69">
        <v>2022</v>
      </c>
      <c r="O7" s="70">
        <v>2022</v>
      </c>
      <c r="P7" s="69">
        <v>2023</v>
      </c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2.75" customHeight="1" x14ac:dyDescent="0.3">
      <c r="A8" s="63"/>
      <c r="B8" s="63"/>
      <c r="C8" s="63"/>
      <c r="D8" s="63"/>
      <c r="E8" s="71"/>
      <c r="F8" s="63"/>
      <c r="G8" s="63"/>
      <c r="H8" s="63"/>
      <c r="I8" s="63"/>
      <c r="J8" s="72"/>
      <c r="K8" s="63"/>
      <c r="L8" s="63"/>
      <c r="M8" s="63"/>
      <c r="N8" s="63"/>
      <c r="O8" s="72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2.75" customHeight="1" x14ac:dyDescent="0.3">
      <c r="A9" s="63" t="s">
        <v>15</v>
      </c>
      <c r="B9" s="63"/>
      <c r="C9" s="63"/>
      <c r="D9" s="63"/>
      <c r="E9" s="73"/>
      <c r="F9" s="74">
        <v>501429.74000000005</v>
      </c>
      <c r="G9" s="74">
        <v>513924.39000000007</v>
      </c>
      <c r="H9" s="74">
        <v>523842.69000000006</v>
      </c>
      <c r="I9" s="74">
        <v>539652.26</v>
      </c>
      <c r="J9" s="75">
        <f t="shared" ref="J9:J14" si="0">SUM(F9:I9)</f>
        <v>2078849.0800000003</v>
      </c>
      <c r="K9" s="74">
        <v>550743.69000000006</v>
      </c>
      <c r="L9" s="74">
        <v>557909.87</v>
      </c>
      <c r="M9" s="74">
        <v>554791.2300000001</v>
      </c>
      <c r="N9" s="74">
        <v>549643.71000000008</v>
      </c>
      <c r="O9" s="75">
        <f t="shared" ref="O9:O14" si="1">SUM(K9:N9)</f>
        <v>2213088.5</v>
      </c>
      <c r="P9" s="74">
        <v>571305.21000000008</v>
      </c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2.75" customHeight="1" x14ac:dyDescent="0.3">
      <c r="A10" s="63"/>
      <c r="B10" s="63" t="s">
        <v>87</v>
      </c>
      <c r="C10" s="63"/>
      <c r="D10" s="63"/>
      <c r="E10" s="63"/>
      <c r="F10" s="76">
        <v>270795.77</v>
      </c>
      <c r="G10" s="76">
        <v>281260.56000000006</v>
      </c>
      <c r="H10" s="76">
        <v>294461.23000000004</v>
      </c>
      <c r="I10" s="76">
        <v>366770.25000000006</v>
      </c>
      <c r="J10" s="77">
        <f t="shared" si="0"/>
        <v>1213287.81</v>
      </c>
      <c r="K10" s="76">
        <v>299929.35000000003</v>
      </c>
      <c r="L10" s="76">
        <v>328352.85000000003</v>
      </c>
      <c r="M10" s="76">
        <v>335206.55000000005</v>
      </c>
      <c r="N10" s="76">
        <v>378291.20000000001</v>
      </c>
      <c r="O10" s="77">
        <f t="shared" si="1"/>
        <v>1341779.9500000002</v>
      </c>
      <c r="P10" s="76">
        <v>336253.75000000006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2.75" customHeight="1" x14ac:dyDescent="0.3">
      <c r="A11" s="63"/>
      <c r="B11" s="63" t="s">
        <v>88</v>
      </c>
      <c r="C11" s="63"/>
      <c r="D11" s="63"/>
      <c r="E11" s="78"/>
      <c r="F11" s="76">
        <v>35875.840000000004</v>
      </c>
      <c r="G11" s="76">
        <v>42278.11</v>
      </c>
      <c r="H11" s="76">
        <v>44516.360000000008</v>
      </c>
      <c r="I11" s="76">
        <v>55489.91</v>
      </c>
      <c r="J11" s="77">
        <f t="shared" si="0"/>
        <v>178160.22000000003</v>
      </c>
      <c r="K11" s="76">
        <v>38918.460000000006</v>
      </c>
      <c r="L11" s="76">
        <v>40247.200000000004</v>
      </c>
      <c r="M11" s="76">
        <v>39756.780000000006</v>
      </c>
      <c r="N11" s="76">
        <v>58212.700000000004</v>
      </c>
      <c r="O11" s="77">
        <f>SUM(K11:N11)</f>
        <v>177135.14</v>
      </c>
      <c r="P11" s="76">
        <v>38875.340000000004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2.75" customHeight="1" x14ac:dyDescent="0.3">
      <c r="A12" s="63"/>
      <c r="B12" s="63" t="s">
        <v>89</v>
      </c>
      <c r="C12" s="63"/>
      <c r="D12" s="63"/>
      <c r="E12" s="78"/>
      <c r="F12" s="76">
        <v>36764.490000000005</v>
      </c>
      <c r="G12" s="76">
        <v>37612.47</v>
      </c>
      <c r="H12" s="76">
        <v>39472.090000000004</v>
      </c>
      <c r="I12" s="76">
        <v>45322.9</v>
      </c>
      <c r="J12" s="77">
        <f t="shared" si="0"/>
        <v>159171.95000000001</v>
      </c>
      <c r="K12" s="76">
        <v>46027.100000000006</v>
      </c>
      <c r="L12" s="76">
        <v>50179.22</v>
      </c>
      <c r="M12" s="76">
        <v>46391.73</v>
      </c>
      <c r="N12" s="76">
        <v>47174.820000000007</v>
      </c>
      <c r="O12" s="77">
        <f>SUM(K12:N12)</f>
        <v>189772.87000000002</v>
      </c>
      <c r="P12" s="76">
        <v>48109.250000000007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2.75" customHeight="1" x14ac:dyDescent="0.3">
      <c r="A13" s="63"/>
      <c r="B13" s="63" t="s">
        <v>90</v>
      </c>
      <c r="C13" s="63"/>
      <c r="D13" s="63"/>
      <c r="E13" s="78"/>
      <c r="F13" s="79">
        <v>20803.72</v>
      </c>
      <c r="G13" s="79">
        <v>23439.15</v>
      </c>
      <c r="H13" s="79">
        <v>22525.300000000003</v>
      </c>
      <c r="I13" s="76">
        <v>27845.300000000003</v>
      </c>
      <c r="J13" s="77">
        <f t="shared" si="0"/>
        <v>94613.470000000016</v>
      </c>
      <c r="K13" s="79">
        <v>27854.960000000003</v>
      </c>
      <c r="L13" s="79">
        <v>28650.790000000005</v>
      </c>
      <c r="M13" s="79">
        <v>26124.910000000003</v>
      </c>
      <c r="N13" s="76">
        <v>27471.710000000003</v>
      </c>
      <c r="O13" s="77">
        <f t="shared" si="1"/>
        <v>110102.37000000001</v>
      </c>
      <c r="P13" s="76">
        <v>28064.680000000004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2.75" customHeight="1" x14ac:dyDescent="0.3">
      <c r="A14" s="63" t="s">
        <v>91</v>
      </c>
      <c r="B14" s="63"/>
      <c r="C14" s="63"/>
      <c r="D14" s="63"/>
      <c r="E14" s="78"/>
      <c r="F14" s="80">
        <f t="shared" ref="F14:I14" si="2">F9-SUM(F10:F13)</f>
        <v>137189.91999999998</v>
      </c>
      <c r="G14" s="80">
        <f t="shared" si="2"/>
        <v>129334.10000000003</v>
      </c>
      <c r="H14" s="80">
        <f t="shared" si="2"/>
        <v>122867.71000000002</v>
      </c>
      <c r="I14" s="80">
        <f t="shared" si="2"/>
        <v>44223.899999999965</v>
      </c>
      <c r="J14" s="81">
        <f t="shared" si="0"/>
        <v>433615.63</v>
      </c>
      <c r="K14" s="80">
        <f t="shared" ref="K14:P14" si="3">K9-SUM(K10:K13)</f>
        <v>138013.82</v>
      </c>
      <c r="L14" s="80">
        <f t="shared" si="3"/>
        <v>110479.81</v>
      </c>
      <c r="M14" s="80">
        <f t="shared" si="3"/>
        <v>107311.26000000001</v>
      </c>
      <c r="N14" s="80">
        <f t="shared" si="3"/>
        <v>38493.280000000028</v>
      </c>
      <c r="O14" s="81">
        <f t="shared" si="1"/>
        <v>394298.17000000004</v>
      </c>
      <c r="P14" s="80">
        <f t="shared" si="3"/>
        <v>120002.19</v>
      </c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2.75" customHeight="1" x14ac:dyDescent="0.3">
      <c r="A15" s="63" t="s">
        <v>92</v>
      </c>
      <c r="B15" s="63"/>
      <c r="C15" s="63"/>
      <c r="D15" s="63"/>
      <c r="E15" s="63"/>
      <c r="F15" s="78"/>
      <c r="G15" s="78"/>
      <c r="H15" s="78"/>
      <c r="I15" s="78"/>
      <c r="J15" s="77"/>
      <c r="K15" s="78"/>
      <c r="L15" s="78"/>
      <c r="M15" s="78"/>
      <c r="N15" s="78"/>
      <c r="O15" s="77"/>
      <c r="P15" s="78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2.75" customHeight="1" x14ac:dyDescent="0.3">
      <c r="A16" s="63"/>
      <c r="B16" s="63" t="s">
        <v>93</v>
      </c>
      <c r="C16" s="63"/>
      <c r="D16" s="63"/>
      <c r="E16" s="63"/>
      <c r="F16" s="82">
        <v>-13610.800000000001</v>
      </c>
      <c r="G16" s="82">
        <v>-13392.54</v>
      </c>
      <c r="H16" s="82">
        <v>-13330.03</v>
      </c>
      <c r="I16" s="82">
        <v>-13260.03</v>
      </c>
      <c r="J16" s="77">
        <f t="shared" ref="J16:J20" si="4">SUM(F16:I16)</f>
        <v>-53593.4</v>
      </c>
      <c r="K16" s="82">
        <v>-13130.53</v>
      </c>
      <c r="L16" s="82">
        <v>-12281.85</v>
      </c>
      <c r="M16" s="82">
        <v>-12080.250000000002</v>
      </c>
      <c r="N16" s="82">
        <v>-11942.210000000001</v>
      </c>
      <c r="O16" s="77">
        <f t="shared" ref="O16:O17" si="5">SUM(K16:N16)</f>
        <v>-49434.840000000004</v>
      </c>
      <c r="P16" s="82">
        <v>-12196.730000000001</v>
      </c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2.75" customHeight="1" x14ac:dyDescent="0.3">
      <c r="A17" s="63"/>
      <c r="B17" s="63" t="s">
        <v>94</v>
      </c>
      <c r="C17" s="63"/>
      <c r="D17" s="63"/>
      <c r="E17" s="78"/>
      <c r="F17" s="82">
        <v>18836.02</v>
      </c>
      <c r="G17" s="82">
        <v>-4376.3300000000008</v>
      </c>
      <c r="H17" s="82">
        <v>6729.4500000000007</v>
      </c>
      <c r="I17" s="82">
        <v>7595.8400000000011</v>
      </c>
      <c r="J17" s="77">
        <f t="shared" si="4"/>
        <v>28784.98</v>
      </c>
      <c r="K17" s="82">
        <v>13695.150000000001</v>
      </c>
      <c r="L17" s="82">
        <v>15415.820000000002</v>
      </c>
      <c r="M17" s="82">
        <v>18298.280000000002</v>
      </c>
      <c r="N17" s="82">
        <v>-23797.550000000003</v>
      </c>
      <c r="O17" s="77">
        <f t="shared" si="5"/>
        <v>23611.699999999997</v>
      </c>
      <c r="P17" s="82">
        <v>-4984.2800000000007</v>
      </c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2.75" customHeight="1" x14ac:dyDescent="0.3">
      <c r="A18" s="63" t="s">
        <v>95</v>
      </c>
      <c r="B18" s="63"/>
      <c r="C18" s="63"/>
      <c r="D18" s="63"/>
      <c r="E18" s="78"/>
      <c r="F18" s="80">
        <f t="shared" ref="F18:I18" si="6">SUM(F14:F17)</f>
        <v>142415.13999999998</v>
      </c>
      <c r="G18" s="80">
        <f t="shared" si="6"/>
        <v>111565.23000000003</v>
      </c>
      <c r="H18" s="80">
        <f t="shared" si="6"/>
        <v>116267.13000000002</v>
      </c>
      <c r="I18" s="80">
        <f t="shared" si="6"/>
        <v>38559.70999999997</v>
      </c>
      <c r="J18" s="81">
        <f t="shared" si="4"/>
        <v>408807.20999999996</v>
      </c>
      <c r="K18" s="80">
        <f t="shared" ref="K18:P18" si="7">SUM(K14:K17)</f>
        <v>138578.44</v>
      </c>
      <c r="L18" s="80">
        <f t="shared" si="7"/>
        <v>113613.78</v>
      </c>
      <c r="M18" s="80">
        <f t="shared" si="7"/>
        <v>113529.29000000001</v>
      </c>
      <c r="N18" s="80">
        <f t="shared" si="7"/>
        <v>2753.5200000000259</v>
      </c>
      <c r="O18" s="81">
        <f>SUM(K18:N18)</f>
        <v>368475.03</v>
      </c>
      <c r="P18" s="80">
        <f t="shared" si="7"/>
        <v>102821.18000000001</v>
      </c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2.75" customHeight="1" x14ac:dyDescent="0.3">
      <c r="A19" s="63" t="s">
        <v>96</v>
      </c>
      <c r="B19" s="63"/>
      <c r="C19" s="63"/>
      <c r="D19" s="63"/>
      <c r="E19" s="78"/>
      <c r="F19" s="83">
        <v>-22945.090000000004</v>
      </c>
      <c r="G19" s="83">
        <v>-16854.320000000003</v>
      </c>
      <c r="H19" s="83">
        <v>-14832.160000000002</v>
      </c>
      <c r="I19" s="82">
        <v>3960.32</v>
      </c>
      <c r="J19" s="77">
        <f t="shared" si="4"/>
        <v>-50671.250000000007</v>
      </c>
      <c r="K19" s="83">
        <v>-26757.15</v>
      </c>
      <c r="L19" s="83">
        <v>-12747.210000000001</v>
      </c>
      <c r="M19" s="83">
        <v>-15652.350000000002</v>
      </c>
      <c r="N19" s="82">
        <v>1116.3600000000001</v>
      </c>
      <c r="O19" s="77">
        <f>SUM(K19:N19)</f>
        <v>-54040.350000000006</v>
      </c>
      <c r="P19" s="82">
        <v>-802.39460000000008</v>
      </c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2.75" customHeight="1" x14ac:dyDescent="0.3">
      <c r="A20" s="63" t="s">
        <v>97</v>
      </c>
      <c r="B20" s="63"/>
      <c r="C20" s="63"/>
      <c r="D20" s="63"/>
      <c r="E20" s="73"/>
      <c r="F20" s="84">
        <f t="shared" ref="F20:I20" si="8">F18+F19</f>
        <v>119470.04999999999</v>
      </c>
      <c r="G20" s="84">
        <f t="shared" si="8"/>
        <v>94710.910000000018</v>
      </c>
      <c r="H20" s="84">
        <f t="shared" si="8"/>
        <v>101434.97000000002</v>
      </c>
      <c r="I20" s="84">
        <f t="shared" si="8"/>
        <v>42520.02999999997</v>
      </c>
      <c r="J20" s="85">
        <f t="shared" si="4"/>
        <v>358135.96</v>
      </c>
      <c r="K20" s="84">
        <f t="shared" ref="K20:P20" si="9">K18+K19</f>
        <v>111821.29000000001</v>
      </c>
      <c r="L20" s="84">
        <f t="shared" si="9"/>
        <v>100866.56999999999</v>
      </c>
      <c r="M20" s="84">
        <f t="shared" si="9"/>
        <v>97876.94</v>
      </c>
      <c r="N20" s="84">
        <f t="shared" si="9"/>
        <v>3869.880000000026</v>
      </c>
      <c r="O20" s="85">
        <f t="shared" ref="O20" si="10">SUM(K20:N20)</f>
        <v>314434.68</v>
      </c>
      <c r="P20" s="84">
        <f t="shared" si="9"/>
        <v>102018.78540000001</v>
      </c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2.75" customHeight="1" x14ac:dyDescent="0.3">
      <c r="A21" s="63" t="s">
        <v>98</v>
      </c>
      <c r="B21" s="63"/>
      <c r="C21" s="63"/>
      <c r="D21" s="63"/>
      <c r="E21" s="63"/>
      <c r="F21" s="86"/>
      <c r="G21" s="86"/>
      <c r="H21" s="86"/>
      <c r="I21" s="86"/>
      <c r="J21" s="87"/>
      <c r="K21" s="86"/>
      <c r="L21" s="86"/>
      <c r="M21" s="86"/>
      <c r="N21" s="86"/>
      <c r="O21" s="87"/>
      <c r="P21" s="86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2.75" customHeight="1" x14ac:dyDescent="0.3">
      <c r="A22" s="63"/>
      <c r="B22" s="63" t="s">
        <v>99</v>
      </c>
      <c r="C22" s="63"/>
      <c r="D22" s="88"/>
      <c r="E22" s="89"/>
      <c r="F22" s="88">
        <f t="shared" ref="F22:I22" si="11">F20/F25</f>
        <v>3.850682724762196</v>
      </c>
      <c r="G22" s="88">
        <f t="shared" si="11"/>
        <v>3.053109606258702</v>
      </c>
      <c r="H22" s="88">
        <f t="shared" si="11"/>
        <v>3.2726806661577585</v>
      </c>
      <c r="I22" s="88">
        <f t="shared" si="11"/>
        <v>1.3697430670497122</v>
      </c>
      <c r="J22" s="90">
        <f t="shared" ref="J22:J23" si="12">SUM(F22:I22)</f>
        <v>11.546216064228368</v>
      </c>
      <c r="K22" s="88">
        <f t="shared" ref="K22:N22" si="13">K20/K25</f>
        <v>3.5966709145190996</v>
      </c>
      <c r="L22" s="88">
        <f t="shared" si="13"/>
        <v>3.241318885992122</v>
      </c>
      <c r="M22" s="88">
        <f t="shared" si="13"/>
        <v>3.1429785244493993</v>
      </c>
      <c r="N22" s="88">
        <f t="shared" si="13"/>
        <v>0.12417789757412481</v>
      </c>
      <c r="O22" s="90">
        <f t="shared" ref="O22:O23" si="14">SUM(K22:N22)</f>
        <v>10.105146222534746</v>
      </c>
      <c r="P22" s="88">
        <f>P20/P25</f>
        <v>3.2732866024022784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2.75" customHeight="1" x14ac:dyDescent="0.3">
      <c r="A23" s="63"/>
      <c r="B23" s="63" t="s">
        <v>100</v>
      </c>
      <c r="C23" s="63"/>
      <c r="D23" s="63"/>
      <c r="E23" s="89"/>
      <c r="F23" s="88">
        <f t="shared" ref="F23:I23" si="15">F20/F26</f>
        <v>3.745745005388013</v>
      </c>
      <c r="G23" s="88">
        <f t="shared" si="15"/>
        <v>2.9728121038211146</v>
      </c>
      <c r="H23" s="88">
        <f t="shared" si="15"/>
        <v>3.1852964774413368</v>
      </c>
      <c r="I23" s="88">
        <f t="shared" si="15"/>
        <v>1.3326802619598712</v>
      </c>
      <c r="J23" s="90">
        <f t="shared" si="12"/>
        <v>11.236533848610335</v>
      </c>
      <c r="K23" s="88">
        <f t="shared" ref="K23:N23" si="16">K20/K26</f>
        <v>3.5264976246401636</v>
      </c>
      <c r="L23" s="88">
        <f t="shared" si="16"/>
        <v>3.2009112133443214</v>
      </c>
      <c r="M23" s="88">
        <f t="shared" si="16"/>
        <v>3.104830973655694</v>
      </c>
      <c r="N23" s="88">
        <f t="shared" si="16"/>
        <v>0.12240478778874826</v>
      </c>
      <c r="O23" s="90">
        <f t="shared" si="14"/>
        <v>9.9546445994289261</v>
      </c>
      <c r="P23" s="88">
        <f>P20/P26</f>
        <v>3.2213891608847591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2.75" customHeight="1" x14ac:dyDescent="0.3">
      <c r="A24" s="63" t="s">
        <v>101</v>
      </c>
      <c r="B24" s="63"/>
      <c r="C24" s="63"/>
      <c r="D24" s="63"/>
      <c r="E24" s="63"/>
      <c r="F24" s="91"/>
      <c r="G24" s="91"/>
      <c r="H24" s="91"/>
      <c r="I24" s="91"/>
      <c r="J24" s="72"/>
      <c r="K24" s="91"/>
      <c r="L24" s="91"/>
      <c r="M24" s="91"/>
      <c r="N24" s="91"/>
      <c r="O24" s="72"/>
      <c r="P24" s="91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2.75" customHeight="1" x14ac:dyDescent="0.3">
      <c r="A25" s="63"/>
      <c r="B25" s="63" t="s">
        <v>99</v>
      </c>
      <c r="C25" s="63"/>
      <c r="D25" s="63"/>
      <c r="E25" s="91"/>
      <c r="F25" s="92">
        <v>31025.680000000004</v>
      </c>
      <c r="G25" s="92">
        <v>31021.130000000005</v>
      </c>
      <c r="H25" s="92">
        <v>30994.460000000003</v>
      </c>
      <c r="I25" s="92">
        <v>31042.340000000004</v>
      </c>
      <c r="J25" s="93">
        <f t="shared" ref="J25:J26" si="17">I25</f>
        <v>31042.340000000004</v>
      </c>
      <c r="K25" s="92">
        <v>31090.22</v>
      </c>
      <c r="L25" s="92">
        <v>31118.99</v>
      </c>
      <c r="M25" s="92">
        <v>31141.460000000003</v>
      </c>
      <c r="N25" s="92">
        <v>31164.000000000004</v>
      </c>
      <c r="O25" s="93">
        <f t="shared" ref="O25:O26" si="18">N25</f>
        <v>31164.000000000004</v>
      </c>
      <c r="P25" s="92">
        <v>31167.08</v>
      </c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2.75" customHeight="1" x14ac:dyDescent="0.3">
      <c r="A26" s="63"/>
      <c r="B26" s="63" t="s">
        <v>100</v>
      </c>
      <c r="C26" s="63"/>
      <c r="D26" s="63"/>
      <c r="E26" s="91"/>
      <c r="F26" s="92">
        <v>31894.870000000003</v>
      </c>
      <c r="G26" s="92">
        <v>31859.030000000002</v>
      </c>
      <c r="H26" s="92">
        <v>31844.750000000004</v>
      </c>
      <c r="I26" s="92">
        <v>31905.65</v>
      </c>
      <c r="J26" s="93">
        <f t="shared" si="17"/>
        <v>31905.65</v>
      </c>
      <c r="K26" s="92">
        <v>31708.880000000005</v>
      </c>
      <c r="L26" s="92">
        <v>31511.83</v>
      </c>
      <c r="M26" s="92">
        <v>31524.080000000002</v>
      </c>
      <c r="N26" s="92">
        <v>31615.430000000004</v>
      </c>
      <c r="O26" s="93">
        <f t="shared" si="18"/>
        <v>31615.430000000004</v>
      </c>
      <c r="P26" s="92">
        <v>31669.190000000002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2.75" customHeight="1" x14ac:dyDescent="0.3">
      <c r="A27" s="63"/>
      <c r="B27" s="63"/>
      <c r="C27" s="63"/>
      <c r="D27" s="63"/>
      <c r="E27" s="91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2.75" customHeight="1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2.75" customHeight="1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customHeight="1" x14ac:dyDescent="0.3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customHeight="1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customHeight="1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.75" customHeight="1" x14ac:dyDescent="0.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customHeight="1" x14ac:dyDescent="0.3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.75" customHeight="1" x14ac:dyDescent="0.3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customHeight="1" x14ac:dyDescent="0.3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customHeight="1" x14ac:dyDescent="0.3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.75" customHeight="1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customHeight="1" x14ac:dyDescent="0.3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customHeigh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customHeight="1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customHeight="1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customHeight="1" x14ac:dyDescent="0.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customHeight="1" x14ac:dyDescent="0.3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customHeight="1" x14ac:dyDescent="0.3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customHeight="1" x14ac:dyDescent="0.3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customHeight="1" x14ac:dyDescent="0.3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customHeight="1" x14ac:dyDescent="0.3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customHeight="1" x14ac:dyDescent="0.3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customHeight="1" x14ac:dyDescent="0.3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customHeight="1" x14ac:dyDescent="0.3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customHeight="1" x14ac:dyDescent="0.3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customHeight="1" x14ac:dyDescent="0.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customHeight="1" x14ac:dyDescent="0.3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customHeight="1" x14ac:dyDescent="0.3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customHeight="1" x14ac:dyDescent="0.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customHeight="1" x14ac:dyDescent="0.3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customHeight="1" x14ac:dyDescent="0.3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customHeight="1" x14ac:dyDescent="0.3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customHeight="1" x14ac:dyDescent="0.3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customHeight="1" x14ac:dyDescent="0.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customHeight="1" x14ac:dyDescent="0.3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customHeight="1" x14ac:dyDescent="0.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customHeight="1" x14ac:dyDescent="0.3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customHeight="1" x14ac:dyDescent="0.3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customHeight="1" x14ac:dyDescent="0.3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customHeight="1" x14ac:dyDescent="0.3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customHeight="1" x14ac:dyDescent="0.3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customHeight="1" x14ac:dyDescent="0.3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customHeight="1" x14ac:dyDescent="0.3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customHeight="1" x14ac:dyDescent="0.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customHeight="1" x14ac:dyDescent="0.3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customHeight="1" x14ac:dyDescent="0.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customHeight="1" x14ac:dyDescent="0.3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customHeight="1" x14ac:dyDescent="0.3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customHeight="1" x14ac:dyDescent="0.3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customHeight="1" x14ac:dyDescent="0.3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customHeight="1" x14ac:dyDescent="0.3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customHeight="1" x14ac:dyDescent="0.3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customHeight="1" x14ac:dyDescent="0.3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customHeight="1" x14ac:dyDescent="0.3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customHeight="1" x14ac:dyDescent="0.3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customHeight="1" x14ac:dyDescent="0.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customHeight="1" x14ac:dyDescent="0.3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customHeight="1" x14ac:dyDescent="0.3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customHeight="1" x14ac:dyDescent="0.3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customHeight="1" x14ac:dyDescent="0.3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customHeight="1" x14ac:dyDescent="0.3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customHeight="1" x14ac:dyDescent="0.3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customHeight="1" x14ac:dyDescent="0.3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customHeight="1" x14ac:dyDescent="0.3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customHeight="1" x14ac:dyDescent="0.3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customHeight="1" x14ac:dyDescent="0.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customHeight="1" x14ac:dyDescent="0.3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customHeight="1" x14ac:dyDescent="0.3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customHeight="1" x14ac:dyDescent="0.3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customHeight="1" x14ac:dyDescent="0.3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customHeight="1" x14ac:dyDescent="0.3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customHeight="1" x14ac:dyDescent="0.3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customHeight="1" x14ac:dyDescent="0.3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customHeight="1" x14ac:dyDescent="0.3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customHeight="1" x14ac:dyDescent="0.3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customHeight="1" x14ac:dyDescent="0.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customHeight="1" x14ac:dyDescent="0.3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customHeight="1" x14ac:dyDescent="0.3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customHeight="1" x14ac:dyDescent="0.3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customHeight="1" x14ac:dyDescent="0.3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customHeight="1" x14ac:dyDescent="0.3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customHeight="1" x14ac:dyDescent="0.3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customHeight="1" x14ac:dyDescent="0.3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customHeight="1" x14ac:dyDescent="0.3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customHeight="1" x14ac:dyDescent="0.3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customHeight="1" x14ac:dyDescent="0.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customHeight="1" x14ac:dyDescent="0.3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customHeight="1" x14ac:dyDescent="0.3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customHeight="1" x14ac:dyDescent="0.3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customHeight="1" x14ac:dyDescent="0.3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customHeight="1" x14ac:dyDescent="0.3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customHeight="1" x14ac:dyDescent="0.3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customHeight="1" x14ac:dyDescent="0.3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customHeight="1" x14ac:dyDescent="0.3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customHeight="1" x14ac:dyDescent="0.3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customHeight="1" x14ac:dyDescent="0.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customHeight="1" x14ac:dyDescent="0.3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customHeight="1" x14ac:dyDescent="0.3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customHeight="1" x14ac:dyDescent="0.3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customHeight="1" x14ac:dyDescent="0.3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customHeight="1" x14ac:dyDescent="0.3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customHeight="1" x14ac:dyDescent="0.3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customHeight="1" x14ac:dyDescent="0.3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customHeight="1" x14ac:dyDescent="0.3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customHeight="1" x14ac:dyDescent="0.3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customHeight="1" x14ac:dyDescent="0.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customHeight="1" x14ac:dyDescent="0.3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customHeight="1" x14ac:dyDescent="0.3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customHeight="1" x14ac:dyDescent="0.3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customHeight="1" x14ac:dyDescent="0.3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customHeight="1" x14ac:dyDescent="0.3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customHeight="1" x14ac:dyDescent="0.3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customHeight="1" x14ac:dyDescent="0.3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customHeight="1" x14ac:dyDescent="0.3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customHeight="1" x14ac:dyDescent="0.3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customHeight="1" x14ac:dyDescent="0.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customHeight="1" x14ac:dyDescent="0.3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customHeight="1" x14ac:dyDescent="0.3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customHeight="1" x14ac:dyDescent="0.3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customHeight="1" x14ac:dyDescent="0.3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customHeight="1" x14ac:dyDescent="0.3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customHeight="1" x14ac:dyDescent="0.3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customHeight="1" x14ac:dyDescent="0.3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customHeight="1" x14ac:dyDescent="0.3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customHeight="1" x14ac:dyDescent="0.3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customHeight="1" x14ac:dyDescent="0.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customHeight="1" x14ac:dyDescent="0.3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customHeight="1" x14ac:dyDescent="0.3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customHeight="1" x14ac:dyDescent="0.3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customHeight="1" x14ac:dyDescent="0.3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customHeight="1" x14ac:dyDescent="0.3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customHeight="1" x14ac:dyDescent="0.3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customHeight="1" x14ac:dyDescent="0.3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customHeight="1" x14ac:dyDescent="0.3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customHeight="1" x14ac:dyDescent="0.3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customHeight="1" x14ac:dyDescent="0.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customHeight="1" x14ac:dyDescent="0.3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customHeight="1" x14ac:dyDescent="0.3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customHeight="1" x14ac:dyDescent="0.3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customHeight="1" x14ac:dyDescent="0.3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customHeight="1" x14ac:dyDescent="0.3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customHeight="1" x14ac:dyDescent="0.3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customHeight="1" x14ac:dyDescent="0.3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customHeight="1" x14ac:dyDescent="0.3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customHeight="1" x14ac:dyDescent="0.3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customHeight="1" x14ac:dyDescent="0.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customHeight="1" x14ac:dyDescent="0.3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customHeight="1" x14ac:dyDescent="0.3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customHeight="1" x14ac:dyDescent="0.3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customHeight="1" x14ac:dyDescent="0.3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customHeight="1" x14ac:dyDescent="0.3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customHeight="1" x14ac:dyDescent="0.3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customHeight="1" x14ac:dyDescent="0.3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customHeight="1" x14ac:dyDescent="0.3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customHeight="1" x14ac:dyDescent="0.3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customHeight="1" x14ac:dyDescent="0.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customHeight="1" x14ac:dyDescent="0.3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customHeight="1" x14ac:dyDescent="0.3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customHeight="1" x14ac:dyDescent="0.3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customHeight="1" x14ac:dyDescent="0.3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customHeight="1" x14ac:dyDescent="0.3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customHeight="1" x14ac:dyDescent="0.3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customHeight="1" x14ac:dyDescent="0.3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customHeight="1" x14ac:dyDescent="0.3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customHeight="1" x14ac:dyDescent="0.3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customHeight="1" x14ac:dyDescent="0.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customHeight="1" x14ac:dyDescent="0.3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customHeight="1" x14ac:dyDescent="0.3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customHeight="1" x14ac:dyDescent="0.3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customHeight="1" x14ac:dyDescent="0.3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customHeight="1" x14ac:dyDescent="0.3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customHeight="1" x14ac:dyDescent="0.3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customHeight="1" x14ac:dyDescent="0.3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customHeight="1" x14ac:dyDescent="0.3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customHeight="1" x14ac:dyDescent="0.3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customHeight="1" x14ac:dyDescent="0.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customHeight="1" x14ac:dyDescent="0.3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customHeight="1" x14ac:dyDescent="0.3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customHeight="1" x14ac:dyDescent="0.3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customHeight="1" x14ac:dyDescent="0.3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customHeight="1" x14ac:dyDescent="0.3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customHeight="1" x14ac:dyDescent="0.3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customHeight="1" x14ac:dyDescent="0.3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customHeight="1" x14ac:dyDescent="0.3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customHeight="1" x14ac:dyDescent="0.3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customHeight="1" x14ac:dyDescent="0.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customHeight="1" x14ac:dyDescent="0.3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customHeight="1" x14ac:dyDescent="0.3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customHeight="1" x14ac:dyDescent="0.3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customHeight="1" x14ac:dyDescent="0.3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customHeight="1" x14ac:dyDescent="0.3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customHeight="1" x14ac:dyDescent="0.3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customHeight="1" x14ac:dyDescent="0.3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customHeight="1" x14ac:dyDescent="0.3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customHeight="1" x14ac:dyDescent="0.3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customHeight="1" x14ac:dyDescent="0.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customHeight="1" x14ac:dyDescent="0.3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customHeight="1" x14ac:dyDescent="0.3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customHeight="1" x14ac:dyDescent="0.3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customHeight="1" x14ac:dyDescent="0.3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customHeight="1" x14ac:dyDescent="0.3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customHeight="1" x14ac:dyDescent="0.3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customHeight="1" x14ac:dyDescent="0.3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customHeight="1" x14ac:dyDescent="0.3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customHeight="1" x14ac:dyDescent="0.3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customHeight="1" x14ac:dyDescent="0.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customHeight="1" x14ac:dyDescent="0.3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customHeight="1" x14ac:dyDescent="0.3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customHeight="1" x14ac:dyDescent="0.3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customHeight="1" x14ac:dyDescent="0.3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customHeight="1" x14ac:dyDescent="0.3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customHeight="1" x14ac:dyDescent="0.3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customHeight="1" x14ac:dyDescent="0.3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customHeight="1" x14ac:dyDescent="0.3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customHeight="1" x14ac:dyDescent="0.3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customHeight="1" x14ac:dyDescent="0.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customHeight="1" x14ac:dyDescent="0.3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customHeight="1" x14ac:dyDescent="0.3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customHeight="1" x14ac:dyDescent="0.3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customHeight="1" x14ac:dyDescent="0.3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customHeight="1" x14ac:dyDescent="0.3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customHeight="1" x14ac:dyDescent="0.3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customHeight="1" x14ac:dyDescent="0.3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customHeight="1" x14ac:dyDescent="0.3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customHeight="1" x14ac:dyDescent="0.3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customHeight="1" x14ac:dyDescent="0.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customHeight="1" x14ac:dyDescent="0.3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customHeight="1" x14ac:dyDescent="0.3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customHeight="1" x14ac:dyDescent="0.3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customHeight="1" x14ac:dyDescent="0.3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customHeight="1" x14ac:dyDescent="0.3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customHeight="1" x14ac:dyDescent="0.3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customHeight="1" x14ac:dyDescent="0.3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customHeight="1" x14ac:dyDescent="0.3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customHeight="1" x14ac:dyDescent="0.3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customHeight="1" x14ac:dyDescent="0.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customHeight="1" x14ac:dyDescent="0.3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customHeight="1" x14ac:dyDescent="0.3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customHeight="1" x14ac:dyDescent="0.3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customHeight="1" x14ac:dyDescent="0.3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customHeight="1" x14ac:dyDescent="0.3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customHeight="1" x14ac:dyDescent="0.3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customHeight="1" x14ac:dyDescent="0.3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customHeight="1" x14ac:dyDescent="0.3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customHeight="1" x14ac:dyDescent="0.3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customHeight="1" x14ac:dyDescent="0.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customHeight="1" x14ac:dyDescent="0.3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customHeight="1" x14ac:dyDescent="0.3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customHeight="1" x14ac:dyDescent="0.3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customHeight="1" x14ac:dyDescent="0.3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customHeight="1" x14ac:dyDescent="0.3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customHeight="1" x14ac:dyDescent="0.3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customHeight="1" x14ac:dyDescent="0.3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customHeight="1" x14ac:dyDescent="0.3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customHeight="1" x14ac:dyDescent="0.3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customHeight="1" x14ac:dyDescent="0.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customHeight="1" x14ac:dyDescent="0.3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customHeight="1" x14ac:dyDescent="0.3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customHeight="1" x14ac:dyDescent="0.3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customHeight="1" x14ac:dyDescent="0.3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customHeight="1" x14ac:dyDescent="0.3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customHeight="1" x14ac:dyDescent="0.3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customHeight="1" x14ac:dyDescent="0.3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customHeight="1" x14ac:dyDescent="0.3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customHeight="1" x14ac:dyDescent="0.3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customHeight="1" x14ac:dyDescent="0.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customHeight="1" x14ac:dyDescent="0.3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customHeight="1" x14ac:dyDescent="0.3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customHeight="1" x14ac:dyDescent="0.3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customHeight="1" x14ac:dyDescent="0.3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customHeight="1" x14ac:dyDescent="0.3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customHeight="1" x14ac:dyDescent="0.3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customHeight="1" x14ac:dyDescent="0.3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customHeight="1" x14ac:dyDescent="0.3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customHeight="1" x14ac:dyDescent="0.3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customHeight="1" x14ac:dyDescent="0.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customHeight="1" x14ac:dyDescent="0.3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customHeight="1" x14ac:dyDescent="0.3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customHeight="1" x14ac:dyDescent="0.3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customHeight="1" x14ac:dyDescent="0.3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customHeight="1" x14ac:dyDescent="0.3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customHeight="1" x14ac:dyDescent="0.3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customHeight="1" x14ac:dyDescent="0.3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customHeight="1" x14ac:dyDescent="0.3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customHeight="1" x14ac:dyDescent="0.3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customHeight="1" x14ac:dyDescent="0.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customHeight="1" x14ac:dyDescent="0.3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customHeight="1" x14ac:dyDescent="0.3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customHeight="1" x14ac:dyDescent="0.3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customHeight="1" x14ac:dyDescent="0.3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customHeight="1" x14ac:dyDescent="0.3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customHeight="1" x14ac:dyDescent="0.3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customHeight="1" x14ac:dyDescent="0.3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customHeight="1" x14ac:dyDescent="0.3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customHeight="1" x14ac:dyDescent="0.3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customHeight="1" x14ac:dyDescent="0.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customHeight="1" x14ac:dyDescent="0.3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customHeight="1" x14ac:dyDescent="0.3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customHeight="1" x14ac:dyDescent="0.3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customHeight="1" x14ac:dyDescent="0.3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customHeight="1" x14ac:dyDescent="0.3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customHeight="1" x14ac:dyDescent="0.3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customHeight="1" x14ac:dyDescent="0.3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customHeight="1" x14ac:dyDescent="0.3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customHeight="1" x14ac:dyDescent="0.3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customHeight="1" x14ac:dyDescent="0.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customHeight="1" x14ac:dyDescent="0.3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customHeight="1" x14ac:dyDescent="0.3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customHeight="1" x14ac:dyDescent="0.3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customHeight="1" x14ac:dyDescent="0.3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customHeight="1" x14ac:dyDescent="0.3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customHeight="1" x14ac:dyDescent="0.3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customHeight="1" x14ac:dyDescent="0.3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customHeight="1" x14ac:dyDescent="0.3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customHeight="1" x14ac:dyDescent="0.3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customHeight="1" x14ac:dyDescent="0.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customHeight="1" x14ac:dyDescent="0.3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customHeight="1" x14ac:dyDescent="0.3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customHeight="1" x14ac:dyDescent="0.3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customHeight="1" x14ac:dyDescent="0.3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customHeight="1" x14ac:dyDescent="0.3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customHeight="1" x14ac:dyDescent="0.3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customHeight="1" x14ac:dyDescent="0.3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customHeight="1" x14ac:dyDescent="0.3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customHeight="1" x14ac:dyDescent="0.3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customHeight="1" x14ac:dyDescent="0.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customHeight="1" x14ac:dyDescent="0.3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customHeight="1" x14ac:dyDescent="0.3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customHeight="1" x14ac:dyDescent="0.3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customHeight="1" x14ac:dyDescent="0.3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customHeight="1" x14ac:dyDescent="0.3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customHeight="1" x14ac:dyDescent="0.3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customHeight="1" x14ac:dyDescent="0.3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customHeight="1" x14ac:dyDescent="0.3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customHeight="1" x14ac:dyDescent="0.3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customHeight="1" x14ac:dyDescent="0.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customHeight="1" x14ac:dyDescent="0.3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customHeight="1" x14ac:dyDescent="0.3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customHeight="1" x14ac:dyDescent="0.3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customHeight="1" x14ac:dyDescent="0.3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customHeight="1" x14ac:dyDescent="0.3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customHeight="1" x14ac:dyDescent="0.3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customHeight="1" x14ac:dyDescent="0.3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customHeight="1" x14ac:dyDescent="0.3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customHeight="1" x14ac:dyDescent="0.3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customHeight="1" x14ac:dyDescent="0.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customHeight="1" x14ac:dyDescent="0.3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customHeight="1" x14ac:dyDescent="0.3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customHeight="1" x14ac:dyDescent="0.3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customHeight="1" x14ac:dyDescent="0.3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customHeight="1" x14ac:dyDescent="0.3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customHeight="1" x14ac:dyDescent="0.3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customHeight="1" x14ac:dyDescent="0.3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customHeight="1" x14ac:dyDescent="0.3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customHeight="1" x14ac:dyDescent="0.3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customHeight="1" x14ac:dyDescent="0.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customHeight="1" x14ac:dyDescent="0.3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customHeight="1" x14ac:dyDescent="0.3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customHeight="1" x14ac:dyDescent="0.3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customHeight="1" x14ac:dyDescent="0.3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customHeight="1" x14ac:dyDescent="0.3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customHeight="1" x14ac:dyDescent="0.3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customHeight="1" x14ac:dyDescent="0.3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customHeight="1" x14ac:dyDescent="0.3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customHeight="1" x14ac:dyDescent="0.3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customHeight="1" x14ac:dyDescent="0.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customHeight="1" x14ac:dyDescent="0.3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customHeight="1" x14ac:dyDescent="0.3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customHeight="1" x14ac:dyDescent="0.3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customHeight="1" x14ac:dyDescent="0.3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customHeight="1" x14ac:dyDescent="0.3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customHeight="1" x14ac:dyDescent="0.3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customHeight="1" x14ac:dyDescent="0.3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customHeight="1" x14ac:dyDescent="0.3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customHeight="1" x14ac:dyDescent="0.3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customHeight="1" x14ac:dyDescent="0.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customHeight="1" x14ac:dyDescent="0.3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customHeight="1" x14ac:dyDescent="0.3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customHeight="1" x14ac:dyDescent="0.3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customHeight="1" x14ac:dyDescent="0.3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customHeight="1" x14ac:dyDescent="0.3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customHeight="1" x14ac:dyDescent="0.3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customHeight="1" x14ac:dyDescent="0.3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customHeight="1" x14ac:dyDescent="0.3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customHeight="1" x14ac:dyDescent="0.3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customHeight="1" x14ac:dyDescent="0.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customHeight="1" x14ac:dyDescent="0.3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customHeight="1" x14ac:dyDescent="0.3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customHeight="1" x14ac:dyDescent="0.3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customHeight="1" x14ac:dyDescent="0.3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customHeight="1" x14ac:dyDescent="0.3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customHeight="1" x14ac:dyDescent="0.3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customHeight="1" x14ac:dyDescent="0.3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customHeight="1" x14ac:dyDescent="0.3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customHeight="1" x14ac:dyDescent="0.3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customHeight="1" x14ac:dyDescent="0.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customHeight="1" x14ac:dyDescent="0.3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customHeight="1" x14ac:dyDescent="0.3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customHeight="1" x14ac:dyDescent="0.3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customHeight="1" x14ac:dyDescent="0.3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customHeight="1" x14ac:dyDescent="0.3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customHeight="1" x14ac:dyDescent="0.3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customHeight="1" x14ac:dyDescent="0.3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customHeight="1" x14ac:dyDescent="0.3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customHeight="1" x14ac:dyDescent="0.3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customHeight="1" x14ac:dyDescent="0.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customHeight="1" x14ac:dyDescent="0.3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customHeight="1" x14ac:dyDescent="0.3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customHeight="1" x14ac:dyDescent="0.3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customHeight="1" x14ac:dyDescent="0.3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customHeight="1" x14ac:dyDescent="0.3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customHeight="1" x14ac:dyDescent="0.3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customHeight="1" x14ac:dyDescent="0.3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customHeight="1" x14ac:dyDescent="0.3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customHeight="1" x14ac:dyDescent="0.3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customHeight="1" x14ac:dyDescent="0.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customHeight="1" x14ac:dyDescent="0.3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customHeight="1" x14ac:dyDescent="0.3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customHeight="1" x14ac:dyDescent="0.3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customHeight="1" x14ac:dyDescent="0.3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customHeight="1" x14ac:dyDescent="0.3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customHeight="1" x14ac:dyDescent="0.3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customHeight="1" x14ac:dyDescent="0.3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customHeight="1" x14ac:dyDescent="0.3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customHeight="1" x14ac:dyDescent="0.3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customHeight="1" x14ac:dyDescent="0.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customHeight="1" x14ac:dyDescent="0.3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customHeight="1" x14ac:dyDescent="0.3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customHeight="1" x14ac:dyDescent="0.3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customHeight="1" x14ac:dyDescent="0.3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customHeight="1" x14ac:dyDescent="0.3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customHeight="1" x14ac:dyDescent="0.3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customHeight="1" x14ac:dyDescent="0.3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customHeight="1" x14ac:dyDescent="0.3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customHeight="1" x14ac:dyDescent="0.3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customHeight="1" x14ac:dyDescent="0.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customHeight="1" x14ac:dyDescent="0.3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customHeight="1" x14ac:dyDescent="0.3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customHeight="1" x14ac:dyDescent="0.3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customHeight="1" x14ac:dyDescent="0.3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customHeight="1" x14ac:dyDescent="0.3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customHeight="1" x14ac:dyDescent="0.3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customHeight="1" x14ac:dyDescent="0.3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customHeight="1" x14ac:dyDescent="0.3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customHeight="1" x14ac:dyDescent="0.3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customHeight="1" x14ac:dyDescent="0.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customHeight="1" x14ac:dyDescent="0.3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customHeight="1" x14ac:dyDescent="0.3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customHeight="1" x14ac:dyDescent="0.3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customHeight="1" x14ac:dyDescent="0.3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customHeight="1" x14ac:dyDescent="0.3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customHeight="1" x14ac:dyDescent="0.3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customHeight="1" x14ac:dyDescent="0.3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customHeight="1" x14ac:dyDescent="0.3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customHeight="1" x14ac:dyDescent="0.3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customHeight="1" x14ac:dyDescent="0.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customHeight="1" x14ac:dyDescent="0.3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customHeight="1" x14ac:dyDescent="0.3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customHeight="1" x14ac:dyDescent="0.3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customHeight="1" x14ac:dyDescent="0.3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customHeight="1" x14ac:dyDescent="0.3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customHeight="1" x14ac:dyDescent="0.3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customHeight="1" x14ac:dyDescent="0.3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customHeight="1" x14ac:dyDescent="0.3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customHeight="1" x14ac:dyDescent="0.3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customHeight="1" x14ac:dyDescent="0.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customHeight="1" x14ac:dyDescent="0.3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customHeight="1" x14ac:dyDescent="0.3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customHeight="1" x14ac:dyDescent="0.3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customHeight="1" x14ac:dyDescent="0.3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customHeight="1" x14ac:dyDescent="0.3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customHeight="1" x14ac:dyDescent="0.3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customHeight="1" x14ac:dyDescent="0.3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customHeight="1" x14ac:dyDescent="0.3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customHeight="1" x14ac:dyDescent="0.3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customHeight="1" x14ac:dyDescent="0.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customHeight="1" x14ac:dyDescent="0.3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customHeight="1" x14ac:dyDescent="0.3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customHeight="1" x14ac:dyDescent="0.3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customHeight="1" x14ac:dyDescent="0.3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customHeight="1" x14ac:dyDescent="0.3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customHeight="1" x14ac:dyDescent="0.3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customHeight="1" x14ac:dyDescent="0.3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customHeight="1" x14ac:dyDescent="0.3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customHeight="1" x14ac:dyDescent="0.3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customHeight="1" x14ac:dyDescent="0.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customHeight="1" x14ac:dyDescent="0.3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customHeight="1" x14ac:dyDescent="0.3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customHeight="1" x14ac:dyDescent="0.3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customHeight="1" x14ac:dyDescent="0.3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customHeight="1" x14ac:dyDescent="0.3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customHeight="1" x14ac:dyDescent="0.3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customHeight="1" x14ac:dyDescent="0.3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customHeight="1" x14ac:dyDescent="0.3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customHeight="1" x14ac:dyDescent="0.3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customHeight="1" x14ac:dyDescent="0.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customHeight="1" x14ac:dyDescent="0.3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customHeight="1" x14ac:dyDescent="0.3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customHeight="1" x14ac:dyDescent="0.3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customHeight="1" x14ac:dyDescent="0.3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customHeight="1" x14ac:dyDescent="0.3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customHeight="1" x14ac:dyDescent="0.3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customHeight="1" x14ac:dyDescent="0.3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customHeight="1" x14ac:dyDescent="0.3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customHeight="1" x14ac:dyDescent="0.3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customHeight="1" x14ac:dyDescent="0.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customHeight="1" x14ac:dyDescent="0.3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customHeight="1" x14ac:dyDescent="0.3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customHeight="1" x14ac:dyDescent="0.3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customHeight="1" x14ac:dyDescent="0.3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customHeight="1" x14ac:dyDescent="0.3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customHeight="1" x14ac:dyDescent="0.3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customHeight="1" x14ac:dyDescent="0.3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customHeight="1" x14ac:dyDescent="0.3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customHeight="1" x14ac:dyDescent="0.3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customHeight="1" x14ac:dyDescent="0.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customHeight="1" x14ac:dyDescent="0.3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customHeight="1" x14ac:dyDescent="0.3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customHeight="1" x14ac:dyDescent="0.3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customHeight="1" x14ac:dyDescent="0.3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customHeight="1" x14ac:dyDescent="0.3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customHeight="1" x14ac:dyDescent="0.3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customHeight="1" x14ac:dyDescent="0.3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customHeight="1" x14ac:dyDescent="0.3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customHeight="1" x14ac:dyDescent="0.3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customHeight="1" x14ac:dyDescent="0.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customHeight="1" x14ac:dyDescent="0.3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customHeight="1" x14ac:dyDescent="0.3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customHeight="1" x14ac:dyDescent="0.3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customHeight="1" x14ac:dyDescent="0.3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customHeight="1" x14ac:dyDescent="0.3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customHeight="1" x14ac:dyDescent="0.3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customHeight="1" x14ac:dyDescent="0.3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customHeight="1" x14ac:dyDescent="0.3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customHeight="1" x14ac:dyDescent="0.3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customHeight="1" x14ac:dyDescent="0.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customHeight="1" x14ac:dyDescent="0.3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customHeight="1" x14ac:dyDescent="0.3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customHeight="1" x14ac:dyDescent="0.3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customHeight="1" x14ac:dyDescent="0.3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customHeight="1" x14ac:dyDescent="0.3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customHeight="1" x14ac:dyDescent="0.3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customHeight="1" x14ac:dyDescent="0.3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customHeight="1" x14ac:dyDescent="0.3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customHeight="1" x14ac:dyDescent="0.3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customHeight="1" x14ac:dyDescent="0.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customHeight="1" x14ac:dyDescent="0.3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customHeight="1" x14ac:dyDescent="0.3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customHeight="1" x14ac:dyDescent="0.3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customHeight="1" x14ac:dyDescent="0.3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customHeight="1" x14ac:dyDescent="0.3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customHeight="1" x14ac:dyDescent="0.3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customHeight="1" x14ac:dyDescent="0.3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customHeight="1" x14ac:dyDescent="0.3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customHeight="1" x14ac:dyDescent="0.3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customHeight="1" x14ac:dyDescent="0.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customHeight="1" x14ac:dyDescent="0.3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customHeight="1" x14ac:dyDescent="0.3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customHeight="1" x14ac:dyDescent="0.3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customHeight="1" x14ac:dyDescent="0.3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customHeight="1" x14ac:dyDescent="0.3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customHeight="1" x14ac:dyDescent="0.3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customHeight="1" x14ac:dyDescent="0.3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customHeight="1" x14ac:dyDescent="0.3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customHeight="1" x14ac:dyDescent="0.3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customHeight="1" x14ac:dyDescent="0.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customHeight="1" x14ac:dyDescent="0.3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customHeight="1" x14ac:dyDescent="0.3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customHeight="1" x14ac:dyDescent="0.3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customHeight="1" x14ac:dyDescent="0.3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customHeight="1" x14ac:dyDescent="0.3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customHeight="1" x14ac:dyDescent="0.3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customHeight="1" x14ac:dyDescent="0.3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customHeight="1" x14ac:dyDescent="0.3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customHeight="1" x14ac:dyDescent="0.3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customHeight="1" x14ac:dyDescent="0.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customHeight="1" x14ac:dyDescent="0.3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customHeight="1" x14ac:dyDescent="0.3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customHeight="1" x14ac:dyDescent="0.3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customHeight="1" x14ac:dyDescent="0.3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customHeight="1" x14ac:dyDescent="0.3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customHeight="1" x14ac:dyDescent="0.3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customHeight="1" x14ac:dyDescent="0.3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customHeight="1" x14ac:dyDescent="0.3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customHeight="1" x14ac:dyDescent="0.3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customHeight="1" x14ac:dyDescent="0.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customHeight="1" x14ac:dyDescent="0.3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customHeight="1" x14ac:dyDescent="0.3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customHeight="1" x14ac:dyDescent="0.3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customHeight="1" x14ac:dyDescent="0.3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customHeight="1" x14ac:dyDescent="0.3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customHeight="1" x14ac:dyDescent="0.3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customHeight="1" x14ac:dyDescent="0.3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customHeight="1" x14ac:dyDescent="0.3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customHeight="1" x14ac:dyDescent="0.3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customHeight="1" x14ac:dyDescent="0.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customHeight="1" x14ac:dyDescent="0.3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customHeight="1" x14ac:dyDescent="0.3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customHeight="1" x14ac:dyDescent="0.3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customHeight="1" x14ac:dyDescent="0.3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customHeight="1" x14ac:dyDescent="0.3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customHeight="1" x14ac:dyDescent="0.3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customHeight="1" x14ac:dyDescent="0.3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customHeight="1" x14ac:dyDescent="0.3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customHeight="1" x14ac:dyDescent="0.3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customHeight="1" x14ac:dyDescent="0.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customHeight="1" x14ac:dyDescent="0.3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customHeight="1" x14ac:dyDescent="0.3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customHeight="1" x14ac:dyDescent="0.3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customHeight="1" x14ac:dyDescent="0.3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customHeight="1" x14ac:dyDescent="0.3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customHeight="1" x14ac:dyDescent="0.3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customHeight="1" x14ac:dyDescent="0.3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customHeight="1" x14ac:dyDescent="0.3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customHeight="1" x14ac:dyDescent="0.3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customHeight="1" x14ac:dyDescent="0.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customHeight="1" x14ac:dyDescent="0.3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customHeight="1" x14ac:dyDescent="0.3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customHeight="1" x14ac:dyDescent="0.3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customHeight="1" x14ac:dyDescent="0.3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customHeight="1" x14ac:dyDescent="0.3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customHeight="1" x14ac:dyDescent="0.3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customHeight="1" x14ac:dyDescent="0.3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customHeight="1" x14ac:dyDescent="0.3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customHeight="1" x14ac:dyDescent="0.3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customHeight="1" x14ac:dyDescent="0.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customHeight="1" x14ac:dyDescent="0.3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customHeight="1" x14ac:dyDescent="0.3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customHeight="1" x14ac:dyDescent="0.3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customHeight="1" x14ac:dyDescent="0.3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customHeight="1" x14ac:dyDescent="0.3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customHeight="1" x14ac:dyDescent="0.3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customHeight="1" x14ac:dyDescent="0.3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customHeight="1" x14ac:dyDescent="0.3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customHeight="1" x14ac:dyDescent="0.3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customHeight="1" x14ac:dyDescent="0.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customHeight="1" x14ac:dyDescent="0.3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customHeight="1" x14ac:dyDescent="0.3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customHeight="1" x14ac:dyDescent="0.3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customHeight="1" x14ac:dyDescent="0.3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customHeight="1" x14ac:dyDescent="0.3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customHeight="1" x14ac:dyDescent="0.3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customHeight="1" x14ac:dyDescent="0.3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customHeight="1" x14ac:dyDescent="0.3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customHeight="1" x14ac:dyDescent="0.3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customHeight="1" x14ac:dyDescent="0.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customHeight="1" x14ac:dyDescent="0.3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customHeight="1" x14ac:dyDescent="0.3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customHeight="1" x14ac:dyDescent="0.3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customHeight="1" x14ac:dyDescent="0.3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customHeight="1" x14ac:dyDescent="0.3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customHeight="1" x14ac:dyDescent="0.3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customHeight="1" x14ac:dyDescent="0.3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customHeight="1" x14ac:dyDescent="0.3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customHeight="1" x14ac:dyDescent="0.3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customHeight="1" x14ac:dyDescent="0.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customHeight="1" x14ac:dyDescent="0.3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customHeight="1" x14ac:dyDescent="0.3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customHeight="1" x14ac:dyDescent="0.3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customHeight="1" x14ac:dyDescent="0.3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customHeight="1" x14ac:dyDescent="0.3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customHeight="1" x14ac:dyDescent="0.3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customHeight="1" x14ac:dyDescent="0.3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customHeight="1" x14ac:dyDescent="0.3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customHeight="1" x14ac:dyDescent="0.3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customHeight="1" x14ac:dyDescent="0.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customHeight="1" x14ac:dyDescent="0.3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customHeight="1" x14ac:dyDescent="0.3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customHeight="1" x14ac:dyDescent="0.3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customHeight="1" x14ac:dyDescent="0.3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customHeight="1" x14ac:dyDescent="0.3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customHeight="1" x14ac:dyDescent="0.3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customHeight="1" x14ac:dyDescent="0.3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customHeight="1" x14ac:dyDescent="0.3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customHeight="1" x14ac:dyDescent="0.3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customHeight="1" x14ac:dyDescent="0.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customHeight="1" x14ac:dyDescent="0.3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customHeight="1" x14ac:dyDescent="0.3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customHeight="1" x14ac:dyDescent="0.3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customHeight="1" x14ac:dyDescent="0.3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customHeight="1" x14ac:dyDescent="0.3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customHeight="1" x14ac:dyDescent="0.3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customHeight="1" x14ac:dyDescent="0.3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customHeight="1" x14ac:dyDescent="0.3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customHeight="1" x14ac:dyDescent="0.3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customHeight="1" x14ac:dyDescent="0.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customHeight="1" x14ac:dyDescent="0.3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customHeight="1" x14ac:dyDescent="0.3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customHeight="1" x14ac:dyDescent="0.3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customHeight="1" x14ac:dyDescent="0.3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customHeight="1" x14ac:dyDescent="0.3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customHeight="1" x14ac:dyDescent="0.3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customHeight="1" x14ac:dyDescent="0.3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customHeight="1" x14ac:dyDescent="0.3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customHeight="1" x14ac:dyDescent="0.3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customHeight="1" x14ac:dyDescent="0.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customHeight="1" x14ac:dyDescent="0.3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customHeight="1" x14ac:dyDescent="0.3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customHeight="1" x14ac:dyDescent="0.3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customHeight="1" x14ac:dyDescent="0.3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customHeight="1" x14ac:dyDescent="0.3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customHeight="1" x14ac:dyDescent="0.3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customHeight="1" x14ac:dyDescent="0.3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customHeight="1" x14ac:dyDescent="0.3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customHeight="1" x14ac:dyDescent="0.3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customHeight="1" x14ac:dyDescent="0.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customHeight="1" x14ac:dyDescent="0.3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customHeight="1" x14ac:dyDescent="0.3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customHeight="1" x14ac:dyDescent="0.3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customHeight="1" x14ac:dyDescent="0.3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customHeight="1" x14ac:dyDescent="0.3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customHeight="1" x14ac:dyDescent="0.3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customHeight="1" x14ac:dyDescent="0.3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customHeight="1" x14ac:dyDescent="0.3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customHeight="1" x14ac:dyDescent="0.3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customHeight="1" x14ac:dyDescent="0.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customHeight="1" x14ac:dyDescent="0.3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customHeight="1" x14ac:dyDescent="0.3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customHeight="1" x14ac:dyDescent="0.3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customHeight="1" x14ac:dyDescent="0.3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customHeight="1" x14ac:dyDescent="0.3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customHeight="1" x14ac:dyDescent="0.3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customHeight="1" x14ac:dyDescent="0.3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customHeight="1" x14ac:dyDescent="0.3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customHeight="1" x14ac:dyDescent="0.3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customHeight="1" x14ac:dyDescent="0.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customHeight="1" x14ac:dyDescent="0.3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customHeight="1" x14ac:dyDescent="0.3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customHeight="1" x14ac:dyDescent="0.3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customHeight="1" x14ac:dyDescent="0.3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customHeight="1" x14ac:dyDescent="0.3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customHeight="1" x14ac:dyDescent="0.3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customHeight="1" x14ac:dyDescent="0.3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customHeight="1" x14ac:dyDescent="0.3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customHeight="1" x14ac:dyDescent="0.3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customHeight="1" x14ac:dyDescent="0.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customHeight="1" x14ac:dyDescent="0.3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customHeight="1" x14ac:dyDescent="0.3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customHeight="1" x14ac:dyDescent="0.3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customHeight="1" x14ac:dyDescent="0.3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customHeight="1" x14ac:dyDescent="0.3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customHeight="1" x14ac:dyDescent="0.3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customHeight="1" x14ac:dyDescent="0.3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customHeight="1" x14ac:dyDescent="0.3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customHeight="1" x14ac:dyDescent="0.3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customHeight="1" x14ac:dyDescent="0.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customHeight="1" x14ac:dyDescent="0.3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customHeight="1" x14ac:dyDescent="0.3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customHeight="1" x14ac:dyDescent="0.3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customHeight="1" x14ac:dyDescent="0.3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customHeight="1" x14ac:dyDescent="0.3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customHeight="1" x14ac:dyDescent="0.3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customHeight="1" x14ac:dyDescent="0.3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customHeight="1" x14ac:dyDescent="0.3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customHeight="1" x14ac:dyDescent="0.3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customHeight="1" x14ac:dyDescent="0.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customHeight="1" x14ac:dyDescent="0.3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customHeight="1" x14ac:dyDescent="0.3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customHeight="1" x14ac:dyDescent="0.3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customHeight="1" x14ac:dyDescent="0.3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customHeight="1" x14ac:dyDescent="0.3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customHeight="1" x14ac:dyDescent="0.3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customHeight="1" x14ac:dyDescent="0.3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customHeight="1" x14ac:dyDescent="0.3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customHeight="1" x14ac:dyDescent="0.3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customHeight="1" x14ac:dyDescent="0.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customHeight="1" x14ac:dyDescent="0.3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customHeight="1" x14ac:dyDescent="0.3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customHeight="1" x14ac:dyDescent="0.3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customHeight="1" x14ac:dyDescent="0.3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customHeight="1" x14ac:dyDescent="0.3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customHeight="1" x14ac:dyDescent="0.3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customHeight="1" x14ac:dyDescent="0.3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customHeight="1" x14ac:dyDescent="0.3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customHeight="1" x14ac:dyDescent="0.3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customHeight="1" x14ac:dyDescent="0.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customHeight="1" x14ac:dyDescent="0.3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customHeight="1" x14ac:dyDescent="0.3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customHeight="1" x14ac:dyDescent="0.3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customHeight="1" x14ac:dyDescent="0.3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customHeight="1" x14ac:dyDescent="0.3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customHeight="1" x14ac:dyDescent="0.3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customHeight="1" x14ac:dyDescent="0.3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customHeight="1" x14ac:dyDescent="0.3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customHeight="1" x14ac:dyDescent="0.3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customHeight="1" x14ac:dyDescent="0.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customHeight="1" x14ac:dyDescent="0.3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customHeight="1" x14ac:dyDescent="0.3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customHeight="1" x14ac:dyDescent="0.3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customHeight="1" x14ac:dyDescent="0.3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customHeight="1" x14ac:dyDescent="0.3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customHeight="1" x14ac:dyDescent="0.3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customHeight="1" x14ac:dyDescent="0.3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customHeight="1" x14ac:dyDescent="0.3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customHeight="1" x14ac:dyDescent="0.3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customHeight="1" x14ac:dyDescent="0.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customHeight="1" x14ac:dyDescent="0.3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customHeight="1" x14ac:dyDescent="0.3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customHeight="1" x14ac:dyDescent="0.3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customHeight="1" x14ac:dyDescent="0.3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customHeight="1" x14ac:dyDescent="0.3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customHeight="1" x14ac:dyDescent="0.3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customHeight="1" x14ac:dyDescent="0.3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customHeight="1" x14ac:dyDescent="0.3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customHeight="1" x14ac:dyDescent="0.3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customHeight="1" x14ac:dyDescent="0.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customHeight="1" x14ac:dyDescent="0.3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customHeight="1" x14ac:dyDescent="0.3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customHeight="1" x14ac:dyDescent="0.3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customHeight="1" x14ac:dyDescent="0.3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customHeight="1" x14ac:dyDescent="0.3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customHeight="1" x14ac:dyDescent="0.3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customHeight="1" x14ac:dyDescent="0.3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customHeight="1" x14ac:dyDescent="0.3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customHeight="1" x14ac:dyDescent="0.3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customHeight="1" x14ac:dyDescent="0.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customHeight="1" x14ac:dyDescent="0.3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customHeight="1" x14ac:dyDescent="0.3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customHeight="1" x14ac:dyDescent="0.3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customHeight="1" x14ac:dyDescent="0.3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customHeight="1" x14ac:dyDescent="0.3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customHeight="1" x14ac:dyDescent="0.3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customHeight="1" x14ac:dyDescent="0.3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customHeight="1" x14ac:dyDescent="0.3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customHeight="1" x14ac:dyDescent="0.3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customHeight="1" x14ac:dyDescent="0.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customHeight="1" x14ac:dyDescent="0.3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customHeight="1" x14ac:dyDescent="0.3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customHeight="1" x14ac:dyDescent="0.3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customHeight="1" x14ac:dyDescent="0.3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customHeight="1" x14ac:dyDescent="0.3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customHeight="1" x14ac:dyDescent="0.3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customHeight="1" x14ac:dyDescent="0.3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customHeight="1" x14ac:dyDescent="0.3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customHeight="1" x14ac:dyDescent="0.3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customHeight="1" x14ac:dyDescent="0.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customHeight="1" x14ac:dyDescent="0.3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customHeight="1" x14ac:dyDescent="0.3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customHeight="1" x14ac:dyDescent="0.3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customHeight="1" x14ac:dyDescent="0.3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customHeight="1" x14ac:dyDescent="0.3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customHeight="1" x14ac:dyDescent="0.3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customHeight="1" x14ac:dyDescent="0.3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customHeight="1" x14ac:dyDescent="0.3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customHeight="1" x14ac:dyDescent="0.3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customHeight="1" x14ac:dyDescent="0.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customHeight="1" x14ac:dyDescent="0.3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customHeight="1" x14ac:dyDescent="0.3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customHeight="1" x14ac:dyDescent="0.3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customHeight="1" x14ac:dyDescent="0.3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customHeight="1" x14ac:dyDescent="0.3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customHeight="1" x14ac:dyDescent="0.3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customHeight="1" x14ac:dyDescent="0.3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customHeight="1" x14ac:dyDescent="0.3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customHeight="1" x14ac:dyDescent="0.3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customHeight="1" x14ac:dyDescent="0.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customHeight="1" x14ac:dyDescent="0.3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customHeight="1" x14ac:dyDescent="0.3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customHeight="1" x14ac:dyDescent="0.3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customHeight="1" x14ac:dyDescent="0.3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customHeight="1" x14ac:dyDescent="0.3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customHeight="1" x14ac:dyDescent="0.3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customHeight="1" x14ac:dyDescent="0.3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customHeight="1" x14ac:dyDescent="0.3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customHeight="1" x14ac:dyDescent="0.3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customHeight="1" x14ac:dyDescent="0.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customHeight="1" x14ac:dyDescent="0.3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customHeight="1" x14ac:dyDescent="0.3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customHeight="1" x14ac:dyDescent="0.3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customHeight="1" x14ac:dyDescent="0.3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customHeight="1" x14ac:dyDescent="0.3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customHeight="1" x14ac:dyDescent="0.3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customHeight="1" x14ac:dyDescent="0.3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customHeight="1" x14ac:dyDescent="0.3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customHeight="1" x14ac:dyDescent="0.3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customHeight="1" x14ac:dyDescent="0.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customHeight="1" x14ac:dyDescent="0.3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customHeight="1" x14ac:dyDescent="0.3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customHeight="1" x14ac:dyDescent="0.3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customHeight="1" x14ac:dyDescent="0.3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customHeight="1" x14ac:dyDescent="0.3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customHeight="1" x14ac:dyDescent="0.3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customHeight="1" x14ac:dyDescent="0.3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customHeight="1" x14ac:dyDescent="0.3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customHeight="1" x14ac:dyDescent="0.3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customHeight="1" x14ac:dyDescent="0.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customHeight="1" x14ac:dyDescent="0.3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customHeight="1" x14ac:dyDescent="0.3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customHeight="1" x14ac:dyDescent="0.3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customHeight="1" x14ac:dyDescent="0.3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customHeight="1" x14ac:dyDescent="0.3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customHeight="1" x14ac:dyDescent="0.3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customHeight="1" x14ac:dyDescent="0.3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customHeight="1" x14ac:dyDescent="0.3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customHeight="1" x14ac:dyDescent="0.3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customHeight="1" x14ac:dyDescent="0.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customHeight="1" x14ac:dyDescent="0.3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customHeight="1" x14ac:dyDescent="0.3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customHeight="1" x14ac:dyDescent="0.3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customHeight="1" x14ac:dyDescent="0.3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customHeight="1" x14ac:dyDescent="0.3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customHeight="1" x14ac:dyDescent="0.3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customHeight="1" x14ac:dyDescent="0.3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customHeight="1" x14ac:dyDescent="0.3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customHeight="1" x14ac:dyDescent="0.3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customHeight="1" x14ac:dyDescent="0.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customHeight="1" x14ac:dyDescent="0.3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customHeight="1" x14ac:dyDescent="0.3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customHeight="1" x14ac:dyDescent="0.3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customHeight="1" x14ac:dyDescent="0.3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customHeight="1" x14ac:dyDescent="0.3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customHeight="1" x14ac:dyDescent="0.3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customHeight="1" x14ac:dyDescent="0.3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customHeight="1" x14ac:dyDescent="0.3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customHeight="1" x14ac:dyDescent="0.3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customHeight="1" x14ac:dyDescent="0.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customHeight="1" x14ac:dyDescent="0.3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customHeight="1" x14ac:dyDescent="0.3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customHeight="1" x14ac:dyDescent="0.3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customHeight="1" x14ac:dyDescent="0.3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customHeight="1" x14ac:dyDescent="0.3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customHeight="1" x14ac:dyDescent="0.3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customHeight="1" x14ac:dyDescent="0.3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customHeight="1" x14ac:dyDescent="0.3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customHeight="1" x14ac:dyDescent="0.3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customHeight="1" x14ac:dyDescent="0.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customHeight="1" x14ac:dyDescent="0.3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customHeight="1" x14ac:dyDescent="0.3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customHeight="1" x14ac:dyDescent="0.3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customHeight="1" x14ac:dyDescent="0.3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customHeight="1" x14ac:dyDescent="0.3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customHeight="1" x14ac:dyDescent="0.3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customHeight="1" x14ac:dyDescent="0.3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customHeight="1" x14ac:dyDescent="0.3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customHeight="1" x14ac:dyDescent="0.3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customHeight="1" x14ac:dyDescent="0.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customHeight="1" x14ac:dyDescent="0.3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customHeight="1" x14ac:dyDescent="0.3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customHeight="1" x14ac:dyDescent="0.3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customHeight="1" x14ac:dyDescent="0.3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customHeight="1" x14ac:dyDescent="0.3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customHeight="1" x14ac:dyDescent="0.3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customHeight="1" x14ac:dyDescent="0.3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customHeight="1" x14ac:dyDescent="0.3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customHeight="1" x14ac:dyDescent="0.3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customHeight="1" x14ac:dyDescent="0.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customHeight="1" x14ac:dyDescent="0.3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customHeight="1" x14ac:dyDescent="0.3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customHeight="1" x14ac:dyDescent="0.3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customHeight="1" x14ac:dyDescent="0.3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customHeight="1" x14ac:dyDescent="0.3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customHeight="1" x14ac:dyDescent="0.3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customHeight="1" x14ac:dyDescent="0.3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customHeight="1" x14ac:dyDescent="0.3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customHeight="1" x14ac:dyDescent="0.3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customHeight="1" x14ac:dyDescent="0.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customHeight="1" x14ac:dyDescent="0.3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customHeight="1" x14ac:dyDescent="0.3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customHeight="1" x14ac:dyDescent="0.3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customHeight="1" x14ac:dyDescent="0.3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customHeight="1" x14ac:dyDescent="0.3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customHeight="1" x14ac:dyDescent="0.3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2.75" customHeight="1" x14ac:dyDescent="0.3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2.75" customHeight="1" x14ac:dyDescent="0.3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2.75" customHeight="1" x14ac:dyDescent="0.3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2.75" customHeight="1" x14ac:dyDescent="0.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2.75" customHeight="1" x14ac:dyDescent="0.3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2.75" customHeight="1" x14ac:dyDescent="0.3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2.75" customHeight="1" x14ac:dyDescent="0.3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2.75" customHeight="1" x14ac:dyDescent="0.3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2.75" customHeight="1" x14ac:dyDescent="0.3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2.75" customHeight="1" x14ac:dyDescent="0.3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2.75" customHeight="1" x14ac:dyDescent="0.3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zoomScaleNormal="100" workbookViewId="0"/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</v>
      </c>
      <c r="B1" s="2"/>
      <c r="C1" s="94"/>
      <c r="D1" s="94"/>
      <c r="E1" s="94"/>
      <c r="F1" s="94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2.75" customHeight="1" x14ac:dyDescent="0.3">
      <c r="A2" s="2" t="s">
        <v>102</v>
      </c>
      <c r="B2" s="2"/>
      <c r="C2" s="94"/>
      <c r="D2" s="94"/>
      <c r="E2" s="94"/>
      <c r="F2" s="94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2.75" customHeight="1" x14ac:dyDescent="0.3">
      <c r="A3" s="63" t="s">
        <v>79</v>
      </c>
      <c r="B3" s="63"/>
      <c r="C3" s="63"/>
      <c r="D3" s="63"/>
      <c r="E3" s="63"/>
      <c r="F3" s="63"/>
      <c r="G3" s="95"/>
      <c r="H3" s="95"/>
      <c r="I3" s="95"/>
      <c r="J3" s="63"/>
      <c r="K3" s="95"/>
      <c r="L3" s="95"/>
      <c r="M3" s="95"/>
      <c r="N3" s="63"/>
      <c r="O3" s="95"/>
      <c r="P3" s="95"/>
      <c r="Q3" s="95"/>
      <c r="R3" s="95"/>
      <c r="S3" s="63"/>
      <c r="T3" s="63"/>
      <c r="U3" s="63"/>
      <c r="V3" s="63"/>
      <c r="W3" s="63"/>
      <c r="X3" s="63"/>
      <c r="Y3" s="63"/>
      <c r="Z3" s="63"/>
    </row>
    <row r="4" spans="1:26" ht="12.75" customHeight="1" x14ac:dyDescent="0.3">
      <c r="A4" s="63" t="s">
        <v>103</v>
      </c>
      <c r="B4" s="63"/>
      <c r="C4" s="63"/>
      <c r="D4" s="63"/>
      <c r="E4" s="63"/>
      <c r="F4" s="63"/>
      <c r="G4" s="95"/>
      <c r="H4" s="95"/>
      <c r="I4" s="95"/>
      <c r="J4" s="63"/>
      <c r="K4" s="95"/>
      <c r="L4" s="95"/>
      <c r="M4" s="95"/>
      <c r="N4" s="63"/>
      <c r="O4" s="95"/>
      <c r="P4" s="95"/>
      <c r="Q4" s="95"/>
      <c r="R4" s="95"/>
      <c r="S4" s="63"/>
      <c r="T4" s="63"/>
      <c r="U4" s="63"/>
      <c r="V4" s="63"/>
      <c r="W4" s="63"/>
      <c r="X4" s="63"/>
      <c r="Y4" s="63"/>
      <c r="Z4" s="63"/>
    </row>
    <row r="5" spans="1:26" ht="12.75" customHeight="1" x14ac:dyDescent="0.3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2.75" customHeight="1" x14ac:dyDescent="0.3">
      <c r="A6" s="63"/>
      <c r="B6" s="63"/>
      <c r="C6" s="63"/>
      <c r="D6" s="63"/>
      <c r="E6" s="63"/>
      <c r="F6" s="63"/>
      <c r="G6" s="67" t="s">
        <v>83</v>
      </c>
      <c r="H6" s="67" t="s">
        <v>84</v>
      </c>
      <c r="I6" s="67" t="s">
        <v>85</v>
      </c>
      <c r="J6" s="96" t="s">
        <v>86</v>
      </c>
      <c r="K6" s="67" t="s">
        <v>83</v>
      </c>
      <c r="L6" s="67" t="s">
        <v>84</v>
      </c>
      <c r="M6" s="67" t="s">
        <v>85</v>
      </c>
      <c r="N6" s="96" t="s">
        <v>86</v>
      </c>
      <c r="O6" s="67" t="s">
        <v>83</v>
      </c>
      <c r="P6" s="67" t="s">
        <v>84</v>
      </c>
      <c r="Q6" s="67" t="s">
        <v>85</v>
      </c>
      <c r="R6" s="97" t="s">
        <v>86</v>
      </c>
      <c r="S6" s="63"/>
      <c r="T6" s="63"/>
      <c r="U6" s="63"/>
      <c r="V6" s="63"/>
      <c r="W6" s="63"/>
      <c r="X6" s="63"/>
      <c r="Y6" s="63"/>
      <c r="Z6" s="63"/>
    </row>
    <row r="7" spans="1:26" ht="12.75" customHeight="1" x14ac:dyDescent="0.3">
      <c r="A7" s="63"/>
      <c r="B7" s="63"/>
      <c r="C7" s="63"/>
      <c r="D7" s="63"/>
      <c r="E7" s="63"/>
      <c r="F7" s="63"/>
      <c r="G7" s="69">
        <v>2021</v>
      </c>
      <c r="H7" s="69">
        <v>2021</v>
      </c>
      <c r="I7" s="69">
        <v>2021</v>
      </c>
      <c r="J7" s="98">
        <v>2021</v>
      </c>
      <c r="K7" s="69">
        <v>2022</v>
      </c>
      <c r="L7" s="69">
        <v>2022</v>
      </c>
      <c r="M7" s="69">
        <v>2022</v>
      </c>
      <c r="N7" s="98">
        <v>2022</v>
      </c>
      <c r="O7" s="69">
        <v>2023</v>
      </c>
      <c r="P7" s="69">
        <v>2022</v>
      </c>
      <c r="Q7" s="69">
        <v>2022</v>
      </c>
      <c r="R7" s="70">
        <v>2022</v>
      </c>
      <c r="S7" s="63"/>
      <c r="T7" s="63"/>
      <c r="U7" s="63"/>
      <c r="V7" s="63"/>
      <c r="W7" s="63"/>
      <c r="X7" s="63"/>
      <c r="Y7" s="63"/>
      <c r="Z7" s="63"/>
    </row>
    <row r="8" spans="1:26" ht="12.75" customHeight="1" x14ac:dyDescent="0.3">
      <c r="A8" s="94" t="s">
        <v>104</v>
      </c>
      <c r="B8" s="94"/>
      <c r="C8" s="63"/>
      <c r="D8" s="63"/>
      <c r="E8" s="63"/>
      <c r="F8" s="63"/>
      <c r="G8" s="63"/>
      <c r="H8" s="63"/>
      <c r="I8" s="63"/>
      <c r="J8" s="99"/>
      <c r="K8" s="63"/>
      <c r="L8" s="63"/>
      <c r="M8" s="63"/>
      <c r="N8" s="99"/>
      <c r="O8" s="63"/>
      <c r="P8" s="63"/>
      <c r="Q8" s="63"/>
      <c r="R8" s="72"/>
      <c r="S8" s="63"/>
      <c r="T8" s="63"/>
      <c r="U8" s="63"/>
      <c r="V8" s="63"/>
      <c r="W8" s="63"/>
      <c r="X8" s="63"/>
      <c r="Y8" s="63"/>
      <c r="Z8" s="63"/>
    </row>
    <row r="9" spans="1:26" ht="12.75" customHeight="1" x14ac:dyDescent="0.3">
      <c r="A9" s="63" t="s">
        <v>105</v>
      </c>
      <c r="B9" s="63"/>
      <c r="C9" s="63"/>
      <c r="D9" s="63"/>
      <c r="E9" s="63"/>
      <c r="F9" s="63"/>
      <c r="G9" s="63"/>
      <c r="H9" s="63"/>
      <c r="I9" s="63"/>
      <c r="J9" s="99"/>
      <c r="K9" s="63"/>
      <c r="L9" s="63"/>
      <c r="M9" s="63"/>
      <c r="N9" s="99"/>
      <c r="O9" s="63"/>
      <c r="P9" s="63"/>
      <c r="Q9" s="63"/>
      <c r="R9" s="72"/>
      <c r="S9" s="63"/>
      <c r="T9" s="63"/>
      <c r="U9" s="63"/>
      <c r="V9" s="63"/>
      <c r="W9" s="63"/>
      <c r="X9" s="63"/>
      <c r="Y9" s="63"/>
      <c r="Z9" s="63"/>
    </row>
    <row r="10" spans="1:26" ht="12.75" customHeight="1" x14ac:dyDescent="0.3">
      <c r="A10" s="63"/>
      <c r="B10" s="63"/>
      <c r="C10" s="63" t="s">
        <v>106</v>
      </c>
      <c r="D10" s="63"/>
      <c r="E10" s="63"/>
      <c r="F10" s="63"/>
      <c r="G10" s="100">
        <v>588259.35000000009</v>
      </c>
      <c r="H10" s="100">
        <v>544427.10000000009</v>
      </c>
      <c r="I10" s="100">
        <v>526867.67000000004</v>
      </c>
      <c r="J10" s="101">
        <v>421946.28</v>
      </c>
      <c r="K10" s="100">
        <v>420626.22000000003</v>
      </c>
      <c r="L10" s="100">
        <v>407361.43000000005</v>
      </c>
      <c r="M10" s="100">
        <v>427961.31000000006</v>
      </c>
      <c r="N10" s="101">
        <v>360302.32</v>
      </c>
      <c r="O10" s="100">
        <v>470021.58</v>
      </c>
      <c r="P10" s="102">
        <v>5819449</v>
      </c>
      <c r="Q10" s="102">
        <v>6113733</v>
      </c>
      <c r="R10" s="103">
        <v>5147176</v>
      </c>
      <c r="S10" s="63"/>
      <c r="T10" s="63"/>
      <c r="U10" s="63"/>
      <c r="V10" s="63"/>
      <c r="W10" s="63"/>
      <c r="X10" s="63"/>
      <c r="Y10" s="63"/>
      <c r="Z10" s="63"/>
    </row>
    <row r="11" spans="1:26" ht="12.75" customHeight="1" x14ac:dyDescent="0.3">
      <c r="A11" s="63"/>
      <c r="B11" s="63"/>
      <c r="C11" s="63" t="s">
        <v>107</v>
      </c>
      <c r="D11" s="63"/>
      <c r="E11" s="63"/>
      <c r="F11" s="63"/>
      <c r="G11" s="104">
        <v>0</v>
      </c>
      <c r="H11" s="104">
        <v>0</v>
      </c>
      <c r="I11" s="104">
        <v>0</v>
      </c>
      <c r="J11" s="105">
        <v>0</v>
      </c>
      <c r="K11" s="104">
        <v>0</v>
      </c>
      <c r="L11" s="104">
        <v>0</v>
      </c>
      <c r="M11" s="104">
        <v>0</v>
      </c>
      <c r="N11" s="105">
        <v>63789.320000000007</v>
      </c>
      <c r="O11" s="104">
        <v>77903.700000000012</v>
      </c>
      <c r="P11" s="78">
        <v>0</v>
      </c>
      <c r="Q11" s="78">
        <v>0</v>
      </c>
      <c r="R11" s="106">
        <v>911276</v>
      </c>
      <c r="S11" s="63"/>
      <c r="T11" s="63"/>
      <c r="U11" s="63"/>
      <c r="V11" s="63"/>
      <c r="W11" s="63"/>
      <c r="X11" s="63"/>
      <c r="Y11" s="63"/>
      <c r="Z11" s="63"/>
    </row>
    <row r="12" spans="1:26" ht="12.75" customHeight="1" x14ac:dyDescent="0.3">
      <c r="A12" s="63"/>
      <c r="B12" s="63"/>
      <c r="C12" s="63" t="s">
        <v>108</v>
      </c>
      <c r="D12" s="63"/>
      <c r="E12" s="63"/>
      <c r="F12" s="63"/>
      <c r="G12" s="107">
        <v>119266.21</v>
      </c>
      <c r="H12" s="107">
        <v>127872.22000000002</v>
      </c>
      <c r="I12" s="107">
        <v>132237.42000000001</v>
      </c>
      <c r="J12" s="108">
        <v>142941.47</v>
      </c>
      <c r="K12" s="107">
        <v>146234.83000000002</v>
      </c>
      <c r="L12" s="107">
        <v>141493.03000000003</v>
      </c>
      <c r="M12" s="107">
        <v>189221.90000000002</v>
      </c>
      <c r="N12" s="108">
        <v>224561.47000000003</v>
      </c>
      <c r="O12" s="107">
        <v>185858.33000000002</v>
      </c>
      <c r="P12" s="78">
        <v>2021329</v>
      </c>
      <c r="Q12" s="78">
        <v>2703170</v>
      </c>
      <c r="R12" s="106">
        <v>3208021</v>
      </c>
      <c r="S12" s="63"/>
      <c r="T12" s="63"/>
      <c r="U12" s="63"/>
      <c r="V12" s="63"/>
      <c r="W12" s="63"/>
      <c r="X12" s="63"/>
      <c r="Y12" s="63"/>
      <c r="Z12" s="63"/>
    </row>
    <row r="13" spans="1:26" ht="12.75" customHeight="1" x14ac:dyDescent="0.3">
      <c r="A13" s="63"/>
      <c r="B13" s="63"/>
      <c r="C13" s="63"/>
      <c r="D13" s="63"/>
      <c r="E13" s="63"/>
      <c r="F13" s="94" t="s">
        <v>109</v>
      </c>
      <c r="G13" s="109">
        <f t="shared" ref="G13:R13" si="0">SUM(G10:G12)</f>
        <v>707525.56</v>
      </c>
      <c r="H13" s="109">
        <f t="shared" si="0"/>
        <v>672299.32000000007</v>
      </c>
      <c r="I13" s="109">
        <f t="shared" si="0"/>
        <v>659105.09000000008</v>
      </c>
      <c r="J13" s="110">
        <f t="shared" si="0"/>
        <v>564887.75</v>
      </c>
      <c r="K13" s="109">
        <f t="shared" si="0"/>
        <v>566861.05000000005</v>
      </c>
      <c r="L13" s="109">
        <f t="shared" si="0"/>
        <v>548854.46000000008</v>
      </c>
      <c r="M13" s="109">
        <f t="shared" si="0"/>
        <v>617183.21000000008</v>
      </c>
      <c r="N13" s="110">
        <f t="shared" si="0"/>
        <v>648653.1100000001</v>
      </c>
      <c r="O13" s="109">
        <f t="shared" si="0"/>
        <v>733783.6100000001</v>
      </c>
      <c r="P13" s="111">
        <f t="shared" si="0"/>
        <v>7840778</v>
      </c>
      <c r="Q13" s="111">
        <f t="shared" si="0"/>
        <v>8816903</v>
      </c>
      <c r="R13" s="112">
        <f t="shared" si="0"/>
        <v>9266473</v>
      </c>
      <c r="S13" s="63"/>
      <c r="T13" s="63"/>
      <c r="U13" s="63"/>
      <c r="V13" s="63"/>
      <c r="W13" s="63"/>
      <c r="X13" s="63"/>
      <c r="Y13" s="63"/>
      <c r="Z13" s="63"/>
    </row>
    <row r="14" spans="1:26" ht="12.75" customHeight="1" x14ac:dyDescent="0.3">
      <c r="A14" s="113" t="s">
        <v>110</v>
      </c>
      <c r="B14" s="63"/>
      <c r="C14" s="63"/>
      <c r="D14" s="63"/>
      <c r="E14" s="63"/>
      <c r="F14" s="63"/>
      <c r="G14" s="104">
        <v>1823079.37</v>
      </c>
      <c r="H14" s="104">
        <v>1910414.8000000003</v>
      </c>
      <c r="I14" s="104">
        <v>2028183.1500000001</v>
      </c>
      <c r="J14" s="105">
        <v>2164367.73</v>
      </c>
      <c r="K14" s="104">
        <v>2183434.4000000004</v>
      </c>
      <c r="L14" s="104">
        <v>2277323.9300000002</v>
      </c>
      <c r="M14" s="104">
        <v>2294413.8000000003</v>
      </c>
      <c r="N14" s="105">
        <v>2291569.91</v>
      </c>
      <c r="O14" s="104">
        <v>2264442.8800000004</v>
      </c>
      <c r="P14" s="78">
        <v>32533199</v>
      </c>
      <c r="Q14" s="78">
        <v>32777340</v>
      </c>
      <c r="R14" s="106">
        <v>32736713</v>
      </c>
      <c r="S14" s="63"/>
      <c r="T14" s="63"/>
      <c r="U14" s="63"/>
      <c r="V14" s="63"/>
      <c r="W14" s="63"/>
      <c r="X14" s="63"/>
      <c r="Y14" s="63"/>
      <c r="Z14" s="63"/>
    </row>
    <row r="15" spans="1:26" ht="12.75" customHeight="1" x14ac:dyDescent="0.3">
      <c r="A15" s="63" t="s">
        <v>111</v>
      </c>
      <c r="B15" s="63"/>
      <c r="C15" s="63"/>
      <c r="D15" s="63"/>
      <c r="E15" s="63"/>
      <c r="F15" s="63"/>
      <c r="G15" s="104">
        <v>71079.33</v>
      </c>
      <c r="H15" s="104">
        <v>77520.590000000011</v>
      </c>
      <c r="I15" s="104">
        <v>85407.98000000001</v>
      </c>
      <c r="J15" s="105">
        <v>92641.71</v>
      </c>
      <c r="K15" s="104">
        <v>96863.41</v>
      </c>
      <c r="L15" s="104">
        <v>95334.400000000009</v>
      </c>
      <c r="M15" s="104">
        <v>96092.780000000013</v>
      </c>
      <c r="N15" s="105">
        <v>97877.99</v>
      </c>
      <c r="O15" s="104">
        <v>98916.580000000016</v>
      </c>
      <c r="P15" s="78">
        <v>1361920</v>
      </c>
      <c r="Q15" s="78">
        <v>1372754</v>
      </c>
      <c r="R15" s="106">
        <v>1398257</v>
      </c>
      <c r="S15" s="63"/>
      <c r="T15" s="63"/>
      <c r="U15" s="63"/>
      <c r="V15" s="63"/>
      <c r="W15" s="63"/>
      <c r="X15" s="63"/>
      <c r="Y15" s="63"/>
      <c r="Z15" s="63"/>
    </row>
    <row r="16" spans="1:26" ht="12.75" customHeight="1" x14ac:dyDescent="0.3">
      <c r="A16" s="63" t="s">
        <v>112</v>
      </c>
      <c r="B16" s="63"/>
      <c r="C16" s="63"/>
      <c r="D16" s="63"/>
      <c r="E16" s="63"/>
      <c r="F16" s="63"/>
      <c r="G16" s="107">
        <v>206926.72000000003</v>
      </c>
      <c r="H16" s="107">
        <v>207733.12000000002</v>
      </c>
      <c r="I16" s="107">
        <v>219093.77000000002</v>
      </c>
      <c r="J16" s="108">
        <v>299029.22000000003</v>
      </c>
      <c r="K16" s="107">
        <v>326004.42000000004</v>
      </c>
      <c r="L16" s="107">
        <v>323052.66000000003</v>
      </c>
      <c r="M16" s="107">
        <v>321663.30000000005</v>
      </c>
      <c r="N16" s="108">
        <v>363532.75000000006</v>
      </c>
      <c r="O16" s="107">
        <v>367181.08</v>
      </c>
      <c r="P16" s="114">
        <v>4615038</v>
      </c>
      <c r="Q16" s="114">
        <v>4595190</v>
      </c>
      <c r="R16" s="106">
        <v>5193325</v>
      </c>
      <c r="S16" s="63"/>
      <c r="T16" s="63"/>
      <c r="U16" s="63"/>
      <c r="V16" s="63"/>
      <c r="W16" s="63"/>
      <c r="X16" s="63"/>
      <c r="Y16" s="63"/>
      <c r="Z16" s="63"/>
    </row>
    <row r="17" spans="1:26" ht="12.75" customHeight="1" x14ac:dyDescent="0.3">
      <c r="A17" s="94"/>
      <c r="B17" s="94"/>
      <c r="C17" s="94"/>
      <c r="D17" s="94"/>
      <c r="E17" s="94"/>
      <c r="F17" s="94" t="s">
        <v>113</v>
      </c>
      <c r="G17" s="115">
        <f t="shared" ref="G17:R17" si="1">SUM(G13:G16)</f>
        <v>2808610.9800000004</v>
      </c>
      <c r="H17" s="115">
        <f t="shared" si="1"/>
        <v>2867967.83</v>
      </c>
      <c r="I17" s="115">
        <f t="shared" si="1"/>
        <v>2991789.99</v>
      </c>
      <c r="J17" s="116">
        <f t="shared" si="1"/>
        <v>3120926.41</v>
      </c>
      <c r="K17" s="115">
        <f t="shared" si="1"/>
        <v>3173163.2800000003</v>
      </c>
      <c r="L17" s="115">
        <f t="shared" si="1"/>
        <v>3244565.45</v>
      </c>
      <c r="M17" s="115">
        <f t="shared" si="1"/>
        <v>3329353.09</v>
      </c>
      <c r="N17" s="116">
        <f t="shared" si="1"/>
        <v>3401633.7600000007</v>
      </c>
      <c r="O17" s="115">
        <f t="shared" si="1"/>
        <v>3464324.1500000004</v>
      </c>
      <c r="P17" s="115">
        <f t="shared" si="1"/>
        <v>46350935</v>
      </c>
      <c r="Q17" s="115">
        <f t="shared" si="1"/>
        <v>47562187</v>
      </c>
      <c r="R17" s="117">
        <f t="shared" si="1"/>
        <v>48594768</v>
      </c>
      <c r="S17" s="94"/>
      <c r="T17" s="94"/>
      <c r="U17" s="94"/>
      <c r="V17" s="94"/>
      <c r="W17" s="94"/>
      <c r="X17" s="94"/>
      <c r="Y17" s="94"/>
      <c r="Z17" s="94"/>
    </row>
    <row r="18" spans="1:26" ht="12.75" customHeight="1" x14ac:dyDescent="0.3">
      <c r="A18" s="94" t="s">
        <v>114</v>
      </c>
      <c r="B18" s="94"/>
      <c r="C18" s="63"/>
      <c r="D18" s="63"/>
      <c r="E18" s="63"/>
      <c r="F18" s="63"/>
      <c r="G18" s="118"/>
      <c r="H18" s="118"/>
      <c r="I18" s="118"/>
      <c r="J18" s="119"/>
      <c r="K18" s="118"/>
      <c r="L18" s="118"/>
      <c r="M18" s="118"/>
      <c r="N18" s="119"/>
      <c r="O18" s="118"/>
      <c r="P18" s="118"/>
      <c r="Q18" s="118"/>
      <c r="R18" s="120"/>
      <c r="S18" s="63"/>
      <c r="T18" s="63"/>
      <c r="U18" s="63"/>
      <c r="V18" s="63"/>
      <c r="W18" s="63"/>
      <c r="X18" s="63"/>
      <c r="Y18" s="63"/>
      <c r="Z18" s="63"/>
    </row>
    <row r="19" spans="1:26" ht="12.75" customHeight="1" x14ac:dyDescent="0.3">
      <c r="A19" s="63" t="s">
        <v>115</v>
      </c>
      <c r="B19" s="63"/>
      <c r="C19" s="63"/>
      <c r="D19" s="63"/>
      <c r="E19" s="63"/>
      <c r="F19" s="63"/>
      <c r="G19" s="121"/>
      <c r="H19" s="121"/>
      <c r="I19" s="121"/>
      <c r="J19" s="110"/>
      <c r="K19" s="121"/>
      <c r="L19" s="121"/>
      <c r="M19" s="121"/>
      <c r="N19" s="110"/>
      <c r="O19" s="121"/>
      <c r="P19" s="121"/>
      <c r="Q19" s="121"/>
      <c r="R19" s="106"/>
      <c r="S19" s="63"/>
      <c r="T19" s="63"/>
      <c r="U19" s="63"/>
      <c r="V19" s="63"/>
      <c r="W19" s="63"/>
      <c r="X19" s="63"/>
      <c r="Y19" s="63"/>
      <c r="Z19" s="63"/>
    </row>
    <row r="20" spans="1:26" ht="12.75" customHeight="1" x14ac:dyDescent="0.3">
      <c r="A20" s="63"/>
      <c r="B20" s="63"/>
      <c r="C20" s="63" t="s">
        <v>116</v>
      </c>
      <c r="D20" s="63"/>
      <c r="E20" s="63"/>
      <c r="F20" s="63"/>
      <c r="G20" s="100">
        <v>300856.99000000005</v>
      </c>
      <c r="H20" s="100">
        <v>293851.18000000005</v>
      </c>
      <c r="I20" s="100">
        <v>287767.34000000003</v>
      </c>
      <c r="J20" s="101">
        <v>300507.69</v>
      </c>
      <c r="K20" s="100">
        <v>284640.23000000004</v>
      </c>
      <c r="L20" s="100">
        <v>292247.62000000005</v>
      </c>
      <c r="M20" s="100">
        <v>295812.30000000005</v>
      </c>
      <c r="N20" s="101">
        <v>313610.50000000006</v>
      </c>
      <c r="O20" s="100">
        <v>304120.60000000003</v>
      </c>
      <c r="P20" s="122">
        <v>4174966</v>
      </c>
      <c r="Q20" s="122">
        <v>4225890</v>
      </c>
      <c r="R20" s="103">
        <v>4480150</v>
      </c>
      <c r="S20" s="63"/>
      <c r="T20" s="63"/>
      <c r="U20" s="63"/>
      <c r="V20" s="63"/>
      <c r="W20" s="63"/>
      <c r="X20" s="63"/>
      <c r="Y20" s="63"/>
      <c r="Z20" s="63"/>
    </row>
    <row r="21" spans="1:26" ht="12.75" customHeight="1" x14ac:dyDescent="0.3">
      <c r="A21" s="63"/>
      <c r="B21" s="63"/>
      <c r="C21" s="63" t="s">
        <v>117</v>
      </c>
      <c r="D21" s="63"/>
      <c r="E21" s="63"/>
      <c r="F21" s="63"/>
      <c r="G21" s="104">
        <v>37305.94</v>
      </c>
      <c r="H21" s="104">
        <v>43605.170000000006</v>
      </c>
      <c r="I21" s="104">
        <v>45014.130000000005</v>
      </c>
      <c r="J21" s="105">
        <v>58623.810000000005</v>
      </c>
      <c r="K21" s="104">
        <v>43204.140000000007</v>
      </c>
      <c r="L21" s="104">
        <v>35299.460000000006</v>
      </c>
      <c r="M21" s="104">
        <v>39210.920000000006</v>
      </c>
      <c r="N21" s="105">
        <v>47005.91</v>
      </c>
      <c r="O21" s="104">
        <v>41439.090000000004</v>
      </c>
      <c r="P21" s="78">
        <v>504278</v>
      </c>
      <c r="Q21" s="78">
        <v>560156</v>
      </c>
      <c r="R21" s="106">
        <v>671513</v>
      </c>
      <c r="S21" s="63"/>
      <c r="T21" s="63"/>
      <c r="U21" s="63"/>
      <c r="V21" s="63"/>
      <c r="W21" s="63"/>
      <c r="X21" s="63"/>
      <c r="Y21" s="63"/>
      <c r="Z21" s="63"/>
    </row>
    <row r="22" spans="1:26" ht="12.75" customHeight="1" x14ac:dyDescent="0.3">
      <c r="A22" s="63"/>
      <c r="B22" s="63"/>
      <c r="C22" s="63" t="s">
        <v>118</v>
      </c>
      <c r="D22" s="63"/>
      <c r="E22" s="63"/>
      <c r="F22" s="63"/>
      <c r="G22" s="104">
        <v>90426.840000000011</v>
      </c>
      <c r="H22" s="104">
        <v>78791.37000000001</v>
      </c>
      <c r="I22" s="104">
        <v>98918.400000000009</v>
      </c>
      <c r="J22" s="105">
        <v>101454.57</v>
      </c>
      <c r="K22" s="104">
        <v>127198.19000000002</v>
      </c>
      <c r="L22" s="104">
        <v>111722.45000000001</v>
      </c>
      <c r="M22" s="104">
        <v>126248.85</v>
      </c>
      <c r="N22" s="105">
        <v>106025.50000000001</v>
      </c>
      <c r="O22" s="104">
        <v>120264.83000000002</v>
      </c>
      <c r="P22" s="78">
        <v>1596035</v>
      </c>
      <c r="Q22" s="78">
        <v>1803555</v>
      </c>
      <c r="R22" s="106">
        <v>1514650</v>
      </c>
      <c r="S22" s="63"/>
      <c r="T22" s="63"/>
      <c r="U22" s="63"/>
      <c r="V22" s="63"/>
      <c r="W22" s="63"/>
      <c r="X22" s="63"/>
      <c r="Y22" s="63"/>
      <c r="Z22" s="63"/>
    </row>
    <row r="23" spans="1:26" ht="12.75" customHeight="1" x14ac:dyDescent="0.3">
      <c r="A23" s="63"/>
      <c r="B23" s="63"/>
      <c r="C23" s="63" t="s">
        <v>119</v>
      </c>
      <c r="D23" s="63"/>
      <c r="E23" s="63"/>
      <c r="F23" s="63"/>
      <c r="G23" s="104">
        <v>79818.97</v>
      </c>
      <c r="H23" s="104">
        <v>83115.48000000001</v>
      </c>
      <c r="I23" s="104">
        <v>82784.240000000005</v>
      </c>
      <c r="J23" s="105">
        <v>84653.94</v>
      </c>
      <c r="K23" s="104">
        <v>86733.360000000015</v>
      </c>
      <c r="L23" s="104">
        <v>85732.010000000009</v>
      </c>
      <c r="M23" s="104">
        <v>82342.61</v>
      </c>
      <c r="N23" s="105">
        <v>88526.27</v>
      </c>
      <c r="O23" s="104">
        <v>88358.97</v>
      </c>
      <c r="P23" s="78">
        <v>1224743</v>
      </c>
      <c r="Q23" s="78">
        <v>1176323</v>
      </c>
      <c r="R23" s="106">
        <v>1264661</v>
      </c>
      <c r="S23" s="63"/>
      <c r="T23" s="63"/>
      <c r="U23" s="63"/>
      <c r="V23" s="63"/>
      <c r="W23" s="63"/>
      <c r="X23" s="63"/>
      <c r="Y23" s="63"/>
      <c r="Z23" s="63"/>
    </row>
    <row r="24" spans="1:26" ht="12.75" customHeight="1" x14ac:dyDescent="0.3">
      <c r="A24" s="63"/>
      <c r="B24" s="63"/>
      <c r="C24" s="63" t="s">
        <v>120</v>
      </c>
      <c r="D24" s="63"/>
      <c r="E24" s="63"/>
      <c r="F24" s="63"/>
      <c r="G24" s="107">
        <v>48915.16</v>
      </c>
      <c r="H24" s="107">
        <v>48938.960000000006</v>
      </c>
      <c r="I24" s="107">
        <v>48963.110000000008</v>
      </c>
      <c r="J24" s="108">
        <v>48987.610000000008</v>
      </c>
      <c r="K24" s="107">
        <v>0</v>
      </c>
      <c r="L24" s="107">
        <v>0</v>
      </c>
      <c r="M24" s="107">
        <v>0</v>
      </c>
      <c r="N24" s="108">
        <v>0</v>
      </c>
      <c r="O24" s="107">
        <v>27941.410000000003</v>
      </c>
      <c r="P24" s="114">
        <v>0</v>
      </c>
      <c r="Q24" s="114">
        <v>0</v>
      </c>
      <c r="R24" s="123">
        <v>0</v>
      </c>
      <c r="S24" s="63"/>
      <c r="T24" s="63"/>
      <c r="U24" s="63"/>
      <c r="V24" s="63"/>
      <c r="W24" s="63"/>
      <c r="X24" s="63"/>
      <c r="Y24" s="63"/>
      <c r="Z24" s="63"/>
    </row>
    <row r="25" spans="1:26" ht="12.75" customHeight="1" x14ac:dyDescent="0.3">
      <c r="A25" s="63"/>
      <c r="B25" s="63"/>
      <c r="C25" s="63"/>
      <c r="D25" s="63"/>
      <c r="E25" s="63"/>
      <c r="F25" s="63" t="s">
        <v>121</v>
      </c>
      <c r="G25" s="124">
        <f t="shared" ref="G25:R25" si="2">SUM(G20:G24)</f>
        <v>557323.90000000014</v>
      </c>
      <c r="H25" s="124">
        <f t="shared" si="2"/>
        <v>548302.16</v>
      </c>
      <c r="I25" s="124">
        <f t="shared" si="2"/>
        <v>563447.22000000009</v>
      </c>
      <c r="J25" s="125">
        <f t="shared" si="2"/>
        <v>594227.62</v>
      </c>
      <c r="K25" s="124">
        <f t="shared" si="2"/>
        <v>541775.92000000004</v>
      </c>
      <c r="L25" s="124">
        <f t="shared" si="2"/>
        <v>525001.54</v>
      </c>
      <c r="M25" s="124">
        <f t="shared" si="2"/>
        <v>543614.68000000005</v>
      </c>
      <c r="N25" s="125">
        <f t="shared" si="2"/>
        <v>555168.18000000005</v>
      </c>
      <c r="O25" s="124">
        <f t="shared" si="2"/>
        <v>582124.90000000014</v>
      </c>
      <c r="P25" s="121">
        <f t="shared" si="2"/>
        <v>7500022</v>
      </c>
      <c r="Q25" s="121">
        <f t="shared" si="2"/>
        <v>7765924</v>
      </c>
      <c r="R25" s="106">
        <f t="shared" si="2"/>
        <v>7930974</v>
      </c>
      <c r="S25" s="63"/>
      <c r="T25" s="63"/>
      <c r="U25" s="63"/>
      <c r="V25" s="63"/>
      <c r="W25" s="63"/>
      <c r="X25" s="63"/>
      <c r="Y25" s="63"/>
      <c r="Z25" s="63"/>
    </row>
    <row r="26" spans="1:26" ht="12.75" customHeight="1" x14ac:dyDescent="0.3">
      <c r="A26" s="113" t="s">
        <v>122</v>
      </c>
      <c r="B26" s="63"/>
      <c r="C26" s="63"/>
      <c r="D26" s="63"/>
      <c r="E26" s="63"/>
      <c r="F26" s="63"/>
      <c r="G26" s="100">
        <v>172593.82</v>
      </c>
      <c r="H26" s="100">
        <v>158570.02000000002</v>
      </c>
      <c r="I26" s="100">
        <v>161071.82</v>
      </c>
      <c r="J26" s="101">
        <v>216594.91000000003</v>
      </c>
      <c r="K26" s="104">
        <v>206165.47000000003</v>
      </c>
      <c r="L26" s="104">
        <v>209297.27000000002</v>
      </c>
      <c r="M26" s="104">
        <v>206875.76</v>
      </c>
      <c r="N26" s="101">
        <v>215689.39</v>
      </c>
      <c r="O26" s="104">
        <v>203562.03000000003</v>
      </c>
      <c r="P26" s="121">
        <v>2989961</v>
      </c>
      <c r="Q26" s="121">
        <v>2955368</v>
      </c>
      <c r="R26" s="106">
        <v>3081277</v>
      </c>
      <c r="S26" s="63"/>
      <c r="T26" s="63"/>
      <c r="U26" s="63"/>
      <c r="V26" s="63"/>
      <c r="W26" s="63"/>
      <c r="X26" s="63"/>
      <c r="Y26" s="63"/>
      <c r="Z26" s="63"/>
    </row>
    <row r="27" spans="1:26" ht="12.75" customHeight="1" x14ac:dyDescent="0.3">
      <c r="A27" s="63" t="s">
        <v>123</v>
      </c>
      <c r="B27" s="63"/>
      <c r="C27" s="63"/>
      <c r="D27" s="63"/>
      <c r="E27" s="63"/>
      <c r="F27" s="63"/>
      <c r="G27" s="104">
        <v>1040238.6400000001</v>
      </c>
      <c r="H27" s="104">
        <v>1044882.2300000001</v>
      </c>
      <c r="I27" s="104">
        <v>1035558.3700000001</v>
      </c>
      <c r="J27" s="105">
        <v>1028515.0400000002</v>
      </c>
      <c r="K27" s="104">
        <v>1017419.2700000001</v>
      </c>
      <c r="L27" s="104">
        <v>996331.21000000008</v>
      </c>
      <c r="M27" s="104">
        <v>972168.19000000006</v>
      </c>
      <c r="N27" s="105">
        <v>1004715.3200000001</v>
      </c>
      <c r="O27" s="104">
        <v>982657.55</v>
      </c>
      <c r="P27" s="121">
        <v>14233303</v>
      </c>
      <c r="Q27" s="121">
        <v>13888117</v>
      </c>
      <c r="R27" s="106">
        <v>14353076</v>
      </c>
      <c r="S27" s="63"/>
      <c r="T27" s="63"/>
      <c r="U27" s="63"/>
      <c r="V27" s="63"/>
      <c r="W27" s="63"/>
      <c r="X27" s="63"/>
      <c r="Y27" s="63"/>
      <c r="Z27" s="63"/>
    </row>
    <row r="28" spans="1:26" ht="12.75" customHeight="1" x14ac:dyDescent="0.3">
      <c r="A28" s="63" t="s">
        <v>124</v>
      </c>
      <c r="B28" s="63"/>
      <c r="C28" s="63"/>
      <c r="D28" s="63"/>
      <c r="E28" s="63"/>
      <c r="F28" s="63"/>
      <c r="G28" s="107">
        <v>136569.02000000002</v>
      </c>
      <c r="H28" s="107">
        <v>145742.45000000001</v>
      </c>
      <c r="I28" s="107">
        <v>159689.39000000001</v>
      </c>
      <c r="J28" s="108">
        <v>172141.48</v>
      </c>
      <c r="K28" s="107">
        <v>179719.89</v>
      </c>
      <c r="L28" s="107">
        <v>178617.25000000003</v>
      </c>
      <c r="M28" s="107">
        <v>169724.59000000003</v>
      </c>
      <c r="N28" s="108">
        <v>171642.80000000002</v>
      </c>
      <c r="O28" s="107">
        <v>168005.95</v>
      </c>
      <c r="P28" s="126">
        <v>2551675</v>
      </c>
      <c r="Q28" s="126">
        <v>2424637</v>
      </c>
      <c r="R28" s="123">
        <v>2452040</v>
      </c>
      <c r="S28" s="63"/>
      <c r="T28" s="63"/>
      <c r="U28" s="63"/>
      <c r="V28" s="63"/>
      <c r="W28" s="63"/>
      <c r="X28" s="63"/>
      <c r="Y28" s="63"/>
      <c r="Z28" s="63"/>
    </row>
    <row r="29" spans="1:26" ht="12.75" customHeight="1" x14ac:dyDescent="0.3">
      <c r="A29" s="63"/>
      <c r="B29" s="63"/>
      <c r="C29" s="63"/>
      <c r="D29" s="63"/>
      <c r="E29" s="63"/>
      <c r="F29" s="63" t="s">
        <v>125</v>
      </c>
      <c r="G29" s="109">
        <f t="shared" ref="G29:O29" si="3">SUM(G25:G28)</f>
        <v>1906725.3800000004</v>
      </c>
      <c r="H29" s="109">
        <f t="shared" si="3"/>
        <v>1897496.86</v>
      </c>
      <c r="I29" s="109">
        <f t="shared" si="3"/>
        <v>1919766.8000000003</v>
      </c>
      <c r="J29" s="110">
        <f t="shared" si="3"/>
        <v>2011479.0500000003</v>
      </c>
      <c r="K29" s="109">
        <f t="shared" si="3"/>
        <v>1945080.5500000003</v>
      </c>
      <c r="L29" s="109">
        <f t="shared" si="3"/>
        <v>1909247.27</v>
      </c>
      <c r="M29" s="109">
        <f t="shared" si="3"/>
        <v>1892383.2200000002</v>
      </c>
      <c r="N29" s="110">
        <f t="shared" si="3"/>
        <v>1947215.6900000002</v>
      </c>
      <c r="O29" s="109">
        <f t="shared" si="3"/>
        <v>1936350.4300000002</v>
      </c>
      <c r="P29" s="121">
        <v>27274961</v>
      </c>
      <c r="Q29" s="121">
        <v>27034046</v>
      </c>
      <c r="R29" s="106">
        <f>SUM(R25:R28)</f>
        <v>27817367</v>
      </c>
      <c r="S29" s="63"/>
      <c r="T29" s="63"/>
      <c r="U29" s="63"/>
      <c r="V29" s="63"/>
      <c r="W29" s="63"/>
      <c r="X29" s="63"/>
      <c r="Y29" s="63"/>
      <c r="Z29" s="63"/>
    </row>
    <row r="30" spans="1:26" ht="12.75" customHeight="1" x14ac:dyDescent="0.3">
      <c r="A30" s="63" t="s">
        <v>126</v>
      </c>
      <c r="B30" s="63"/>
      <c r="C30" s="63"/>
      <c r="D30" s="63"/>
      <c r="E30" s="63"/>
      <c r="F30" s="63"/>
      <c r="G30" s="121"/>
      <c r="H30" s="121"/>
      <c r="I30" s="121"/>
      <c r="J30" s="127"/>
      <c r="K30" s="121"/>
      <c r="L30" s="121"/>
      <c r="M30" s="121"/>
      <c r="N30" s="127"/>
      <c r="O30" s="121"/>
      <c r="P30" s="121"/>
      <c r="Q30" s="121"/>
      <c r="R30" s="106"/>
      <c r="S30" s="63"/>
      <c r="T30" s="63"/>
      <c r="U30" s="63"/>
      <c r="V30" s="63"/>
      <c r="W30" s="63"/>
      <c r="X30" s="63"/>
      <c r="Y30" s="63"/>
      <c r="Z30" s="63"/>
    </row>
    <row r="31" spans="1:26" ht="12.75" customHeight="1" x14ac:dyDescent="0.3">
      <c r="A31" s="63"/>
      <c r="B31" s="63" t="s">
        <v>127</v>
      </c>
      <c r="C31" s="128"/>
      <c r="D31" s="128"/>
      <c r="E31" s="128"/>
      <c r="F31" s="128"/>
      <c r="G31" s="100">
        <v>252005.88000000003</v>
      </c>
      <c r="H31" s="100">
        <v>260487.22000000003</v>
      </c>
      <c r="I31" s="100">
        <v>269677.17000000004</v>
      </c>
      <c r="J31" s="101">
        <v>281719.27</v>
      </c>
      <c r="K31" s="100">
        <v>290890.60000000003</v>
      </c>
      <c r="L31" s="100">
        <v>302180.90000000002</v>
      </c>
      <c r="M31" s="100">
        <v>313177.34000000003</v>
      </c>
      <c r="N31" s="101">
        <v>324632.07</v>
      </c>
      <c r="O31" s="100">
        <v>333367.65000000002</v>
      </c>
      <c r="P31" s="121">
        <v>4316870</v>
      </c>
      <c r="Q31" s="121">
        <v>4473962</v>
      </c>
      <c r="R31" s="106">
        <v>4637601</v>
      </c>
      <c r="S31" s="63"/>
      <c r="T31" s="63"/>
      <c r="U31" s="63"/>
      <c r="V31" s="63"/>
      <c r="W31" s="63"/>
      <c r="X31" s="63"/>
      <c r="Y31" s="63"/>
      <c r="Z31" s="63"/>
    </row>
    <row r="32" spans="1:26" ht="12.75" customHeight="1" x14ac:dyDescent="0.3">
      <c r="A32" s="63"/>
      <c r="B32" s="63" t="s">
        <v>128</v>
      </c>
      <c r="C32" s="128"/>
      <c r="D32" s="128"/>
      <c r="E32" s="128"/>
      <c r="F32" s="128"/>
      <c r="G32" s="104">
        <v>0</v>
      </c>
      <c r="H32" s="104">
        <v>-35001.54</v>
      </c>
      <c r="I32" s="104">
        <v>-42001.54</v>
      </c>
      <c r="J32" s="105">
        <v>-57693.3</v>
      </c>
      <c r="K32" s="104">
        <v>-57693.3</v>
      </c>
      <c r="L32" s="104">
        <v>-57693.3</v>
      </c>
      <c r="M32" s="104">
        <v>-57693.3</v>
      </c>
      <c r="N32" s="105">
        <v>-57693.3</v>
      </c>
      <c r="O32" s="104">
        <v>-86024.400000000009</v>
      </c>
      <c r="P32" s="121">
        <v>-824190</v>
      </c>
      <c r="Q32" s="121">
        <v>-824190</v>
      </c>
      <c r="R32" s="106">
        <v>-824190</v>
      </c>
      <c r="S32" s="63"/>
      <c r="T32" s="63"/>
      <c r="U32" s="63"/>
      <c r="V32" s="63"/>
      <c r="W32" s="63"/>
      <c r="X32" s="63"/>
      <c r="Y32" s="63"/>
      <c r="Z32" s="63"/>
    </row>
    <row r="33" spans="1:26" ht="12.75" customHeight="1" x14ac:dyDescent="0.3">
      <c r="A33" s="63"/>
      <c r="B33" s="63" t="s">
        <v>129</v>
      </c>
      <c r="C33" s="63"/>
      <c r="D33" s="63"/>
      <c r="E33" s="63"/>
      <c r="F33" s="63"/>
      <c r="G33" s="104">
        <v>289.59000000000003</v>
      </c>
      <c r="H33" s="104">
        <v>684.25000000000011</v>
      </c>
      <c r="I33" s="104">
        <v>-1388.45</v>
      </c>
      <c r="J33" s="105">
        <v>-2834.65</v>
      </c>
      <c r="K33" s="104">
        <v>-5191.9000000000005</v>
      </c>
      <c r="L33" s="104">
        <v>-10113.320000000002</v>
      </c>
      <c r="M33" s="104">
        <v>-17335.010000000002</v>
      </c>
      <c r="N33" s="105">
        <v>-15211.420000000002</v>
      </c>
      <c r="O33" s="104">
        <v>-13418.650000000001</v>
      </c>
      <c r="P33" s="121">
        <v>-144476</v>
      </c>
      <c r="Q33" s="121">
        <v>-247643</v>
      </c>
      <c r="R33" s="106">
        <v>-217306</v>
      </c>
      <c r="S33" s="63"/>
      <c r="T33" s="63"/>
      <c r="U33" s="63"/>
      <c r="V33" s="63"/>
      <c r="W33" s="63"/>
      <c r="X33" s="63"/>
      <c r="Y33" s="63"/>
      <c r="Z33" s="63"/>
    </row>
    <row r="34" spans="1:26" ht="12.75" customHeight="1" x14ac:dyDescent="0.3">
      <c r="A34" s="63"/>
      <c r="B34" s="63" t="s">
        <v>130</v>
      </c>
      <c r="C34" s="63"/>
      <c r="D34" s="63"/>
      <c r="E34" s="63"/>
      <c r="F34" s="63"/>
      <c r="G34" s="104">
        <v>649590.13</v>
      </c>
      <c r="H34" s="104">
        <v>744301.04</v>
      </c>
      <c r="I34" s="104">
        <v>845736.01000000013</v>
      </c>
      <c r="J34" s="105">
        <v>888256.04</v>
      </c>
      <c r="K34" s="104">
        <v>1000077.3300000001</v>
      </c>
      <c r="L34" s="104">
        <v>1100943.9000000001</v>
      </c>
      <c r="M34" s="104">
        <v>1198820.8400000001</v>
      </c>
      <c r="N34" s="105">
        <v>1202690.7200000002</v>
      </c>
      <c r="O34" s="104">
        <v>1294049.1200000001</v>
      </c>
      <c r="P34" s="126">
        <v>15727770</v>
      </c>
      <c r="Q34" s="126">
        <v>17126012</v>
      </c>
      <c r="R34" s="123">
        <v>17181296</v>
      </c>
      <c r="S34" s="63"/>
      <c r="T34" s="63"/>
      <c r="U34" s="63"/>
      <c r="V34" s="63"/>
      <c r="W34" s="63"/>
      <c r="X34" s="63"/>
      <c r="Y34" s="63"/>
      <c r="Z34" s="63"/>
    </row>
    <row r="35" spans="1:26" ht="13.5" customHeight="1" x14ac:dyDescent="0.3">
      <c r="A35" s="63"/>
      <c r="B35" s="63"/>
      <c r="C35" s="63"/>
      <c r="D35" s="63"/>
      <c r="E35" s="63"/>
      <c r="F35" s="63" t="s">
        <v>131</v>
      </c>
      <c r="G35" s="114">
        <f t="shared" ref="G35:R35" si="4">SUM(G31:G34)</f>
        <v>901885.60000000009</v>
      </c>
      <c r="H35" s="114">
        <f t="shared" si="4"/>
        <v>970470.97000000009</v>
      </c>
      <c r="I35" s="114">
        <f t="shared" si="4"/>
        <v>1072023.1900000002</v>
      </c>
      <c r="J35" s="129">
        <f t="shared" si="4"/>
        <v>1109447.3600000001</v>
      </c>
      <c r="K35" s="114">
        <f t="shared" si="4"/>
        <v>1228082.7300000002</v>
      </c>
      <c r="L35" s="114">
        <f t="shared" si="4"/>
        <v>1335318.1800000002</v>
      </c>
      <c r="M35" s="114">
        <f t="shared" si="4"/>
        <v>1436969.87</v>
      </c>
      <c r="N35" s="129">
        <f t="shared" si="4"/>
        <v>1454418.0700000003</v>
      </c>
      <c r="O35" s="114">
        <f t="shared" si="4"/>
        <v>1527973.7200000002</v>
      </c>
      <c r="P35" s="121">
        <f t="shared" si="4"/>
        <v>19075974</v>
      </c>
      <c r="Q35" s="121">
        <f t="shared" si="4"/>
        <v>20528141</v>
      </c>
      <c r="R35" s="106">
        <f t="shared" si="4"/>
        <v>20777401</v>
      </c>
      <c r="S35" s="63"/>
      <c r="T35" s="63"/>
      <c r="U35" s="63"/>
      <c r="V35" s="63"/>
      <c r="W35" s="63"/>
      <c r="X35" s="63"/>
      <c r="Y35" s="63"/>
      <c r="Z35" s="63"/>
    </row>
    <row r="36" spans="1:26" ht="12.75" customHeight="1" x14ac:dyDescent="0.3">
      <c r="A36" s="94"/>
      <c r="B36" s="94"/>
      <c r="C36" s="94"/>
      <c r="D36" s="94"/>
      <c r="E36" s="94"/>
      <c r="F36" s="94" t="s">
        <v>132</v>
      </c>
      <c r="G36" s="115">
        <f t="shared" ref="G36:R36" si="5">G29+G35</f>
        <v>2808610.9800000004</v>
      </c>
      <c r="H36" s="115">
        <f t="shared" si="5"/>
        <v>2867967.83</v>
      </c>
      <c r="I36" s="115">
        <f t="shared" si="5"/>
        <v>2991789.99</v>
      </c>
      <c r="J36" s="116">
        <f t="shared" si="5"/>
        <v>3120926.41</v>
      </c>
      <c r="K36" s="115">
        <f t="shared" si="5"/>
        <v>3173163.2800000003</v>
      </c>
      <c r="L36" s="115">
        <f t="shared" si="5"/>
        <v>3244565.45</v>
      </c>
      <c r="M36" s="115">
        <f t="shared" si="5"/>
        <v>3329353.0900000003</v>
      </c>
      <c r="N36" s="116">
        <f t="shared" si="5"/>
        <v>3401633.7600000007</v>
      </c>
      <c r="O36" s="115">
        <f t="shared" si="5"/>
        <v>3464324.1500000004</v>
      </c>
      <c r="P36" s="115">
        <f t="shared" si="5"/>
        <v>46350935</v>
      </c>
      <c r="Q36" s="115">
        <f t="shared" si="5"/>
        <v>47562187</v>
      </c>
      <c r="R36" s="117">
        <f t="shared" si="5"/>
        <v>48594768</v>
      </c>
      <c r="S36" s="94"/>
      <c r="T36" s="94"/>
      <c r="U36" s="94"/>
      <c r="V36" s="94"/>
      <c r="W36" s="94"/>
      <c r="X36" s="94"/>
      <c r="Y36" s="94"/>
      <c r="Z36" s="94"/>
    </row>
    <row r="37" spans="1:26" ht="12.75" customHeight="1" x14ac:dyDescent="0.3">
      <c r="A37" s="94"/>
      <c r="B37" s="94"/>
      <c r="C37" s="94"/>
      <c r="D37" s="94"/>
      <c r="E37" s="94"/>
      <c r="F37" s="94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94"/>
      <c r="T37" s="94"/>
      <c r="U37" s="94"/>
      <c r="V37" s="94"/>
      <c r="W37" s="94"/>
      <c r="X37" s="94"/>
      <c r="Y37" s="94"/>
      <c r="Z37" s="94"/>
    </row>
    <row r="38" spans="1:26" ht="12.75" customHeight="1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customHeight="1" x14ac:dyDescent="0.3">
      <c r="A39" s="63"/>
      <c r="B39" s="63"/>
      <c r="C39" s="63"/>
      <c r="D39" s="63"/>
      <c r="E39" s="63"/>
      <c r="F39" s="131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customHeight="1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customHeight="1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customHeight="1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customHeight="1" x14ac:dyDescent="0.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customHeight="1" x14ac:dyDescent="0.3">
      <c r="A44" s="94"/>
      <c r="B44" s="94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customHeight="1" x14ac:dyDescent="0.3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customHeight="1" x14ac:dyDescent="0.3">
      <c r="A46" s="94"/>
      <c r="B46" s="94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customHeight="1" x14ac:dyDescent="0.3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customHeight="1" x14ac:dyDescent="0.3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customHeight="1" x14ac:dyDescent="0.3">
      <c r="A49" s="63"/>
      <c r="B49" s="94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customHeight="1" x14ac:dyDescent="0.3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customHeight="1" x14ac:dyDescent="0.3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customHeight="1" x14ac:dyDescent="0.3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customHeight="1" x14ac:dyDescent="0.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customHeight="1" x14ac:dyDescent="0.3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customHeight="1" x14ac:dyDescent="0.3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customHeight="1" x14ac:dyDescent="0.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customHeight="1" x14ac:dyDescent="0.3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customHeight="1" x14ac:dyDescent="0.3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customHeight="1" x14ac:dyDescent="0.3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customHeight="1" x14ac:dyDescent="0.3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customHeight="1" x14ac:dyDescent="0.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customHeight="1" x14ac:dyDescent="0.3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customHeight="1" x14ac:dyDescent="0.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customHeight="1" x14ac:dyDescent="0.3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customHeight="1" x14ac:dyDescent="0.3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customHeight="1" x14ac:dyDescent="0.3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customHeight="1" x14ac:dyDescent="0.3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customHeight="1" x14ac:dyDescent="0.3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customHeight="1" x14ac:dyDescent="0.3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customHeight="1" x14ac:dyDescent="0.3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customHeight="1" x14ac:dyDescent="0.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customHeight="1" x14ac:dyDescent="0.3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customHeight="1" x14ac:dyDescent="0.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customHeight="1" x14ac:dyDescent="0.3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customHeight="1" x14ac:dyDescent="0.3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customHeight="1" x14ac:dyDescent="0.3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customHeight="1" x14ac:dyDescent="0.3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customHeight="1" x14ac:dyDescent="0.3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customHeight="1" x14ac:dyDescent="0.3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customHeight="1" x14ac:dyDescent="0.3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customHeight="1" x14ac:dyDescent="0.3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customHeight="1" x14ac:dyDescent="0.3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customHeight="1" x14ac:dyDescent="0.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customHeight="1" x14ac:dyDescent="0.3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customHeight="1" x14ac:dyDescent="0.3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customHeight="1" x14ac:dyDescent="0.3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customHeight="1" x14ac:dyDescent="0.3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customHeight="1" x14ac:dyDescent="0.3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customHeight="1" x14ac:dyDescent="0.3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customHeight="1" x14ac:dyDescent="0.3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customHeight="1" x14ac:dyDescent="0.3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customHeight="1" x14ac:dyDescent="0.3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customHeight="1" x14ac:dyDescent="0.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customHeight="1" x14ac:dyDescent="0.3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customHeight="1" x14ac:dyDescent="0.3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customHeight="1" x14ac:dyDescent="0.3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customHeight="1" x14ac:dyDescent="0.3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customHeight="1" x14ac:dyDescent="0.3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customHeight="1" x14ac:dyDescent="0.3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customHeight="1" x14ac:dyDescent="0.3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customHeight="1" x14ac:dyDescent="0.3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customHeight="1" x14ac:dyDescent="0.3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customHeight="1" x14ac:dyDescent="0.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customHeight="1" x14ac:dyDescent="0.3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customHeight="1" x14ac:dyDescent="0.3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customHeight="1" x14ac:dyDescent="0.3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customHeight="1" x14ac:dyDescent="0.3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customHeight="1" x14ac:dyDescent="0.3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customHeight="1" x14ac:dyDescent="0.3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customHeight="1" x14ac:dyDescent="0.3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customHeight="1" x14ac:dyDescent="0.3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customHeight="1" x14ac:dyDescent="0.3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customHeight="1" x14ac:dyDescent="0.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customHeight="1" x14ac:dyDescent="0.3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customHeight="1" x14ac:dyDescent="0.3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customHeight="1" x14ac:dyDescent="0.3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customHeight="1" x14ac:dyDescent="0.3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customHeight="1" x14ac:dyDescent="0.3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customHeight="1" x14ac:dyDescent="0.3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customHeight="1" x14ac:dyDescent="0.3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customHeight="1" x14ac:dyDescent="0.3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customHeight="1" x14ac:dyDescent="0.3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customHeight="1" x14ac:dyDescent="0.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customHeight="1" x14ac:dyDescent="0.3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customHeight="1" x14ac:dyDescent="0.3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customHeight="1" x14ac:dyDescent="0.3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customHeight="1" x14ac:dyDescent="0.3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customHeight="1" x14ac:dyDescent="0.3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customHeight="1" x14ac:dyDescent="0.3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customHeight="1" x14ac:dyDescent="0.3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customHeight="1" x14ac:dyDescent="0.3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customHeight="1" x14ac:dyDescent="0.3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customHeight="1" x14ac:dyDescent="0.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customHeight="1" x14ac:dyDescent="0.3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customHeight="1" x14ac:dyDescent="0.3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customHeight="1" x14ac:dyDescent="0.3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customHeight="1" x14ac:dyDescent="0.3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customHeight="1" x14ac:dyDescent="0.3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customHeight="1" x14ac:dyDescent="0.3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customHeight="1" x14ac:dyDescent="0.3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customHeight="1" x14ac:dyDescent="0.3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customHeight="1" x14ac:dyDescent="0.3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customHeight="1" x14ac:dyDescent="0.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customHeight="1" x14ac:dyDescent="0.3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customHeight="1" x14ac:dyDescent="0.3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customHeight="1" x14ac:dyDescent="0.3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customHeight="1" x14ac:dyDescent="0.3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customHeight="1" x14ac:dyDescent="0.3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customHeight="1" x14ac:dyDescent="0.3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customHeight="1" x14ac:dyDescent="0.3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customHeight="1" x14ac:dyDescent="0.3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customHeight="1" x14ac:dyDescent="0.3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customHeight="1" x14ac:dyDescent="0.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customHeight="1" x14ac:dyDescent="0.3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customHeight="1" x14ac:dyDescent="0.3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customHeight="1" x14ac:dyDescent="0.3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customHeight="1" x14ac:dyDescent="0.3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customHeight="1" x14ac:dyDescent="0.3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customHeight="1" x14ac:dyDescent="0.3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customHeight="1" x14ac:dyDescent="0.3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customHeight="1" x14ac:dyDescent="0.3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customHeight="1" x14ac:dyDescent="0.3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customHeight="1" x14ac:dyDescent="0.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customHeight="1" x14ac:dyDescent="0.3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customHeight="1" x14ac:dyDescent="0.3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customHeight="1" x14ac:dyDescent="0.3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customHeight="1" x14ac:dyDescent="0.3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customHeight="1" x14ac:dyDescent="0.3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customHeight="1" x14ac:dyDescent="0.3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customHeight="1" x14ac:dyDescent="0.3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customHeight="1" x14ac:dyDescent="0.3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customHeight="1" x14ac:dyDescent="0.3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customHeight="1" x14ac:dyDescent="0.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customHeight="1" x14ac:dyDescent="0.3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customHeight="1" x14ac:dyDescent="0.3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customHeight="1" x14ac:dyDescent="0.3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customHeight="1" x14ac:dyDescent="0.3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customHeight="1" x14ac:dyDescent="0.3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customHeight="1" x14ac:dyDescent="0.3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customHeight="1" x14ac:dyDescent="0.3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customHeight="1" x14ac:dyDescent="0.3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customHeight="1" x14ac:dyDescent="0.3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customHeight="1" x14ac:dyDescent="0.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customHeight="1" x14ac:dyDescent="0.3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customHeight="1" x14ac:dyDescent="0.3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customHeight="1" x14ac:dyDescent="0.3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customHeight="1" x14ac:dyDescent="0.3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customHeight="1" x14ac:dyDescent="0.3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customHeight="1" x14ac:dyDescent="0.3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customHeight="1" x14ac:dyDescent="0.3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customHeight="1" x14ac:dyDescent="0.3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customHeight="1" x14ac:dyDescent="0.3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customHeight="1" x14ac:dyDescent="0.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customHeight="1" x14ac:dyDescent="0.3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customHeight="1" x14ac:dyDescent="0.3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customHeight="1" x14ac:dyDescent="0.3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customHeight="1" x14ac:dyDescent="0.3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customHeight="1" x14ac:dyDescent="0.3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customHeight="1" x14ac:dyDescent="0.3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customHeight="1" x14ac:dyDescent="0.3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customHeight="1" x14ac:dyDescent="0.3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customHeight="1" x14ac:dyDescent="0.3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customHeight="1" x14ac:dyDescent="0.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customHeight="1" x14ac:dyDescent="0.3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customHeight="1" x14ac:dyDescent="0.3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customHeight="1" x14ac:dyDescent="0.3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customHeight="1" x14ac:dyDescent="0.3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customHeight="1" x14ac:dyDescent="0.3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customHeight="1" x14ac:dyDescent="0.3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customHeight="1" x14ac:dyDescent="0.3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customHeight="1" x14ac:dyDescent="0.3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customHeight="1" x14ac:dyDescent="0.3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customHeight="1" x14ac:dyDescent="0.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customHeight="1" x14ac:dyDescent="0.3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customHeight="1" x14ac:dyDescent="0.3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customHeight="1" x14ac:dyDescent="0.3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customHeight="1" x14ac:dyDescent="0.3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customHeight="1" x14ac:dyDescent="0.3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customHeight="1" x14ac:dyDescent="0.3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customHeight="1" x14ac:dyDescent="0.3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customHeight="1" x14ac:dyDescent="0.3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customHeight="1" x14ac:dyDescent="0.3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customHeight="1" x14ac:dyDescent="0.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customHeight="1" x14ac:dyDescent="0.3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customHeight="1" x14ac:dyDescent="0.3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customHeight="1" x14ac:dyDescent="0.3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customHeight="1" x14ac:dyDescent="0.3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customHeight="1" x14ac:dyDescent="0.3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customHeight="1" x14ac:dyDescent="0.3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customHeight="1" x14ac:dyDescent="0.3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customHeight="1" x14ac:dyDescent="0.3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customHeight="1" x14ac:dyDescent="0.3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customHeight="1" x14ac:dyDescent="0.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customHeight="1" x14ac:dyDescent="0.3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customHeight="1" x14ac:dyDescent="0.3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customHeight="1" x14ac:dyDescent="0.3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customHeight="1" x14ac:dyDescent="0.3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customHeight="1" x14ac:dyDescent="0.3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customHeight="1" x14ac:dyDescent="0.3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customHeight="1" x14ac:dyDescent="0.3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customHeight="1" x14ac:dyDescent="0.3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customHeight="1" x14ac:dyDescent="0.3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customHeight="1" x14ac:dyDescent="0.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customHeight="1" x14ac:dyDescent="0.3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customHeight="1" x14ac:dyDescent="0.3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customHeight="1" x14ac:dyDescent="0.3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customHeight="1" x14ac:dyDescent="0.3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customHeight="1" x14ac:dyDescent="0.3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customHeight="1" x14ac:dyDescent="0.3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customHeight="1" x14ac:dyDescent="0.3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customHeight="1" x14ac:dyDescent="0.3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customHeight="1" x14ac:dyDescent="0.3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customHeight="1" x14ac:dyDescent="0.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customHeight="1" x14ac:dyDescent="0.3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customHeight="1" x14ac:dyDescent="0.3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customHeight="1" x14ac:dyDescent="0.3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customHeight="1" x14ac:dyDescent="0.3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customHeight="1" x14ac:dyDescent="0.3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customHeight="1" x14ac:dyDescent="0.3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customHeight="1" x14ac:dyDescent="0.3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customHeight="1" x14ac:dyDescent="0.3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customHeight="1" x14ac:dyDescent="0.3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customHeight="1" x14ac:dyDescent="0.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customHeight="1" x14ac:dyDescent="0.3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customHeight="1" x14ac:dyDescent="0.3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customHeight="1" x14ac:dyDescent="0.3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customHeight="1" x14ac:dyDescent="0.3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customHeight="1" x14ac:dyDescent="0.3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customHeight="1" x14ac:dyDescent="0.3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customHeight="1" x14ac:dyDescent="0.3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customHeight="1" x14ac:dyDescent="0.3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customHeight="1" x14ac:dyDescent="0.3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customHeight="1" x14ac:dyDescent="0.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customHeight="1" x14ac:dyDescent="0.3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customHeight="1" x14ac:dyDescent="0.3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customHeight="1" x14ac:dyDescent="0.3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customHeight="1" x14ac:dyDescent="0.3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customHeight="1" x14ac:dyDescent="0.3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customHeight="1" x14ac:dyDescent="0.3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customHeight="1" x14ac:dyDescent="0.3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customHeight="1" x14ac:dyDescent="0.3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customHeight="1" x14ac:dyDescent="0.3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customHeight="1" x14ac:dyDescent="0.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customHeight="1" x14ac:dyDescent="0.3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customHeight="1" x14ac:dyDescent="0.3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customHeight="1" x14ac:dyDescent="0.3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customHeight="1" x14ac:dyDescent="0.3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customHeight="1" x14ac:dyDescent="0.3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customHeight="1" x14ac:dyDescent="0.3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customHeight="1" x14ac:dyDescent="0.3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customHeight="1" x14ac:dyDescent="0.3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customHeight="1" x14ac:dyDescent="0.3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customHeight="1" x14ac:dyDescent="0.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customHeight="1" x14ac:dyDescent="0.3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customHeight="1" x14ac:dyDescent="0.3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customHeight="1" x14ac:dyDescent="0.3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customHeight="1" x14ac:dyDescent="0.3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customHeight="1" x14ac:dyDescent="0.3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customHeight="1" x14ac:dyDescent="0.3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customHeight="1" x14ac:dyDescent="0.3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customHeight="1" x14ac:dyDescent="0.3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customHeight="1" x14ac:dyDescent="0.3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customHeight="1" x14ac:dyDescent="0.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customHeight="1" x14ac:dyDescent="0.3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customHeight="1" x14ac:dyDescent="0.3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customHeight="1" x14ac:dyDescent="0.3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customHeight="1" x14ac:dyDescent="0.3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customHeight="1" x14ac:dyDescent="0.3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customHeight="1" x14ac:dyDescent="0.3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customHeight="1" x14ac:dyDescent="0.3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customHeight="1" x14ac:dyDescent="0.3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customHeight="1" x14ac:dyDescent="0.3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customHeight="1" x14ac:dyDescent="0.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customHeight="1" x14ac:dyDescent="0.3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customHeight="1" x14ac:dyDescent="0.3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customHeight="1" x14ac:dyDescent="0.3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customHeight="1" x14ac:dyDescent="0.3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customHeight="1" x14ac:dyDescent="0.3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customHeight="1" x14ac:dyDescent="0.3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customHeight="1" x14ac:dyDescent="0.3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customHeight="1" x14ac:dyDescent="0.3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customHeight="1" x14ac:dyDescent="0.3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customHeight="1" x14ac:dyDescent="0.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customHeight="1" x14ac:dyDescent="0.3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customHeight="1" x14ac:dyDescent="0.3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customHeight="1" x14ac:dyDescent="0.3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customHeight="1" x14ac:dyDescent="0.3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customHeight="1" x14ac:dyDescent="0.3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customHeight="1" x14ac:dyDescent="0.3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customHeight="1" x14ac:dyDescent="0.3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customHeight="1" x14ac:dyDescent="0.3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customHeight="1" x14ac:dyDescent="0.3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customHeight="1" x14ac:dyDescent="0.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customHeight="1" x14ac:dyDescent="0.3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customHeight="1" x14ac:dyDescent="0.3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customHeight="1" x14ac:dyDescent="0.3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customHeight="1" x14ac:dyDescent="0.3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customHeight="1" x14ac:dyDescent="0.3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customHeight="1" x14ac:dyDescent="0.3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customHeight="1" x14ac:dyDescent="0.3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customHeight="1" x14ac:dyDescent="0.3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customHeight="1" x14ac:dyDescent="0.3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customHeight="1" x14ac:dyDescent="0.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customHeight="1" x14ac:dyDescent="0.3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customHeight="1" x14ac:dyDescent="0.3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customHeight="1" x14ac:dyDescent="0.3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customHeight="1" x14ac:dyDescent="0.3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customHeight="1" x14ac:dyDescent="0.3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customHeight="1" x14ac:dyDescent="0.3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customHeight="1" x14ac:dyDescent="0.3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customHeight="1" x14ac:dyDescent="0.3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customHeight="1" x14ac:dyDescent="0.3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customHeight="1" x14ac:dyDescent="0.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customHeight="1" x14ac:dyDescent="0.3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customHeight="1" x14ac:dyDescent="0.3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customHeight="1" x14ac:dyDescent="0.3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customHeight="1" x14ac:dyDescent="0.3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customHeight="1" x14ac:dyDescent="0.3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customHeight="1" x14ac:dyDescent="0.3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customHeight="1" x14ac:dyDescent="0.3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customHeight="1" x14ac:dyDescent="0.3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customHeight="1" x14ac:dyDescent="0.3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customHeight="1" x14ac:dyDescent="0.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customHeight="1" x14ac:dyDescent="0.3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customHeight="1" x14ac:dyDescent="0.3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customHeight="1" x14ac:dyDescent="0.3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customHeight="1" x14ac:dyDescent="0.3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customHeight="1" x14ac:dyDescent="0.3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customHeight="1" x14ac:dyDescent="0.3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customHeight="1" x14ac:dyDescent="0.3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customHeight="1" x14ac:dyDescent="0.3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customHeight="1" x14ac:dyDescent="0.3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customHeight="1" x14ac:dyDescent="0.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customHeight="1" x14ac:dyDescent="0.3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customHeight="1" x14ac:dyDescent="0.3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customHeight="1" x14ac:dyDescent="0.3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customHeight="1" x14ac:dyDescent="0.3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customHeight="1" x14ac:dyDescent="0.3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customHeight="1" x14ac:dyDescent="0.3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customHeight="1" x14ac:dyDescent="0.3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customHeight="1" x14ac:dyDescent="0.3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customHeight="1" x14ac:dyDescent="0.3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customHeight="1" x14ac:dyDescent="0.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customHeight="1" x14ac:dyDescent="0.3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customHeight="1" x14ac:dyDescent="0.3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customHeight="1" x14ac:dyDescent="0.3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customHeight="1" x14ac:dyDescent="0.3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customHeight="1" x14ac:dyDescent="0.3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customHeight="1" x14ac:dyDescent="0.3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customHeight="1" x14ac:dyDescent="0.3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customHeight="1" x14ac:dyDescent="0.3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customHeight="1" x14ac:dyDescent="0.3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customHeight="1" x14ac:dyDescent="0.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customHeight="1" x14ac:dyDescent="0.3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customHeight="1" x14ac:dyDescent="0.3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customHeight="1" x14ac:dyDescent="0.3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customHeight="1" x14ac:dyDescent="0.3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customHeight="1" x14ac:dyDescent="0.3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customHeight="1" x14ac:dyDescent="0.3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customHeight="1" x14ac:dyDescent="0.3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customHeight="1" x14ac:dyDescent="0.3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customHeight="1" x14ac:dyDescent="0.3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customHeight="1" x14ac:dyDescent="0.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customHeight="1" x14ac:dyDescent="0.3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customHeight="1" x14ac:dyDescent="0.3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customHeight="1" x14ac:dyDescent="0.3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customHeight="1" x14ac:dyDescent="0.3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customHeight="1" x14ac:dyDescent="0.3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customHeight="1" x14ac:dyDescent="0.3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customHeight="1" x14ac:dyDescent="0.3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customHeight="1" x14ac:dyDescent="0.3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customHeight="1" x14ac:dyDescent="0.3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customHeight="1" x14ac:dyDescent="0.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customHeight="1" x14ac:dyDescent="0.3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customHeight="1" x14ac:dyDescent="0.3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customHeight="1" x14ac:dyDescent="0.3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customHeight="1" x14ac:dyDescent="0.3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customHeight="1" x14ac:dyDescent="0.3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customHeight="1" x14ac:dyDescent="0.3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customHeight="1" x14ac:dyDescent="0.3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customHeight="1" x14ac:dyDescent="0.3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customHeight="1" x14ac:dyDescent="0.3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customHeight="1" x14ac:dyDescent="0.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customHeight="1" x14ac:dyDescent="0.3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customHeight="1" x14ac:dyDescent="0.3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customHeight="1" x14ac:dyDescent="0.3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customHeight="1" x14ac:dyDescent="0.3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customHeight="1" x14ac:dyDescent="0.3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customHeight="1" x14ac:dyDescent="0.3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customHeight="1" x14ac:dyDescent="0.3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customHeight="1" x14ac:dyDescent="0.3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customHeight="1" x14ac:dyDescent="0.3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customHeight="1" x14ac:dyDescent="0.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customHeight="1" x14ac:dyDescent="0.3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customHeight="1" x14ac:dyDescent="0.3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customHeight="1" x14ac:dyDescent="0.3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customHeight="1" x14ac:dyDescent="0.3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customHeight="1" x14ac:dyDescent="0.3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customHeight="1" x14ac:dyDescent="0.3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customHeight="1" x14ac:dyDescent="0.3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customHeight="1" x14ac:dyDescent="0.3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customHeight="1" x14ac:dyDescent="0.3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customHeight="1" x14ac:dyDescent="0.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customHeight="1" x14ac:dyDescent="0.3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customHeight="1" x14ac:dyDescent="0.3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customHeight="1" x14ac:dyDescent="0.3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customHeight="1" x14ac:dyDescent="0.3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customHeight="1" x14ac:dyDescent="0.3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customHeight="1" x14ac:dyDescent="0.3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customHeight="1" x14ac:dyDescent="0.3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customHeight="1" x14ac:dyDescent="0.3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customHeight="1" x14ac:dyDescent="0.3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customHeight="1" x14ac:dyDescent="0.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customHeight="1" x14ac:dyDescent="0.3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customHeight="1" x14ac:dyDescent="0.3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customHeight="1" x14ac:dyDescent="0.3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customHeight="1" x14ac:dyDescent="0.3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customHeight="1" x14ac:dyDescent="0.3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customHeight="1" x14ac:dyDescent="0.3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customHeight="1" x14ac:dyDescent="0.3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customHeight="1" x14ac:dyDescent="0.3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customHeight="1" x14ac:dyDescent="0.3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customHeight="1" x14ac:dyDescent="0.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customHeight="1" x14ac:dyDescent="0.3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customHeight="1" x14ac:dyDescent="0.3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customHeight="1" x14ac:dyDescent="0.3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customHeight="1" x14ac:dyDescent="0.3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customHeight="1" x14ac:dyDescent="0.3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customHeight="1" x14ac:dyDescent="0.3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customHeight="1" x14ac:dyDescent="0.3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customHeight="1" x14ac:dyDescent="0.3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customHeight="1" x14ac:dyDescent="0.3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customHeight="1" x14ac:dyDescent="0.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customHeight="1" x14ac:dyDescent="0.3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customHeight="1" x14ac:dyDescent="0.3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customHeight="1" x14ac:dyDescent="0.3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customHeight="1" x14ac:dyDescent="0.3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customHeight="1" x14ac:dyDescent="0.3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customHeight="1" x14ac:dyDescent="0.3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customHeight="1" x14ac:dyDescent="0.3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customHeight="1" x14ac:dyDescent="0.3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customHeight="1" x14ac:dyDescent="0.3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customHeight="1" x14ac:dyDescent="0.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customHeight="1" x14ac:dyDescent="0.3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customHeight="1" x14ac:dyDescent="0.3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customHeight="1" x14ac:dyDescent="0.3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customHeight="1" x14ac:dyDescent="0.3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customHeight="1" x14ac:dyDescent="0.3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customHeight="1" x14ac:dyDescent="0.3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customHeight="1" x14ac:dyDescent="0.3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customHeight="1" x14ac:dyDescent="0.3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customHeight="1" x14ac:dyDescent="0.3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customHeight="1" x14ac:dyDescent="0.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customHeight="1" x14ac:dyDescent="0.3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customHeight="1" x14ac:dyDescent="0.3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customHeight="1" x14ac:dyDescent="0.3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customHeight="1" x14ac:dyDescent="0.3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customHeight="1" x14ac:dyDescent="0.3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customHeight="1" x14ac:dyDescent="0.3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customHeight="1" x14ac:dyDescent="0.3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customHeight="1" x14ac:dyDescent="0.3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customHeight="1" x14ac:dyDescent="0.3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customHeight="1" x14ac:dyDescent="0.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customHeight="1" x14ac:dyDescent="0.3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customHeight="1" x14ac:dyDescent="0.3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customHeight="1" x14ac:dyDescent="0.3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customHeight="1" x14ac:dyDescent="0.3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customHeight="1" x14ac:dyDescent="0.3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customHeight="1" x14ac:dyDescent="0.3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customHeight="1" x14ac:dyDescent="0.3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customHeight="1" x14ac:dyDescent="0.3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customHeight="1" x14ac:dyDescent="0.3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customHeight="1" x14ac:dyDescent="0.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customHeight="1" x14ac:dyDescent="0.3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customHeight="1" x14ac:dyDescent="0.3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customHeight="1" x14ac:dyDescent="0.3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customHeight="1" x14ac:dyDescent="0.3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customHeight="1" x14ac:dyDescent="0.3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customHeight="1" x14ac:dyDescent="0.3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customHeight="1" x14ac:dyDescent="0.3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customHeight="1" x14ac:dyDescent="0.3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customHeight="1" x14ac:dyDescent="0.3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customHeight="1" x14ac:dyDescent="0.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customHeight="1" x14ac:dyDescent="0.3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customHeight="1" x14ac:dyDescent="0.3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customHeight="1" x14ac:dyDescent="0.3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customHeight="1" x14ac:dyDescent="0.3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customHeight="1" x14ac:dyDescent="0.3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customHeight="1" x14ac:dyDescent="0.3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customHeight="1" x14ac:dyDescent="0.3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customHeight="1" x14ac:dyDescent="0.3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customHeight="1" x14ac:dyDescent="0.3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customHeight="1" x14ac:dyDescent="0.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customHeight="1" x14ac:dyDescent="0.3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customHeight="1" x14ac:dyDescent="0.3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customHeight="1" x14ac:dyDescent="0.3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customHeight="1" x14ac:dyDescent="0.3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customHeight="1" x14ac:dyDescent="0.3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customHeight="1" x14ac:dyDescent="0.3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customHeight="1" x14ac:dyDescent="0.3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customHeight="1" x14ac:dyDescent="0.3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customHeight="1" x14ac:dyDescent="0.3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customHeight="1" x14ac:dyDescent="0.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customHeight="1" x14ac:dyDescent="0.3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customHeight="1" x14ac:dyDescent="0.3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customHeight="1" x14ac:dyDescent="0.3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customHeight="1" x14ac:dyDescent="0.3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customHeight="1" x14ac:dyDescent="0.3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customHeight="1" x14ac:dyDescent="0.3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customHeight="1" x14ac:dyDescent="0.3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customHeight="1" x14ac:dyDescent="0.3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customHeight="1" x14ac:dyDescent="0.3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customHeight="1" x14ac:dyDescent="0.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customHeight="1" x14ac:dyDescent="0.3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customHeight="1" x14ac:dyDescent="0.3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customHeight="1" x14ac:dyDescent="0.3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customHeight="1" x14ac:dyDescent="0.3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customHeight="1" x14ac:dyDescent="0.3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customHeight="1" x14ac:dyDescent="0.3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customHeight="1" x14ac:dyDescent="0.3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customHeight="1" x14ac:dyDescent="0.3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customHeight="1" x14ac:dyDescent="0.3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customHeight="1" x14ac:dyDescent="0.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customHeight="1" x14ac:dyDescent="0.3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customHeight="1" x14ac:dyDescent="0.3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customHeight="1" x14ac:dyDescent="0.3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customHeight="1" x14ac:dyDescent="0.3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customHeight="1" x14ac:dyDescent="0.3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customHeight="1" x14ac:dyDescent="0.3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customHeight="1" x14ac:dyDescent="0.3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customHeight="1" x14ac:dyDescent="0.3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customHeight="1" x14ac:dyDescent="0.3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customHeight="1" x14ac:dyDescent="0.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customHeight="1" x14ac:dyDescent="0.3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customHeight="1" x14ac:dyDescent="0.3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customHeight="1" x14ac:dyDescent="0.3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customHeight="1" x14ac:dyDescent="0.3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customHeight="1" x14ac:dyDescent="0.3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customHeight="1" x14ac:dyDescent="0.3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customHeight="1" x14ac:dyDescent="0.3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customHeight="1" x14ac:dyDescent="0.3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customHeight="1" x14ac:dyDescent="0.3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customHeight="1" x14ac:dyDescent="0.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customHeight="1" x14ac:dyDescent="0.3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customHeight="1" x14ac:dyDescent="0.3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customHeight="1" x14ac:dyDescent="0.3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customHeight="1" x14ac:dyDescent="0.3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customHeight="1" x14ac:dyDescent="0.3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customHeight="1" x14ac:dyDescent="0.3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customHeight="1" x14ac:dyDescent="0.3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customHeight="1" x14ac:dyDescent="0.3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customHeight="1" x14ac:dyDescent="0.3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customHeight="1" x14ac:dyDescent="0.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customHeight="1" x14ac:dyDescent="0.3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customHeight="1" x14ac:dyDescent="0.3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customHeight="1" x14ac:dyDescent="0.3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customHeight="1" x14ac:dyDescent="0.3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customHeight="1" x14ac:dyDescent="0.3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customHeight="1" x14ac:dyDescent="0.3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customHeight="1" x14ac:dyDescent="0.3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customHeight="1" x14ac:dyDescent="0.3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customHeight="1" x14ac:dyDescent="0.3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customHeight="1" x14ac:dyDescent="0.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customHeight="1" x14ac:dyDescent="0.3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customHeight="1" x14ac:dyDescent="0.3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customHeight="1" x14ac:dyDescent="0.3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customHeight="1" x14ac:dyDescent="0.3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customHeight="1" x14ac:dyDescent="0.3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customHeight="1" x14ac:dyDescent="0.3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customHeight="1" x14ac:dyDescent="0.3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customHeight="1" x14ac:dyDescent="0.3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customHeight="1" x14ac:dyDescent="0.3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customHeight="1" x14ac:dyDescent="0.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customHeight="1" x14ac:dyDescent="0.3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customHeight="1" x14ac:dyDescent="0.3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customHeight="1" x14ac:dyDescent="0.3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customHeight="1" x14ac:dyDescent="0.3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customHeight="1" x14ac:dyDescent="0.3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customHeight="1" x14ac:dyDescent="0.3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customHeight="1" x14ac:dyDescent="0.3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customHeight="1" x14ac:dyDescent="0.3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customHeight="1" x14ac:dyDescent="0.3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customHeight="1" x14ac:dyDescent="0.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customHeight="1" x14ac:dyDescent="0.3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customHeight="1" x14ac:dyDescent="0.3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customHeight="1" x14ac:dyDescent="0.3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customHeight="1" x14ac:dyDescent="0.3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customHeight="1" x14ac:dyDescent="0.3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customHeight="1" x14ac:dyDescent="0.3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customHeight="1" x14ac:dyDescent="0.3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customHeight="1" x14ac:dyDescent="0.3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customHeight="1" x14ac:dyDescent="0.3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customHeight="1" x14ac:dyDescent="0.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customHeight="1" x14ac:dyDescent="0.3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customHeight="1" x14ac:dyDescent="0.3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customHeight="1" x14ac:dyDescent="0.3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customHeight="1" x14ac:dyDescent="0.3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customHeight="1" x14ac:dyDescent="0.3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customHeight="1" x14ac:dyDescent="0.3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customHeight="1" x14ac:dyDescent="0.3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customHeight="1" x14ac:dyDescent="0.3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customHeight="1" x14ac:dyDescent="0.3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customHeight="1" x14ac:dyDescent="0.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customHeight="1" x14ac:dyDescent="0.3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customHeight="1" x14ac:dyDescent="0.3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customHeight="1" x14ac:dyDescent="0.3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customHeight="1" x14ac:dyDescent="0.3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customHeight="1" x14ac:dyDescent="0.3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customHeight="1" x14ac:dyDescent="0.3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customHeight="1" x14ac:dyDescent="0.3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customHeight="1" x14ac:dyDescent="0.3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customHeight="1" x14ac:dyDescent="0.3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customHeight="1" x14ac:dyDescent="0.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customHeight="1" x14ac:dyDescent="0.3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customHeight="1" x14ac:dyDescent="0.3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customHeight="1" x14ac:dyDescent="0.3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customHeight="1" x14ac:dyDescent="0.3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customHeight="1" x14ac:dyDescent="0.3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customHeight="1" x14ac:dyDescent="0.3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customHeight="1" x14ac:dyDescent="0.3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customHeight="1" x14ac:dyDescent="0.3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customHeight="1" x14ac:dyDescent="0.3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customHeight="1" x14ac:dyDescent="0.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customHeight="1" x14ac:dyDescent="0.3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customHeight="1" x14ac:dyDescent="0.3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customHeight="1" x14ac:dyDescent="0.3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customHeight="1" x14ac:dyDescent="0.3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customHeight="1" x14ac:dyDescent="0.3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customHeight="1" x14ac:dyDescent="0.3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customHeight="1" x14ac:dyDescent="0.3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customHeight="1" x14ac:dyDescent="0.3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customHeight="1" x14ac:dyDescent="0.3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customHeight="1" x14ac:dyDescent="0.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customHeight="1" x14ac:dyDescent="0.3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customHeight="1" x14ac:dyDescent="0.3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customHeight="1" x14ac:dyDescent="0.3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customHeight="1" x14ac:dyDescent="0.3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customHeight="1" x14ac:dyDescent="0.3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customHeight="1" x14ac:dyDescent="0.3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customHeight="1" x14ac:dyDescent="0.3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customHeight="1" x14ac:dyDescent="0.3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customHeight="1" x14ac:dyDescent="0.3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customHeight="1" x14ac:dyDescent="0.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customHeight="1" x14ac:dyDescent="0.3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customHeight="1" x14ac:dyDescent="0.3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customHeight="1" x14ac:dyDescent="0.3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customHeight="1" x14ac:dyDescent="0.3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customHeight="1" x14ac:dyDescent="0.3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customHeight="1" x14ac:dyDescent="0.3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customHeight="1" x14ac:dyDescent="0.3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customHeight="1" x14ac:dyDescent="0.3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customHeight="1" x14ac:dyDescent="0.3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customHeight="1" x14ac:dyDescent="0.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customHeight="1" x14ac:dyDescent="0.3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customHeight="1" x14ac:dyDescent="0.3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customHeight="1" x14ac:dyDescent="0.3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customHeight="1" x14ac:dyDescent="0.3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customHeight="1" x14ac:dyDescent="0.3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customHeight="1" x14ac:dyDescent="0.3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customHeight="1" x14ac:dyDescent="0.3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customHeight="1" x14ac:dyDescent="0.3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customHeight="1" x14ac:dyDescent="0.3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customHeight="1" x14ac:dyDescent="0.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customHeight="1" x14ac:dyDescent="0.3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customHeight="1" x14ac:dyDescent="0.3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customHeight="1" x14ac:dyDescent="0.3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customHeight="1" x14ac:dyDescent="0.3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customHeight="1" x14ac:dyDescent="0.3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customHeight="1" x14ac:dyDescent="0.3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customHeight="1" x14ac:dyDescent="0.3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customHeight="1" x14ac:dyDescent="0.3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customHeight="1" x14ac:dyDescent="0.3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customHeight="1" x14ac:dyDescent="0.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customHeight="1" x14ac:dyDescent="0.3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customHeight="1" x14ac:dyDescent="0.3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customHeight="1" x14ac:dyDescent="0.3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customHeight="1" x14ac:dyDescent="0.3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customHeight="1" x14ac:dyDescent="0.3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customHeight="1" x14ac:dyDescent="0.3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customHeight="1" x14ac:dyDescent="0.3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customHeight="1" x14ac:dyDescent="0.3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customHeight="1" x14ac:dyDescent="0.3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customHeight="1" x14ac:dyDescent="0.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customHeight="1" x14ac:dyDescent="0.3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customHeight="1" x14ac:dyDescent="0.3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customHeight="1" x14ac:dyDescent="0.3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customHeight="1" x14ac:dyDescent="0.3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customHeight="1" x14ac:dyDescent="0.3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customHeight="1" x14ac:dyDescent="0.3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customHeight="1" x14ac:dyDescent="0.3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customHeight="1" x14ac:dyDescent="0.3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customHeight="1" x14ac:dyDescent="0.3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customHeight="1" x14ac:dyDescent="0.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customHeight="1" x14ac:dyDescent="0.3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customHeight="1" x14ac:dyDescent="0.3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customHeight="1" x14ac:dyDescent="0.3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customHeight="1" x14ac:dyDescent="0.3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customHeight="1" x14ac:dyDescent="0.3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customHeight="1" x14ac:dyDescent="0.3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customHeight="1" x14ac:dyDescent="0.3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customHeight="1" x14ac:dyDescent="0.3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customHeight="1" x14ac:dyDescent="0.3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customHeight="1" x14ac:dyDescent="0.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customHeight="1" x14ac:dyDescent="0.3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customHeight="1" x14ac:dyDescent="0.3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customHeight="1" x14ac:dyDescent="0.3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customHeight="1" x14ac:dyDescent="0.3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customHeight="1" x14ac:dyDescent="0.3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customHeight="1" x14ac:dyDescent="0.3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customHeight="1" x14ac:dyDescent="0.3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customHeight="1" x14ac:dyDescent="0.3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customHeight="1" x14ac:dyDescent="0.3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customHeight="1" x14ac:dyDescent="0.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customHeight="1" x14ac:dyDescent="0.3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customHeight="1" x14ac:dyDescent="0.3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customHeight="1" x14ac:dyDescent="0.3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customHeight="1" x14ac:dyDescent="0.3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customHeight="1" x14ac:dyDescent="0.3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customHeight="1" x14ac:dyDescent="0.3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customHeight="1" x14ac:dyDescent="0.3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customHeight="1" x14ac:dyDescent="0.3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customHeight="1" x14ac:dyDescent="0.3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customHeight="1" x14ac:dyDescent="0.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customHeight="1" x14ac:dyDescent="0.3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customHeight="1" x14ac:dyDescent="0.3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customHeight="1" x14ac:dyDescent="0.3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customHeight="1" x14ac:dyDescent="0.3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customHeight="1" x14ac:dyDescent="0.3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customHeight="1" x14ac:dyDescent="0.3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customHeight="1" x14ac:dyDescent="0.3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customHeight="1" x14ac:dyDescent="0.3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customHeight="1" x14ac:dyDescent="0.3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customHeight="1" x14ac:dyDescent="0.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customHeight="1" x14ac:dyDescent="0.3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customHeight="1" x14ac:dyDescent="0.3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customHeight="1" x14ac:dyDescent="0.3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customHeight="1" x14ac:dyDescent="0.3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customHeight="1" x14ac:dyDescent="0.3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customHeight="1" x14ac:dyDescent="0.3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customHeight="1" x14ac:dyDescent="0.3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customHeight="1" x14ac:dyDescent="0.3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customHeight="1" x14ac:dyDescent="0.3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customHeight="1" x14ac:dyDescent="0.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customHeight="1" x14ac:dyDescent="0.3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customHeight="1" x14ac:dyDescent="0.3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customHeight="1" x14ac:dyDescent="0.3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customHeight="1" x14ac:dyDescent="0.3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customHeight="1" x14ac:dyDescent="0.3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customHeight="1" x14ac:dyDescent="0.3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customHeight="1" x14ac:dyDescent="0.3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customHeight="1" x14ac:dyDescent="0.3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customHeight="1" x14ac:dyDescent="0.3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customHeight="1" x14ac:dyDescent="0.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customHeight="1" x14ac:dyDescent="0.3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customHeight="1" x14ac:dyDescent="0.3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customHeight="1" x14ac:dyDescent="0.3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customHeight="1" x14ac:dyDescent="0.3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customHeight="1" x14ac:dyDescent="0.3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customHeight="1" x14ac:dyDescent="0.3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customHeight="1" x14ac:dyDescent="0.3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customHeight="1" x14ac:dyDescent="0.3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customHeight="1" x14ac:dyDescent="0.3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customHeight="1" x14ac:dyDescent="0.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customHeight="1" x14ac:dyDescent="0.3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customHeight="1" x14ac:dyDescent="0.3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customHeight="1" x14ac:dyDescent="0.3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customHeight="1" x14ac:dyDescent="0.3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customHeight="1" x14ac:dyDescent="0.3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customHeight="1" x14ac:dyDescent="0.3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customHeight="1" x14ac:dyDescent="0.3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customHeight="1" x14ac:dyDescent="0.3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customHeight="1" x14ac:dyDescent="0.3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customHeight="1" x14ac:dyDescent="0.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customHeight="1" x14ac:dyDescent="0.3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customHeight="1" x14ac:dyDescent="0.3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customHeight="1" x14ac:dyDescent="0.3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customHeight="1" x14ac:dyDescent="0.3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customHeight="1" x14ac:dyDescent="0.3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customHeight="1" x14ac:dyDescent="0.3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customHeight="1" x14ac:dyDescent="0.3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customHeight="1" x14ac:dyDescent="0.3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customHeight="1" x14ac:dyDescent="0.3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customHeight="1" x14ac:dyDescent="0.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customHeight="1" x14ac:dyDescent="0.3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customHeight="1" x14ac:dyDescent="0.3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customHeight="1" x14ac:dyDescent="0.3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customHeight="1" x14ac:dyDescent="0.3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customHeight="1" x14ac:dyDescent="0.3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customHeight="1" x14ac:dyDescent="0.3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customHeight="1" x14ac:dyDescent="0.3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customHeight="1" x14ac:dyDescent="0.3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customHeight="1" x14ac:dyDescent="0.3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customHeight="1" x14ac:dyDescent="0.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customHeight="1" x14ac:dyDescent="0.3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customHeight="1" x14ac:dyDescent="0.3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customHeight="1" x14ac:dyDescent="0.3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customHeight="1" x14ac:dyDescent="0.3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customHeight="1" x14ac:dyDescent="0.3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customHeight="1" x14ac:dyDescent="0.3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customHeight="1" x14ac:dyDescent="0.3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customHeight="1" x14ac:dyDescent="0.3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customHeight="1" x14ac:dyDescent="0.3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customHeight="1" x14ac:dyDescent="0.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customHeight="1" x14ac:dyDescent="0.3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customHeight="1" x14ac:dyDescent="0.3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customHeight="1" x14ac:dyDescent="0.3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customHeight="1" x14ac:dyDescent="0.3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customHeight="1" x14ac:dyDescent="0.3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customHeight="1" x14ac:dyDescent="0.3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customHeight="1" x14ac:dyDescent="0.3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customHeight="1" x14ac:dyDescent="0.3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customHeight="1" x14ac:dyDescent="0.3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customHeight="1" x14ac:dyDescent="0.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customHeight="1" x14ac:dyDescent="0.3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customHeight="1" x14ac:dyDescent="0.3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customHeight="1" x14ac:dyDescent="0.3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customHeight="1" x14ac:dyDescent="0.3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customHeight="1" x14ac:dyDescent="0.3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customHeight="1" x14ac:dyDescent="0.3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customHeight="1" x14ac:dyDescent="0.3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customHeight="1" x14ac:dyDescent="0.3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customHeight="1" x14ac:dyDescent="0.3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customHeight="1" x14ac:dyDescent="0.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customHeight="1" x14ac:dyDescent="0.3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customHeight="1" x14ac:dyDescent="0.3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customHeight="1" x14ac:dyDescent="0.3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customHeight="1" x14ac:dyDescent="0.3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customHeight="1" x14ac:dyDescent="0.3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customHeight="1" x14ac:dyDescent="0.3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customHeight="1" x14ac:dyDescent="0.3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customHeight="1" x14ac:dyDescent="0.3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customHeight="1" x14ac:dyDescent="0.3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customHeight="1" x14ac:dyDescent="0.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customHeight="1" x14ac:dyDescent="0.3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customHeight="1" x14ac:dyDescent="0.3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customHeight="1" x14ac:dyDescent="0.3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customHeight="1" x14ac:dyDescent="0.3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customHeight="1" x14ac:dyDescent="0.3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customHeight="1" x14ac:dyDescent="0.3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customHeight="1" x14ac:dyDescent="0.3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customHeight="1" x14ac:dyDescent="0.3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customHeight="1" x14ac:dyDescent="0.3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customHeight="1" x14ac:dyDescent="0.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customHeight="1" x14ac:dyDescent="0.3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customHeight="1" x14ac:dyDescent="0.3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customHeight="1" x14ac:dyDescent="0.3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customHeight="1" x14ac:dyDescent="0.3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customHeight="1" x14ac:dyDescent="0.3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customHeight="1" x14ac:dyDescent="0.3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customHeight="1" x14ac:dyDescent="0.3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customHeight="1" x14ac:dyDescent="0.3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customHeight="1" x14ac:dyDescent="0.3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customHeight="1" x14ac:dyDescent="0.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customHeight="1" x14ac:dyDescent="0.3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customHeight="1" x14ac:dyDescent="0.3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customHeight="1" x14ac:dyDescent="0.3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customHeight="1" x14ac:dyDescent="0.3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customHeight="1" x14ac:dyDescent="0.3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customHeight="1" x14ac:dyDescent="0.3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customHeight="1" x14ac:dyDescent="0.3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customHeight="1" x14ac:dyDescent="0.3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customHeight="1" x14ac:dyDescent="0.3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customHeight="1" x14ac:dyDescent="0.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customHeight="1" x14ac:dyDescent="0.3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customHeight="1" x14ac:dyDescent="0.3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customHeight="1" x14ac:dyDescent="0.3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customHeight="1" x14ac:dyDescent="0.3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customHeight="1" x14ac:dyDescent="0.3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customHeight="1" x14ac:dyDescent="0.3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customHeight="1" x14ac:dyDescent="0.3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customHeight="1" x14ac:dyDescent="0.3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customHeight="1" x14ac:dyDescent="0.3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customHeight="1" x14ac:dyDescent="0.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customHeight="1" x14ac:dyDescent="0.3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customHeight="1" x14ac:dyDescent="0.3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customHeight="1" x14ac:dyDescent="0.3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customHeight="1" x14ac:dyDescent="0.3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customHeight="1" x14ac:dyDescent="0.3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customHeight="1" x14ac:dyDescent="0.3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customHeight="1" x14ac:dyDescent="0.3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customHeight="1" x14ac:dyDescent="0.3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customHeight="1" x14ac:dyDescent="0.3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customHeight="1" x14ac:dyDescent="0.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customHeight="1" x14ac:dyDescent="0.3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customHeight="1" x14ac:dyDescent="0.3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customHeight="1" x14ac:dyDescent="0.3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customHeight="1" x14ac:dyDescent="0.3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customHeight="1" x14ac:dyDescent="0.3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customHeight="1" x14ac:dyDescent="0.3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customHeight="1" x14ac:dyDescent="0.3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customHeight="1" x14ac:dyDescent="0.3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customHeight="1" x14ac:dyDescent="0.3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customHeight="1" x14ac:dyDescent="0.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customHeight="1" x14ac:dyDescent="0.3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customHeight="1" x14ac:dyDescent="0.3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customHeight="1" x14ac:dyDescent="0.3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customHeight="1" x14ac:dyDescent="0.3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customHeight="1" x14ac:dyDescent="0.3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customHeight="1" x14ac:dyDescent="0.3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customHeight="1" x14ac:dyDescent="0.3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customHeight="1" x14ac:dyDescent="0.3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customHeight="1" x14ac:dyDescent="0.3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customHeight="1" x14ac:dyDescent="0.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customHeight="1" x14ac:dyDescent="0.3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customHeight="1" x14ac:dyDescent="0.3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customHeight="1" x14ac:dyDescent="0.3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customHeight="1" x14ac:dyDescent="0.3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customHeight="1" x14ac:dyDescent="0.3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customHeight="1" x14ac:dyDescent="0.3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customHeight="1" x14ac:dyDescent="0.3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customHeight="1" x14ac:dyDescent="0.3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customHeight="1" x14ac:dyDescent="0.3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customHeight="1" x14ac:dyDescent="0.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customHeight="1" x14ac:dyDescent="0.3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customHeight="1" x14ac:dyDescent="0.3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customHeight="1" x14ac:dyDescent="0.3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customHeight="1" x14ac:dyDescent="0.3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customHeight="1" x14ac:dyDescent="0.3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customHeight="1" x14ac:dyDescent="0.3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customHeight="1" x14ac:dyDescent="0.3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customHeight="1" x14ac:dyDescent="0.3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customHeight="1" x14ac:dyDescent="0.3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customHeight="1" x14ac:dyDescent="0.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customHeight="1" x14ac:dyDescent="0.3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customHeight="1" x14ac:dyDescent="0.3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customHeight="1" x14ac:dyDescent="0.3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customHeight="1" x14ac:dyDescent="0.3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customHeight="1" x14ac:dyDescent="0.3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customHeight="1" x14ac:dyDescent="0.3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customHeight="1" x14ac:dyDescent="0.3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customHeight="1" x14ac:dyDescent="0.3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customHeight="1" x14ac:dyDescent="0.3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customHeight="1" x14ac:dyDescent="0.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customHeight="1" x14ac:dyDescent="0.3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customHeight="1" x14ac:dyDescent="0.3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customHeight="1" x14ac:dyDescent="0.3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customHeight="1" x14ac:dyDescent="0.3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customHeight="1" x14ac:dyDescent="0.3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customHeight="1" x14ac:dyDescent="0.3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customHeight="1" x14ac:dyDescent="0.3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customHeight="1" x14ac:dyDescent="0.3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customHeight="1" x14ac:dyDescent="0.3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customHeight="1" x14ac:dyDescent="0.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customHeight="1" x14ac:dyDescent="0.3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customHeight="1" x14ac:dyDescent="0.3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customHeight="1" x14ac:dyDescent="0.3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customHeight="1" x14ac:dyDescent="0.3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customHeight="1" x14ac:dyDescent="0.3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customHeight="1" x14ac:dyDescent="0.3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2.75" customHeight="1" x14ac:dyDescent="0.3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2.75" customHeight="1" x14ac:dyDescent="0.3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2.75" customHeight="1" x14ac:dyDescent="0.3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2.75" customHeight="1" x14ac:dyDescent="0.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2.75" customHeight="1" x14ac:dyDescent="0.3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2.75" customHeight="1" x14ac:dyDescent="0.3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2.75" customHeight="1" x14ac:dyDescent="0.3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2.75" customHeight="1" x14ac:dyDescent="0.3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2.75" customHeight="1" x14ac:dyDescent="0.3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2.75" customHeight="1" x14ac:dyDescent="0.3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2.75" customHeight="1" x14ac:dyDescent="0.3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zoomScaleNormal="100" workbookViewId="0">
      <selection activeCell="L26" sqref="L26"/>
    </sheetView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</v>
      </c>
      <c r="B1" s="94"/>
      <c r="C1" s="94"/>
      <c r="D1" s="94"/>
      <c r="E1" s="94"/>
      <c r="F1" s="94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2.75" customHeight="1" x14ac:dyDescent="0.3">
      <c r="A2" s="2" t="s">
        <v>133</v>
      </c>
      <c r="B2" s="94"/>
      <c r="C2" s="94"/>
      <c r="D2" s="94"/>
      <c r="E2" s="94"/>
      <c r="F2" s="94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2.75" customHeight="1" x14ac:dyDescent="0.3">
      <c r="A3" s="78" t="s">
        <v>79</v>
      </c>
      <c r="B3" s="94"/>
      <c r="C3" s="94"/>
      <c r="D3" s="94"/>
      <c r="E3" s="94"/>
      <c r="F3" s="94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2.75" customHeight="1" x14ac:dyDescent="0.3">
      <c r="A4" s="78" t="s">
        <v>103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2.75" customHeight="1" x14ac:dyDescent="0.3">
      <c r="A5" s="78"/>
      <c r="B5" s="63"/>
      <c r="C5" s="63"/>
      <c r="D5" s="63"/>
      <c r="E5" s="63"/>
      <c r="F5" s="63"/>
      <c r="G5" s="63"/>
      <c r="H5" s="165" t="s">
        <v>81</v>
      </c>
      <c r="I5" s="164"/>
      <c r="J5" s="164"/>
      <c r="K5" s="164"/>
      <c r="L5" s="132" t="s">
        <v>82</v>
      </c>
      <c r="M5" s="166" t="s">
        <v>81</v>
      </c>
      <c r="N5" s="164"/>
      <c r="O5" s="164"/>
      <c r="P5" s="164"/>
      <c r="Q5" s="132" t="s">
        <v>82</v>
      </c>
      <c r="R5" s="69" t="s">
        <v>81</v>
      </c>
      <c r="S5" s="63"/>
      <c r="T5" s="63"/>
      <c r="U5" s="63"/>
      <c r="V5" s="63"/>
      <c r="W5" s="63"/>
      <c r="X5" s="63"/>
      <c r="Y5" s="63"/>
      <c r="Z5" s="63"/>
    </row>
    <row r="6" spans="1:26" ht="12.75" customHeight="1" x14ac:dyDescent="0.3">
      <c r="A6" s="133"/>
      <c r="B6" s="63"/>
      <c r="C6" s="63"/>
      <c r="D6" s="63"/>
      <c r="E6" s="63"/>
      <c r="F6" s="63"/>
      <c r="G6" s="63"/>
      <c r="H6" s="67" t="s">
        <v>83</v>
      </c>
      <c r="I6" s="67" t="s">
        <v>84</v>
      </c>
      <c r="J6" s="67" t="s">
        <v>85</v>
      </c>
      <c r="K6" s="67" t="s">
        <v>86</v>
      </c>
      <c r="L6" s="68" t="s">
        <v>86</v>
      </c>
      <c r="M6" s="67" t="s">
        <v>83</v>
      </c>
      <c r="N6" s="67" t="s">
        <v>84</v>
      </c>
      <c r="O6" s="67" t="s">
        <v>85</v>
      </c>
      <c r="P6" s="67" t="s">
        <v>86</v>
      </c>
      <c r="Q6" s="68" t="s">
        <v>86</v>
      </c>
      <c r="R6" s="67" t="s">
        <v>83</v>
      </c>
      <c r="S6" s="63"/>
      <c r="T6" s="63"/>
      <c r="U6" s="63"/>
      <c r="V6" s="63"/>
      <c r="W6" s="63"/>
      <c r="X6" s="63"/>
      <c r="Y6" s="63"/>
      <c r="Z6" s="63"/>
    </row>
    <row r="7" spans="1:26" ht="12.75" customHeight="1" x14ac:dyDescent="0.3">
      <c r="A7" s="133"/>
      <c r="B7" s="63"/>
      <c r="C7" s="63"/>
      <c r="D7" s="63"/>
      <c r="E7" s="63"/>
      <c r="F7" s="63"/>
      <c r="G7" s="63"/>
      <c r="H7" s="69">
        <v>2021</v>
      </c>
      <c r="I7" s="69">
        <v>2021</v>
      </c>
      <c r="J7" s="69">
        <v>2021</v>
      </c>
      <c r="K7" s="69">
        <v>2021</v>
      </c>
      <c r="L7" s="134">
        <v>2021</v>
      </c>
      <c r="M7" s="69">
        <v>2022</v>
      </c>
      <c r="N7" s="69">
        <v>2022</v>
      </c>
      <c r="O7" s="69">
        <v>2022</v>
      </c>
      <c r="P7" s="69">
        <v>2022</v>
      </c>
      <c r="Q7" s="134">
        <v>2022</v>
      </c>
      <c r="R7" s="69">
        <v>2023</v>
      </c>
      <c r="S7" s="63"/>
      <c r="T7" s="63"/>
      <c r="U7" s="63"/>
      <c r="V7" s="63"/>
      <c r="W7" s="63"/>
      <c r="X7" s="63"/>
      <c r="Y7" s="63"/>
      <c r="Z7" s="63"/>
    </row>
    <row r="8" spans="1:26" ht="12.75" customHeight="1" x14ac:dyDescent="0.3">
      <c r="A8" s="130" t="s">
        <v>134</v>
      </c>
      <c r="B8" s="94"/>
      <c r="C8" s="94"/>
      <c r="D8" s="94"/>
      <c r="E8" s="63"/>
      <c r="F8" s="63"/>
      <c r="G8" s="63"/>
      <c r="H8" s="63"/>
      <c r="I8" s="63"/>
      <c r="J8" s="63"/>
      <c r="K8" s="63"/>
      <c r="L8" s="72"/>
      <c r="M8" s="63"/>
      <c r="N8" s="63"/>
      <c r="O8" s="63"/>
      <c r="P8" s="63"/>
      <c r="Q8" s="72"/>
      <c r="R8" s="63"/>
      <c r="S8" s="63"/>
      <c r="T8" s="63"/>
      <c r="U8" s="63"/>
      <c r="V8" s="63"/>
      <c r="W8" s="63"/>
      <c r="X8" s="63"/>
      <c r="Y8" s="63"/>
      <c r="Z8" s="63"/>
    </row>
    <row r="9" spans="1:26" ht="12.75" customHeight="1" x14ac:dyDescent="0.3">
      <c r="A9" s="121"/>
      <c r="B9" s="63" t="s">
        <v>97</v>
      </c>
      <c r="C9" s="63"/>
      <c r="D9" s="63"/>
      <c r="E9" s="63"/>
      <c r="F9" s="63"/>
      <c r="G9" s="63"/>
      <c r="H9" s="135">
        <v>119470.05000000002</v>
      </c>
      <c r="I9" s="135">
        <v>94710.91</v>
      </c>
      <c r="J9" s="135">
        <v>101434.97000000002</v>
      </c>
      <c r="K9" s="135">
        <v>42520.030000000006</v>
      </c>
      <c r="L9" s="136">
        <f>SUM(H9:K9)</f>
        <v>358135.96000000008</v>
      </c>
      <c r="M9" s="135">
        <v>111821.29000000001</v>
      </c>
      <c r="N9" s="135">
        <v>100866.57</v>
      </c>
      <c r="O9" s="135">
        <v>97876.94</v>
      </c>
      <c r="P9" s="135">
        <v>3869.8800000000006</v>
      </c>
      <c r="Q9" s="136">
        <f>SUM(M9:P9)</f>
        <v>314434.68000000005</v>
      </c>
      <c r="R9" s="135">
        <f>'Income Statement'!P20</f>
        <v>102018.78540000001</v>
      </c>
      <c r="S9" s="63"/>
      <c r="T9" s="63"/>
      <c r="U9" s="63"/>
      <c r="V9" s="63"/>
      <c r="W9" s="63"/>
      <c r="X9" s="63"/>
      <c r="Y9" s="63"/>
      <c r="Z9" s="63"/>
    </row>
    <row r="10" spans="1:26" ht="12.75" customHeight="1" x14ac:dyDescent="0.3">
      <c r="A10" s="133"/>
      <c r="B10" s="63" t="s">
        <v>135</v>
      </c>
      <c r="C10" s="63"/>
      <c r="D10" s="63"/>
      <c r="E10" s="63"/>
      <c r="F10" s="63"/>
      <c r="G10" s="63"/>
      <c r="H10" s="82">
        <v>0</v>
      </c>
      <c r="I10" s="82">
        <v>0</v>
      </c>
      <c r="J10" s="82">
        <v>0</v>
      </c>
      <c r="K10" s="82">
        <v>0</v>
      </c>
      <c r="L10" s="77"/>
      <c r="M10" s="82">
        <v>0</v>
      </c>
      <c r="N10" s="82">
        <v>0</v>
      </c>
      <c r="O10" s="82">
        <v>0</v>
      </c>
      <c r="P10" s="82">
        <v>0</v>
      </c>
      <c r="Q10" s="77"/>
      <c r="R10" s="82">
        <v>0</v>
      </c>
      <c r="S10" s="63"/>
      <c r="T10" s="63"/>
      <c r="U10" s="63"/>
      <c r="V10" s="63"/>
      <c r="W10" s="63"/>
      <c r="X10" s="63"/>
      <c r="Y10" s="63"/>
      <c r="Z10" s="63"/>
    </row>
    <row r="11" spans="1:26" ht="12.75" customHeight="1" x14ac:dyDescent="0.3">
      <c r="A11" s="133"/>
      <c r="B11" s="63"/>
      <c r="C11" s="63" t="s">
        <v>136</v>
      </c>
      <c r="D11" s="63"/>
      <c r="E11" s="63"/>
      <c r="F11" s="63"/>
      <c r="G11" s="63"/>
      <c r="H11" s="82">
        <v>0</v>
      </c>
      <c r="I11" s="82">
        <v>0</v>
      </c>
      <c r="J11" s="82">
        <v>0</v>
      </c>
      <c r="K11" s="82">
        <v>0</v>
      </c>
      <c r="L11" s="77"/>
      <c r="M11" s="82">
        <v>0</v>
      </c>
      <c r="N11" s="82">
        <v>0</v>
      </c>
      <c r="O11" s="82">
        <v>0</v>
      </c>
      <c r="P11" s="82">
        <v>0</v>
      </c>
      <c r="Q11" s="77"/>
      <c r="R11" s="82">
        <v>0</v>
      </c>
      <c r="S11" s="63"/>
      <c r="T11" s="63"/>
      <c r="U11" s="63"/>
      <c r="V11" s="63"/>
      <c r="W11" s="63"/>
      <c r="X11" s="63"/>
      <c r="Y11" s="63"/>
      <c r="Z11" s="63"/>
    </row>
    <row r="12" spans="1:26" ht="12.75" customHeight="1" x14ac:dyDescent="0.3">
      <c r="A12" s="133"/>
      <c r="B12" s="63"/>
      <c r="C12" s="63"/>
      <c r="D12" s="63" t="s">
        <v>137</v>
      </c>
      <c r="E12" s="63"/>
      <c r="F12" s="63"/>
      <c r="G12" s="63"/>
      <c r="H12" s="82">
        <v>-229920.32000000004</v>
      </c>
      <c r="I12" s="82">
        <v>-286772.5</v>
      </c>
      <c r="J12" s="82">
        <v>-326636.59000000003</v>
      </c>
      <c r="K12" s="82">
        <v>-395824.73000000004</v>
      </c>
      <c r="L12" s="77">
        <f t="shared" ref="L12:L19" si="0">SUM(H12:K12)</f>
        <v>-1239154.1400000001</v>
      </c>
      <c r="M12" s="82">
        <v>-250891.48</v>
      </c>
      <c r="N12" s="82">
        <v>-328090.77</v>
      </c>
      <c r="O12" s="82">
        <v>-320786.97000000003</v>
      </c>
      <c r="P12" s="82">
        <v>-278963.44</v>
      </c>
      <c r="Q12" s="77">
        <f t="shared" ref="Q12:Q19" si="1">SUM(M12:P12)</f>
        <v>-1178732.6599999999</v>
      </c>
      <c r="R12" s="82">
        <v>-172106.62000000002</v>
      </c>
      <c r="S12" s="63"/>
      <c r="T12" s="63"/>
      <c r="U12" s="63"/>
      <c r="V12" s="63"/>
      <c r="W12" s="63"/>
      <c r="X12" s="63"/>
      <c r="Y12" s="63"/>
      <c r="Z12" s="63"/>
    </row>
    <row r="13" spans="1:26" ht="12.75" customHeight="1" x14ac:dyDescent="0.3">
      <c r="A13" s="133"/>
      <c r="B13" s="63"/>
      <c r="C13" s="63"/>
      <c r="D13" s="63" t="s">
        <v>138</v>
      </c>
      <c r="E13" s="63"/>
      <c r="F13" s="63"/>
      <c r="G13" s="63"/>
      <c r="H13" s="82">
        <v>-18622.800000000003</v>
      </c>
      <c r="I13" s="82">
        <v>-21854.560000000001</v>
      </c>
      <c r="J13" s="82">
        <v>-2047.2200000000003</v>
      </c>
      <c r="K13" s="82">
        <v>58827.44</v>
      </c>
      <c r="L13" s="77">
        <f t="shared" si="0"/>
        <v>16302.86</v>
      </c>
      <c r="M13" s="82">
        <v>-24300.430000000004</v>
      </c>
      <c r="N13" s="82">
        <v>13385.960000000001</v>
      </c>
      <c r="O13" s="82">
        <v>4260.6900000000005</v>
      </c>
      <c r="P13" s="82">
        <v>19205.480000000003</v>
      </c>
      <c r="Q13" s="77">
        <f t="shared" si="1"/>
        <v>12551.7</v>
      </c>
      <c r="R13" s="82">
        <v>-24835.370000000003</v>
      </c>
      <c r="S13" s="63"/>
      <c r="T13" s="63"/>
      <c r="U13" s="63"/>
      <c r="V13" s="63"/>
      <c r="W13" s="63"/>
      <c r="X13" s="63"/>
      <c r="Y13" s="63"/>
      <c r="Z13" s="63"/>
    </row>
    <row r="14" spans="1:26" ht="12.75" customHeight="1" x14ac:dyDescent="0.3">
      <c r="A14" s="133"/>
      <c r="B14" s="63"/>
      <c r="C14" s="63"/>
      <c r="D14" s="63" t="s">
        <v>139</v>
      </c>
      <c r="E14" s="63"/>
      <c r="F14" s="63"/>
      <c r="G14" s="63"/>
      <c r="H14" s="82">
        <v>190343.72000000003</v>
      </c>
      <c r="I14" s="82">
        <v>196476.21000000002</v>
      </c>
      <c r="J14" s="82">
        <v>207413.57</v>
      </c>
      <c r="K14" s="82">
        <v>261892.19000000003</v>
      </c>
      <c r="L14" s="77">
        <f t="shared" si="0"/>
        <v>856125.69000000006</v>
      </c>
      <c r="M14" s="82">
        <v>221645.55000000002</v>
      </c>
      <c r="N14" s="82">
        <v>228294.36000000002</v>
      </c>
      <c r="O14" s="82">
        <v>255751.44000000003</v>
      </c>
      <c r="P14" s="82">
        <v>276137.89</v>
      </c>
      <c r="Q14" s="77">
        <f t="shared" si="1"/>
        <v>981829.24000000011</v>
      </c>
      <c r="R14" s="82">
        <v>242198.88000000003</v>
      </c>
      <c r="S14" s="63"/>
      <c r="T14" s="63"/>
      <c r="U14" s="63"/>
      <c r="V14" s="63"/>
      <c r="W14" s="63"/>
      <c r="X14" s="63"/>
      <c r="Y14" s="63"/>
      <c r="Z14" s="63"/>
    </row>
    <row r="15" spans="1:26" ht="12.75" customHeight="1" x14ac:dyDescent="0.3">
      <c r="A15" s="133"/>
      <c r="B15" s="63"/>
      <c r="C15" s="63"/>
      <c r="D15" s="63" t="s">
        <v>140</v>
      </c>
      <c r="E15" s="63"/>
      <c r="F15" s="63"/>
      <c r="G15" s="63"/>
      <c r="H15" s="82">
        <v>2501.8700000000003</v>
      </c>
      <c r="I15" s="82">
        <v>2690.38</v>
      </c>
      <c r="J15" s="82">
        <v>4917.71</v>
      </c>
      <c r="K15" s="82">
        <v>4478.88</v>
      </c>
      <c r="L15" s="77">
        <f t="shared" si="0"/>
        <v>14588.84</v>
      </c>
      <c r="M15" s="82">
        <v>5222.1400000000003</v>
      </c>
      <c r="N15" s="82">
        <v>5845.35</v>
      </c>
      <c r="O15" s="82">
        <v>5963.1600000000008</v>
      </c>
      <c r="P15" s="82">
        <v>6537.0900000000011</v>
      </c>
      <c r="Q15" s="77">
        <f t="shared" si="1"/>
        <v>23567.74</v>
      </c>
      <c r="R15" s="82">
        <v>6323.4500000000007</v>
      </c>
      <c r="S15" s="63"/>
      <c r="T15" s="63"/>
      <c r="U15" s="63"/>
      <c r="V15" s="63"/>
      <c r="W15" s="63"/>
      <c r="X15" s="63"/>
      <c r="Y15" s="63"/>
      <c r="Z15" s="63"/>
    </row>
    <row r="16" spans="1:26" ht="12.75" customHeight="1" x14ac:dyDescent="0.3">
      <c r="A16" s="78"/>
      <c r="B16" s="63"/>
      <c r="C16" s="63"/>
      <c r="D16" s="63" t="s">
        <v>141</v>
      </c>
      <c r="E16" s="63"/>
      <c r="F16" s="63"/>
      <c r="G16" s="63"/>
      <c r="H16" s="82">
        <v>7506.1</v>
      </c>
      <c r="I16" s="82">
        <v>7110.81</v>
      </c>
      <c r="J16" s="82">
        <v>6655.4600000000009</v>
      </c>
      <c r="K16" s="82">
        <v>6953.0300000000007</v>
      </c>
      <c r="L16" s="77">
        <f t="shared" si="0"/>
        <v>28225.4</v>
      </c>
      <c r="M16" s="82">
        <v>8344.630000000001</v>
      </c>
      <c r="N16" s="82">
        <v>10527.44</v>
      </c>
      <c r="O16" s="82">
        <v>10644.34</v>
      </c>
      <c r="P16" s="82">
        <v>10765.230000000001</v>
      </c>
      <c r="Q16" s="77">
        <f t="shared" si="1"/>
        <v>40281.64</v>
      </c>
      <c r="R16" s="82">
        <v>6936.93</v>
      </c>
      <c r="S16" s="63"/>
      <c r="T16" s="63"/>
      <c r="U16" s="63"/>
      <c r="V16" s="63"/>
      <c r="W16" s="63"/>
      <c r="X16" s="63"/>
      <c r="Y16" s="63"/>
      <c r="Z16" s="63"/>
    </row>
    <row r="17" spans="1:26" ht="12.75" customHeight="1" x14ac:dyDescent="0.3">
      <c r="A17" s="121"/>
      <c r="B17" s="63"/>
      <c r="C17" s="63"/>
      <c r="D17" s="63" t="s">
        <v>142</v>
      </c>
      <c r="E17" s="63"/>
      <c r="F17" s="63"/>
      <c r="G17" s="63"/>
      <c r="H17" s="82">
        <v>-17733.100000000002</v>
      </c>
      <c r="I17" s="82">
        <v>4415.18</v>
      </c>
      <c r="J17" s="82">
        <v>-9554.1600000000017</v>
      </c>
      <c r="K17" s="82">
        <v>-7274.1900000000005</v>
      </c>
      <c r="L17" s="77">
        <f t="shared" si="0"/>
        <v>-30146.270000000004</v>
      </c>
      <c r="M17" s="82">
        <v>-11327.470000000001</v>
      </c>
      <c r="N17" s="82">
        <v>-21315.910000000003</v>
      </c>
      <c r="O17" s="82">
        <v>-24392.06</v>
      </c>
      <c r="P17" s="82">
        <v>32317.670000000002</v>
      </c>
      <c r="Q17" s="77">
        <f t="shared" si="1"/>
        <v>-24717.77</v>
      </c>
      <c r="R17" s="82">
        <v>5645.5700000000006</v>
      </c>
      <c r="S17" s="63"/>
      <c r="T17" s="63"/>
      <c r="U17" s="63"/>
      <c r="V17" s="63"/>
      <c r="W17" s="63"/>
      <c r="X17" s="63"/>
      <c r="Y17" s="63"/>
      <c r="Z17" s="63"/>
    </row>
    <row r="18" spans="1:26" ht="12.75" customHeight="1" x14ac:dyDescent="0.3">
      <c r="A18" s="121"/>
      <c r="B18" s="63"/>
      <c r="C18" s="63"/>
      <c r="D18" s="63" t="s">
        <v>143</v>
      </c>
      <c r="E18" s="63"/>
      <c r="F18" s="63"/>
      <c r="G18" s="63"/>
      <c r="H18" s="82">
        <v>5085.9900000000007</v>
      </c>
      <c r="I18" s="82">
        <v>7567.2100000000009</v>
      </c>
      <c r="J18" s="82">
        <v>7154.77</v>
      </c>
      <c r="K18" s="82">
        <v>6566.420000000001</v>
      </c>
      <c r="L18" s="77">
        <f t="shared" si="0"/>
        <v>26374.390000000003</v>
      </c>
      <c r="M18" s="82">
        <v>7137.7600000000011</v>
      </c>
      <c r="N18" s="82">
        <v>14376.180000000002</v>
      </c>
      <c r="O18" s="82">
        <v>7175.9100000000008</v>
      </c>
      <c r="P18" s="82">
        <v>8658.1600000000017</v>
      </c>
      <c r="Q18" s="77">
        <f t="shared" si="1"/>
        <v>37348.01</v>
      </c>
      <c r="R18" s="82">
        <v>8400.5600000000013</v>
      </c>
      <c r="S18" s="63"/>
      <c r="T18" s="63"/>
      <c r="U18" s="63"/>
      <c r="V18" s="63"/>
      <c r="W18" s="63"/>
      <c r="X18" s="63"/>
      <c r="Y18" s="63"/>
      <c r="Z18" s="63"/>
    </row>
    <row r="19" spans="1:26" ht="12.75" customHeight="1" x14ac:dyDescent="0.3">
      <c r="A19" s="121"/>
      <c r="B19" s="63"/>
      <c r="C19" s="63"/>
      <c r="D19" s="63" t="s">
        <v>144</v>
      </c>
      <c r="E19" s="63"/>
      <c r="F19" s="63"/>
      <c r="G19" s="63"/>
      <c r="H19" s="82">
        <v>11181.310000000001</v>
      </c>
      <c r="I19" s="82">
        <v>3578.8900000000003</v>
      </c>
      <c r="J19" s="82">
        <v>3567.6900000000005</v>
      </c>
      <c r="K19" s="82">
        <v>-4359.5300000000007</v>
      </c>
      <c r="L19" s="77">
        <f t="shared" si="0"/>
        <v>13968.359999999999</v>
      </c>
      <c r="M19" s="82">
        <v>-4823.42</v>
      </c>
      <c r="N19" s="82">
        <v>-8107.4000000000005</v>
      </c>
      <c r="O19" s="82">
        <v>-4045.7900000000004</v>
      </c>
      <c r="P19" s="82">
        <v>5318.1100000000006</v>
      </c>
      <c r="Q19" s="77">
        <f t="shared" si="1"/>
        <v>-11658.5</v>
      </c>
      <c r="R19" s="82">
        <v>-6914.7400000000007</v>
      </c>
      <c r="S19" s="63"/>
      <c r="T19" s="63"/>
      <c r="U19" s="63"/>
      <c r="V19" s="63"/>
      <c r="W19" s="63"/>
      <c r="X19" s="63"/>
      <c r="Y19" s="63"/>
      <c r="Z19" s="63"/>
    </row>
    <row r="20" spans="1:26" ht="12.75" customHeight="1" x14ac:dyDescent="0.3">
      <c r="A20" s="78"/>
      <c r="B20" s="63"/>
      <c r="C20" s="63"/>
      <c r="D20" s="63" t="s">
        <v>145</v>
      </c>
      <c r="E20" s="63"/>
      <c r="F20" s="63"/>
      <c r="G20" s="63"/>
      <c r="H20" s="82">
        <v>0</v>
      </c>
      <c r="I20" s="82">
        <v>0</v>
      </c>
      <c r="J20" s="82">
        <v>0</v>
      </c>
      <c r="K20" s="82">
        <v>0</v>
      </c>
      <c r="L20" s="77"/>
      <c r="M20" s="82">
        <v>0</v>
      </c>
      <c r="N20" s="82">
        <v>0</v>
      </c>
      <c r="O20" s="82">
        <v>0</v>
      </c>
      <c r="P20" s="82">
        <v>0</v>
      </c>
      <c r="Q20" s="77"/>
      <c r="R20" s="82">
        <v>0</v>
      </c>
      <c r="S20" s="63"/>
      <c r="T20" s="63"/>
      <c r="U20" s="63"/>
      <c r="V20" s="63"/>
      <c r="W20" s="63"/>
      <c r="X20" s="63"/>
      <c r="Y20" s="63"/>
      <c r="Z20" s="63"/>
    </row>
    <row r="21" spans="1:26" ht="12.75" customHeight="1" x14ac:dyDescent="0.3">
      <c r="A21" s="133"/>
      <c r="B21" s="63"/>
      <c r="C21" s="63"/>
      <c r="D21" s="63"/>
      <c r="E21" s="63" t="s">
        <v>108</v>
      </c>
      <c r="F21" s="63"/>
      <c r="G21" s="63"/>
      <c r="H21" s="82">
        <v>-15508.850000000002</v>
      </c>
      <c r="I21" s="82">
        <v>-3666.11</v>
      </c>
      <c r="J21" s="82">
        <v>-6660.1500000000005</v>
      </c>
      <c r="K21" s="82">
        <v>-42.56</v>
      </c>
      <c r="L21" s="77">
        <f t="shared" ref="L21:L25" si="2">SUM(H21:K21)</f>
        <v>-25877.670000000006</v>
      </c>
      <c r="M21" s="82">
        <v>2880.9900000000002</v>
      </c>
      <c r="N21" s="82">
        <v>8637.93</v>
      </c>
      <c r="O21" s="82">
        <v>-8404.9700000000012</v>
      </c>
      <c r="P21" s="82">
        <v>-27882.33</v>
      </c>
      <c r="Q21" s="77">
        <f t="shared" ref="Q21:Q25" si="3">SUM(M21:P21)</f>
        <v>-24768.380000000005</v>
      </c>
      <c r="R21" s="82">
        <v>-6196.5400000000009</v>
      </c>
      <c r="S21" s="63"/>
      <c r="T21" s="63"/>
      <c r="U21" s="63"/>
      <c r="V21" s="63"/>
      <c r="W21" s="63"/>
      <c r="X21" s="63"/>
      <c r="Y21" s="63"/>
      <c r="Z21" s="63"/>
    </row>
    <row r="22" spans="1:26" ht="12.75" customHeight="1" x14ac:dyDescent="0.3">
      <c r="A22" s="78"/>
      <c r="B22" s="63"/>
      <c r="C22" s="63"/>
      <c r="D22" s="63"/>
      <c r="E22" s="63" t="s">
        <v>117</v>
      </c>
      <c r="F22" s="63"/>
      <c r="G22" s="63"/>
      <c r="H22" s="82">
        <v>-9611.9100000000017</v>
      </c>
      <c r="I22" s="82">
        <v>5061.9100000000008</v>
      </c>
      <c r="J22" s="82">
        <v>1738.5200000000002</v>
      </c>
      <c r="K22" s="82">
        <v>12969.53</v>
      </c>
      <c r="L22" s="77">
        <f t="shared" si="2"/>
        <v>10158.049999999999</v>
      </c>
      <c r="M22" s="82">
        <v>-15081.080000000002</v>
      </c>
      <c r="N22" s="82">
        <v>-8543.36</v>
      </c>
      <c r="O22" s="82">
        <v>3771.2500000000005</v>
      </c>
      <c r="P22" s="82">
        <v>8755.18</v>
      </c>
      <c r="Q22" s="77">
        <f t="shared" si="3"/>
        <v>-11098.010000000002</v>
      </c>
      <c r="R22" s="82">
        <v>-6276.76</v>
      </c>
      <c r="S22" s="63"/>
      <c r="T22" s="63"/>
      <c r="U22" s="63"/>
      <c r="V22" s="63"/>
      <c r="W22" s="63"/>
      <c r="X22" s="63"/>
      <c r="Y22" s="63"/>
      <c r="Z22" s="63"/>
    </row>
    <row r="23" spans="1:26" ht="12.75" customHeight="1" x14ac:dyDescent="0.3">
      <c r="A23" s="78"/>
      <c r="B23" s="63"/>
      <c r="C23" s="63"/>
      <c r="D23" s="63"/>
      <c r="E23" s="63" t="s">
        <v>118</v>
      </c>
      <c r="F23" s="63"/>
      <c r="G23" s="63"/>
      <c r="H23" s="82">
        <v>12452.79</v>
      </c>
      <c r="I23" s="82">
        <v>-12000.1</v>
      </c>
      <c r="J23" s="82">
        <v>18884.18</v>
      </c>
      <c r="K23" s="82">
        <v>-6713.2100000000009</v>
      </c>
      <c r="L23" s="77">
        <f t="shared" si="2"/>
        <v>12623.660000000002</v>
      </c>
      <c r="M23" s="82">
        <v>24553.410000000003</v>
      </c>
      <c r="N23" s="82">
        <v>-16710.330000000002</v>
      </c>
      <c r="O23" s="82">
        <v>14845.04</v>
      </c>
      <c r="P23" s="82">
        <v>-26574.030000000002</v>
      </c>
      <c r="Q23" s="77">
        <f t="shared" si="3"/>
        <v>-3885.91</v>
      </c>
      <c r="R23" s="82">
        <v>12970.930000000002</v>
      </c>
      <c r="S23" s="63"/>
      <c r="T23" s="63"/>
      <c r="U23" s="63"/>
      <c r="V23" s="63"/>
      <c r="W23" s="63"/>
      <c r="X23" s="63"/>
      <c r="Y23" s="63"/>
      <c r="Z23" s="63"/>
    </row>
    <row r="24" spans="1:26" ht="12.75" customHeight="1" x14ac:dyDescent="0.3">
      <c r="A24" s="133"/>
      <c r="B24" s="63"/>
      <c r="C24" s="63"/>
      <c r="D24" s="63"/>
      <c r="E24" s="63" t="s">
        <v>119</v>
      </c>
      <c r="F24" s="63"/>
      <c r="G24" s="63"/>
      <c r="H24" s="82">
        <v>1559.5300000000002</v>
      </c>
      <c r="I24" s="82">
        <v>3296.51</v>
      </c>
      <c r="J24" s="82">
        <v>-331.24</v>
      </c>
      <c r="K24" s="82">
        <v>1869.7000000000003</v>
      </c>
      <c r="L24" s="77">
        <f t="shared" si="2"/>
        <v>6394.5000000000018</v>
      </c>
      <c r="M24" s="82">
        <v>1172.0100000000002</v>
      </c>
      <c r="N24" s="82">
        <v>-726.32</v>
      </c>
      <c r="O24" s="82">
        <v>-3389.4000000000005</v>
      </c>
      <c r="P24" s="82">
        <v>4858.63</v>
      </c>
      <c r="Q24" s="77">
        <f t="shared" si="3"/>
        <v>1914.9199999999996</v>
      </c>
      <c r="R24" s="82">
        <v>-167.3</v>
      </c>
      <c r="S24" s="63"/>
      <c r="T24" s="63"/>
      <c r="U24" s="63"/>
      <c r="V24" s="63"/>
      <c r="W24" s="63"/>
      <c r="X24" s="63"/>
      <c r="Y24" s="63"/>
      <c r="Z24" s="63"/>
    </row>
    <row r="25" spans="1:26" ht="12.75" customHeight="1" x14ac:dyDescent="0.3">
      <c r="A25" s="78"/>
      <c r="B25" s="63"/>
      <c r="C25" s="63"/>
      <c r="D25" s="63"/>
      <c r="E25" s="63" t="s">
        <v>146</v>
      </c>
      <c r="F25" s="63"/>
      <c r="G25" s="63"/>
      <c r="H25" s="83">
        <v>-4295.76</v>
      </c>
      <c r="I25" s="83">
        <v>-5078.01</v>
      </c>
      <c r="J25" s="83">
        <v>-770.98</v>
      </c>
      <c r="K25" s="83">
        <v>-10092.18</v>
      </c>
      <c r="L25" s="77">
        <f t="shared" si="2"/>
        <v>-20236.93</v>
      </c>
      <c r="M25" s="83">
        <v>-11755.170000000002</v>
      </c>
      <c r="N25" s="83">
        <v>8752.8000000000011</v>
      </c>
      <c r="O25" s="83">
        <v>-292.88000000000005</v>
      </c>
      <c r="P25" s="83">
        <v>-11933.460000000001</v>
      </c>
      <c r="Q25" s="77">
        <f t="shared" si="3"/>
        <v>-15228.710000000003</v>
      </c>
      <c r="R25" s="83">
        <v>-4825.59</v>
      </c>
      <c r="S25" s="63"/>
      <c r="T25" s="63"/>
      <c r="U25" s="63"/>
      <c r="V25" s="63"/>
      <c r="W25" s="63"/>
      <c r="X25" s="63"/>
      <c r="Y25" s="63"/>
      <c r="Z25" s="63"/>
    </row>
    <row r="26" spans="1:26" ht="12.75" customHeight="1" x14ac:dyDescent="0.3">
      <c r="A26" s="121"/>
      <c r="B26" s="63"/>
      <c r="C26" s="63"/>
      <c r="D26" s="63"/>
      <c r="E26" s="63"/>
      <c r="F26" s="63"/>
      <c r="G26" s="63" t="s">
        <v>147</v>
      </c>
      <c r="H26" s="137">
        <f t="shared" ref="H26:R26" si="4">SUM(H9:H25)</f>
        <v>54408.619999999995</v>
      </c>
      <c r="I26" s="137">
        <f t="shared" si="4"/>
        <v>-4463.2699999999695</v>
      </c>
      <c r="J26" s="137">
        <f t="shared" si="4"/>
        <v>5766.5300000000116</v>
      </c>
      <c r="K26" s="137">
        <f t="shared" si="4"/>
        <v>-28229.179999999978</v>
      </c>
      <c r="L26" s="138">
        <f t="shared" si="4"/>
        <v>27482.69999999999</v>
      </c>
      <c r="M26" s="137">
        <f t="shared" si="4"/>
        <v>64598.730000000025</v>
      </c>
      <c r="N26" s="137">
        <f t="shared" si="4"/>
        <v>7192.4999999999909</v>
      </c>
      <c r="O26" s="137">
        <f t="shared" si="4"/>
        <v>38976.700000000004</v>
      </c>
      <c r="P26" s="137">
        <f t="shared" si="4"/>
        <v>31070.060000000027</v>
      </c>
      <c r="Q26" s="138">
        <f t="shared" si="4"/>
        <v>141837.99000000022</v>
      </c>
      <c r="R26" s="137">
        <f t="shared" si="4"/>
        <v>163172.18540000002</v>
      </c>
      <c r="S26" s="63"/>
      <c r="T26" s="63"/>
      <c r="U26" s="63"/>
      <c r="V26" s="63"/>
      <c r="W26" s="63"/>
      <c r="X26" s="63"/>
      <c r="Y26" s="63"/>
      <c r="Z26" s="63"/>
    </row>
    <row r="27" spans="1:26" ht="12.75" customHeight="1" x14ac:dyDescent="0.3">
      <c r="A27" s="109" t="s">
        <v>148</v>
      </c>
      <c r="B27" s="94"/>
      <c r="C27" s="63"/>
      <c r="D27" s="63"/>
      <c r="E27" s="63"/>
      <c r="F27" s="63"/>
      <c r="G27" s="63"/>
      <c r="H27" s="63"/>
      <c r="I27" s="63"/>
      <c r="J27" s="63"/>
      <c r="K27" s="63"/>
      <c r="L27" s="77"/>
      <c r="M27" s="63"/>
      <c r="N27" s="63"/>
      <c r="O27" s="63"/>
      <c r="P27" s="63"/>
      <c r="Q27" s="77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2.75" customHeight="1" x14ac:dyDescent="0.3">
      <c r="A28" s="133"/>
      <c r="B28" s="63" t="s">
        <v>149</v>
      </c>
      <c r="C28" s="63"/>
      <c r="D28" s="63"/>
      <c r="E28" s="63"/>
      <c r="F28" s="63"/>
      <c r="G28" s="63"/>
      <c r="H28" s="82">
        <v>-5670.0700000000006</v>
      </c>
      <c r="I28" s="82">
        <v>-7719.4600000000009</v>
      </c>
      <c r="J28" s="82">
        <v>-11712.890000000001</v>
      </c>
      <c r="K28" s="82">
        <v>-11618.53</v>
      </c>
      <c r="L28" s="77">
        <f t="shared" ref="L28:L30" si="5">SUM(H28:K28)</f>
        <v>-36720.950000000004</v>
      </c>
      <c r="M28" s="82">
        <v>-8481.0600000000013</v>
      </c>
      <c r="N28" s="82">
        <v>-6301.26</v>
      </c>
      <c r="O28" s="82">
        <v>-5947.2000000000007</v>
      </c>
      <c r="P28" s="82">
        <v>-7811.5100000000011</v>
      </c>
      <c r="Q28" s="77">
        <f t="shared" ref="Q28:Q31" si="6">SUM(M28:P28)</f>
        <v>-28541.030000000006</v>
      </c>
      <c r="R28" s="82">
        <v>-4341.3300000000008</v>
      </c>
      <c r="S28" s="63"/>
      <c r="T28" s="63"/>
      <c r="U28" s="63"/>
      <c r="V28" s="63"/>
      <c r="W28" s="63"/>
      <c r="X28" s="63"/>
      <c r="Y28" s="63"/>
      <c r="Z28" s="63"/>
    </row>
    <row r="29" spans="1:26" ht="12.75" customHeight="1" x14ac:dyDescent="0.3">
      <c r="A29" s="133"/>
      <c r="B29" s="63" t="s">
        <v>150</v>
      </c>
      <c r="C29" s="63"/>
      <c r="D29" s="63"/>
      <c r="E29" s="63"/>
      <c r="F29" s="63"/>
      <c r="G29" s="63"/>
      <c r="H29" s="82">
        <v>-323.05</v>
      </c>
      <c r="I29" s="82">
        <v>-70</v>
      </c>
      <c r="J29" s="82">
        <v>-1491.2800000000002</v>
      </c>
      <c r="K29" s="82">
        <v>0</v>
      </c>
      <c r="L29" s="77">
        <f t="shared" si="5"/>
        <v>-1884.3300000000002</v>
      </c>
      <c r="M29" s="82">
        <v>0</v>
      </c>
      <c r="N29" s="82">
        <v>0</v>
      </c>
      <c r="O29" s="82">
        <v>0</v>
      </c>
      <c r="P29" s="82">
        <v>0</v>
      </c>
      <c r="Q29" s="77">
        <f t="shared" si="6"/>
        <v>0</v>
      </c>
      <c r="R29" s="82">
        <v>0</v>
      </c>
      <c r="S29" s="63"/>
      <c r="T29" s="63"/>
      <c r="U29" s="63"/>
      <c r="V29" s="63"/>
      <c r="W29" s="63"/>
      <c r="X29" s="63"/>
      <c r="Y29" s="63"/>
      <c r="Z29" s="63"/>
    </row>
    <row r="30" spans="1:26" ht="12.75" customHeight="1" x14ac:dyDescent="0.3">
      <c r="A30" s="133"/>
      <c r="B30" s="63" t="s">
        <v>151</v>
      </c>
      <c r="C30" s="63"/>
      <c r="D30" s="63"/>
      <c r="E30" s="63"/>
      <c r="F30" s="63"/>
      <c r="G30" s="63"/>
      <c r="H30" s="82">
        <v>0</v>
      </c>
      <c r="I30" s="82">
        <v>0</v>
      </c>
      <c r="J30" s="82">
        <v>0</v>
      </c>
      <c r="K30" s="82">
        <v>-55184.430000000008</v>
      </c>
      <c r="L30" s="77">
        <f t="shared" si="5"/>
        <v>-55184.430000000008</v>
      </c>
      <c r="M30" s="82">
        <v>-8716.4700000000012</v>
      </c>
      <c r="N30" s="82">
        <v>-4821.3200000000006</v>
      </c>
      <c r="O30" s="82">
        <v>0</v>
      </c>
      <c r="P30" s="82">
        <v>-39479.300000000003</v>
      </c>
      <c r="Q30" s="77">
        <f t="shared" si="6"/>
        <v>-53017.090000000004</v>
      </c>
      <c r="R30" s="82">
        <v>0</v>
      </c>
      <c r="S30" s="63"/>
      <c r="T30" s="63"/>
      <c r="U30" s="63"/>
      <c r="V30" s="63"/>
      <c r="W30" s="63"/>
      <c r="X30" s="63"/>
      <c r="Y30" s="63"/>
      <c r="Z30" s="63"/>
    </row>
    <row r="31" spans="1:26" ht="12.75" customHeight="1" x14ac:dyDescent="0.3">
      <c r="A31" s="133"/>
      <c r="B31" s="63" t="s">
        <v>152</v>
      </c>
      <c r="C31" s="63"/>
      <c r="D31" s="63"/>
      <c r="E31" s="63"/>
      <c r="F31" s="63"/>
      <c r="G31" s="63"/>
      <c r="H31" s="82">
        <v>0</v>
      </c>
      <c r="I31" s="82">
        <v>0</v>
      </c>
      <c r="J31" s="82">
        <v>0</v>
      </c>
      <c r="K31" s="82">
        <v>0</v>
      </c>
      <c r="L31" s="77">
        <v>0</v>
      </c>
      <c r="M31" s="82">
        <v>0</v>
      </c>
      <c r="N31" s="82">
        <v>0</v>
      </c>
      <c r="O31" s="82">
        <v>0</v>
      </c>
      <c r="P31" s="82">
        <v>-63789.320000000007</v>
      </c>
      <c r="Q31" s="77">
        <f t="shared" si="6"/>
        <v>-63789.320000000007</v>
      </c>
      <c r="R31" s="82">
        <v>-14114.380000000001</v>
      </c>
      <c r="S31" s="63"/>
      <c r="T31" s="63"/>
      <c r="U31" s="63"/>
      <c r="V31" s="63"/>
      <c r="W31" s="63"/>
      <c r="X31" s="63"/>
      <c r="Y31" s="63"/>
      <c r="Z31" s="63"/>
    </row>
    <row r="32" spans="1:26" ht="12.75" customHeight="1" x14ac:dyDescent="0.3">
      <c r="A32" s="78"/>
      <c r="B32" s="63"/>
      <c r="C32" s="63"/>
      <c r="D32" s="63"/>
      <c r="E32" s="63"/>
      <c r="F32" s="63"/>
      <c r="G32" s="63" t="s">
        <v>153</v>
      </c>
      <c r="H32" s="137">
        <f t="shared" ref="H32:R32" si="7">SUM(H28:H31)</f>
        <v>-5993.1200000000008</v>
      </c>
      <c r="I32" s="137">
        <f t="shared" si="7"/>
        <v>-7789.4600000000009</v>
      </c>
      <c r="J32" s="137">
        <f t="shared" si="7"/>
        <v>-13204.170000000002</v>
      </c>
      <c r="K32" s="137">
        <f t="shared" si="7"/>
        <v>-66802.960000000006</v>
      </c>
      <c r="L32" s="138">
        <f t="shared" si="7"/>
        <v>-93789.710000000021</v>
      </c>
      <c r="M32" s="137">
        <f t="shared" si="7"/>
        <v>-17197.530000000002</v>
      </c>
      <c r="N32" s="137">
        <f t="shared" si="7"/>
        <v>-11122.580000000002</v>
      </c>
      <c r="O32" s="137">
        <f t="shared" si="7"/>
        <v>-5947.2000000000007</v>
      </c>
      <c r="P32" s="137">
        <f t="shared" si="7"/>
        <v>-111080.13</v>
      </c>
      <c r="Q32" s="138">
        <f t="shared" si="7"/>
        <v>-145347.44</v>
      </c>
      <c r="R32" s="137">
        <f t="shared" si="7"/>
        <v>-18455.710000000003</v>
      </c>
      <c r="S32" s="63"/>
      <c r="T32" s="63"/>
      <c r="U32" s="63"/>
      <c r="V32" s="63"/>
      <c r="W32" s="63"/>
      <c r="X32" s="63"/>
      <c r="Y32" s="63"/>
      <c r="Z32" s="63"/>
    </row>
    <row r="33" spans="1:26" ht="12.75" customHeight="1" x14ac:dyDescent="0.3">
      <c r="A33" s="109" t="s">
        <v>154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77"/>
      <c r="M33" s="63"/>
      <c r="N33" s="63"/>
      <c r="O33" s="63"/>
      <c r="P33" s="63"/>
      <c r="Q33" s="77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hidden="1" customHeight="1" x14ac:dyDescent="0.3">
      <c r="A34" s="121"/>
      <c r="B34" s="63" t="s">
        <v>155</v>
      </c>
      <c r="C34" s="63"/>
      <c r="D34" s="63"/>
      <c r="E34" s="63"/>
      <c r="F34" s="63"/>
      <c r="G34" s="63"/>
      <c r="H34" s="78">
        <v>0</v>
      </c>
      <c r="I34" s="78">
        <v>0</v>
      </c>
      <c r="J34" s="78">
        <v>0</v>
      </c>
      <c r="K34" s="78">
        <v>0</v>
      </c>
      <c r="L34" s="77">
        <f t="shared" ref="L34:L39" si="8">SUM(H34:K34)</f>
        <v>0</v>
      </c>
      <c r="M34" s="78">
        <v>0</v>
      </c>
      <c r="N34" s="78">
        <v>0</v>
      </c>
      <c r="O34" s="78">
        <v>0</v>
      </c>
      <c r="P34" s="78">
        <v>0</v>
      </c>
      <c r="Q34" s="77">
        <f t="shared" ref="Q34:Q39" si="9">SUM(M34:P34)</f>
        <v>0</v>
      </c>
      <c r="R34" s="78">
        <v>0</v>
      </c>
      <c r="S34" s="63"/>
      <c r="T34" s="63"/>
      <c r="U34" s="63"/>
      <c r="V34" s="63"/>
      <c r="W34" s="63"/>
      <c r="X34" s="63"/>
      <c r="Y34" s="63"/>
      <c r="Z34" s="63"/>
    </row>
    <row r="35" spans="1:26" ht="12.75" hidden="1" customHeight="1" x14ac:dyDescent="0.3">
      <c r="A35" s="121"/>
      <c r="B35" s="63" t="s">
        <v>156</v>
      </c>
      <c r="C35" s="63"/>
      <c r="D35" s="63"/>
      <c r="E35" s="63"/>
      <c r="F35" s="63"/>
      <c r="G35" s="63"/>
      <c r="H35" s="78">
        <v>0</v>
      </c>
      <c r="I35" s="78">
        <v>0</v>
      </c>
      <c r="J35" s="78">
        <v>0</v>
      </c>
      <c r="K35" s="78">
        <v>0</v>
      </c>
      <c r="L35" s="77">
        <f t="shared" si="8"/>
        <v>0</v>
      </c>
      <c r="M35" s="78">
        <v>0</v>
      </c>
      <c r="N35" s="78">
        <v>0</v>
      </c>
      <c r="O35" s="78">
        <v>0</v>
      </c>
      <c r="P35" s="78">
        <v>0</v>
      </c>
      <c r="Q35" s="77">
        <f t="shared" si="9"/>
        <v>0</v>
      </c>
      <c r="R35" s="78">
        <v>0</v>
      </c>
      <c r="S35" s="63"/>
      <c r="T35" s="63"/>
      <c r="U35" s="63"/>
      <c r="V35" s="63"/>
      <c r="W35" s="63"/>
      <c r="X35" s="63"/>
      <c r="Y35" s="63"/>
      <c r="Z35" s="63"/>
    </row>
    <row r="36" spans="1:26" ht="12.75" customHeight="1" x14ac:dyDescent="0.3">
      <c r="A36" s="121"/>
      <c r="B36" s="63" t="s">
        <v>157</v>
      </c>
      <c r="C36" s="63"/>
      <c r="D36" s="63"/>
      <c r="E36" s="63"/>
      <c r="F36" s="63"/>
      <c r="G36" s="63"/>
      <c r="H36" s="82">
        <v>-500000</v>
      </c>
      <c r="I36" s="82">
        <v>0</v>
      </c>
      <c r="J36" s="82">
        <v>0</v>
      </c>
      <c r="K36" s="82">
        <v>0</v>
      </c>
      <c r="L36" s="77">
        <f t="shared" si="8"/>
        <v>-500000</v>
      </c>
      <c r="M36" s="82">
        <v>-700000</v>
      </c>
      <c r="N36" s="82">
        <v>0</v>
      </c>
      <c r="O36" s="82">
        <v>0</v>
      </c>
      <c r="P36" s="82">
        <v>0</v>
      </c>
      <c r="Q36" s="77">
        <f t="shared" si="9"/>
        <v>-700000</v>
      </c>
      <c r="R36" s="82">
        <v>0</v>
      </c>
      <c r="S36" s="63"/>
      <c r="T36" s="63"/>
      <c r="U36" s="63"/>
      <c r="V36" s="63"/>
      <c r="W36" s="63"/>
      <c r="X36" s="63"/>
      <c r="Y36" s="63"/>
      <c r="Z36" s="63"/>
    </row>
    <row r="37" spans="1:26" ht="12.75" customHeight="1" x14ac:dyDescent="0.3">
      <c r="A37" s="121"/>
      <c r="B37" s="63" t="s">
        <v>158</v>
      </c>
      <c r="C37" s="63"/>
      <c r="D37" s="63"/>
      <c r="E37" s="63"/>
      <c r="F37" s="63"/>
      <c r="G37" s="63"/>
      <c r="H37" s="82">
        <v>48071</v>
      </c>
      <c r="I37" s="82">
        <v>19749</v>
      </c>
      <c r="J37" s="82">
        <v>18445</v>
      </c>
      <c r="K37" s="82">
        <v>88149</v>
      </c>
      <c r="L37" s="77">
        <f t="shared" si="8"/>
        <v>174414</v>
      </c>
      <c r="M37" s="82">
        <v>13678</v>
      </c>
      <c r="N37" s="82">
        <v>11250</v>
      </c>
      <c r="O37" s="82">
        <v>4113</v>
      </c>
      <c r="P37" s="82">
        <v>6705</v>
      </c>
      <c r="Q37" s="77">
        <f t="shared" si="9"/>
        <v>35746</v>
      </c>
      <c r="R37" s="82">
        <v>26028</v>
      </c>
      <c r="S37" s="63"/>
      <c r="T37" s="63"/>
      <c r="U37" s="63"/>
      <c r="V37" s="63"/>
      <c r="W37" s="63"/>
      <c r="X37" s="63"/>
      <c r="Y37" s="63"/>
      <c r="Z37" s="63"/>
    </row>
    <row r="38" spans="1:26" ht="12.75" customHeight="1" x14ac:dyDescent="0.3">
      <c r="A38" s="121"/>
      <c r="B38" s="63" t="s">
        <v>159</v>
      </c>
      <c r="C38" s="63"/>
      <c r="D38" s="63"/>
      <c r="E38" s="63"/>
      <c r="F38" s="63"/>
      <c r="G38" s="63"/>
      <c r="H38" s="82">
        <v>0</v>
      </c>
      <c r="I38" s="82">
        <v>-500022</v>
      </c>
      <c r="J38" s="82">
        <v>-100000</v>
      </c>
      <c r="K38" s="82">
        <v>0</v>
      </c>
      <c r="L38" s="77">
        <f t="shared" si="8"/>
        <v>-600022</v>
      </c>
      <c r="M38" s="82">
        <v>0</v>
      </c>
      <c r="N38" s="82">
        <v>0</v>
      </c>
      <c r="O38" s="82">
        <v>0</v>
      </c>
      <c r="P38" s="82">
        <v>0</v>
      </c>
      <c r="Q38" s="77">
        <f t="shared" si="9"/>
        <v>0</v>
      </c>
      <c r="R38" s="82">
        <v>-400101</v>
      </c>
      <c r="S38" s="63"/>
      <c r="T38" s="63"/>
      <c r="U38" s="63"/>
      <c r="V38" s="63"/>
      <c r="W38" s="63"/>
      <c r="X38" s="63"/>
      <c r="Y38" s="63"/>
      <c r="Z38" s="63"/>
    </row>
    <row r="39" spans="1:26" ht="12.75" customHeight="1" x14ac:dyDescent="0.3">
      <c r="A39" s="121"/>
      <c r="B39" s="63" t="s">
        <v>160</v>
      </c>
      <c r="C39" s="63"/>
      <c r="D39" s="63"/>
      <c r="E39" s="63"/>
      <c r="F39" s="63"/>
      <c r="G39" s="63"/>
      <c r="H39" s="82">
        <v>0</v>
      </c>
      <c r="I39" s="82">
        <v>0</v>
      </c>
      <c r="J39" s="82">
        <v>0</v>
      </c>
      <c r="K39" s="82">
        <v>-224168</v>
      </c>
      <c r="L39" s="77">
        <f t="shared" si="8"/>
        <v>-224168</v>
      </c>
      <c r="M39" s="82">
        <v>0</v>
      </c>
      <c r="N39" s="82">
        <v>0</v>
      </c>
      <c r="O39" s="82">
        <v>0</v>
      </c>
      <c r="P39" s="82">
        <v>0</v>
      </c>
      <c r="Q39" s="77">
        <f t="shared" si="9"/>
        <v>0</v>
      </c>
      <c r="R39" s="82">
        <v>0</v>
      </c>
      <c r="S39" s="63"/>
      <c r="T39" s="63"/>
      <c r="U39" s="63"/>
      <c r="V39" s="63"/>
      <c r="W39" s="63"/>
      <c r="X39" s="63"/>
      <c r="Y39" s="63"/>
      <c r="Z39" s="63"/>
    </row>
    <row r="40" spans="1:26" ht="12.75" customHeight="1" x14ac:dyDescent="0.3">
      <c r="A40" s="121"/>
      <c r="B40" s="63"/>
      <c r="C40" s="63"/>
      <c r="D40" s="63"/>
      <c r="E40" s="63"/>
      <c r="F40" s="63"/>
      <c r="G40" s="63" t="s">
        <v>161</v>
      </c>
      <c r="H40" s="137">
        <f t="shared" ref="H40:R40" si="10">SUM(H34:H39)</f>
        <v>-451929</v>
      </c>
      <c r="I40" s="137">
        <f t="shared" si="10"/>
        <v>-480273</v>
      </c>
      <c r="J40" s="137">
        <f t="shared" si="10"/>
        <v>-81555</v>
      </c>
      <c r="K40" s="137">
        <f t="shared" si="10"/>
        <v>-136019</v>
      </c>
      <c r="L40" s="138">
        <f t="shared" si="10"/>
        <v>-1149776</v>
      </c>
      <c r="M40" s="137">
        <f t="shared" si="10"/>
        <v>-686322</v>
      </c>
      <c r="N40" s="137">
        <f t="shared" si="10"/>
        <v>11250</v>
      </c>
      <c r="O40" s="137">
        <f t="shared" si="10"/>
        <v>4113</v>
      </c>
      <c r="P40" s="137">
        <f t="shared" si="10"/>
        <v>6705</v>
      </c>
      <c r="Q40" s="138">
        <f t="shared" si="10"/>
        <v>-664254</v>
      </c>
      <c r="R40" s="137">
        <f t="shared" si="10"/>
        <v>-374073</v>
      </c>
      <c r="S40" s="63"/>
      <c r="T40" s="63"/>
      <c r="U40" s="63"/>
      <c r="V40" s="63"/>
      <c r="W40" s="63"/>
      <c r="X40" s="63"/>
      <c r="Y40" s="63"/>
      <c r="Z40" s="63"/>
    </row>
    <row r="41" spans="1:26" ht="12.75" customHeight="1" x14ac:dyDescent="0.3">
      <c r="A41" s="121"/>
      <c r="B41" s="63"/>
      <c r="C41" s="63"/>
      <c r="D41" s="63"/>
      <c r="E41" s="63"/>
      <c r="F41" s="63"/>
      <c r="G41" s="63"/>
      <c r="H41" s="78"/>
      <c r="I41" s="78"/>
      <c r="J41" s="78"/>
      <c r="K41" s="78"/>
      <c r="L41" s="77"/>
      <c r="M41" s="78"/>
      <c r="N41" s="78"/>
      <c r="O41" s="78"/>
      <c r="P41" s="78"/>
      <c r="Q41" s="77"/>
      <c r="R41" s="78"/>
      <c r="S41" s="63"/>
      <c r="T41" s="63"/>
      <c r="U41" s="63"/>
      <c r="V41" s="63"/>
      <c r="W41" s="63"/>
      <c r="X41" s="63"/>
      <c r="Y41" s="63"/>
      <c r="Z41" s="63"/>
    </row>
    <row r="42" spans="1:26" ht="12.75" customHeight="1" x14ac:dyDescent="0.3">
      <c r="A42" s="121" t="s">
        <v>162</v>
      </c>
      <c r="B42" s="63"/>
      <c r="C42" s="63"/>
      <c r="D42" s="63"/>
      <c r="E42" s="63"/>
      <c r="F42" s="63"/>
      <c r="G42" s="63"/>
      <c r="H42" s="82">
        <v>-2949.6600000000003</v>
      </c>
      <c r="I42" s="82">
        <v>1643.39</v>
      </c>
      <c r="J42" s="82">
        <v>-4469.01</v>
      </c>
      <c r="K42" s="82">
        <v>-296.52000000000004</v>
      </c>
      <c r="L42" s="77">
        <f t="shared" ref="L42:L43" si="11">SUM(H42:K42)</f>
        <v>-6071.8000000000011</v>
      </c>
      <c r="M42" s="82">
        <v>-801.36000000000013</v>
      </c>
      <c r="N42" s="82">
        <v>-10163.86</v>
      </c>
      <c r="O42" s="82">
        <v>-12604.060000000001</v>
      </c>
      <c r="P42" s="82">
        <v>11659.480000000001</v>
      </c>
      <c r="Q42" s="77">
        <f t="shared" ref="Q42:Q43" si="12">SUM(M42:P42)</f>
        <v>-11909.800000000001</v>
      </c>
      <c r="R42" s="82">
        <v>1849.6100000000001</v>
      </c>
      <c r="S42" s="63"/>
      <c r="T42" s="63"/>
      <c r="U42" s="63"/>
      <c r="V42" s="63"/>
      <c r="W42" s="63"/>
      <c r="X42" s="63"/>
      <c r="Y42" s="63"/>
      <c r="Z42" s="63"/>
    </row>
    <row r="43" spans="1:26" ht="12.75" customHeight="1" x14ac:dyDescent="0.3">
      <c r="A43" s="121" t="s">
        <v>163</v>
      </c>
      <c r="B43" s="63"/>
      <c r="C43" s="63"/>
      <c r="D43" s="63"/>
      <c r="E43" s="63"/>
      <c r="F43" s="63"/>
      <c r="G43" s="63"/>
      <c r="H43" s="82">
        <v>13830.810000000001</v>
      </c>
      <c r="I43" s="82">
        <v>-44228.450000000004</v>
      </c>
      <c r="J43" s="82">
        <v>-17615.5</v>
      </c>
      <c r="K43" s="82">
        <v>-104849.99</v>
      </c>
      <c r="L43" s="77">
        <f t="shared" si="11"/>
        <v>-152863.13</v>
      </c>
      <c r="M43" s="82">
        <v>-1442.7</v>
      </c>
      <c r="N43" s="82">
        <v>-13306.44</v>
      </c>
      <c r="O43" s="82">
        <v>20713.350000000002</v>
      </c>
      <c r="P43" s="82">
        <v>-67881.240000000005</v>
      </c>
      <c r="Q43" s="77">
        <f t="shared" si="12"/>
        <v>-61917.030000000006</v>
      </c>
      <c r="R43" s="82">
        <v>109720.59000000001</v>
      </c>
      <c r="S43" s="63"/>
      <c r="T43" s="63"/>
      <c r="U43" s="63"/>
      <c r="V43" s="63"/>
      <c r="W43" s="63"/>
      <c r="X43" s="63"/>
      <c r="Y43" s="63"/>
      <c r="Z43" s="63"/>
    </row>
    <row r="44" spans="1:26" ht="12.75" customHeight="1" x14ac:dyDescent="0.3">
      <c r="A44" s="121" t="s">
        <v>164</v>
      </c>
      <c r="B44" s="63"/>
      <c r="C44" s="63"/>
      <c r="D44" s="63"/>
      <c r="E44" s="63"/>
      <c r="F44" s="63"/>
      <c r="G44" s="63"/>
      <c r="H44" s="82">
        <v>576720.9</v>
      </c>
      <c r="I44" s="82">
        <v>590551.71000000008</v>
      </c>
      <c r="J44" s="82">
        <v>546323.26</v>
      </c>
      <c r="K44" s="82">
        <v>528707.76</v>
      </c>
      <c r="L44" s="77">
        <v>8238870</v>
      </c>
      <c r="M44" s="82">
        <v>423857.77</v>
      </c>
      <c r="N44" s="82">
        <v>422415.07000000007</v>
      </c>
      <c r="O44" s="82">
        <v>409108.63000000006</v>
      </c>
      <c r="P44" s="82">
        <v>429821.98000000004</v>
      </c>
      <c r="Q44" s="77">
        <v>6055111</v>
      </c>
      <c r="R44" s="82">
        <v>361940.74000000005</v>
      </c>
      <c r="S44" s="63"/>
      <c r="T44" s="63"/>
      <c r="U44" s="63"/>
      <c r="V44" s="63"/>
      <c r="W44" s="63"/>
      <c r="X44" s="63"/>
      <c r="Y44" s="63"/>
      <c r="Z44" s="63"/>
    </row>
    <row r="45" spans="1:26" ht="12.75" customHeight="1" x14ac:dyDescent="0.3">
      <c r="A45" s="73" t="s">
        <v>165</v>
      </c>
      <c r="B45" s="63"/>
      <c r="C45" s="63"/>
      <c r="D45" s="63"/>
      <c r="E45" s="63"/>
      <c r="F45" s="63"/>
      <c r="G45" s="63"/>
      <c r="H45" s="139">
        <f t="shared" ref="H45:R45" si="13">SUM(H43:H44)</f>
        <v>590551.71000000008</v>
      </c>
      <c r="I45" s="139">
        <f t="shared" si="13"/>
        <v>546323.26000000013</v>
      </c>
      <c r="J45" s="139">
        <f t="shared" si="13"/>
        <v>528707.76</v>
      </c>
      <c r="K45" s="139">
        <f t="shared" si="13"/>
        <v>423857.77</v>
      </c>
      <c r="L45" s="140">
        <f t="shared" si="13"/>
        <v>8086006.8700000001</v>
      </c>
      <c r="M45" s="139">
        <f t="shared" si="13"/>
        <v>422415.07</v>
      </c>
      <c r="N45" s="139">
        <f t="shared" si="13"/>
        <v>409108.63000000006</v>
      </c>
      <c r="O45" s="139">
        <f t="shared" si="13"/>
        <v>429821.98000000004</v>
      </c>
      <c r="P45" s="139">
        <f t="shared" si="13"/>
        <v>361940.74000000005</v>
      </c>
      <c r="Q45" s="140">
        <f t="shared" si="13"/>
        <v>5993193.9699999997</v>
      </c>
      <c r="R45" s="139">
        <f t="shared" si="13"/>
        <v>471661.33000000007</v>
      </c>
      <c r="S45" s="63"/>
      <c r="T45" s="63"/>
      <c r="U45" s="63"/>
      <c r="V45" s="63"/>
      <c r="W45" s="63"/>
      <c r="X45" s="63"/>
      <c r="Y45" s="63"/>
      <c r="Z45" s="63"/>
    </row>
    <row r="46" spans="1:26" ht="12.75" customHeight="1" x14ac:dyDescent="0.3">
      <c r="A46" s="141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77"/>
      <c r="M46" s="63"/>
      <c r="N46" s="63"/>
      <c r="O46" s="63"/>
      <c r="P46" s="63"/>
      <c r="Q46" s="77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customHeight="1" x14ac:dyDescent="0.3">
      <c r="A47" s="142" t="s">
        <v>166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72"/>
      <c r="M47" s="63"/>
      <c r="N47" s="63"/>
      <c r="O47" s="63"/>
      <c r="P47" s="63"/>
      <c r="Q47" s="72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customHeight="1" x14ac:dyDescent="0.3">
      <c r="A48" s="143"/>
      <c r="B48" s="63" t="s">
        <v>147</v>
      </c>
      <c r="C48" s="63"/>
      <c r="D48" s="63"/>
      <c r="E48" s="63"/>
      <c r="F48" s="63"/>
      <c r="G48" s="63"/>
      <c r="H48" s="135">
        <f t="shared" ref="H48:R48" si="14">H26</f>
        <v>54408.619999999995</v>
      </c>
      <c r="I48" s="135">
        <f t="shared" si="14"/>
        <v>-4463.2699999999695</v>
      </c>
      <c r="J48" s="135">
        <f t="shared" si="14"/>
        <v>5766.5300000000116</v>
      </c>
      <c r="K48" s="135">
        <f t="shared" si="14"/>
        <v>-28229.179999999978</v>
      </c>
      <c r="L48" s="136">
        <f t="shared" si="14"/>
        <v>27482.69999999999</v>
      </c>
      <c r="M48" s="135">
        <f t="shared" si="14"/>
        <v>64598.730000000025</v>
      </c>
      <c r="N48" s="135">
        <f t="shared" si="14"/>
        <v>7192.4999999999909</v>
      </c>
      <c r="O48" s="135">
        <f t="shared" si="14"/>
        <v>38976.700000000004</v>
      </c>
      <c r="P48" s="135">
        <f t="shared" si="14"/>
        <v>31070.060000000027</v>
      </c>
      <c r="Q48" s="136">
        <f t="shared" si="14"/>
        <v>141837.99000000022</v>
      </c>
      <c r="R48" s="135">
        <f t="shared" si="14"/>
        <v>163172.18540000002</v>
      </c>
      <c r="S48" s="63"/>
      <c r="T48" s="63"/>
      <c r="U48" s="63"/>
      <c r="V48" s="63"/>
      <c r="W48" s="63"/>
      <c r="X48" s="63"/>
      <c r="Y48" s="63"/>
      <c r="Z48" s="63"/>
    </row>
    <row r="49" spans="1:26" ht="12.75" customHeight="1" x14ac:dyDescent="0.3">
      <c r="A49" s="133"/>
      <c r="B49" s="63" t="s">
        <v>149</v>
      </c>
      <c r="C49" s="63"/>
      <c r="D49" s="63"/>
      <c r="E49" s="63"/>
      <c r="F49" s="63"/>
      <c r="G49" s="63"/>
      <c r="H49" s="82">
        <f t="shared" ref="H49:R49" si="15">H28</f>
        <v>-5670.0700000000006</v>
      </c>
      <c r="I49" s="82">
        <f t="shared" si="15"/>
        <v>-7719.4600000000009</v>
      </c>
      <c r="J49" s="82">
        <f t="shared" si="15"/>
        <v>-11712.890000000001</v>
      </c>
      <c r="K49" s="82">
        <f t="shared" si="15"/>
        <v>-11618.53</v>
      </c>
      <c r="L49" s="77">
        <f t="shared" si="15"/>
        <v>-36720.950000000004</v>
      </c>
      <c r="M49" s="82">
        <f t="shared" si="15"/>
        <v>-8481.0600000000013</v>
      </c>
      <c r="N49" s="82">
        <f t="shared" si="15"/>
        <v>-6301.26</v>
      </c>
      <c r="O49" s="82">
        <f t="shared" si="15"/>
        <v>-5947.2000000000007</v>
      </c>
      <c r="P49" s="82">
        <f t="shared" si="15"/>
        <v>-7811.5100000000011</v>
      </c>
      <c r="Q49" s="77">
        <f t="shared" si="15"/>
        <v>-28541.030000000006</v>
      </c>
      <c r="R49" s="82">
        <f t="shared" si="15"/>
        <v>-4341.3300000000008</v>
      </c>
      <c r="S49" s="63"/>
      <c r="T49" s="63"/>
      <c r="U49" s="63"/>
      <c r="V49" s="63"/>
      <c r="W49" s="63"/>
      <c r="X49" s="63"/>
      <c r="Y49" s="63"/>
      <c r="Z49" s="63"/>
    </row>
    <row r="50" spans="1:26" ht="12.75" customHeight="1" x14ac:dyDescent="0.3">
      <c r="A50" s="133"/>
      <c r="B50" s="63" t="s">
        <v>150</v>
      </c>
      <c r="C50" s="63"/>
      <c r="D50" s="63"/>
      <c r="E50" s="63"/>
      <c r="F50" s="63"/>
      <c r="G50" s="63"/>
      <c r="H50" s="82">
        <f t="shared" ref="H50:R50" si="16">H29</f>
        <v>-323.05</v>
      </c>
      <c r="I50" s="82">
        <f t="shared" si="16"/>
        <v>-70</v>
      </c>
      <c r="J50" s="82">
        <f t="shared" si="16"/>
        <v>-1491.2800000000002</v>
      </c>
      <c r="K50" s="82">
        <f t="shared" si="16"/>
        <v>0</v>
      </c>
      <c r="L50" s="77">
        <f t="shared" si="16"/>
        <v>-1884.3300000000002</v>
      </c>
      <c r="M50" s="82">
        <f t="shared" si="16"/>
        <v>0</v>
      </c>
      <c r="N50" s="82">
        <f t="shared" si="16"/>
        <v>0</v>
      </c>
      <c r="O50" s="82">
        <f t="shared" si="16"/>
        <v>0</v>
      </c>
      <c r="P50" s="82">
        <f t="shared" si="16"/>
        <v>0</v>
      </c>
      <c r="Q50" s="77">
        <f t="shared" si="16"/>
        <v>0</v>
      </c>
      <c r="R50" s="82">
        <f t="shared" si="16"/>
        <v>0</v>
      </c>
      <c r="S50" s="63"/>
      <c r="T50" s="63"/>
      <c r="U50" s="63"/>
      <c r="V50" s="63"/>
      <c r="W50" s="63"/>
      <c r="X50" s="63"/>
      <c r="Y50" s="63"/>
      <c r="Z50" s="63"/>
    </row>
    <row r="51" spans="1:26" ht="12.75" customHeight="1" x14ac:dyDescent="0.3">
      <c r="A51" s="144"/>
      <c r="B51" s="94" t="s">
        <v>167</v>
      </c>
      <c r="C51" s="94"/>
      <c r="D51" s="94"/>
      <c r="E51" s="94"/>
      <c r="F51" s="94"/>
      <c r="G51" s="63"/>
      <c r="H51" s="139">
        <f t="shared" ref="H51:R51" si="17">SUM(H48:H50)</f>
        <v>48415.499999999993</v>
      </c>
      <c r="I51" s="139">
        <f t="shared" si="17"/>
        <v>-12252.72999999997</v>
      </c>
      <c r="J51" s="139">
        <f t="shared" si="17"/>
        <v>-7437.6399999999903</v>
      </c>
      <c r="K51" s="139">
        <f t="shared" si="17"/>
        <v>-39847.709999999977</v>
      </c>
      <c r="L51" s="140">
        <f t="shared" si="17"/>
        <v>-11122.580000000014</v>
      </c>
      <c r="M51" s="139">
        <f t="shared" si="17"/>
        <v>56117.670000000027</v>
      </c>
      <c r="N51" s="139">
        <f t="shared" si="17"/>
        <v>891.23999999999069</v>
      </c>
      <c r="O51" s="139">
        <f t="shared" si="17"/>
        <v>33029.5</v>
      </c>
      <c r="P51" s="139">
        <f t="shared" si="17"/>
        <v>23258.550000000025</v>
      </c>
      <c r="Q51" s="140">
        <f t="shared" si="17"/>
        <v>113296.96000000022</v>
      </c>
      <c r="R51" s="139">
        <f t="shared" si="17"/>
        <v>158830.85540000003</v>
      </c>
      <c r="S51" s="63"/>
      <c r="T51" s="63"/>
      <c r="U51" s="63"/>
      <c r="V51" s="63"/>
      <c r="W51" s="63"/>
      <c r="X51" s="63"/>
      <c r="Y51" s="63"/>
      <c r="Z51" s="63"/>
    </row>
    <row r="52" spans="1:26" ht="12.75" customHeight="1" x14ac:dyDescent="0.3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customHeight="1" x14ac:dyDescent="0.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customHeight="1" x14ac:dyDescent="0.3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customHeight="1" x14ac:dyDescent="0.3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customHeight="1" x14ac:dyDescent="0.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customHeight="1" x14ac:dyDescent="0.3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customHeight="1" x14ac:dyDescent="0.3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customHeight="1" x14ac:dyDescent="0.3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customHeight="1" x14ac:dyDescent="0.3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customHeight="1" x14ac:dyDescent="0.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customHeight="1" x14ac:dyDescent="0.3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customHeight="1" x14ac:dyDescent="0.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customHeight="1" x14ac:dyDescent="0.3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customHeight="1" x14ac:dyDescent="0.3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customHeight="1" x14ac:dyDescent="0.3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customHeight="1" x14ac:dyDescent="0.3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customHeight="1" x14ac:dyDescent="0.3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customHeight="1" x14ac:dyDescent="0.3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customHeight="1" x14ac:dyDescent="0.3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customHeight="1" x14ac:dyDescent="0.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customHeight="1" x14ac:dyDescent="0.3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customHeight="1" x14ac:dyDescent="0.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customHeight="1" x14ac:dyDescent="0.3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customHeight="1" x14ac:dyDescent="0.3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customHeight="1" x14ac:dyDescent="0.3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customHeight="1" x14ac:dyDescent="0.3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customHeight="1" x14ac:dyDescent="0.3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customHeight="1" x14ac:dyDescent="0.3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customHeight="1" x14ac:dyDescent="0.3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customHeight="1" x14ac:dyDescent="0.3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customHeight="1" x14ac:dyDescent="0.3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customHeight="1" x14ac:dyDescent="0.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customHeight="1" x14ac:dyDescent="0.3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customHeight="1" x14ac:dyDescent="0.3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customHeight="1" x14ac:dyDescent="0.3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customHeight="1" x14ac:dyDescent="0.3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customHeight="1" x14ac:dyDescent="0.3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customHeight="1" x14ac:dyDescent="0.3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customHeight="1" x14ac:dyDescent="0.3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customHeight="1" x14ac:dyDescent="0.3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customHeight="1" x14ac:dyDescent="0.3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customHeight="1" x14ac:dyDescent="0.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customHeight="1" x14ac:dyDescent="0.3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customHeight="1" x14ac:dyDescent="0.3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customHeight="1" x14ac:dyDescent="0.3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customHeight="1" x14ac:dyDescent="0.3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customHeight="1" x14ac:dyDescent="0.3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customHeight="1" x14ac:dyDescent="0.3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customHeight="1" x14ac:dyDescent="0.3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customHeight="1" x14ac:dyDescent="0.3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customHeight="1" x14ac:dyDescent="0.3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customHeight="1" x14ac:dyDescent="0.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customHeight="1" x14ac:dyDescent="0.3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customHeight="1" x14ac:dyDescent="0.3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customHeight="1" x14ac:dyDescent="0.3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customHeight="1" x14ac:dyDescent="0.3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customHeight="1" x14ac:dyDescent="0.3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customHeight="1" x14ac:dyDescent="0.3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customHeight="1" x14ac:dyDescent="0.3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customHeight="1" x14ac:dyDescent="0.3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customHeight="1" x14ac:dyDescent="0.3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customHeight="1" x14ac:dyDescent="0.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customHeight="1" x14ac:dyDescent="0.3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customHeight="1" x14ac:dyDescent="0.3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customHeight="1" x14ac:dyDescent="0.3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customHeight="1" x14ac:dyDescent="0.3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customHeight="1" x14ac:dyDescent="0.3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customHeight="1" x14ac:dyDescent="0.3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customHeight="1" x14ac:dyDescent="0.3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customHeight="1" x14ac:dyDescent="0.3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customHeight="1" x14ac:dyDescent="0.3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customHeight="1" x14ac:dyDescent="0.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customHeight="1" x14ac:dyDescent="0.3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customHeight="1" x14ac:dyDescent="0.3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customHeight="1" x14ac:dyDescent="0.3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customHeight="1" x14ac:dyDescent="0.3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customHeight="1" x14ac:dyDescent="0.3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customHeight="1" x14ac:dyDescent="0.3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customHeight="1" x14ac:dyDescent="0.3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customHeight="1" x14ac:dyDescent="0.3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customHeight="1" x14ac:dyDescent="0.3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customHeight="1" x14ac:dyDescent="0.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customHeight="1" x14ac:dyDescent="0.3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customHeight="1" x14ac:dyDescent="0.3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customHeight="1" x14ac:dyDescent="0.3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customHeight="1" x14ac:dyDescent="0.3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customHeight="1" x14ac:dyDescent="0.3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customHeight="1" x14ac:dyDescent="0.3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customHeight="1" x14ac:dyDescent="0.3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customHeight="1" x14ac:dyDescent="0.3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customHeight="1" x14ac:dyDescent="0.3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customHeight="1" x14ac:dyDescent="0.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customHeight="1" x14ac:dyDescent="0.3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customHeight="1" x14ac:dyDescent="0.3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customHeight="1" x14ac:dyDescent="0.3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customHeight="1" x14ac:dyDescent="0.3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customHeight="1" x14ac:dyDescent="0.3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customHeight="1" x14ac:dyDescent="0.3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customHeight="1" x14ac:dyDescent="0.3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customHeight="1" x14ac:dyDescent="0.3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customHeight="1" x14ac:dyDescent="0.3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customHeight="1" x14ac:dyDescent="0.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customHeight="1" x14ac:dyDescent="0.3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customHeight="1" x14ac:dyDescent="0.3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customHeight="1" x14ac:dyDescent="0.3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customHeight="1" x14ac:dyDescent="0.3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customHeight="1" x14ac:dyDescent="0.3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customHeight="1" x14ac:dyDescent="0.3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customHeight="1" x14ac:dyDescent="0.3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customHeight="1" x14ac:dyDescent="0.3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customHeight="1" x14ac:dyDescent="0.3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customHeight="1" x14ac:dyDescent="0.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customHeight="1" x14ac:dyDescent="0.3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customHeight="1" x14ac:dyDescent="0.3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customHeight="1" x14ac:dyDescent="0.3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customHeight="1" x14ac:dyDescent="0.3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customHeight="1" x14ac:dyDescent="0.3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customHeight="1" x14ac:dyDescent="0.3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customHeight="1" x14ac:dyDescent="0.3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customHeight="1" x14ac:dyDescent="0.3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customHeight="1" x14ac:dyDescent="0.3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customHeight="1" x14ac:dyDescent="0.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customHeight="1" x14ac:dyDescent="0.3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customHeight="1" x14ac:dyDescent="0.3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customHeight="1" x14ac:dyDescent="0.3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customHeight="1" x14ac:dyDescent="0.3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customHeight="1" x14ac:dyDescent="0.3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customHeight="1" x14ac:dyDescent="0.3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customHeight="1" x14ac:dyDescent="0.3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customHeight="1" x14ac:dyDescent="0.3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customHeight="1" x14ac:dyDescent="0.3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customHeight="1" x14ac:dyDescent="0.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customHeight="1" x14ac:dyDescent="0.3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customHeight="1" x14ac:dyDescent="0.3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customHeight="1" x14ac:dyDescent="0.3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customHeight="1" x14ac:dyDescent="0.3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customHeight="1" x14ac:dyDescent="0.3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customHeight="1" x14ac:dyDescent="0.3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customHeight="1" x14ac:dyDescent="0.3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customHeight="1" x14ac:dyDescent="0.3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customHeight="1" x14ac:dyDescent="0.3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customHeight="1" x14ac:dyDescent="0.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customHeight="1" x14ac:dyDescent="0.3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customHeight="1" x14ac:dyDescent="0.3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customHeight="1" x14ac:dyDescent="0.3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customHeight="1" x14ac:dyDescent="0.3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customHeight="1" x14ac:dyDescent="0.3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customHeight="1" x14ac:dyDescent="0.3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customHeight="1" x14ac:dyDescent="0.3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customHeight="1" x14ac:dyDescent="0.3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customHeight="1" x14ac:dyDescent="0.3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customHeight="1" x14ac:dyDescent="0.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customHeight="1" x14ac:dyDescent="0.3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customHeight="1" x14ac:dyDescent="0.3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customHeight="1" x14ac:dyDescent="0.3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customHeight="1" x14ac:dyDescent="0.3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customHeight="1" x14ac:dyDescent="0.3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customHeight="1" x14ac:dyDescent="0.3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customHeight="1" x14ac:dyDescent="0.3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customHeight="1" x14ac:dyDescent="0.3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customHeight="1" x14ac:dyDescent="0.3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customHeight="1" x14ac:dyDescent="0.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customHeight="1" x14ac:dyDescent="0.3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customHeight="1" x14ac:dyDescent="0.3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customHeight="1" x14ac:dyDescent="0.3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customHeight="1" x14ac:dyDescent="0.3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customHeight="1" x14ac:dyDescent="0.3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customHeight="1" x14ac:dyDescent="0.3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customHeight="1" x14ac:dyDescent="0.3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customHeight="1" x14ac:dyDescent="0.3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customHeight="1" x14ac:dyDescent="0.3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customHeight="1" x14ac:dyDescent="0.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customHeight="1" x14ac:dyDescent="0.3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customHeight="1" x14ac:dyDescent="0.3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customHeight="1" x14ac:dyDescent="0.3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customHeight="1" x14ac:dyDescent="0.3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customHeight="1" x14ac:dyDescent="0.3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customHeight="1" x14ac:dyDescent="0.3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customHeight="1" x14ac:dyDescent="0.3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customHeight="1" x14ac:dyDescent="0.3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customHeight="1" x14ac:dyDescent="0.3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customHeight="1" x14ac:dyDescent="0.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customHeight="1" x14ac:dyDescent="0.3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customHeight="1" x14ac:dyDescent="0.3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customHeight="1" x14ac:dyDescent="0.3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customHeight="1" x14ac:dyDescent="0.3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customHeight="1" x14ac:dyDescent="0.3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customHeight="1" x14ac:dyDescent="0.3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customHeight="1" x14ac:dyDescent="0.3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customHeight="1" x14ac:dyDescent="0.3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customHeight="1" x14ac:dyDescent="0.3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customHeight="1" x14ac:dyDescent="0.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customHeight="1" x14ac:dyDescent="0.3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customHeight="1" x14ac:dyDescent="0.3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customHeight="1" x14ac:dyDescent="0.3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customHeight="1" x14ac:dyDescent="0.3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customHeight="1" x14ac:dyDescent="0.3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customHeight="1" x14ac:dyDescent="0.3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customHeight="1" x14ac:dyDescent="0.3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customHeight="1" x14ac:dyDescent="0.3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customHeight="1" x14ac:dyDescent="0.3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customHeight="1" x14ac:dyDescent="0.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customHeight="1" x14ac:dyDescent="0.3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customHeight="1" x14ac:dyDescent="0.3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customHeight="1" x14ac:dyDescent="0.3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customHeight="1" x14ac:dyDescent="0.3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customHeight="1" x14ac:dyDescent="0.3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customHeight="1" x14ac:dyDescent="0.3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customHeight="1" x14ac:dyDescent="0.3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customHeight="1" x14ac:dyDescent="0.3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customHeight="1" x14ac:dyDescent="0.3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customHeight="1" x14ac:dyDescent="0.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customHeight="1" x14ac:dyDescent="0.3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customHeight="1" x14ac:dyDescent="0.3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customHeight="1" x14ac:dyDescent="0.3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customHeight="1" x14ac:dyDescent="0.3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customHeight="1" x14ac:dyDescent="0.3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customHeight="1" x14ac:dyDescent="0.3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customHeight="1" x14ac:dyDescent="0.3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customHeight="1" x14ac:dyDescent="0.3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customHeight="1" x14ac:dyDescent="0.3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customHeight="1" x14ac:dyDescent="0.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customHeight="1" x14ac:dyDescent="0.3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customHeight="1" x14ac:dyDescent="0.3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customHeight="1" x14ac:dyDescent="0.3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customHeight="1" x14ac:dyDescent="0.3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customHeight="1" x14ac:dyDescent="0.3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customHeight="1" x14ac:dyDescent="0.3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customHeight="1" x14ac:dyDescent="0.3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customHeight="1" x14ac:dyDescent="0.3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customHeight="1" x14ac:dyDescent="0.3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customHeight="1" x14ac:dyDescent="0.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customHeight="1" x14ac:dyDescent="0.3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customHeight="1" x14ac:dyDescent="0.3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customHeight="1" x14ac:dyDescent="0.3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customHeight="1" x14ac:dyDescent="0.3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customHeight="1" x14ac:dyDescent="0.3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customHeight="1" x14ac:dyDescent="0.3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customHeight="1" x14ac:dyDescent="0.3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customHeight="1" x14ac:dyDescent="0.3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customHeight="1" x14ac:dyDescent="0.3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customHeight="1" x14ac:dyDescent="0.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customHeight="1" x14ac:dyDescent="0.3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customHeight="1" x14ac:dyDescent="0.3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customHeight="1" x14ac:dyDescent="0.3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customHeight="1" x14ac:dyDescent="0.3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customHeight="1" x14ac:dyDescent="0.3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customHeight="1" x14ac:dyDescent="0.3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customHeight="1" x14ac:dyDescent="0.3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customHeight="1" x14ac:dyDescent="0.3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customHeight="1" x14ac:dyDescent="0.3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customHeight="1" x14ac:dyDescent="0.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customHeight="1" x14ac:dyDescent="0.3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customHeight="1" x14ac:dyDescent="0.3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customHeight="1" x14ac:dyDescent="0.3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customHeight="1" x14ac:dyDescent="0.3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customHeight="1" x14ac:dyDescent="0.3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customHeight="1" x14ac:dyDescent="0.3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customHeight="1" x14ac:dyDescent="0.3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customHeight="1" x14ac:dyDescent="0.3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customHeight="1" x14ac:dyDescent="0.3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customHeight="1" x14ac:dyDescent="0.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customHeight="1" x14ac:dyDescent="0.3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customHeight="1" x14ac:dyDescent="0.3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customHeight="1" x14ac:dyDescent="0.3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customHeight="1" x14ac:dyDescent="0.3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customHeight="1" x14ac:dyDescent="0.3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customHeight="1" x14ac:dyDescent="0.3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customHeight="1" x14ac:dyDescent="0.3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customHeight="1" x14ac:dyDescent="0.3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customHeight="1" x14ac:dyDescent="0.3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customHeight="1" x14ac:dyDescent="0.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customHeight="1" x14ac:dyDescent="0.3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customHeight="1" x14ac:dyDescent="0.3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customHeight="1" x14ac:dyDescent="0.3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customHeight="1" x14ac:dyDescent="0.3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customHeight="1" x14ac:dyDescent="0.3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customHeight="1" x14ac:dyDescent="0.3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customHeight="1" x14ac:dyDescent="0.3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customHeight="1" x14ac:dyDescent="0.3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customHeight="1" x14ac:dyDescent="0.3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customHeight="1" x14ac:dyDescent="0.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customHeight="1" x14ac:dyDescent="0.3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customHeight="1" x14ac:dyDescent="0.3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customHeight="1" x14ac:dyDescent="0.3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customHeight="1" x14ac:dyDescent="0.3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customHeight="1" x14ac:dyDescent="0.3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customHeight="1" x14ac:dyDescent="0.3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customHeight="1" x14ac:dyDescent="0.3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customHeight="1" x14ac:dyDescent="0.3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customHeight="1" x14ac:dyDescent="0.3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customHeight="1" x14ac:dyDescent="0.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customHeight="1" x14ac:dyDescent="0.3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customHeight="1" x14ac:dyDescent="0.3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customHeight="1" x14ac:dyDescent="0.3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customHeight="1" x14ac:dyDescent="0.3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customHeight="1" x14ac:dyDescent="0.3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customHeight="1" x14ac:dyDescent="0.3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customHeight="1" x14ac:dyDescent="0.3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customHeight="1" x14ac:dyDescent="0.3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customHeight="1" x14ac:dyDescent="0.3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customHeight="1" x14ac:dyDescent="0.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customHeight="1" x14ac:dyDescent="0.3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customHeight="1" x14ac:dyDescent="0.3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customHeight="1" x14ac:dyDescent="0.3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customHeight="1" x14ac:dyDescent="0.3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customHeight="1" x14ac:dyDescent="0.3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customHeight="1" x14ac:dyDescent="0.3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customHeight="1" x14ac:dyDescent="0.3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customHeight="1" x14ac:dyDescent="0.3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customHeight="1" x14ac:dyDescent="0.3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customHeight="1" x14ac:dyDescent="0.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customHeight="1" x14ac:dyDescent="0.3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customHeight="1" x14ac:dyDescent="0.3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customHeight="1" x14ac:dyDescent="0.3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customHeight="1" x14ac:dyDescent="0.3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customHeight="1" x14ac:dyDescent="0.3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customHeight="1" x14ac:dyDescent="0.3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customHeight="1" x14ac:dyDescent="0.3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customHeight="1" x14ac:dyDescent="0.3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customHeight="1" x14ac:dyDescent="0.3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customHeight="1" x14ac:dyDescent="0.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customHeight="1" x14ac:dyDescent="0.3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customHeight="1" x14ac:dyDescent="0.3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customHeight="1" x14ac:dyDescent="0.3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customHeight="1" x14ac:dyDescent="0.3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customHeight="1" x14ac:dyDescent="0.3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customHeight="1" x14ac:dyDescent="0.3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customHeight="1" x14ac:dyDescent="0.3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customHeight="1" x14ac:dyDescent="0.3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customHeight="1" x14ac:dyDescent="0.3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customHeight="1" x14ac:dyDescent="0.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customHeight="1" x14ac:dyDescent="0.3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customHeight="1" x14ac:dyDescent="0.3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customHeight="1" x14ac:dyDescent="0.3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customHeight="1" x14ac:dyDescent="0.3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customHeight="1" x14ac:dyDescent="0.3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customHeight="1" x14ac:dyDescent="0.3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customHeight="1" x14ac:dyDescent="0.3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customHeight="1" x14ac:dyDescent="0.3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customHeight="1" x14ac:dyDescent="0.3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customHeight="1" x14ac:dyDescent="0.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customHeight="1" x14ac:dyDescent="0.3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customHeight="1" x14ac:dyDescent="0.3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customHeight="1" x14ac:dyDescent="0.3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customHeight="1" x14ac:dyDescent="0.3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customHeight="1" x14ac:dyDescent="0.3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customHeight="1" x14ac:dyDescent="0.3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customHeight="1" x14ac:dyDescent="0.3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customHeight="1" x14ac:dyDescent="0.3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customHeight="1" x14ac:dyDescent="0.3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customHeight="1" x14ac:dyDescent="0.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customHeight="1" x14ac:dyDescent="0.3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customHeight="1" x14ac:dyDescent="0.3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customHeight="1" x14ac:dyDescent="0.3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customHeight="1" x14ac:dyDescent="0.3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customHeight="1" x14ac:dyDescent="0.3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customHeight="1" x14ac:dyDescent="0.3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customHeight="1" x14ac:dyDescent="0.3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customHeight="1" x14ac:dyDescent="0.3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customHeight="1" x14ac:dyDescent="0.3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customHeight="1" x14ac:dyDescent="0.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customHeight="1" x14ac:dyDescent="0.3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customHeight="1" x14ac:dyDescent="0.3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customHeight="1" x14ac:dyDescent="0.3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customHeight="1" x14ac:dyDescent="0.3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customHeight="1" x14ac:dyDescent="0.3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customHeight="1" x14ac:dyDescent="0.3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customHeight="1" x14ac:dyDescent="0.3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customHeight="1" x14ac:dyDescent="0.3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customHeight="1" x14ac:dyDescent="0.3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customHeight="1" x14ac:dyDescent="0.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customHeight="1" x14ac:dyDescent="0.3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customHeight="1" x14ac:dyDescent="0.3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customHeight="1" x14ac:dyDescent="0.3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customHeight="1" x14ac:dyDescent="0.3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customHeight="1" x14ac:dyDescent="0.3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customHeight="1" x14ac:dyDescent="0.3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customHeight="1" x14ac:dyDescent="0.3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customHeight="1" x14ac:dyDescent="0.3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customHeight="1" x14ac:dyDescent="0.3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customHeight="1" x14ac:dyDescent="0.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customHeight="1" x14ac:dyDescent="0.3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customHeight="1" x14ac:dyDescent="0.3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customHeight="1" x14ac:dyDescent="0.3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customHeight="1" x14ac:dyDescent="0.3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customHeight="1" x14ac:dyDescent="0.3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customHeight="1" x14ac:dyDescent="0.3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customHeight="1" x14ac:dyDescent="0.3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customHeight="1" x14ac:dyDescent="0.3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customHeight="1" x14ac:dyDescent="0.3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customHeight="1" x14ac:dyDescent="0.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customHeight="1" x14ac:dyDescent="0.3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customHeight="1" x14ac:dyDescent="0.3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customHeight="1" x14ac:dyDescent="0.3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customHeight="1" x14ac:dyDescent="0.3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customHeight="1" x14ac:dyDescent="0.3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customHeight="1" x14ac:dyDescent="0.3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customHeight="1" x14ac:dyDescent="0.3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customHeight="1" x14ac:dyDescent="0.3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customHeight="1" x14ac:dyDescent="0.3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customHeight="1" x14ac:dyDescent="0.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customHeight="1" x14ac:dyDescent="0.3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customHeight="1" x14ac:dyDescent="0.3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customHeight="1" x14ac:dyDescent="0.3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customHeight="1" x14ac:dyDescent="0.3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customHeight="1" x14ac:dyDescent="0.3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customHeight="1" x14ac:dyDescent="0.3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customHeight="1" x14ac:dyDescent="0.3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customHeight="1" x14ac:dyDescent="0.3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customHeight="1" x14ac:dyDescent="0.3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customHeight="1" x14ac:dyDescent="0.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customHeight="1" x14ac:dyDescent="0.3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customHeight="1" x14ac:dyDescent="0.3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customHeight="1" x14ac:dyDescent="0.3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customHeight="1" x14ac:dyDescent="0.3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customHeight="1" x14ac:dyDescent="0.3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customHeight="1" x14ac:dyDescent="0.3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customHeight="1" x14ac:dyDescent="0.3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customHeight="1" x14ac:dyDescent="0.3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customHeight="1" x14ac:dyDescent="0.3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customHeight="1" x14ac:dyDescent="0.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customHeight="1" x14ac:dyDescent="0.3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customHeight="1" x14ac:dyDescent="0.3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customHeight="1" x14ac:dyDescent="0.3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customHeight="1" x14ac:dyDescent="0.3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customHeight="1" x14ac:dyDescent="0.3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customHeight="1" x14ac:dyDescent="0.3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customHeight="1" x14ac:dyDescent="0.3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customHeight="1" x14ac:dyDescent="0.3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customHeight="1" x14ac:dyDescent="0.3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customHeight="1" x14ac:dyDescent="0.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customHeight="1" x14ac:dyDescent="0.3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customHeight="1" x14ac:dyDescent="0.3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customHeight="1" x14ac:dyDescent="0.3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customHeight="1" x14ac:dyDescent="0.3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customHeight="1" x14ac:dyDescent="0.3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customHeight="1" x14ac:dyDescent="0.3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customHeight="1" x14ac:dyDescent="0.3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customHeight="1" x14ac:dyDescent="0.3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customHeight="1" x14ac:dyDescent="0.3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customHeight="1" x14ac:dyDescent="0.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customHeight="1" x14ac:dyDescent="0.3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customHeight="1" x14ac:dyDescent="0.3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customHeight="1" x14ac:dyDescent="0.3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customHeight="1" x14ac:dyDescent="0.3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customHeight="1" x14ac:dyDescent="0.3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customHeight="1" x14ac:dyDescent="0.3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customHeight="1" x14ac:dyDescent="0.3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customHeight="1" x14ac:dyDescent="0.3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customHeight="1" x14ac:dyDescent="0.3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customHeight="1" x14ac:dyDescent="0.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customHeight="1" x14ac:dyDescent="0.3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customHeight="1" x14ac:dyDescent="0.3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customHeight="1" x14ac:dyDescent="0.3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customHeight="1" x14ac:dyDescent="0.3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customHeight="1" x14ac:dyDescent="0.3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customHeight="1" x14ac:dyDescent="0.3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customHeight="1" x14ac:dyDescent="0.3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customHeight="1" x14ac:dyDescent="0.3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customHeight="1" x14ac:dyDescent="0.3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customHeight="1" x14ac:dyDescent="0.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customHeight="1" x14ac:dyDescent="0.3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customHeight="1" x14ac:dyDescent="0.3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customHeight="1" x14ac:dyDescent="0.3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customHeight="1" x14ac:dyDescent="0.3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customHeight="1" x14ac:dyDescent="0.3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customHeight="1" x14ac:dyDescent="0.3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customHeight="1" x14ac:dyDescent="0.3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customHeight="1" x14ac:dyDescent="0.3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customHeight="1" x14ac:dyDescent="0.3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customHeight="1" x14ac:dyDescent="0.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customHeight="1" x14ac:dyDescent="0.3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customHeight="1" x14ac:dyDescent="0.3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customHeight="1" x14ac:dyDescent="0.3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customHeight="1" x14ac:dyDescent="0.3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customHeight="1" x14ac:dyDescent="0.3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customHeight="1" x14ac:dyDescent="0.3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customHeight="1" x14ac:dyDescent="0.3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customHeight="1" x14ac:dyDescent="0.3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customHeight="1" x14ac:dyDescent="0.3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customHeight="1" x14ac:dyDescent="0.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customHeight="1" x14ac:dyDescent="0.3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customHeight="1" x14ac:dyDescent="0.3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customHeight="1" x14ac:dyDescent="0.3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customHeight="1" x14ac:dyDescent="0.3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customHeight="1" x14ac:dyDescent="0.3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customHeight="1" x14ac:dyDescent="0.3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customHeight="1" x14ac:dyDescent="0.3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customHeight="1" x14ac:dyDescent="0.3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customHeight="1" x14ac:dyDescent="0.3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customHeight="1" x14ac:dyDescent="0.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customHeight="1" x14ac:dyDescent="0.3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customHeight="1" x14ac:dyDescent="0.3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customHeight="1" x14ac:dyDescent="0.3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customHeight="1" x14ac:dyDescent="0.3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customHeight="1" x14ac:dyDescent="0.3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customHeight="1" x14ac:dyDescent="0.3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customHeight="1" x14ac:dyDescent="0.3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customHeight="1" x14ac:dyDescent="0.3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customHeight="1" x14ac:dyDescent="0.3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customHeight="1" x14ac:dyDescent="0.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customHeight="1" x14ac:dyDescent="0.3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customHeight="1" x14ac:dyDescent="0.3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customHeight="1" x14ac:dyDescent="0.3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customHeight="1" x14ac:dyDescent="0.3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customHeight="1" x14ac:dyDescent="0.3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customHeight="1" x14ac:dyDescent="0.3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customHeight="1" x14ac:dyDescent="0.3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customHeight="1" x14ac:dyDescent="0.3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customHeight="1" x14ac:dyDescent="0.3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customHeight="1" x14ac:dyDescent="0.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customHeight="1" x14ac:dyDescent="0.3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customHeight="1" x14ac:dyDescent="0.3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customHeight="1" x14ac:dyDescent="0.3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customHeight="1" x14ac:dyDescent="0.3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customHeight="1" x14ac:dyDescent="0.3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customHeight="1" x14ac:dyDescent="0.3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customHeight="1" x14ac:dyDescent="0.3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customHeight="1" x14ac:dyDescent="0.3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customHeight="1" x14ac:dyDescent="0.3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customHeight="1" x14ac:dyDescent="0.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customHeight="1" x14ac:dyDescent="0.3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customHeight="1" x14ac:dyDescent="0.3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customHeight="1" x14ac:dyDescent="0.3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customHeight="1" x14ac:dyDescent="0.3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customHeight="1" x14ac:dyDescent="0.3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customHeight="1" x14ac:dyDescent="0.3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customHeight="1" x14ac:dyDescent="0.3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customHeight="1" x14ac:dyDescent="0.3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customHeight="1" x14ac:dyDescent="0.3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customHeight="1" x14ac:dyDescent="0.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customHeight="1" x14ac:dyDescent="0.3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customHeight="1" x14ac:dyDescent="0.3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customHeight="1" x14ac:dyDescent="0.3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customHeight="1" x14ac:dyDescent="0.3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customHeight="1" x14ac:dyDescent="0.3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customHeight="1" x14ac:dyDescent="0.3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customHeight="1" x14ac:dyDescent="0.3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customHeight="1" x14ac:dyDescent="0.3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customHeight="1" x14ac:dyDescent="0.3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customHeight="1" x14ac:dyDescent="0.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customHeight="1" x14ac:dyDescent="0.3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customHeight="1" x14ac:dyDescent="0.3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customHeight="1" x14ac:dyDescent="0.3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customHeight="1" x14ac:dyDescent="0.3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customHeight="1" x14ac:dyDescent="0.3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customHeight="1" x14ac:dyDescent="0.3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customHeight="1" x14ac:dyDescent="0.3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customHeight="1" x14ac:dyDescent="0.3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customHeight="1" x14ac:dyDescent="0.3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customHeight="1" x14ac:dyDescent="0.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customHeight="1" x14ac:dyDescent="0.3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customHeight="1" x14ac:dyDescent="0.3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customHeight="1" x14ac:dyDescent="0.3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customHeight="1" x14ac:dyDescent="0.3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customHeight="1" x14ac:dyDescent="0.3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customHeight="1" x14ac:dyDescent="0.3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customHeight="1" x14ac:dyDescent="0.3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customHeight="1" x14ac:dyDescent="0.3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customHeight="1" x14ac:dyDescent="0.3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customHeight="1" x14ac:dyDescent="0.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customHeight="1" x14ac:dyDescent="0.3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customHeight="1" x14ac:dyDescent="0.3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customHeight="1" x14ac:dyDescent="0.3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customHeight="1" x14ac:dyDescent="0.3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customHeight="1" x14ac:dyDescent="0.3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customHeight="1" x14ac:dyDescent="0.3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customHeight="1" x14ac:dyDescent="0.3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customHeight="1" x14ac:dyDescent="0.3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customHeight="1" x14ac:dyDescent="0.3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customHeight="1" x14ac:dyDescent="0.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customHeight="1" x14ac:dyDescent="0.3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customHeight="1" x14ac:dyDescent="0.3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customHeight="1" x14ac:dyDescent="0.3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customHeight="1" x14ac:dyDescent="0.3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customHeight="1" x14ac:dyDescent="0.3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customHeight="1" x14ac:dyDescent="0.3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customHeight="1" x14ac:dyDescent="0.3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customHeight="1" x14ac:dyDescent="0.3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customHeight="1" x14ac:dyDescent="0.3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customHeight="1" x14ac:dyDescent="0.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customHeight="1" x14ac:dyDescent="0.3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customHeight="1" x14ac:dyDescent="0.3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customHeight="1" x14ac:dyDescent="0.3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customHeight="1" x14ac:dyDescent="0.3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customHeight="1" x14ac:dyDescent="0.3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customHeight="1" x14ac:dyDescent="0.3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customHeight="1" x14ac:dyDescent="0.3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customHeight="1" x14ac:dyDescent="0.3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customHeight="1" x14ac:dyDescent="0.3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customHeight="1" x14ac:dyDescent="0.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customHeight="1" x14ac:dyDescent="0.3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customHeight="1" x14ac:dyDescent="0.3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customHeight="1" x14ac:dyDescent="0.3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customHeight="1" x14ac:dyDescent="0.3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customHeight="1" x14ac:dyDescent="0.3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customHeight="1" x14ac:dyDescent="0.3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customHeight="1" x14ac:dyDescent="0.3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customHeight="1" x14ac:dyDescent="0.3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customHeight="1" x14ac:dyDescent="0.3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customHeight="1" x14ac:dyDescent="0.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customHeight="1" x14ac:dyDescent="0.3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customHeight="1" x14ac:dyDescent="0.3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customHeight="1" x14ac:dyDescent="0.3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customHeight="1" x14ac:dyDescent="0.3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customHeight="1" x14ac:dyDescent="0.3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customHeight="1" x14ac:dyDescent="0.3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customHeight="1" x14ac:dyDescent="0.3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customHeight="1" x14ac:dyDescent="0.3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customHeight="1" x14ac:dyDescent="0.3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customHeight="1" x14ac:dyDescent="0.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customHeight="1" x14ac:dyDescent="0.3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customHeight="1" x14ac:dyDescent="0.3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customHeight="1" x14ac:dyDescent="0.3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customHeight="1" x14ac:dyDescent="0.3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customHeight="1" x14ac:dyDescent="0.3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customHeight="1" x14ac:dyDescent="0.3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customHeight="1" x14ac:dyDescent="0.3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customHeight="1" x14ac:dyDescent="0.3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customHeight="1" x14ac:dyDescent="0.3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customHeight="1" x14ac:dyDescent="0.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customHeight="1" x14ac:dyDescent="0.3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customHeight="1" x14ac:dyDescent="0.3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customHeight="1" x14ac:dyDescent="0.3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customHeight="1" x14ac:dyDescent="0.3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customHeight="1" x14ac:dyDescent="0.3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customHeight="1" x14ac:dyDescent="0.3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customHeight="1" x14ac:dyDescent="0.3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customHeight="1" x14ac:dyDescent="0.3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customHeight="1" x14ac:dyDescent="0.3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customHeight="1" x14ac:dyDescent="0.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customHeight="1" x14ac:dyDescent="0.3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customHeight="1" x14ac:dyDescent="0.3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customHeight="1" x14ac:dyDescent="0.3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customHeight="1" x14ac:dyDescent="0.3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customHeight="1" x14ac:dyDescent="0.3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customHeight="1" x14ac:dyDescent="0.3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customHeight="1" x14ac:dyDescent="0.3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customHeight="1" x14ac:dyDescent="0.3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customHeight="1" x14ac:dyDescent="0.3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customHeight="1" x14ac:dyDescent="0.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customHeight="1" x14ac:dyDescent="0.3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customHeight="1" x14ac:dyDescent="0.3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customHeight="1" x14ac:dyDescent="0.3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customHeight="1" x14ac:dyDescent="0.3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customHeight="1" x14ac:dyDescent="0.3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customHeight="1" x14ac:dyDescent="0.3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customHeight="1" x14ac:dyDescent="0.3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customHeight="1" x14ac:dyDescent="0.3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customHeight="1" x14ac:dyDescent="0.3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customHeight="1" x14ac:dyDescent="0.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customHeight="1" x14ac:dyDescent="0.3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customHeight="1" x14ac:dyDescent="0.3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customHeight="1" x14ac:dyDescent="0.3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customHeight="1" x14ac:dyDescent="0.3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customHeight="1" x14ac:dyDescent="0.3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customHeight="1" x14ac:dyDescent="0.3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customHeight="1" x14ac:dyDescent="0.3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customHeight="1" x14ac:dyDescent="0.3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customHeight="1" x14ac:dyDescent="0.3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customHeight="1" x14ac:dyDescent="0.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customHeight="1" x14ac:dyDescent="0.3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customHeight="1" x14ac:dyDescent="0.3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customHeight="1" x14ac:dyDescent="0.3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customHeight="1" x14ac:dyDescent="0.3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customHeight="1" x14ac:dyDescent="0.3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customHeight="1" x14ac:dyDescent="0.3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customHeight="1" x14ac:dyDescent="0.3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customHeight="1" x14ac:dyDescent="0.3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customHeight="1" x14ac:dyDescent="0.3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customHeight="1" x14ac:dyDescent="0.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customHeight="1" x14ac:dyDescent="0.3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customHeight="1" x14ac:dyDescent="0.3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customHeight="1" x14ac:dyDescent="0.3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customHeight="1" x14ac:dyDescent="0.3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customHeight="1" x14ac:dyDescent="0.3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customHeight="1" x14ac:dyDescent="0.3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customHeight="1" x14ac:dyDescent="0.3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customHeight="1" x14ac:dyDescent="0.3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customHeight="1" x14ac:dyDescent="0.3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customHeight="1" x14ac:dyDescent="0.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customHeight="1" x14ac:dyDescent="0.3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customHeight="1" x14ac:dyDescent="0.3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customHeight="1" x14ac:dyDescent="0.3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customHeight="1" x14ac:dyDescent="0.3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customHeight="1" x14ac:dyDescent="0.3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customHeight="1" x14ac:dyDescent="0.3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customHeight="1" x14ac:dyDescent="0.3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customHeight="1" x14ac:dyDescent="0.3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customHeight="1" x14ac:dyDescent="0.3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customHeight="1" x14ac:dyDescent="0.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customHeight="1" x14ac:dyDescent="0.3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customHeight="1" x14ac:dyDescent="0.3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customHeight="1" x14ac:dyDescent="0.3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customHeight="1" x14ac:dyDescent="0.3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customHeight="1" x14ac:dyDescent="0.3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customHeight="1" x14ac:dyDescent="0.3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customHeight="1" x14ac:dyDescent="0.3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customHeight="1" x14ac:dyDescent="0.3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customHeight="1" x14ac:dyDescent="0.3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customHeight="1" x14ac:dyDescent="0.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customHeight="1" x14ac:dyDescent="0.3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customHeight="1" x14ac:dyDescent="0.3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customHeight="1" x14ac:dyDescent="0.3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customHeight="1" x14ac:dyDescent="0.3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customHeight="1" x14ac:dyDescent="0.3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customHeight="1" x14ac:dyDescent="0.3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customHeight="1" x14ac:dyDescent="0.3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customHeight="1" x14ac:dyDescent="0.3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customHeight="1" x14ac:dyDescent="0.3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customHeight="1" x14ac:dyDescent="0.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customHeight="1" x14ac:dyDescent="0.3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customHeight="1" x14ac:dyDescent="0.3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customHeight="1" x14ac:dyDescent="0.3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customHeight="1" x14ac:dyDescent="0.3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customHeight="1" x14ac:dyDescent="0.3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customHeight="1" x14ac:dyDescent="0.3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customHeight="1" x14ac:dyDescent="0.3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customHeight="1" x14ac:dyDescent="0.3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customHeight="1" x14ac:dyDescent="0.3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customHeight="1" x14ac:dyDescent="0.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customHeight="1" x14ac:dyDescent="0.3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customHeight="1" x14ac:dyDescent="0.3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customHeight="1" x14ac:dyDescent="0.3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customHeight="1" x14ac:dyDescent="0.3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customHeight="1" x14ac:dyDescent="0.3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customHeight="1" x14ac:dyDescent="0.3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customHeight="1" x14ac:dyDescent="0.3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customHeight="1" x14ac:dyDescent="0.3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customHeight="1" x14ac:dyDescent="0.3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customHeight="1" x14ac:dyDescent="0.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customHeight="1" x14ac:dyDescent="0.3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customHeight="1" x14ac:dyDescent="0.3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customHeight="1" x14ac:dyDescent="0.3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customHeight="1" x14ac:dyDescent="0.3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customHeight="1" x14ac:dyDescent="0.3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customHeight="1" x14ac:dyDescent="0.3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customHeight="1" x14ac:dyDescent="0.3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customHeight="1" x14ac:dyDescent="0.3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customHeight="1" x14ac:dyDescent="0.3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customHeight="1" x14ac:dyDescent="0.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customHeight="1" x14ac:dyDescent="0.3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customHeight="1" x14ac:dyDescent="0.3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customHeight="1" x14ac:dyDescent="0.3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customHeight="1" x14ac:dyDescent="0.3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customHeight="1" x14ac:dyDescent="0.3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customHeight="1" x14ac:dyDescent="0.3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customHeight="1" x14ac:dyDescent="0.3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customHeight="1" x14ac:dyDescent="0.3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customHeight="1" x14ac:dyDescent="0.3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customHeight="1" x14ac:dyDescent="0.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customHeight="1" x14ac:dyDescent="0.3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customHeight="1" x14ac:dyDescent="0.3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customHeight="1" x14ac:dyDescent="0.3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customHeight="1" x14ac:dyDescent="0.3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customHeight="1" x14ac:dyDescent="0.3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customHeight="1" x14ac:dyDescent="0.3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customHeight="1" x14ac:dyDescent="0.3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customHeight="1" x14ac:dyDescent="0.3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customHeight="1" x14ac:dyDescent="0.3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customHeight="1" x14ac:dyDescent="0.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customHeight="1" x14ac:dyDescent="0.3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customHeight="1" x14ac:dyDescent="0.3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customHeight="1" x14ac:dyDescent="0.3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customHeight="1" x14ac:dyDescent="0.3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customHeight="1" x14ac:dyDescent="0.3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customHeight="1" x14ac:dyDescent="0.3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customHeight="1" x14ac:dyDescent="0.3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customHeight="1" x14ac:dyDescent="0.3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customHeight="1" x14ac:dyDescent="0.3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customHeight="1" x14ac:dyDescent="0.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customHeight="1" x14ac:dyDescent="0.3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customHeight="1" x14ac:dyDescent="0.3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customHeight="1" x14ac:dyDescent="0.3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customHeight="1" x14ac:dyDescent="0.3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customHeight="1" x14ac:dyDescent="0.3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customHeight="1" x14ac:dyDescent="0.3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customHeight="1" x14ac:dyDescent="0.3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customHeight="1" x14ac:dyDescent="0.3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customHeight="1" x14ac:dyDescent="0.3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customHeight="1" x14ac:dyDescent="0.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customHeight="1" x14ac:dyDescent="0.3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customHeight="1" x14ac:dyDescent="0.3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customHeight="1" x14ac:dyDescent="0.3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customHeight="1" x14ac:dyDescent="0.3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customHeight="1" x14ac:dyDescent="0.3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customHeight="1" x14ac:dyDescent="0.3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customHeight="1" x14ac:dyDescent="0.3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customHeight="1" x14ac:dyDescent="0.3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customHeight="1" x14ac:dyDescent="0.3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customHeight="1" x14ac:dyDescent="0.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customHeight="1" x14ac:dyDescent="0.3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customHeight="1" x14ac:dyDescent="0.3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customHeight="1" x14ac:dyDescent="0.3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customHeight="1" x14ac:dyDescent="0.3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customHeight="1" x14ac:dyDescent="0.3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customHeight="1" x14ac:dyDescent="0.3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customHeight="1" x14ac:dyDescent="0.3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customHeight="1" x14ac:dyDescent="0.3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customHeight="1" x14ac:dyDescent="0.3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customHeight="1" x14ac:dyDescent="0.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customHeight="1" x14ac:dyDescent="0.3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customHeight="1" x14ac:dyDescent="0.3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customHeight="1" x14ac:dyDescent="0.3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customHeight="1" x14ac:dyDescent="0.3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customHeight="1" x14ac:dyDescent="0.3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customHeight="1" x14ac:dyDescent="0.3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customHeight="1" x14ac:dyDescent="0.3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customHeight="1" x14ac:dyDescent="0.3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customHeight="1" x14ac:dyDescent="0.3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customHeight="1" x14ac:dyDescent="0.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customHeight="1" x14ac:dyDescent="0.3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customHeight="1" x14ac:dyDescent="0.3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customHeight="1" x14ac:dyDescent="0.3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customHeight="1" x14ac:dyDescent="0.3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customHeight="1" x14ac:dyDescent="0.3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customHeight="1" x14ac:dyDescent="0.3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customHeight="1" x14ac:dyDescent="0.3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customHeight="1" x14ac:dyDescent="0.3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customHeight="1" x14ac:dyDescent="0.3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customHeight="1" x14ac:dyDescent="0.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customHeight="1" x14ac:dyDescent="0.3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customHeight="1" x14ac:dyDescent="0.3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customHeight="1" x14ac:dyDescent="0.3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customHeight="1" x14ac:dyDescent="0.3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customHeight="1" x14ac:dyDescent="0.3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customHeight="1" x14ac:dyDescent="0.3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customHeight="1" x14ac:dyDescent="0.3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customHeight="1" x14ac:dyDescent="0.3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customHeight="1" x14ac:dyDescent="0.3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customHeight="1" x14ac:dyDescent="0.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customHeight="1" x14ac:dyDescent="0.3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customHeight="1" x14ac:dyDescent="0.3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customHeight="1" x14ac:dyDescent="0.3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customHeight="1" x14ac:dyDescent="0.3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customHeight="1" x14ac:dyDescent="0.3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customHeight="1" x14ac:dyDescent="0.3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customHeight="1" x14ac:dyDescent="0.3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customHeight="1" x14ac:dyDescent="0.3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customHeight="1" x14ac:dyDescent="0.3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customHeight="1" x14ac:dyDescent="0.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customHeight="1" x14ac:dyDescent="0.3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customHeight="1" x14ac:dyDescent="0.3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customHeight="1" x14ac:dyDescent="0.3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customHeight="1" x14ac:dyDescent="0.3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customHeight="1" x14ac:dyDescent="0.3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customHeight="1" x14ac:dyDescent="0.3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customHeight="1" x14ac:dyDescent="0.3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customHeight="1" x14ac:dyDescent="0.3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customHeight="1" x14ac:dyDescent="0.3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customHeight="1" x14ac:dyDescent="0.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customHeight="1" x14ac:dyDescent="0.3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customHeight="1" x14ac:dyDescent="0.3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customHeight="1" x14ac:dyDescent="0.3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customHeight="1" x14ac:dyDescent="0.3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customHeight="1" x14ac:dyDescent="0.3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customHeight="1" x14ac:dyDescent="0.3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customHeight="1" x14ac:dyDescent="0.3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customHeight="1" x14ac:dyDescent="0.3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customHeight="1" x14ac:dyDescent="0.3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customHeight="1" x14ac:dyDescent="0.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customHeight="1" x14ac:dyDescent="0.3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customHeight="1" x14ac:dyDescent="0.3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customHeight="1" x14ac:dyDescent="0.3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customHeight="1" x14ac:dyDescent="0.3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customHeight="1" x14ac:dyDescent="0.3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customHeight="1" x14ac:dyDescent="0.3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customHeight="1" x14ac:dyDescent="0.3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customHeight="1" x14ac:dyDescent="0.3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customHeight="1" x14ac:dyDescent="0.3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customHeight="1" x14ac:dyDescent="0.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customHeight="1" x14ac:dyDescent="0.3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customHeight="1" x14ac:dyDescent="0.3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customHeight="1" x14ac:dyDescent="0.3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customHeight="1" x14ac:dyDescent="0.3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customHeight="1" x14ac:dyDescent="0.3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customHeight="1" x14ac:dyDescent="0.3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customHeight="1" x14ac:dyDescent="0.3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customHeight="1" x14ac:dyDescent="0.3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customHeight="1" x14ac:dyDescent="0.3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customHeight="1" x14ac:dyDescent="0.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customHeight="1" x14ac:dyDescent="0.3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customHeight="1" x14ac:dyDescent="0.3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customHeight="1" x14ac:dyDescent="0.3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customHeight="1" x14ac:dyDescent="0.3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customHeight="1" x14ac:dyDescent="0.3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customHeight="1" x14ac:dyDescent="0.3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customHeight="1" x14ac:dyDescent="0.3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customHeight="1" x14ac:dyDescent="0.3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customHeight="1" x14ac:dyDescent="0.3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customHeight="1" x14ac:dyDescent="0.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customHeight="1" x14ac:dyDescent="0.3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customHeight="1" x14ac:dyDescent="0.3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customHeight="1" x14ac:dyDescent="0.3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customHeight="1" x14ac:dyDescent="0.3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customHeight="1" x14ac:dyDescent="0.3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customHeight="1" x14ac:dyDescent="0.3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customHeight="1" x14ac:dyDescent="0.3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customHeight="1" x14ac:dyDescent="0.3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customHeight="1" x14ac:dyDescent="0.3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customHeight="1" x14ac:dyDescent="0.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customHeight="1" x14ac:dyDescent="0.3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customHeight="1" x14ac:dyDescent="0.3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customHeight="1" x14ac:dyDescent="0.3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customHeight="1" x14ac:dyDescent="0.3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customHeight="1" x14ac:dyDescent="0.3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customHeight="1" x14ac:dyDescent="0.3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customHeight="1" x14ac:dyDescent="0.3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customHeight="1" x14ac:dyDescent="0.3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customHeight="1" x14ac:dyDescent="0.3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customHeight="1" x14ac:dyDescent="0.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customHeight="1" x14ac:dyDescent="0.3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customHeight="1" x14ac:dyDescent="0.3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customHeight="1" x14ac:dyDescent="0.3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customHeight="1" x14ac:dyDescent="0.3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customHeight="1" x14ac:dyDescent="0.3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customHeight="1" x14ac:dyDescent="0.3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customHeight="1" x14ac:dyDescent="0.3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customHeight="1" x14ac:dyDescent="0.3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customHeight="1" x14ac:dyDescent="0.3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customHeight="1" x14ac:dyDescent="0.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customHeight="1" x14ac:dyDescent="0.3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customHeight="1" x14ac:dyDescent="0.3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customHeight="1" x14ac:dyDescent="0.3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customHeight="1" x14ac:dyDescent="0.3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customHeight="1" x14ac:dyDescent="0.3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customHeight="1" x14ac:dyDescent="0.3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customHeight="1" x14ac:dyDescent="0.3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customHeight="1" x14ac:dyDescent="0.3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customHeight="1" x14ac:dyDescent="0.3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customHeight="1" x14ac:dyDescent="0.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customHeight="1" x14ac:dyDescent="0.3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customHeight="1" x14ac:dyDescent="0.3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customHeight="1" x14ac:dyDescent="0.3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customHeight="1" x14ac:dyDescent="0.3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customHeight="1" x14ac:dyDescent="0.3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customHeight="1" x14ac:dyDescent="0.3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2.75" customHeight="1" x14ac:dyDescent="0.3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2.75" customHeight="1" x14ac:dyDescent="0.3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2.75" customHeight="1" x14ac:dyDescent="0.3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2.75" customHeight="1" x14ac:dyDescent="0.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2.75" customHeight="1" x14ac:dyDescent="0.3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2.75" customHeight="1" x14ac:dyDescent="0.3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2.75" customHeight="1" x14ac:dyDescent="0.3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2.75" customHeight="1" x14ac:dyDescent="0.3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2.75" customHeight="1" x14ac:dyDescent="0.3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2.75" customHeight="1" x14ac:dyDescent="0.3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2.75" customHeight="1" x14ac:dyDescent="0.3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tabSelected="1" zoomScaleNormal="100" workbookViewId="0">
      <selection activeCell="E12" sqref="E12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</v>
      </c>
    </row>
    <row r="3" spans="1:11" ht="27.6" x14ac:dyDescent="0.3">
      <c r="C3" s="163" t="s">
        <v>81</v>
      </c>
      <c r="D3" s="164"/>
      <c r="E3" s="164"/>
      <c r="F3" s="164"/>
      <c r="G3" s="163" t="s">
        <v>81</v>
      </c>
      <c r="H3" s="164"/>
      <c r="I3" s="164"/>
      <c r="J3" s="164"/>
      <c r="K3" s="65" t="s">
        <v>81</v>
      </c>
    </row>
    <row r="4" spans="1:11" ht="14.4" x14ac:dyDescent="0.3">
      <c r="C4" s="67" t="s">
        <v>83</v>
      </c>
      <c r="D4" s="67" t="s">
        <v>84</v>
      </c>
      <c r="E4" s="67" t="s">
        <v>85</v>
      </c>
      <c r="F4" s="67" t="s">
        <v>86</v>
      </c>
      <c r="G4" s="67" t="s">
        <v>83</v>
      </c>
      <c r="H4" s="67" t="s">
        <v>84</v>
      </c>
      <c r="I4" s="67" t="s">
        <v>85</v>
      </c>
      <c r="J4" s="67" t="s">
        <v>86</v>
      </c>
      <c r="K4" s="67" t="s">
        <v>83</v>
      </c>
    </row>
    <row r="5" spans="1:11" ht="14.4" x14ac:dyDescent="0.3">
      <c r="C5" s="69">
        <v>2021</v>
      </c>
      <c r="D5" s="69">
        <v>2021</v>
      </c>
      <c r="E5" s="69">
        <v>2021</v>
      </c>
      <c r="F5" s="69">
        <v>2021</v>
      </c>
      <c r="G5" s="69">
        <v>2022</v>
      </c>
      <c r="H5" s="69">
        <v>2022</v>
      </c>
      <c r="I5" s="69">
        <v>2022</v>
      </c>
      <c r="J5" s="69">
        <v>2022</v>
      </c>
      <c r="K5" s="69">
        <v>2023</v>
      </c>
    </row>
    <row r="6" spans="1:11" ht="14.4" x14ac:dyDescent="0.3">
      <c r="B6" s="145" t="s">
        <v>168</v>
      </c>
      <c r="C6" s="146">
        <f>'Income Statement'!F9</f>
        <v>501429.74000000005</v>
      </c>
      <c r="D6" s="146">
        <f>'Income Statement'!G9</f>
        <v>513924.39000000007</v>
      </c>
      <c r="E6" s="146">
        <f>'Income Statement'!H9</f>
        <v>523842.69000000006</v>
      </c>
      <c r="F6" s="146">
        <f>'Income Statement'!I9</f>
        <v>539652.26</v>
      </c>
      <c r="G6" s="146">
        <f>'Income Statement'!K9</f>
        <v>550743.69000000006</v>
      </c>
      <c r="H6" s="146">
        <f>'Income Statement'!L9</f>
        <v>557909.87</v>
      </c>
      <c r="I6" s="146">
        <f>'Income Statement'!M9</f>
        <v>554791.2300000001</v>
      </c>
      <c r="J6" s="146">
        <f>'Income Statement'!N9</f>
        <v>549643.71000000008</v>
      </c>
      <c r="K6" s="146">
        <f>'Income Statement'!P9</f>
        <v>571305.21000000008</v>
      </c>
    </row>
    <row r="7" spans="1:11" ht="14.4" x14ac:dyDescent="0.3">
      <c r="B7" s="145" t="s">
        <v>169</v>
      </c>
      <c r="C7" s="147">
        <v>33</v>
      </c>
      <c r="D7" s="147">
        <v>33</v>
      </c>
      <c r="E7" s="147">
        <v>33</v>
      </c>
      <c r="F7" s="147">
        <v>33</v>
      </c>
      <c r="G7" s="147">
        <v>34</v>
      </c>
      <c r="H7" s="147">
        <v>34</v>
      </c>
      <c r="I7" s="147">
        <v>34</v>
      </c>
      <c r="J7" s="147">
        <v>34</v>
      </c>
      <c r="K7" s="147">
        <v>34</v>
      </c>
    </row>
    <row r="8" spans="1:11" ht="14.4" x14ac:dyDescent="0.3">
      <c r="C8" s="147"/>
      <c r="D8" s="147"/>
      <c r="E8" s="147"/>
      <c r="F8" s="147"/>
      <c r="G8" s="147"/>
      <c r="H8" s="147"/>
      <c r="I8" s="147"/>
      <c r="J8" s="147"/>
      <c r="K8" s="147"/>
    </row>
    <row r="9" spans="1:11" ht="14.4" x14ac:dyDescent="0.3">
      <c r="B9" s="62" t="s">
        <v>170</v>
      </c>
      <c r="C9" s="148">
        <f t="shared" ref="C9:K9" si="0">C6/C7</f>
        <v>15194.840606060607</v>
      </c>
      <c r="D9" s="148">
        <f t="shared" si="0"/>
        <v>15573.466363636366</v>
      </c>
      <c r="E9" s="148">
        <f t="shared" si="0"/>
        <v>15874.02090909091</v>
      </c>
      <c r="F9" s="148">
        <f t="shared" si="0"/>
        <v>16353.098787878787</v>
      </c>
      <c r="G9" s="148">
        <f t="shared" si="0"/>
        <v>16198.343823529414</v>
      </c>
      <c r="H9" s="148">
        <f t="shared" si="0"/>
        <v>16409.113823529413</v>
      </c>
      <c r="I9" s="148">
        <f t="shared" si="0"/>
        <v>16317.389117647062</v>
      </c>
      <c r="J9" s="148">
        <f t="shared" si="0"/>
        <v>16165.991470588238</v>
      </c>
      <c r="K9" s="148">
        <f t="shared" si="0"/>
        <v>16803.094411764709</v>
      </c>
    </row>
    <row r="10" spans="1:11" ht="14.4" x14ac:dyDescent="0.3">
      <c r="B10" s="145" t="s">
        <v>171</v>
      </c>
      <c r="C10" s="31">
        <v>89</v>
      </c>
      <c r="D10" s="31">
        <v>200</v>
      </c>
      <c r="E10" s="31">
        <v>204</v>
      </c>
      <c r="F10" s="31">
        <v>444</v>
      </c>
      <c r="G10" s="31">
        <v>2446</v>
      </c>
      <c r="H10" s="31">
        <v>5000</v>
      </c>
      <c r="I10" s="31">
        <v>1655</v>
      </c>
      <c r="J10" s="31">
        <v>1244</v>
      </c>
      <c r="K10" s="31">
        <v>322</v>
      </c>
    </row>
    <row r="11" spans="1:11" ht="14.4" x14ac:dyDescent="0.3">
      <c r="B11" s="62" t="s">
        <v>172</v>
      </c>
      <c r="C11" s="148">
        <f t="shared" ref="C11:J11" si="1">D9</f>
        <v>15573.466363636366</v>
      </c>
      <c r="D11" s="148">
        <f t="shared" si="1"/>
        <v>15874.02090909091</v>
      </c>
      <c r="E11" s="148">
        <f>F9</f>
        <v>16353.098787878787</v>
      </c>
      <c r="F11" s="148">
        <f t="shared" si="1"/>
        <v>16198.343823529414</v>
      </c>
      <c r="G11" s="148">
        <f t="shared" si="1"/>
        <v>16409.113823529413</v>
      </c>
      <c r="H11" s="148">
        <f t="shared" si="1"/>
        <v>16317.389117647062</v>
      </c>
      <c r="I11" s="148">
        <f t="shared" si="1"/>
        <v>16165.991470588238</v>
      </c>
      <c r="J11" s="148">
        <f t="shared" si="1"/>
        <v>16803.094411764709</v>
      </c>
      <c r="K11" s="148">
        <v>18446</v>
      </c>
    </row>
    <row r="12" spans="1:11" ht="15" customHeight="1" x14ac:dyDescent="0.3">
      <c r="E12" s="167"/>
    </row>
    <row r="13" spans="1:11" ht="14.4" x14ac:dyDescent="0.3">
      <c r="B13" s="145" t="s">
        <v>173</v>
      </c>
      <c r="D13" s="57"/>
      <c r="E13" s="57"/>
      <c r="F13" s="57"/>
      <c r="G13" s="57"/>
      <c r="H13" s="57"/>
      <c r="I13" s="57"/>
      <c r="J13" s="57"/>
      <c r="K13" s="57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rong gao</cp:lastModifiedBy>
  <dcterms:created xsi:type="dcterms:W3CDTF">2023-05-19T16:46:02Z</dcterms:created>
  <dcterms:modified xsi:type="dcterms:W3CDTF">2023-12-05T11:52:08Z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712bf6d5-99ff-439c-b6bd-9853797732cf</vt:lpwstr>
  </property>
</Properties>
</file>