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\Desktop\ARTISTS\data\"/>
    </mc:Choice>
  </mc:AlternateContent>
  <xr:revisionPtr revIDLastSave="0" documentId="8_{C38A6923-FC87-4108-A2E5-D5F4EF1A9F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소년범죄_시군구별" sheetId="1" r:id="rId1"/>
  </sheets>
  <definedNames>
    <definedName name="_xlnm._FilterDatabase" localSheetId="0" hidden="1">소년범죄_시군구별!$A$1:$Q$146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3" i="1" l="1"/>
  <c r="N92" i="1"/>
  <c r="C93" i="1"/>
  <c r="C46" i="1"/>
  <c r="N161" i="1"/>
  <c r="N82" i="1"/>
  <c r="N81" i="1"/>
  <c r="N80" i="1"/>
  <c r="N159" i="1"/>
  <c r="N22" i="1"/>
  <c r="N97" i="1"/>
  <c r="N55" i="1"/>
  <c r="N158" i="1"/>
  <c r="N157" i="1"/>
  <c r="G157" i="1"/>
  <c r="N156" i="1"/>
  <c r="N62" i="1"/>
  <c r="N83" i="1"/>
  <c r="N155" i="1"/>
  <c r="N86" i="1"/>
  <c r="N153" i="1"/>
  <c r="N152" i="1"/>
  <c r="G4" i="1"/>
  <c r="N151" i="1"/>
  <c r="N25" i="1"/>
  <c r="N73" i="1"/>
  <c r="N150" i="1"/>
  <c r="N66" i="1"/>
  <c r="N77" i="1"/>
  <c r="N56" i="1"/>
  <c r="N27" i="1"/>
  <c r="N63" i="1"/>
  <c r="N148" i="1"/>
  <c r="N85" i="1"/>
  <c r="N41" i="1"/>
  <c r="N74" i="1"/>
  <c r="N43" i="1"/>
  <c r="N147" i="1"/>
  <c r="N75" i="1"/>
  <c r="N121" i="1"/>
  <c r="N37" i="1"/>
  <c r="N9" i="1"/>
  <c r="N146" i="1"/>
  <c r="N17" i="1"/>
  <c r="N42" i="1"/>
  <c r="N7" i="1"/>
  <c r="N145" i="1"/>
  <c r="N144" i="1"/>
  <c r="N143" i="1"/>
  <c r="N142" i="1"/>
  <c r="N2" i="1"/>
  <c r="N141" i="1"/>
  <c r="N45" i="1"/>
  <c r="N33" i="1"/>
  <c r="N94" i="1"/>
  <c r="N139" i="1"/>
  <c r="N8" i="1"/>
  <c r="N18" i="1"/>
  <c r="N138" i="1"/>
  <c r="N6" i="1"/>
  <c r="N137" i="1"/>
  <c r="N136" i="1"/>
  <c r="N31" i="1"/>
  <c r="N135" i="1"/>
  <c r="N134" i="1"/>
  <c r="N96" i="1"/>
  <c r="N12" i="1"/>
  <c r="N131" i="1"/>
  <c r="N93" i="1"/>
  <c r="N130" i="1"/>
  <c r="N29" i="1"/>
  <c r="N129" i="1"/>
  <c r="N49" i="1"/>
  <c r="N48" i="1"/>
  <c r="N52" i="1"/>
  <c r="N28" i="1"/>
  <c r="N19" i="1"/>
  <c r="N44" i="1"/>
  <c r="N128" i="1"/>
  <c r="N89" i="1"/>
  <c r="N20" i="1"/>
  <c r="N127" i="1"/>
  <c r="N126" i="1"/>
  <c r="N50" i="1"/>
  <c r="N54" i="1"/>
  <c r="N71" i="1"/>
  <c r="N124" i="1"/>
  <c r="N23" i="1"/>
  <c r="N123" i="1"/>
  <c r="N21" i="1"/>
  <c r="N46" i="1"/>
</calcChain>
</file>

<file path=xl/sharedStrings.xml><?xml version="1.0" encoding="utf-8"?>
<sst xmlns="http://schemas.openxmlformats.org/spreadsheetml/2006/main" count="362" uniqueCount="196">
  <si>
    <t>시도</t>
  </si>
  <si>
    <t>시군구</t>
  </si>
  <si>
    <t>합계</t>
  </si>
  <si>
    <t>강력범</t>
  </si>
  <si>
    <t>절도범</t>
  </si>
  <si>
    <t>폭력범</t>
  </si>
  <si>
    <t>기타형법범</t>
  </si>
  <si>
    <t>특별법범</t>
  </si>
  <si>
    <t>대구</t>
  </si>
  <si>
    <t>서구</t>
  </si>
  <si>
    <t>전남</t>
  </si>
  <si>
    <t>장성군</t>
  </si>
  <si>
    <t>부산</t>
  </si>
  <si>
    <t>진구</t>
  </si>
  <si>
    <t>인천</t>
  </si>
  <si>
    <t>남동구</t>
  </si>
  <si>
    <t>경기</t>
  </si>
  <si>
    <t>광주시</t>
  </si>
  <si>
    <t>성남시</t>
  </si>
  <si>
    <t>강원</t>
  </si>
  <si>
    <t>속초시</t>
  </si>
  <si>
    <t>원주시</t>
  </si>
  <si>
    <t>가평군</t>
  </si>
  <si>
    <t>삼척시</t>
  </si>
  <si>
    <t>안성시</t>
  </si>
  <si>
    <t>시흥시</t>
  </si>
  <si>
    <t>안산시</t>
  </si>
  <si>
    <t>구리시</t>
  </si>
  <si>
    <t>강릉시</t>
  </si>
  <si>
    <t>동해시</t>
  </si>
  <si>
    <t>부천시</t>
  </si>
  <si>
    <t>양양군</t>
  </si>
  <si>
    <t>여주시</t>
  </si>
  <si>
    <t>고성군</t>
  </si>
  <si>
    <t>평택시</t>
  </si>
  <si>
    <t>이천시</t>
  </si>
  <si>
    <t>경남</t>
  </si>
  <si>
    <t>거제시</t>
  </si>
  <si>
    <t>광주</t>
  </si>
  <si>
    <t>광산구</t>
  </si>
  <si>
    <t>경북</t>
  </si>
  <si>
    <t>경주시</t>
  </si>
  <si>
    <t>통영시</t>
  </si>
  <si>
    <t>사천시</t>
  </si>
  <si>
    <t>포천시</t>
  </si>
  <si>
    <t>김해시</t>
  </si>
  <si>
    <t>충남</t>
  </si>
  <si>
    <t>보령시</t>
  </si>
  <si>
    <t>태안군</t>
  </si>
  <si>
    <t>충북</t>
  </si>
  <si>
    <t>제천시</t>
  </si>
  <si>
    <t>전북</t>
  </si>
  <si>
    <t>정읍시</t>
  </si>
  <si>
    <t>여수시</t>
  </si>
  <si>
    <t>아산시</t>
  </si>
  <si>
    <t>천안시</t>
  </si>
  <si>
    <t>진천군</t>
  </si>
  <si>
    <t>영암군</t>
  </si>
  <si>
    <t>충주시</t>
  </si>
  <si>
    <t>목포시</t>
  </si>
  <si>
    <t>청주시</t>
  </si>
  <si>
    <t>익산시</t>
  </si>
  <si>
    <t>군산시</t>
  </si>
  <si>
    <t>사상구</t>
  </si>
  <si>
    <t>사하구</t>
  </si>
  <si>
    <t>부산</t>
    <phoneticPr fontId="18" type="noConversion"/>
  </si>
  <si>
    <t>영도구</t>
    <phoneticPr fontId="18" type="noConversion"/>
  </si>
  <si>
    <t>전남</t>
    <phoneticPr fontId="18" type="noConversion"/>
  </si>
  <si>
    <t>화순군</t>
    <phoneticPr fontId="18" type="noConversion"/>
  </si>
  <si>
    <t>충남</t>
    <phoneticPr fontId="18" type="noConversion"/>
  </si>
  <si>
    <t>논산시</t>
    <phoneticPr fontId="18" type="noConversion"/>
  </si>
  <si>
    <t>인천</t>
    <phoneticPr fontId="18" type="noConversion"/>
  </si>
  <si>
    <t>부평구</t>
    <phoneticPr fontId="18" type="noConversion"/>
  </si>
  <si>
    <t>경남</t>
    <phoneticPr fontId="18" type="noConversion"/>
  </si>
  <si>
    <t>창녕군</t>
    <phoneticPr fontId="18" type="noConversion"/>
  </si>
  <si>
    <t>전북</t>
    <phoneticPr fontId="18" type="noConversion"/>
  </si>
  <si>
    <t>임실군</t>
    <phoneticPr fontId="18" type="noConversion"/>
  </si>
  <si>
    <t>금산군</t>
    <phoneticPr fontId="18" type="noConversion"/>
  </si>
  <si>
    <t>경기</t>
    <phoneticPr fontId="18" type="noConversion"/>
  </si>
  <si>
    <t>광명시</t>
    <phoneticPr fontId="18" type="noConversion"/>
  </si>
  <si>
    <t>부안군</t>
    <phoneticPr fontId="18" type="noConversion"/>
  </si>
  <si>
    <t>충북</t>
    <phoneticPr fontId="18" type="noConversion"/>
  </si>
  <si>
    <t>보은군</t>
    <phoneticPr fontId="18" type="noConversion"/>
  </si>
  <si>
    <t>울산</t>
    <phoneticPr fontId="18" type="noConversion"/>
  </si>
  <si>
    <t>남구</t>
    <phoneticPr fontId="18" type="noConversion"/>
  </si>
  <si>
    <t>진안군</t>
    <phoneticPr fontId="18" type="noConversion"/>
  </si>
  <si>
    <t>증평군</t>
    <phoneticPr fontId="18" type="noConversion"/>
  </si>
  <si>
    <t>남양주시</t>
    <phoneticPr fontId="18" type="noConversion"/>
  </si>
  <si>
    <t>의왕시</t>
    <phoneticPr fontId="18" type="noConversion"/>
  </si>
  <si>
    <t>장수군</t>
    <phoneticPr fontId="18" type="noConversion"/>
  </si>
  <si>
    <t>홍성군</t>
    <phoneticPr fontId="18" type="noConversion"/>
  </si>
  <si>
    <t>전주시</t>
    <phoneticPr fontId="18" type="noConversion"/>
  </si>
  <si>
    <t>과천시</t>
    <phoneticPr fontId="18" type="noConversion"/>
  </si>
  <si>
    <t>양산시</t>
    <phoneticPr fontId="18" type="noConversion"/>
  </si>
  <si>
    <t>경북</t>
    <phoneticPr fontId="18" type="noConversion"/>
  </si>
  <si>
    <t>상주시</t>
    <phoneticPr fontId="18" type="noConversion"/>
  </si>
  <si>
    <t>영광군</t>
    <phoneticPr fontId="18" type="noConversion"/>
  </si>
  <si>
    <t>당진시</t>
    <phoneticPr fontId="18" type="noConversion"/>
  </si>
  <si>
    <t>공주시</t>
    <phoneticPr fontId="18" type="noConversion"/>
  </si>
  <si>
    <t>진주시</t>
    <phoneticPr fontId="18" type="noConversion"/>
  </si>
  <si>
    <t>중구</t>
    <phoneticPr fontId="18" type="noConversion"/>
  </si>
  <si>
    <t>완주군</t>
    <phoneticPr fontId="18" type="noConversion"/>
  </si>
  <si>
    <t>괴산군</t>
    <phoneticPr fontId="18" type="noConversion"/>
  </si>
  <si>
    <t>대구</t>
    <phoneticPr fontId="18" type="noConversion"/>
  </si>
  <si>
    <t>수성구</t>
    <phoneticPr fontId="18" type="noConversion"/>
  </si>
  <si>
    <t>광주</t>
    <phoneticPr fontId="18" type="noConversion"/>
  </si>
  <si>
    <t>서구</t>
    <phoneticPr fontId="18" type="noConversion"/>
  </si>
  <si>
    <t>군위군</t>
    <phoneticPr fontId="18" type="noConversion"/>
  </si>
  <si>
    <t>청송군</t>
    <phoneticPr fontId="18" type="noConversion"/>
  </si>
  <si>
    <t>음성군</t>
    <phoneticPr fontId="18" type="noConversion"/>
  </si>
  <si>
    <t>김제시</t>
    <phoneticPr fontId="18" type="noConversion"/>
  </si>
  <si>
    <t>영월군</t>
    <phoneticPr fontId="18" type="noConversion"/>
  </si>
  <si>
    <t>양주시</t>
    <phoneticPr fontId="18" type="noConversion"/>
  </si>
  <si>
    <t>경산시</t>
    <phoneticPr fontId="18" type="noConversion"/>
  </si>
  <si>
    <t>보성군</t>
    <phoneticPr fontId="18" type="noConversion"/>
  </si>
  <si>
    <t>안양시</t>
    <phoneticPr fontId="18" type="noConversion"/>
  </si>
  <si>
    <t>동구</t>
    <phoneticPr fontId="18" type="noConversion"/>
  </si>
  <si>
    <t>강서구</t>
    <phoneticPr fontId="18" type="noConversion"/>
  </si>
  <si>
    <t>지능풍속범</t>
    <phoneticPr fontId="18" type="noConversion"/>
  </si>
  <si>
    <t>무주군</t>
    <phoneticPr fontId="18" type="noConversion"/>
  </si>
  <si>
    <t>해남군</t>
    <phoneticPr fontId="18" type="noConversion"/>
  </si>
  <si>
    <t>광양시</t>
    <phoneticPr fontId="18" type="noConversion"/>
  </si>
  <si>
    <t>안동시</t>
    <phoneticPr fontId="18" type="noConversion"/>
  </si>
  <si>
    <t>청양군</t>
    <phoneticPr fontId="18" type="noConversion"/>
  </si>
  <si>
    <t>용인시</t>
    <phoneticPr fontId="18" type="noConversion"/>
  </si>
  <si>
    <t>해운대구</t>
    <phoneticPr fontId="18" type="noConversion"/>
  </si>
  <si>
    <t>양평군</t>
    <phoneticPr fontId="18" type="noConversion"/>
  </si>
  <si>
    <t>창원시</t>
    <phoneticPr fontId="18" type="noConversion"/>
  </si>
  <si>
    <t>서산시</t>
    <phoneticPr fontId="18" type="noConversion"/>
  </si>
  <si>
    <t>강화군</t>
    <phoneticPr fontId="18" type="noConversion"/>
  </si>
  <si>
    <t>달성군</t>
    <phoneticPr fontId="18" type="noConversion"/>
  </si>
  <si>
    <t>예천군</t>
    <phoneticPr fontId="18" type="noConversion"/>
  </si>
  <si>
    <t>서천군</t>
    <phoneticPr fontId="18" type="noConversion"/>
  </si>
  <si>
    <t>담양군</t>
    <phoneticPr fontId="18" type="noConversion"/>
  </si>
  <si>
    <t>순천시</t>
    <phoneticPr fontId="18" type="noConversion"/>
  </si>
  <si>
    <t>청도군</t>
    <phoneticPr fontId="18" type="noConversion"/>
  </si>
  <si>
    <t>영동군</t>
    <phoneticPr fontId="18" type="noConversion"/>
  </si>
  <si>
    <t>북구</t>
    <phoneticPr fontId="18" type="noConversion"/>
  </si>
  <si>
    <t>달서구</t>
    <phoneticPr fontId="18" type="noConversion"/>
  </si>
  <si>
    <t>김포시</t>
    <phoneticPr fontId="18" type="noConversion"/>
  </si>
  <si>
    <t>수영구</t>
    <phoneticPr fontId="18" type="noConversion"/>
  </si>
  <si>
    <t>부여군</t>
    <phoneticPr fontId="18" type="noConversion"/>
  </si>
  <si>
    <t>의성군</t>
    <phoneticPr fontId="18" type="noConversion"/>
  </si>
  <si>
    <t>의령군</t>
    <phoneticPr fontId="18" type="noConversion"/>
  </si>
  <si>
    <t>고양시</t>
    <phoneticPr fontId="18" type="noConversion"/>
  </si>
  <si>
    <t>강원</t>
    <phoneticPr fontId="18" type="noConversion"/>
  </si>
  <si>
    <t>옹진군</t>
    <phoneticPr fontId="18" type="noConversion"/>
  </si>
  <si>
    <t>철원군</t>
    <phoneticPr fontId="18" type="noConversion"/>
  </si>
  <si>
    <t>고흥군</t>
    <phoneticPr fontId="18" type="noConversion"/>
  </si>
  <si>
    <t>홍천군</t>
    <phoneticPr fontId="18" type="noConversion"/>
  </si>
  <si>
    <t>군포시</t>
    <phoneticPr fontId="18" type="noConversion"/>
  </si>
  <si>
    <t>완도군</t>
    <phoneticPr fontId="18" type="noConversion"/>
  </si>
  <si>
    <t>영양군</t>
    <phoneticPr fontId="18" type="noConversion"/>
  </si>
  <si>
    <t>밀양시</t>
    <phoneticPr fontId="18" type="noConversion"/>
  </si>
  <si>
    <t>수원시</t>
    <phoneticPr fontId="18" type="noConversion"/>
  </si>
  <si>
    <t>문경시</t>
    <phoneticPr fontId="18" type="noConversion"/>
  </si>
  <si>
    <t>횡성군</t>
    <phoneticPr fontId="18" type="noConversion"/>
  </si>
  <si>
    <t>태백시</t>
    <phoneticPr fontId="18" type="noConversion"/>
  </si>
  <si>
    <t>산청군</t>
    <phoneticPr fontId="18" type="noConversion"/>
  </si>
  <si>
    <t>금정구</t>
    <phoneticPr fontId="18" type="noConversion"/>
  </si>
  <si>
    <t>고창군</t>
    <phoneticPr fontId="18" type="noConversion"/>
  </si>
  <si>
    <t>춘천시</t>
    <phoneticPr fontId="18" type="noConversion"/>
  </si>
  <si>
    <t>화천군</t>
    <phoneticPr fontId="18" type="noConversion"/>
  </si>
  <si>
    <t>파주시</t>
    <phoneticPr fontId="18" type="noConversion"/>
  </si>
  <si>
    <t>영주시</t>
    <phoneticPr fontId="18" type="noConversion"/>
  </si>
  <si>
    <t>고성군</t>
    <phoneticPr fontId="18" type="noConversion"/>
  </si>
  <si>
    <t>합천군</t>
    <phoneticPr fontId="18" type="noConversion"/>
  </si>
  <si>
    <t>신안군</t>
    <phoneticPr fontId="18" type="noConversion"/>
  </si>
  <si>
    <t>포항시</t>
    <phoneticPr fontId="18" type="noConversion"/>
  </si>
  <si>
    <t>함안군</t>
    <phoneticPr fontId="18" type="noConversion"/>
  </si>
  <si>
    <t>울주군</t>
    <phoneticPr fontId="18" type="noConversion"/>
  </si>
  <si>
    <t>울릉군</t>
    <phoneticPr fontId="18" type="noConversion"/>
  </si>
  <si>
    <t>계룡시</t>
    <phoneticPr fontId="18" type="noConversion"/>
  </si>
  <si>
    <t>울진</t>
    <phoneticPr fontId="18" type="noConversion"/>
  </si>
  <si>
    <t>남해군</t>
    <phoneticPr fontId="18" type="noConversion"/>
  </si>
  <si>
    <t>인제군</t>
    <phoneticPr fontId="18" type="noConversion"/>
  </si>
  <si>
    <t>연제구</t>
    <phoneticPr fontId="18" type="noConversion"/>
  </si>
  <si>
    <t>하동군</t>
    <phoneticPr fontId="18" type="noConversion"/>
  </si>
  <si>
    <t>김천시</t>
    <phoneticPr fontId="18" type="noConversion"/>
  </si>
  <si>
    <t>화성시</t>
    <phoneticPr fontId="18" type="noConversion"/>
  </si>
  <si>
    <t>하남시</t>
    <phoneticPr fontId="18" type="noConversion"/>
  </si>
  <si>
    <t>곡성군</t>
    <phoneticPr fontId="18" type="noConversion"/>
  </si>
  <si>
    <t>함양군</t>
    <phoneticPr fontId="18" type="noConversion"/>
  </si>
  <si>
    <t>성주군</t>
    <phoneticPr fontId="18" type="noConversion"/>
  </si>
  <si>
    <t>기장군</t>
    <phoneticPr fontId="18" type="noConversion"/>
  </si>
  <si>
    <t>구미시</t>
    <phoneticPr fontId="18" type="noConversion"/>
  </si>
  <si>
    <t>영덕군</t>
    <phoneticPr fontId="18" type="noConversion"/>
  </si>
  <si>
    <t>옥천군</t>
    <phoneticPr fontId="18" type="noConversion"/>
  </si>
  <si>
    <t>칠곡군</t>
    <phoneticPr fontId="18" type="noConversion"/>
  </si>
  <si>
    <t>예산군</t>
    <phoneticPr fontId="18" type="noConversion"/>
  </si>
  <si>
    <t>남원시</t>
    <phoneticPr fontId="18" type="noConversion"/>
  </si>
  <si>
    <t>연수구</t>
    <phoneticPr fontId="18" type="noConversion"/>
  </si>
  <si>
    <t>동래구</t>
    <phoneticPr fontId="18" type="noConversion"/>
  </si>
  <si>
    <t>영천시</t>
    <phoneticPr fontId="18" type="noConversion"/>
  </si>
  <si>
    <t>봉화군</t>
    <phoneticPr fontId="18" type="noConversion"/>
  </si>
  <si>
    <t>장흥군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</si>
</sst>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4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6.5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118</v>
      </c>
      <c r="H1" t="s">
        <v>6</v>
      </c>
      <c r="I1" t="s">
        <v>7</v>
      </c>
      <c r="J1" t="s">
        <v>2</v>
      </c>
      <c r="K1" t="s">
        <v>3</v>
      </c>
      <c r="L1" t="s">
        <v>4</v>
      </c>
      <c r="M1" t="s">
        <v>5</v>
      </c>
      <c r="N1" t="s">
        <v>118</v>
      </c>
      <c r="O1" t="s">
        <v>6</v>
      </c>
      <c r="P1" t="s">
        <v>7</v>
      </c>
    </row>
    <row r="2" spans="1:16" x14ac:dyDescent="0.3">
      <c r="A2" t="s">
        <v>8</v>
      </c>
      <c r="B2" t="s">
        <v>9</v>
      </c>
      <c r="C2">
        <v>294</v>
      </c>
      <c r="D2">
        <v>4</v>
      </c>
      <c r="E2">
        <v>89</v>
      </c>
      <c r="F2">
        <v>81</v>
      </c>
      <c r="G2">
        <v>31</v>
      </c>
      <c r="H2">
        <v>13</v>
      </c>
      <c r="I2">
        <v>76</v>
      </c>
      <c r="J2">
        <v>10264</v>
      </c>
      <c r="K2">
        <v>96</v>
      </c>
      <c r="L2">
        <v>1159</v>
      </c>
      <c r="M2">
        <v>1960</v>
      </c>
      <c r="N2">
        <f>1469+35</f>
        <v>1504</v>
      </c>
      <c r="O2">
        <v>558</v>
      </c>
      <c r="P2">
        <v>4987</v>
      </c>
    </row>
    <row r="3" spans="1:16" x14ac:dyDescent="0.3">
      <c r="A3" t="s">
        <v>10</v>
      </c>
      <c r="B3" t="s">
        <v>11</v>
      </c>
      <c r="C3">
        <v>41</v>
      </c>
      <c r="D3">
        <v>3</v>
      </c>
      <c r="E3">
        <v>12</v>
      </c>
      <c r="F3">
        <v>15</v>
      </c>
      <c r="G3">
        <v>6</v>
      </c>
      <c r="H3">
        <v>4</v>
      </c>
      <c r="I3">
        <v>1</v>
      </c>
      <c r="J3">
        <v>1334</v>
      </c>
      <c r="K3">
        <v>21</v>
      </c>
      <c r="L3">
        <v>195</v>
      </c>
      <c r="M3">
        <v>200</v>
      </c>
      <c r="N3">
        <v>201</v>
      </c>
      <c r="O3">
        <v>61</v>
      </c>
      <c r="P3">
        <v>656</v>
      </c>
    </row>
    <row r="4" spans="1:16" x14ac:dyDescent="0.3">
      <c r="A4" t="s">
        <v>12</v>
      </c>
      <c r="B4" t="s">
        <v>13</v>
      </c>
      <c r="C4">
        <v>1099</v>
      </c>
      <c r="D4">
        <v>28</v>
      </c>
      <c r="E4">
        <v>396</v>
      </c>
      <c r="F4">
        <v>214</v>
      </c>
      <c r="G4">
        <f>166+3</f>
        <v>169</v>
      </c>
      <c r="H4">
        <v>151</v>
      </c>
      <c r="I4">
        <v>141</v>
      </c>
      <c r="J4">
        <v>19127</v>
      </c>
      <c r="K4">
        <v>309</v>
      </c>
      <c r="L4">
        <v>3323</v>
      </c>
      <c r="M4">
        <v>3093</v>
      </c>
      <c r="N4">
        <v>3532</v>
      </c>
      <c r="O4">
        <v>1276</v>
      </c>
      <c r="P4">
        <v>7594</v>
      </c>
    </row>
    <row r="5" spans="1:16" x14ac:dyDescent="0.3">
      <c r="A5" t="s">
        <v>14</v>
      </c>
      <c r="B5" t="s">
        <v>15</v>
      </c>
      <c r="C5">
        <v>878</v>
      </c>
      <c r="D5">
        <v>35</v>
      </c>
      <c r="E5">
        <v>249</v>
      </c>
      <c r="F5">
        <v>287</v>
      </c>
      <c r="G5">
        <v>116</v>
      </c>
      <c r="H5">
        <v>25</v>
      </c>
      <c r="I5">
        <v>166</v>
      </c>
      <c r="J5">
        <v>15752</v>
      </c>
      <c r="K5">
        <v>282</v>
      </c>
      <c r="L5">
        <v>2115</v>
      </c>
      <c r="M5">
        <v>3413</v>
      </c>
      <c r="N5">
        <v>68</v>
      </c>
      <c r="O5">
        <v>1014</v>
      </c>
      <c r="P5">
        <v>8860</v>
      </c>
    </row>
    <row r="6" spans="1:16" x14ac:dyDescent="0.3">
      <c r="A6" t="s">
        <v>16</v>
      </c>
      <c r="B6" t="s">
        <v>17</v>
      </c>
      <c r="C6">
        <v>341</v>
      </c>
      <c r="D6">
        <v>8</v>
      </c>
      <c r="E6">
        <v>126</v>
      </c>
      <c r="F6">
        <v>95</v>
      </c>
      <c r="G6">
        <v>42</v>
      </c>
      <c r="H6">
        <v>12</v>
      </c>
      <c r="I6">
        <v>58</v>
      </c>
      <c r="J6">
        <v>10396</v>
      </c>
      <c r="K6">
        <v>100</v>
      </c>
      <c r="L6">
        <v>1072</v>
      </c>
      <c r="M6">
        <v>1739</v>
      </c>
      <c r="N6">
        <f>1776+56</f>
        <v>1832</v>
      </c>
      <c r="O6">
        <v>534</v>
      </c>
      <c r="P6">
        <v>5119</v>
      </c>
    </row>
    <row r="7" spans="1:16" x14ac:dyDescent="0.3">
      <c r="A7" t="s">
        <v>16</v>
      </c>
      <c r="B7" t="s">
        <v>18</v>
      </c>
      <c r="C7">
        <v>1395</v>
      </c>
      <c r="D7">
        <v>28</v>
      </c>
      <c r="E7">
        <v>370</v>
      </c>
      <c r="F7">
        <v>349</v>
      </c>
      <c r="G7">
        <v>249</v>
      </c>
      <c r="H7">
        <v>66</v>
      </c>
      <c r="I7">
        <v>333</v>
      </c>
      <c r="J7">
        <v>30861</v>
      </c>
      <c r="K7">
        <v>498</v>
      </c>
      <c r="L7">
        <v>3945</v>
      </c>
      <c r="M7">
        <v>5761</v>
      </c>
      <c r="N7">
        <f>5561+167</f>
        <v>5728</v>
      </c>
      <c r="O7">
        <v>2021</v>
      </c>
      <c r="P7">
        <v>12908</v>
      </c>
    </row>
    <row r="8" spans="1:16" x14ac:dyDescent="0.3">
      <c r="A8" t="s">
        <v>19</v>
      </c>
      <c r="B8" t="s">
        <v>20</v>
      </c>
      <c r="C8">
        <v>101</v>
      </c>
      <c r="D8">
        <v>6</v>
      </c>
      <c r="E8">
        <v>23</v>
      </c>
      <c r="F8">
        <v>33</v>
      </c>
      <c r="G8">
        <v>20</v>
      </c>
      <c r="H8">
        <v>5</v>
      </c>
      <c r="I8">
        <v>14</v>
      </c>
      <c r="J8">
        <v>4843</v>
      </c>
      <c r="K8">
        <v>43</v>
      </c>
      <c r="L8">
        <v>439</v>
      </c>
      <c r="M8">
        <v>916</v>
      </c>
      <c r="N8">
        <f>738+26</f>
        <v>764</v>
      </c>
      <c r="O8">
        <v>265</v>
      </c>
      <c r="P8">
        <v>2416</v>
      </c>
    </row>
    <row r="9" spans="1:16" x14ac:dyDescent="0.3">
      <c r="A9" t="s">
        <v>19</v>
      </c>
      <c r="B9" t="s">
        <v>21</v>
      </c>
      <c r="C9">
        <v>735</v>
      </c>
      <c r="D9">
        <v>12</v>
      </c>
      <c r="E9">
        <v>234</v>
      </c>
      <c r="F9">
        <v>172</v>
      </c>
      <c r="G9">
        <v>76</v>
      </c>
      <c r="H9">
        <v>49</v>
      </c>
      <c r="I9">
        <v>192</v>
      </c>
      <c r="J9">
        <v>14088</v>
      </c>
      <c r="K9">
        <v>154</v>
      </c>
      <c r="L9">
        <v>1779</v>
      </c>
      <c r="M9">
        <v>2481</v>
      </c>
      <c r="N9">
        <f>1812+53</f>
        <v>1865</v>
      </c>
      <c r="O9">
        <v>633</v>
      </c>
      <c r="P9">
        <v>7176</v>
      </c>
    </row>
    <row r="10" spans="1:16" x14ac:dyDescent="0.3">
      <c r="A10" t="s">
        <v>16</v>
      </c>
      <c r="B10" t="s">
        <v>22</v>
      </c>
      <c r="C10">
        <v>121</v>
      </c>
      <c r="D10">
        <v>2</v>
      </c>
      <c r="E10">
        <v>35</v>
      </c>
      <c r="F10">
        <v>39</v>
      </c>
      <c r="G10">
        <v>15</v>
      </c>
      <c r="H10">
        <v>3</v>
      </c>
      <c r="I10">
        <v>27</v>
      </c>
      <c r="J10">
        <v>3124</v>
      </c>
      <c r="K10">
        <v>61</v>
      </c>
      <c r="L10">
        <v>278</v>
      </c>
      <c r="M10">
        <v>522</v>
      </c>
      <c r="N10">
        <v>432</v>
      </c>
      <c r="O10">
        <v>180</v>
      </c>
      <c r="P10">
        <v>1651</v>
      </c>
    </row>
    <row r="11" spans="1:16" x14ac:dyDescent="0.3">
      <c r="A11" t="s">
        <v>19</v>
      </c>
      <c r="B11" t="s">
        <v>23</v>
      </c>
      <c r="C11">
        <v>77</v>
      </c>
      <c r="D11">
        <v>6</v>
      </c>
      <c r="E11">
        <v>18</v>
      </c>
      <c r="F11">
        <v>24</v>
      </c>
      <c r="G11">
        <v>10</v>
      </c>
      <c r="H11">
        <v>2</v>
      </c>
      <c r="I11">
        <v>17</v>
      </c>
      <c r="J11">
        <v>2586</v>
      </c>
      <c r="K11">
        <v>32</v>
      </c>
      <c r="L11">
        <v>195</v>
      </c>
      <c r="M11">
        <v>529</v>
      </c>
      <c r="N11">
        <v>359</v>
      </c>
      <c r="O11">
        <v>142</v>
      </c>
      <c r="P11">
        <v>1329</v>
      </c>
    </row>
    <row r="12" spans="1:16" x14ac:dyDescent="0.3">
      <c r="A12" t="s">
        <v>16</v>
      </c>
      <c r="B12" t="s">
        <v>24</v>
      </c>
      <c r="C12">
        <v>322</v>
      </c>
      <c r="D12">
        <v>9</v>
      </c>
      <c r="E12">
        <v>140</v>
      </c>
      <c r="F12">
        <v>93</v>
      </c>
      <c r="G12">
        <v>24</v>
      </c>
      <c r="H12">
        <v>4</v>
      </c>
      <c r="I12">
        <v>52</v>
      </c>
      <c r="J12">
        <v>7380</v>
      </c>
      <c r="K12">
        <v>90</v>
      </c>
      <c r="L12">
        <v>619</v>
      </c>
      <c r="M12">
        <v>1134</v>
      </c>
      <c r="N12">
        <f>974+12</f>
        <v>986</v>
      </c>
      <c r="O12">
        <v>325</v>
      </c>
      <c r="P12">
        <v>4226</v>
      </c>
    </row>
    <row r="13" spans="1:16" x14ac:dyDescent="0.3">
      <c r="A13" t="s">
        <v>16</v>
      </c>
      <c r="B13" t="s">
        <v>25</v>
      </c>
      <c r="C13">
        <v>682</v>
      </c>
      <c r="D13">
        <v>14</v>
      </c>
      <c r="E13">
        <v>288</v>
      </c>
      <c r="F13">
        <v>131</v>
      </c>
      <c r="G13">
        <v>72</v>
      </c>
      <c r="H13">
        <v>24</v>
      </c>
      <c r="I13">
        <v>153</v>
      </c>
      <c r="J13">
        <v>19501</v>
      </c>
      <c r="K13">
        <v>272</v>
      </c>
      <c r="L13">
        <v>1791</v>
      </c>
      <c r="M13">
        <v>2917</v>
      </c>
      <c r="N13">
        <v>3158</v>
      </c>
      <c r="O13">
        <v>818</v>
      </c>
      <c r="P13">
        <v>10545</v>
      </c>
    </row>
    <row r="14" spans="1:16" x14ac:dyDescent="0.3">
      <c r="A14" t="s">
        <v>16</v>
      </c>
      <c r="B14" t="s">
        <v>26</v>
      </c>
      <c r="C14">
        <v>2026</v>
      </c>
      <c r="D14">
        <v>41</v>
      </c>
      <c r="E14">
        <v>790</v>
      </c>
      <c r="F14">
        <v>539</v>
      </c>
      <c r="G14">
        <v>224</v>
      </c>
      <c r="H14">
        <v>95</v>
      </c>
      <c r="I14">
        <v>337</v>
      </c>
      <c r="J14">
        <v>33839</v>
      </c>
      <c r="K14">
        <v>430</v>
      </c>
      <c r="L14">
        <v>4166</v>
      </c>
      <c r="M14">
        <v>6362</v>
      </c>
      <c r="N14">
        <v>5606</v>
      </c>
      <c r="O14">
        <v>1890</v>
      </c>
      <c r="P14">
        <v>15385</v>
      </c>
    </row>
    <row r="15" spans="1:16" x14ac:dyDescent="0.3">
      <c r="A15" t="s">
        <v>16</v>
      </c>
      <c r="B15" t="s">
        <v>27</v>
      </c>
      <c r="C15">
        <v>365</v>
      </c>
      <c r="D15">
        <v>5</v>
      </c>
      <c r="E15">
        <v>148</v>
      </c>
      <c r="F15">
        <v>104</v>
      </c>
      <c r="G15">
        <v>42</v>
      </c>
      <c r="H15">
        <v>12</v>
      </c>
      <c r="I15">
        <v>54</v>
      </c>
      <c r="J15">
        <v>7664</v>
      </c>
      <c r="K15">
        <v>115</v>
      </c>
      <c r="L15">
        <v>1039</v>
      </c>
      <c r="M15">
        <v>1573</v>
      </c>
      <c r="N15">
        <v>1536</v>
      </c>
      <c r="O15">
        <v>421</v>
      </c>
      <c r="P15">
        <v>2980</v>
      </c>
    </row>
    <row r="16" spans="1:16" x14ac:dyDescent="0.3">
      <c r="A16" t="s">
        <v>19</v>
      </c>
      <c r="B16" t="s">
        <v>28</v>
      </c>
      <c r="C16">
        <v>264</v>
      </c>
      <c r="D16">
        <v>8</v>
      </c>
      <c r="E16">
        <v>58</v>
      </c>
      <c r="F16">
        <v>88</v>
      </c>
      <c r="G16">
        <v>35</v>
      </c>
      <c r="H16">
        <v>6</v>
      </c>
      <c r="I16">
        <v>69</v>
      </c>
      <c r="J16">
        <v>7634</v>
      </c>
      <c r="K16">
        <v>108</v>
      </c>
      <c r="L16">
        <v>829</v>
      </c>
      <c r="M16">
        <v>1624</v>
      </c>
      <c r="N16">
        <v>1097</v>
      </c>
      <c r="O16">
        <v>500</v>
      </c>
      <c r="P16">
        <v>3476</v>
      </c>
    </row>
    <row r="17" spans="1:16" x14ac:dyDescent="0.3">
      <c r="A17" t="s">
        <v>19</v>
      </c>
      <c r="B17" t="s">
        <v>29</v>
      </c>
      <c r="C17">
        <v>135</v>
      </c>
      <c r="D17">
        <v>5</v>
      </c>
      <c r="E17">
        <v>35</v>
      </c>
      <c r="F17">
        <v>38</v>
      </c>
      <c r="G17">
        <v>15</v>
      </c>
      <c r="H17">
        <v>9</v>
      </c>
      <c r="I17">
        <v>33</v>
      </c>
      <c r="J17">
        <v>3632</v>
      </c>
      <c r="K17">
        <v>43</v>
      </c>
      <c r="L17">
        <v>290</v>
      </c>
      <c r="M17">
        <v>752</v>
      </c>
      <c r="N17">
        <f>434+13</f>
        <v>447</v>
      </c>
      <c r="O17">
        <v>178</v>
      </c>
      <c r="P17">
        <v>1922</v>
      </c>
    </row>
    <row r="18" spans="1:16" x14ac:dyDescent="0.3">
      <c r="A18" t="s">
        <v>16</v>
      </c>
      <c r="B18" t="s">
        <v>30</v>
      </c>
      <c r="C18">
        <v>1811</v>
      </c>
      <c r="D18">
        <v>60</v>
      </c>
      <c r="E18">
        <v>653</v>
      </c>
      <c r="F18">
        <v>421</v>
      </c>
      <c r="G18">
        <v>292</v>
      </c>
      <c r="H18">
        <v>118</v>
      </c>
      <c r="I18">
        <v>267</v>
      </c>
      <c r="J18">
        <v>35278</v>
      </c>
      <c r="K18">
        <v>500</v>
      </c>
      <c r="L18">
        <v>5059</v>
      </c>
      <c r="M18">
        <v>5671</v>
      </c>
      <c r="N18">
        <f>7221+152</f>
        <v>7373</v>
      </c>
      <c r="O18">
        <v>1947</v>
      </c>
      <c r="P18">
        <v>14728</v>
      </c>
    </row>
    <row r="19" spans="1:16" x14ac:dyDescent="0.3">
      <c r="A19" t="s">
        <v>19</v>
      </c>
      <c r="B19" t="s">
        <v>31</v>
      </c>
      <c r="C19">
        <v>101</v>
      </c>
      <c r="D19">
        <v>6</v>
      </c>
      <c r="E19">
        <v>23</v>
      </c>
      <c r="F19">
        <v>33</v>
      </c>
      <c r="G19">
        <v>20</v>
      </c>
      <c r="H19">
        <v>5</v>
      </c>
      <c r="I19">
        <v>14</v>
      </c>
      <c r="J19">
        <v>4843</v>
      </c>
      <c r="K19">
        <v>43</v>
      </c>
      <c r="L19">
        <v>439</v>
      </c>
      <c r="M19">
        <v>916</v>
      </c>
      <c r="N19">
        <f>738+26</f>
        <v>764</v>
      </c>
      <c r="O19">
        <v>265</v>
      </c>
      <c r="P19">
        <v>2416</v>
      </c>
    </row>
    <row r="20" spans="1:16" x14ac:dyDescent="0.3">
      <c r="A20" t="s">
        <v>16</v>
      </c>
      <c r="B20" t="s">
        <v>32</v>
      </c>
      <c r="C20">
        <v>158</v>
      </c>
      <c r="D20">
        <v>6</v>
      </c>
      <c r="E20">
        <v>37</v>
      </c>
      <c r="F20">
        <v>55</v>
      </c>
      <c r="G20">
        <v>20</v>
      </c>
      <c r="H20">
        <v>9</v>
      </c>
      <c r="I20">
        <v>31</v>
      </c>
      <c r="J20">
        <v>5042</v>
      </c>
      <c r="K20">
        <v>70</v>
      </c>
      <c r="L20">
        <v>448</v>
      </c>
      <c r="M20">
        <v>687</v>
      </c>
      <c r="N20">
        <f>662+17</f>
        <v>679</v>
      </c>
      <c r="O20">
        <v>279</v>
      </c>
      <c r="P20">
        <v>2879</v>
      </c>
    </row>
    <row r="21" spans="1:16" x14ac:dyDescent="0.3">
      <c r="A21" t="s">
        <v>19</v>
      </c>
      <c r="B21" t="s">
        <v>33</v>
      </c>
      <c r="C21">
        <v>37</v>
      </c>
      <c r="D21">
        <v>1</v>
      </c>
      <c r="E21">
        <v>8</v>
      </c>
      <c r="F21">
        <v>15</v>
      </c>
      <c r="G21">
        <v>4</v>
      </c>
      <c r="H21">
        <v>0</v>
      </c>
      <c r="I21">
        <v>9</v>
      </c>
      <c r="J21">
        <v>1133</v>
      </c>
      <c r="K21">
        <v>8</v>
      </c>
      <c r="L21">
        <v>77</v>
      </c>
      <c r="M21">
        <v>163</v>
      </c>
      <c r="N21">
        <f>151+11</f>
        <v>162</v>
      </c>
      <c r="O21">
        <v>62</v>
      </c>
      <c r="P21">
        <v>661</v>
      </c>
    </row>
    <row r="22" spans="1:16" x14ac:dyDescent="0.3">
      <c r="A22" t="s">
        <v>16</v>
      </c>
      <c r="B22" t="s">
        <v>34</v>
      </c>
      <c r="C22">
        <v>759</v>
      </c>
      <c r="D22">
        <v>15</v>
      </c>
      <c r="E22">
        <v>208</v>
      </c>
      <c r="F22">
        <v>186</v>
      </c>
      <c r="G22">
        <v>139</v>
      </c>
      <c r="H22">
        <v>51</v>
      </c>
      <c r="I22">
        <v>160</v>
      </c>
      <c r="J22">
        <v>20483</v>
      </c>
      <c r="K22">
        <v>268</v>
      </c>
      <c r="L22">
        <v>2162</v>
      </c>
      <c r="M22">
        <v>3376</v>
      </c>
      <c r="N22">
        <f>3324+70</f>
        <v>3394</v>
      </c>
      <c r="O22">
        <v>1057</v>
      </c>
      <c r="P22">
        <v>10226</v>
      </c>
    </row>
    <row r="23" spans="1:16" x14ac:dyDescent="0.3">
      <c r="A23" t="s">
        <v>16</v>
      </c>
      <c r="B23" t="s">
        <v>35</v>
      </c>
      <c r="C23">
        <v>351</v>
      </c>
      <c r="D23">
        <v>13</v>
      </c>
      <c r="E23">
        <v>61</v>
      </c>
      <c r="F23">
        <v>141</v>
      </c>
      <c r="G23">
        <v>40</v>
      </c>
      <c r="H23">
        <v>8</v>
      </c>
      <c r="I23">
        <v>88</v>
      </c>
      <c r="J23">
        <v>7013</v>
      </c>
      <c r="K23">
        <v>111</v>
      </c>
      <c r="L23">
        <v>652</v>
      </c>
      <c r="M23">
        <v>1233</v>
      </c>
      <c r="N23">
        <f>1102+32</f>
        <v>1134</v>
      </c>
      <c r="O23">
        <v>414</v>
      </c>
      <c r="P23">
        <v>3469</v>
      </c>
    </row>
    <row r="24" spans="1:16" x14ac:dyDescent="0.3">
      <c r="A24" t="s">
        <v>36</v>
      </c>
      <c r="B24" t="s">
        <v>37</v>
      </c>
      <c r="C24">
        <v>267</v>
      </c>
      <c r="D24">
        <v>6</v>
      </c>
      <c r="E24">
        <v>124</v>
      </c>
      <c r="F24">
        <v>47</v>
      </c>
      <c r="G24">
        <v>22</v>
      </c>
      <c r="H24">
        <v>13</v>
      </c>
      <c r="I24">
        <v>55</v>
      </c>
      <c r="J24">
        <v>11078</v>
      </c>
      <c r="K24">
        <v>107</v>
      </c>
      <c r="L24">
        <v>1395</v>
      </c>
      <c r="M24">
        <v>1625</v>
      </c>
      <c r="N24">
        <v>1749</v>
      </c>
      <c r="O24">
        <v>533</v>
      </c>
      <c r="P24">
        <v>5669</v>
      </c>
    </row>
    <row r="25" spans="1:16" x14ac:dyDescent="0.3">
      <c r="A25" t="s">
        <v>38</v>
      </c>
      <c r="B25" t="s">
        <v>39</v>
      </c>
      <c r="C25">
        <v>666</v>
      </c>
      <c r="D25">
        <v>18</v>
      </c>
      <c r="E25">
        <v>253</v>
      </c>
      <c r="F25">
        <v>149</v>
      </c>
      <c r="G25">
        <v>112</v>
      </c>
      <c r="H25">
        <v>16</v>
      </c>
      <c r="I25">
        <v>118</v>
      </c>
      <c r="J25">
        <v>15344</v>
      </c>
      <c r="K25">
        <v>197</v>
      </c>
      <c r="L25">
        <v>1743</v>
      </c>
      <c r="M25">
        <v>2253</v>
      </c>
      <c r="N25">
        <f>2422+46</f>
        <v>2468</v>
      </c>
      <c r="O25">
        <v>584</v>
      </c>
      <c r="P25">
        <v>8099</v>
      </c>
    </row>
    <row r="26" spans="1:16" x14ac:dyDescent="0.3">
      <c r="A26" t="s">
        <v>40</v>
      </c>
      <c r="B26" t="s">
        <v>41</v>
      </c>
      <c r="C26">
        <v>320</v>
      </c>
      <c r="D26">
        <v>11</v>
      </c>
      <c r="E26">
        <v>71</v>
      </c>
      <c r="F26">
        <v>78</v>
      </c>
      <c r="G26">
        <v>46</v>
      </c>
      <c r="H26">
        <v>13</v>
      </c>
      <c r="I26">
        <v>101</v>
      </c>
      <c r="J26">
        <v>10382</v>
      </c>
      <c r="K26">
        <v>111</v>
      </c>
      <c r="L26">
        <v>1297</v>
      </c>
      <c r="M26">
        <v>1331</v>
      </c>
      <c r="N26">
        <v>1418</v>
      </c>
      <c r="O26">
        <v>430</v>
      </c>
      <c r="P26">
        <v>5795</v>
      </c>
    </row>
    <row r="27" spans="1:16" x14ac:dyDescent="0.3">
      <c r="A27" t="s">
        <v>36</v>
      </c>
      <c r="B27" t="s">
        <v>42</v>
      </c>
      <c r="C27">
        <v>221</v>
      </c>
      <c r="D27">
        <v>5</v>
      </c>
      <c r="E27">
        <v>106</v>
      </c>
      <c r="F27">
        <v>43</v>
      </c>
      <c r="G27">
        <v>26</v>
      </c>
      <c r="H27">
        <v>1</v>
      </c>
      <c r="I27">
        <v>40</v>
      </c>
      <c r="J27">
        <v>6692</v>
      </c>
      <c r="K27">
        <v>59</v>
      </c>
      <c r="L27">
        <v>598</v>
      </c>
      <c r="M27">
        <v>1001</v>
      </c>
      <c r="N27">
        <f>752+25</f>
        <v>777</v>
      </c>
      <c r="O27">
        <v>181</v>
      </c>
      <c r="P27">
        <v>4076</v>
      </c>
    </row>
    <row r="28" spans="1:16" x14ac:dyDescent="0.3">
      <c r="A28" t="s">
        <v>36</v>
      </c>
      <c r="B28" t="s">
        <v>43</v>
      </c>
      <c r="C28">
        <v>109</v>
      </c>
      <c r="D28">
        <v>7</v>
      </c>
      <c r="E28">
        <v>34</v>
      </c>
      <c r="F28">
        <v>24</v>
      </c>
      <c r="G28">
        <v>16</v>
      </c>
      <c r="H28">
        <v>4</v>
      </c>
      <c r="I28">
        <v>24</v>
      </c>
      <c r="J28">
        <v>5006</v>
      </c>
      <c r="K28">
        <v>51</v>
      </c>
      <c r="L28">
        <v>360</v>
      </c>
      <c r="M28">
        <v>675</v>
      </c>
      <c r="N28">
        <f>696+9</f>
        <v>705</v>
      </c>
      <c r="O28">
        <v>201</v>
      </c>
      <c r="P28">
        <v>3014</v>
      </c>
    </row>
    <row r="29" spans="1:16" x14ac:dyDescent="0.3">
      <c r="A29" t="s">
        <v>16</v>
      </c>
      <c r="B29" t="s">
        <v>44</v>
      </c>
      <c r="C29">
        <v>189</v>
      </c>
      <c r="D29">
        <v>2</v>
      </c>
      <c r="E29">
        <v>54</v>
      </c>
      <c r="F29">
        <v>70</v>
      </c>
      <c r="G29">
        <v>22</v>
      </c>
      <c r="H29">
        <v>12</v>
      </c>
      <c r="I29">
        <v>29</v>
      </c>
      <c r="J29">
        <v>7309</v>
      </c>
      <c r="K29">
        <v>95</v>
      </c>
      <c r="L29">
        <v>597</v>
      </c>
      <c r="M29">
        <v>1252</v>
      </c>
      <c r="N29">
        <f>1058+23</f>
        <v>1081</v>
      </c>
      <c r="O29">
        <v>403</v>
      </c>
      <c r="P29">
        <v>3881</v>
      </c>
    </row>
    <row r="30" spans="1:16" x14ac:dyDescent="0.3">
      <c r="A30" t="s">
        <v>36</v>
      </c>
      <c r="B30" t="s">
        <v>45</v>
      </c>
      <c r="C30">
        <v>750</v>
      </c>
      <c r="D30">
        <v>14</v>
      </c>
      <c r="E30">
        <v>207</v>
      </c>
      <c r="F30">
        <v>182</v>
      </c>
      <c r="G30">
        <v>102</v>
      </c>
      <c r="H30">
        <v>28</v>
      </c>
      <c r="I30">
        <v>217</v>
      </c>
      <c r="J30">
        <v>19608</v>
      </c>
      <c r="K30">
        <v>188</v>
      </c>
      <c r="L30">
        <v>2386</v>
      </c>
      <c r="M30">
        <v>3185</v>
      </c>
      <c r="N30">
        <v>3229</v>
      </c>
      <c r="O30">
        <v>913</v>
      </c>
      <c r="P30">
        <v>9707</v>
      </c>
    </row>
    <row r="31" spans="1:16" x14ac:dyDescent="0.3">
      <c r="A31" t="s">
        <v>46</v>
      </c>
      <c r="B31" t="s">
        <v>47</v>
      </c>
      <c r="C31">
        <v>360</v>
      </c>
      <c r="D31">
        <v>6</v>
      </c>
      <c r="E31">
        <v>139</v>
      </c>
      <c r="F31">
        <v>47</v>
      </c>
      <c r="G31">
        <v>80</v>
      </c>
      <c r="H31">
        <v>9</v>
      </c>
      <c r="I31">
        <v>79</v>
      </c>
      <c r="J31">
        <v>4391</v>
      </c>
      <c r="K31">
        <v>58</v>
      </c>
      <c r="L31">
        <v>689</v>
      </c>
      <c r="M31">
        <v>462</v>
      </c>
      <c r="N31">
        <f>794+18</f>
        <v>812</v>
      </c>
      <c r="O31">
        <v>217</v>
      </c>
      <c r="P31">
        <v>2153</v>
      </c>
    </row>
    <row r="32" spans="1:16" x14ac:dyDescent="0.3">
      <c r="A32" t="s">
        <v>46</v>
      </c>
      <c r="B32" t="s">
        <v>48</v>
      </c>
      <c r="C32">
        <v>412</v>
      </c>
      <c r="D32">
        <v>11</v>
      </c>
      <c r="E32">
        <v>69</v>
      </c>
      <c r="F32">
        <v>129</v>
      </c>
      <c r="G32">
        <v>81</v>
      </c>
      <c r="H32">
        <v>21</v>
      </c>
      <c r="I32">
        <v>101</v>
      </c>
      <c r="J32">
        <v>7460</v>
      </c>
      <c r="K32">
        <v>128</v>
      </c>
      <c r="L32">
        <v>1026</v>
      </c>
      <c r="M32">
        <v>1103</v>
      </c>
      <c r="N32">
        <v>1468</v>
      </c>
      <c r="O32">
        <v>436</v>
      </c>
      <c r="P32">
        <v>3299</v>
      </c>
    </row>
    <row r="33" spans="1:16" x14ac:dyDescent="0.3">
      <c r="A33" t="s">
        <v>49</v>
      </c>
      <c r="B33" t="s">
        <v>50</v>
      </c>
      <c r="C33">
        <v>223</v>
      </c>
      <c r="D33">
        <v>3</v>
      </c>
      <c r="E33">
        <v>51</v>
      </c>
      <c r="F33">
        <v>72</v>
      </c>
      <c r="G33">
        <v>41</v>
      </c>
      <c r="H33">
        <v>8</v>
      </c>
      <c r="I33">
        <v>48</v>
      </c>
      <c r="J33">
        <v>4574</v>
      </c>
      <c r="K33">
        <v>58</v>
      </c>
      <c r="L33">
        <v>524</v>
      </c>
      <c r="M33">
        <v>732</v>
      </c>
      <c r="N33">
        <f>654+27</f>
        <v>681</v>
      </c>
      <c r="O33">
        <v>221</v>
      </c>
      <c r="P33">
        <v>2358</v>
      </c>
    </row>
    <row r="34" spans="1:16" x14ac:dyDescent="0.3">
      <c r="A34" t="s">
        <v>51</v>
      </c>
      <c r="B34" t="s">
        <v>52</v>
      </c>
      <c r="C34">
        <v>184</v>
      </c>
      <c r="D34">
        <v>3</v>
      </c>
      <c r="E34">
        <v>46</v>
      </c>
      <c r="F34">
        <v>52</v>
      </c>
      <c r="G34">
        <v>39</v>
      </c>
      <c r="H34">
        <v>11</v>
      </c>
      <c r="I34">
        <v>33</v>
      </c>
      <c r="J34">
        <v>3526</v>
      </c>
      <c r="K34">
        <v>50</v>
      </c>
      <c r="L34">
        <v>567</v>
      </c>
      <c r="M34">
        <v>567</v>
      </c>
      <c r="N34">
        <v>655</v>
      </c>
      <c r="O34">
        <v>198</v>
      </c>
      <c r="P34">
        <v>1489</v>
      </c>
    </row>
    <row r="35" spans="1:16" x14ac:dyDescent="0.3">
      <c r="A35" t="s">
        <v>10</v>
      </c>
      <c r="B35" t="s">
        <v>53</v>
      </c>
      <c r="C35">
        <v>402</v>
      </c>
      <c r="D35">
        <v>15</v>
      </c>
      <c r="E35">
        <v>147</v>
      </c>
      <c r="F35">
        <v>87</v>
      </c>
      <c r="G35">
        <v>62</v>
      </c>
      <c r="H35">
        <v>13</v>
      </c>
      <c r="I35">
        <v>78</v>
      </c>
      <c r="J35">
        <v>10797</v>
      </c>
      <c r="K35" s="1">
        <v>123</v>
      </c>
      <c r="L35" s="1">
        <v>1052</v>
      </c>
      <c r="M35" s="1">
        <v>1783</v>
      </c>
      <c r="N35" s="1">
        <v>1482</v>
      </c>
      <c r="O35" s="1">
        <v>456</v>
      </c>
      <c r="P35" s="1">
        <v>5901</v>
      </c>
    </row>
    <row r="36" spans="1:16" x14ac:dyDescent="0.3">
      <c r="A36" t="s">
        <v>46</v>
      </c>
      <c r="B36" t="s">
        <v>54</v>
      </c>
      <c r="C36">
        <v>544</v>
      </c>
      <c r="D36">
        <v>23</v>
      </c>
      <c r="E36">
        <v>287</v>
      </c>
      <c r="F36">
        <v>143</v>
      </c>
      <c r="G36">
        <v>34</v>
      </c>
      <c r="H36">
        <v>13</v>
      </c>
      <c r="I36">
        <v>44</v>
      </c>
      <c r="J36">
        <v>8717</v>
      </c>
      <c r="K36">
        <v>110</v>
      </c>
      <c r="L36">
        <v>1488</v>
      </c>
      <c r="M36">
        <v>1745</v>
      </c>
      <c r="N36">
        <v>1627</v>
      </c>
      <c r="O36">
        <v>436</v>
      </c>
      <c r="P36">
        <v>3311</v>
      </c>
    </row>
    <row r="37" spans="1:16" x14ac:dyDescent="0.3">
      <c r="A37" t="s">
        <v>46</v>
      </c>
      <c r="B37" t="s">
        <v>55</v>
      </c>
      <c r="C37">
        <v>1289</v>
      </c>
      <c r="D37">
        <v>35</v>
      </c>
      <c r="E37">
        <v>435</v>
      </c>
      <c r="F37">
        <v>251</v>
      </c>
      <c r="G37">
        <v>293</v>
      </c>
      <c r="H37">
        <v>54</v>
      </c>
      <c r="I37">
        <v>221</v>
      </c>
      <c r="J37">
        <v>25044</v>
      </c>
      <c r="K37">
        <v>331</v>
      </c>
      <c r="L37">
        <v>3943</v>
      </c>
      <c r="M37">
        <v>3341</v>
      </c>
      <c r="N37">
        <f>3869+112</f>
        <v>3981</v>
      </c>
      <c r="O37">
        <v>1433</v>
      </c>
      <c r="P37">
        <v>12015</v>
      </c>
    </row>
    <row r="38" spans="1:16" x14ac:dyDescent="0.3">
      <c r="A38" t="s">
        <v>49</v>
      </c>
      <c r="B38" t="s">
        <v>56</v>
      </c>
      <c r="C38">
        <v>95</v>
      </c>
      <c r="D38">
        <v>3</v>
      </c>
      <c r="E38">
        <v>26</v>
      </c>
      <c r="F38">
        <v>37</v>
      </c>
      <c r="G38">
        <v>5</v>
      </c>
      <c r="H38">
        <v>4</v>
      </c>
      <c r="I38">
        <v>20</v>
      </c>
      <c r="J38">
        <v>2549</v>
      </c>
      <c r="K38">
        <v>35</v>
      </c>
      <c r="L38">
        <v>293</v>
      </c>
      <c r="M38">
        <v>363</v>
      </c>
      <c r="N38">
        <v>447</v>
      </c>
      <c r="O38">
        <v>129</v>
      </c>
      <c r="P38">
        <v>1282</v>
      </c>
    </row>
    <row r="39" spans="1:16" x14ac:dyDescent="0.3">
      <c r="A39" t="s">
        <v>10</v>
      </c>
      <c r="B39" t="s">
        <v>57</v>
      </c>
      <c r="C39">
        <v>59</v>
      </c>
      <c r="D39">
        <v>1</v>
      </c>
      <c r="E39">
        <v>25</v>
      </c>
      <c r="F39">
        <v>9</v>
      </c>
      <c r="G39">
        <v>13</v>
      </c>
      <c r="H39">
        <v>3</v>
      </c>
      <c r="I39">
        <v>8</v>
      </c>
      <c r="J39">
        <v>2626</v>
      </c>
      <c r="K39">
        <v>27</v>
      </c>
      <c r="L39">
        <v>222</v>
      </c>
      <c r="M39">
        <v>326</v>
      </c>
      <c r="N39">
        <v>348</v>
      </c>
      <c r="O39">
        <v>131</v>
      </c>
      <c r="P39">
        <v>1572</v>
      </c>
    </row>
    <row r="40" spans="1:16" x14ac:dyDescent="0.3">
      <c r="A40" t="s">
        <v>49</v>
      </c>
      <c r="B40" t="s">
        <v>58</v>
      </c>
      <c r="C40">
        <v>304</v>
      </c>
      <c r="D40">
        <v>3</v>
      </c>
      <c r="E40">
        <v>73</v>
      </c>
      <c r="F40">
        <v>83</v>
      </c>
      <c r="G40">
        <v>38</v>
      </c>
      <c r="H40">
        <v>13</v>
      </c>
      <c r="I40">
        <v>94</v>
      </c>
      <c r="J40">
        <v>8223</v>
      </c>
      <c r="K40">
        <v>87</v>
      </c>
      <c r="L40">
        <v>922</v>
      </c>
      <c r="M40">
        <v>1120</v>
      </c>
      <c r="N40">
        <v>1100</v>
      </c>
      <c r="O40">
        <v>326</v>
      </c>
      <c r="P40">
        <v>4668</v>
      </c>
    </row>
    <row r="41" spans="1:16" x14ac:dyDescent="0.3">
      <c r="A41" t="s">
        <v>10</v>
      </c>
      <c r="B41" t="s">
        <v>59</v>
      </c>
      <c r="C41">
        <v>572</v>
      </c>
      <c r="D41">
        <v>6</v>
      </c>
      <c r="E41">
        <v>188</v>
      </c>
      <c r="F41">
        <v>140</v>
      </c>
      <c r="G41">
        <v>81</v>
      </c>
      <c r="H41">
        <v>14</v>
      </c>
      <c r="I41">
        <v>143</v>
      </c>
      <c r="J41">
        <v>13314</v>
      </c>
      <c r="K41">
        <v>158</v>
      </c>
      <c r="L41">
        <v>1605</v>
      </c>
      <c r="M41">
        <v>2644</v>
      </c>
      <c r="N41">
        <f>2010+85</f>
        <v>2095</v>
      </c>
      <c r="O41">
        <v>657</v>
      </c>
      <c r="P41">
        <v>6155</v>
      </c>
    </row>
    <row r="42" spans="1:16" x14ac:dyDescent="0.3">
      <c r="A42" t="s">
        <v>49</v>
      </c>
      <c r="B42" t="s">
        <v>60</v>
      </c>
      <c r="C42">
        <v>1268</v>
      </c>
      <c r="D42">
        <v>27</v>
      </c>
      <c r="E42">
        <v>443</v>
      </c>
      <c r="F42">
        <v>346</v>
      </c>
      <c r="G42">
        <v>184</v>
      </c>
      <c r="H42">
        <v>57</v>
      </c>
      <c r="I42">
        <v>211</v>
      </c>
      <c r="J42">
        <v>28018</v>
      </c>
      <c r="K42">
        <v>394</v>
      </c>
      <c r="L42">
        <v>4691</v>
      </c>
      <c r="M42">
        <v>5306</v>
      </c>
      <c r="N42">
        <f>4168+119</f>
        <v>4287</v>
      </c>
      <c r="O42">
        <v>1319</v>
      </c>
      <c r="P42">
        <v>12021</v>
      </c>
    </row>
    <row r="43" spans="1:16" x14ac:dyDescent="0.3">
      <c r="A43" t="s">
        <v>51</v>
      </c>
      <c r="B43" t="s">
        <v>61</v>
      </c>
      <c r="C43">
        <v>574</v>
      </c>
      <c r="D43">
        <v>16</v>
      </c>
      <c r="E43">
        <v>180</v>
      </c>
      <c r="F43">
        <v>179</v>
      </c>
      <c r="G43">
        <v>102</v>
      </c>
      <c r="H43">
        <v>15</v>
      </c>
      <c r="I43">
        <v>82</v>
      </c>
      <c r="J43">
        <v>9729</v>
      </c>
      <c r="K43">
        <v>131</v>
      </c>
      <c r="L43">
        <v>1389</v>
      </c>
      <c r="M43">
        <v>1739</v>
      </c>
      <c r="N43">
        <f>1490+50</f>
        <v>1540</v>
      </c>
      <c r="O43">
        <v>395</v>
      </c>
      <c r="P43">
        <v>4535</v>
      </c>
    </row>
    <row r="44" spans="1:16" x14ac:dyDescent="0.3">
      <c r="A44" t="s">
        <v>51</v>
      </c>
      <c r="B44" t="s">
        <v>62</v>
      </c>
      <c r="C44">
        <v>531</v>
      </c>
      <c r="D44">
        <v>9</v>
      </c>
      <c r="E44">
        <v>218</v>
      </c>
      <c r="F44">
        <v>130</v>
      </c>
      <c r="G44">
        <v>87</v>
      </c>
      <c r="H44">
        <v>18</v>
      </c>
      <c r="I44">
        <v>69</v>
      </c>
      <c r="J44">
        <v>10293</v>
      </c>
      <c r="K44">
        <v>110</v>
      </c>
      <c r="L44">
        <v>1462</v>
      </c>
      <c r="M44">
        <v>1804</v>
      </c>
      <c r="N44">
        <f>1611+55</f>
        <v>1666</v>
      </c>
      <c r="O44">
        <v>688</v>
      </c>
      <c r="P44">
        <v>4563</v>
      </c>
    </row>
    <row r="45" spans="1:16" x14ac:dyDescent="0.3">
      <c r="A45" t="s">
        <v>12</v>
      </c>
      <c r="B45" t="s">
        <v>63</v>
      </c>
      <c r="C45">
        <v>490</v>
      </c>
      <c r="D45">
        <v>22</v>
      </c>
      <c r="E45">
        <v>162</v>
      </c>
      <c r="F45">
        <v>123</v>
      </c>
      <c r="G45">
        <v>100</v>
      </c>
      <c r="H45">
        <v>20</v>
      </c>
      <c r="I45">
        <v>63</v>
      </c>
      <c r="J45">
        <v>10017</v>
      </c>
      <c r="K45">
        <v>141</v>
      </c>
      <c r="L45">
        <v>1430</v>
      </c>
      <c r="M45">
        <v>1448</v>
      </c>
      <c r="N45">
        <f>1920+69</f>
        <v>1989</v>
      </c>
      <c r="O45">
        <v>564</v>
      </c>
      <c r="P45">
        <v>4445</v>
      </c>
    </row>
    <row r="46" spans="1:16" x14ac:dyDescent="0.3">
      <c r="A46" t="s">
        <v>12</v>
      </c>
      <c r="B46" t="s">
        <v>64</v>
      </c>
      <c r="C46">
        <f>SUM(D46:I46)</f>
        <v>530</v>
      </c>
      <c r="D46">
        <v>16</v>
      </c>
      <c r="E46">
        <v>140</v>
      </c>
      <c r="F46">
        <v>111</v>
      </c>
      <c r="G46">
        <v>140</v>
      </c>
      <c r="H46">
        <v>17</v>
      </c>
      <c r="I46">
        <v>106</v>
      </c>
      <c r="J46">
        <v>10555</v>
      </c>
      <c r="K46">
        <v>122</v>
      </c>
      <c r="L46">
        <v>1708</v>
      </c>
      <c r="M46">
        <v>1609</v>
      </c>
      <c r="N46">
        <f>2112+28</f>
        <v>2140</v>
      </c>
      <c r="O46">
        <v>686</v>
      </c>
      <c r="P46">
        <v>4290</v>
      </c>
    </row>
    <row r="47" spans="1:16" x14ac:dyDescent="0.3">
      <c r="A47" t="s">
        <v>65</v>
      </c>
      <c r="B47" t="s">
        <v>66</v>
      </c>
      <c r="C47">
        <v>191</v>
      </c>
      <c r="D47">
        <v>7</v>
      </c>
      <c r="E47">
        <v>77</v>
      </c>
      <c r="F47">
        <v>40</v>
      </c>
      <c r="G47">
        <v>33</v>
      </c>
      <c r="H47">
        <v>10</v>
      </c>
      <c r="I47">
        <v>24</v>
      </c>
      <c r="J47">
        <v>3639</v>
      </c>
      <c r="K47">
        <v>48</v>
      </c>
      <c r="L47">
        <v>511</v>
      </c>
      <c r="M47">
        <v>681</v>
      </c>
      <c r="N47">
        <v>633</v>
      </c>
      <c r="O47">
        <v>302</v>
      </c>
      <c r="P47">
        <v>1464</v>
      </c>
    </row>
    <row r="48" spans="1:16" x14ac:dyDescent="0.3">
      <c r="A48" t="s">
        <v>67</v>
      </c>
      <c r="B48" t="s">
        <v>68</v>
      </c>
      <c r="C48">
        <v>95</v>
      </c>
      <c r="D48">
        <v>1</v>
      </c>
      <c r="E48">
        <v>33</v>
      </c>
      <c r="F48">
        <v>26</v>
      </c>
      <c r="G48">
        <v>6</v>
      </c>
      <c r="H48">
        <v>4</v>
      </c>
      <c r="I48">
        <v>25</v>
      </c>
      <c r="J48">
        <v>1642</v>
      </c>
      <c r="K48">
        <v>24</v>
      </c>
      <c r="L48">
        <v>192</v>
      </c>
      <c r="M48">
        <v>233</v>
      </c>
      <c r="N48">
        <f>198+12</f>
        <v>210</v>
      </c>
      <c r="O48">
        <v>93</v>
      </c>
      <c r="P48">
        <v>890</v>
      </c>
    </row>
    <row r="49" spans="1:16" x14ac:dyDescent="0.3">
      <c r="A49" t="s">
        <v>69</v>
      </c>
      <c r="B49" t="s">
        <v>70</v>
      </c>
      <c r="C49">
        <v>178</v>
      </c>
      <c r="D49">
        <v>7</v>
      </c>
      <c r="E49">
        <v>59</v>
      </c>
      <c r="F49">
        <v>43</v>
      </c>
      <c r="G49">
        <v>32</v>
      </c>
      <c r="H49">
        <v>12</v>
      </c>
      <c r="I49">
        <v>25</v>
      </c>
      <c r="J49">
        <v>4371</v>
      </c>
      <c r="K49">
        <v>78</v>
      </c>
      <c r="L49">
        <v>688</v>
      </c>
      <c r="M49">
        <v>514</v>
      </c>
      <c r="N49">
        <f>887+32</f>
        <v>919</v>
      </c>
      <c r="O49">
        <v>245</v>
      </c>
      <c r="P49">
        <v>1927</v>
      </c>
    </row>
    <row r="50" spans="1:16" x14ac:dyDescent="0.3">
      <c r="A50" t="s">
        <v>71</v>
      </c>
      <c r="B50" t="s">
        <v>72</v>
      </c>
      <c r="C50">
        <v>1030</v>
      </c>
      <c r="D50">
        <v>35</v>
      </c>
      <c r="E50">
        <v>362</v>
      </c>
      <c r="F50">
        <v>266</v>
      </c>
      <c r="G50">
        <v>164</v>
      </c>
      <c r="H50">
        <v>30</v>
      </c>
      <c r="I50">
        <v>173</v>
      </c>
      <c r="J50">
        <v>18874</v>
      </c>
      <c r="K50">
        <v>330</v>
      </c>
      <c r="L50">
        <v>2597</v>
      </c>
      <c r="M50">
        <v>3554</v>
      </c>
      <c r="N50">
        <f>3266+75</f>
        <v>3341</v>
      </c>
      <c r="O50">
        <v>1022</v>
      </c>
      <c r="P50">
        <v>8030</v>
      </c>
    </row>
    <row r="51" spans="1:16" x14ac:dyDescent="0.3">
      <c r="A51" t="s">
        <v>73</v>
      </c>
      <c r="B51" t="s">
        <v>74</v>
      </c>
      <c r="C51">
        <v>17</v>
      </c>
      <c r="D51">
        <v>2</v>
      </c>
      <c r="E51">
        <v>5</v>
      </c>
      <c r="F51">
        <v>1</v>
      </c>
      <c r="G51">
        <v>5</v>
      </c>
      <c r="H51">
        <v>0</v>
      </c>
      <c r="I51">
        <v>4</v>
      </c>
      <c r="J51">
        <v>1917</v>
      </c>
      <c r="K51">
        <v>25</v>
      </c>
      <c r="L51">
        <v>99</v>
      </c>
      <c r="M51">
        <v>216</v>
      </c>
      <c r="N51">
        <v>362</v>
      </c>
      <c r="O51">
        <v>90</v>
      </c>
      <c r="P51">
        <v>1125</v>
      </c>
    </row>
    <row r="52" spans="1:16" x14ac:dyDescent="0.3">
      <c r="A52" t="s">
        <v>75</v>
      </c>
      <c r="B52" t="s">
        <v>76</v>
      </c>
      <c r="C52">
        <v>14</v>
      </c>
      <c r="D52">
        <v>0</v>
      </c>
      <c r="E52">
        <v>9</v>
      </c>
      <c r="F52">
        <v>0</v>
      </c>
      <c r="G52">
        <v>3</v>
      </c>
      <c r="H52">
        <v>0</v>
      </c>
      <c r="I52">
        <v>2</v>
      </c>
      <c r="J52">
        <v>562</v>
      </c>
      <c r="K52">
        <v>9</v>
      </c>
      <c r="L52">
        <v>76</v>
      </c>
      <c r="M52">
        <v>87</v>
      </c>
      <c r="N52">
        <f>78+3</f>
        <v>81</v>
      </c>
      <c r="O52">
        <v>21</v>
      </c>
      <c r="P52">
        <v>288</v>
      </c>
    </row>
    <row r="53" spans="1:16" x14ac:dyDescent="0.3">
      <c r="A53" t="s">
        <v>69</v>
      </c>
      <c r="B53" t="s">
        <v>77</v>
      </c>
      <c r="C53">
        <v>58</v>
      </c>
      <c r="D53">
        <v>0</v>
      </c>
      <c r="E53">
        <v>27</v>
      </c>
      <c r="F53">
        <v>9</v>
      </c>
      <c r="G53">
        <v>10</v>
      </c>
      <c r="H53">
        <v>1</v>
      </c>
      <c r="I53">
        <v>11</v>
      </c>
      <c r="J53">
        <v>1467</v>
      </c>
      <c r="K53">
        <v>18</v>
      </c>
      <c r="L53">
        <v>218</v>
      </c>
      <c r="M53">
        <v>156</v>
      </c>
      <c r="N53">
        <v>296</v>
      </c>
      <c r="O53">
        <v>81</v>
      </c>
      <c r="P53">
        <v>698</v>
      </c>
    </row>
    <row r="54" spans="1:16" x14ac:dyDescent="0.3">
      <c r="A54" t="s">
        <v>78</v>
      </c>
      <c r="B54" t="s">
        <v>79</v>
      </c>
      <c r="C54">
        <v>512</v>
      </c>
      <c r="D54">
        <v>5</v>
      </c>
      <c r="E54">
        <v>156</v>
      </c>
      <c r="F54">
        <v>124</v>
      </c>
      <c r="G54">
        <v>58</v>
      </c>
      <c r="H54">
        <v>32</v>
      </c>
      <c r="I54">
        <v>137</v>
      </c>
      <c r="J54">
        <v>9920</v>
      </c>
      <c r="K54">
        <v>103</v>
      </c>
      <c r="L54">
        <v>1227</v>
      </c>
      <c r="M54">
        <v>1909</v>
      </c>
      <c r="N54">
        <f>1733+41</f>
        <v>1774</v>
      </c>
      <c r="O54">
        <v>685</v>
      </c>
      <c r="P54">
        <v>4222</v>
      </c>
    </row>
    <row r="55" spans="1:16" x14ac:dyDescent="0.3">
      <c r="A55" t="s">
        <v>75</v>
      </c>
      <c r="B55" t="s">
        <v>80</v>
      </c>
      <c r="C55">
        <v>58</v>
      </c>
      <c r="D55">
        <v>1</v>
      </c>
      <c r="E55">
        <v>19</v>
      </c>
      <c r="F55">
        <v>21</v>
      </c>
      <c r="G55">
        <v>3</v>
      </c>
      <c r="H55">
        <v>3</v>
      </c>
      <c r="I55">
        <v>11</v>
      </c>
      <c r="J55">
        <v>1795</v>
      </c>
      <c r="K55">
        <v>17</v>
      </c>
      <c r="L55">
        <v>214</v>
      </c>
      <c r="M55">
        <v>272</v>
      </c>
      <c r="N55">
        <f>360+27</f>
        <v>387</v>
      </c>
      <c r="O55">
        <v>107</v>
      </c>
      <c r="P55">
        <v>798</v>
      </c>
    </row>
    <row r="56" spans="1:16" x14ac:dyDescent="0.3">
      <c r="A56" t="s">
        <v>81</v>
      </c>
      <c r="B56" t="s">
        <v>82</v>
      </c>
      <c r="C56">
        <v>20</v>
      </c>
      <c r="D56">
        <v>0</v>
      </c>
      <c r="E56">
        <v>5</v>
      </c>
      <c r="F56">
        <v>5</v>
      </c>
      <c r="G56">
        <v>7</v>
      </c>
      <c r="H56">
        <v>1</v>
      </c>
      <c r="I56">
        <v>2</v>
      </c>
      <c r="J56">
        <v>805</v>
      </c>
      <c r="K56">
        <v>13</v>
      </c>
      <c r="L56">
        <v>90</v>
      </c>
      <c r="M56">
        <v>113</v>
      </c>
      <c r="N56">
        <f>139+2</f>
        <v>141</v>
      </c>
      <c r="O56">
        <v>50</v>
      </c>
      <c r="P56">
        <v>398</v>
      </c>
    </row>
    <row r="57" spans="1:16" x14ac:dyDescent="0.3">
      <c r="A57" t="s">
        <v>83</v>
      </c>
      <c r="B57" t="s">
        <v>84</v>
      </c>
      <c r="C57">
        <v>578</v>
      </c>
      <c r="D57">
        <v>18</v>
      </c>
      <c r="E57">
        <v>156</v>
      </c>
      <c r="F57">
        <v>170</v>
      </c>
      <c r="G57">
        <v>75</v>
      </c>
      <c r="H57">
        <v>17</v>
      </c>
      <c r="I57">
        <v>142</v>
      </c>
      <c r="J57">
        <v>15362</v>
      </c>
      <c r="K57">
        <v>219</v>
      </c>
      <c r="L57">
        <v>1977</v>
      </c>
      <c r="M57">
        <v>3195</v>
      </c>
      <c r="N57">
        <v>2965</v>
      </c>
      <c r="O57">
        <v>959</v>
      </c>
      <c r="P57">
        <v>6047</v>
      </c>
    </row>
    <row r="58" spans="1:16" x14ac:dyDescent="0.3">
      <c r="A58" t="s">
        <v>65</v>
      </c>
      <c r="B58" t="s">
        <v>184</v>
      </c>
      <c r="C58">
        <v>275</v>
      </c>
      <c r="D58">
        <v>8</v>
      </c>
      <c r="E58">
        <v>139</v>
      </c>
      <c r="F58">
        <v>36</v>
      </c>
      <c r="G58">
        <v>29</v>
      </c>
      <c r="H58">
        <v>20</v>
      </c>
      <c r="I58">
        <v>43</v>
      </c>
    </row>
    <row r="59" spans="1:16" x14ac:dyDescent="0.3">
      <c r="A59" t="s">
        <v>75</v>
      </c>
      <c r="B59" t="s">
        <v>85</v>
      </c>
      <c r="C59">
        <v>12</v>
      </c>
      <c r="D59">
        <v>1</v>
      </c>
      <c r="E59">
        <v>2</v>
      </c>
      <c r="F59">
        <v>4</v>
      </c>
      <c r="G59">
        <v>2</v>
      </c>
      <c r="H59">
        <v>0</v>
      </c>
      <c r="I59">
        <v>3</v>
      </c>
      <c r="J59">
        <v>394</v>
      </c>
      <c r="K59">
        <v>4</v>
      </c>
      <c r="L59">
        <v>52</v>
      </c>
      <c r="M59">
        <v>56</v>
      </c>
      <c r="N59">
        <v>73</v>
      </c>
      <c r="O59">
        <v>18</v>
      </c>
      <c r="P59">
        <v>191</v>
      </c>
    </row>
    <row r="60" spans="1:16" x14ac:dyDescent="0.3">
      <c r="A60" t="s">
        <v>81</v>
      </c>
      <c r="B60" t="s">
        <v>86</v>
      </c>
      <c r="C60">
        <v>106</v>
      </c>
      <c r="D60">
        <v>2</v>
      </c>
      <c r="E60">
        <v>24</v>
      </c>
      <c r="F60">
        <v>39</v>
      </c>
      <c r="G60">
        <v>6</v>
      </c>
      <c r="H60">
        <v>8</v>
      </c>
      <c r="I60">
        <v>27</v>
      </c>
      <c r="J60">
        <v>2166</v>
      </c>
      <c r="K60">
        <v>20</v>
      </c>
      <c r="L60">
        <v>291</v>
      </c>
      <c r="M60">
        <v>232</v>
      </c>
      <c r="N60">
        <v>372</v>
      </c>
      <c r="O60">
        <v>105</v>
      </c>
      <c r="P60">
        <v>1146</v>
      </c>
    </row>
    <row r="61" spans="1:16" x14ac:dyDescent="0.3">
      <c r="A61" t="s">
        <v>78</v>
      </c>
      <c r="B61" t="s">
        <v>87</v>
      </c>
      <c r="C61">
        <v>1063</v>
      </c>
      <c r="D61">
        <v>30</v>
      </c>
      <c r="E61">
        <v>358</v>
      </c>
      <c r="F61">
        <v>326</v>
      </c>
      <c r="G61">
        <v>140</v>
      </c>
      <c r="H61">
        <v>36</v>
      </c>
      <c r="I61">
        <v>173</v>
      </c>
      <c r="J61">
        <v>16608</v>
      </c>
      <c r="K61">
        <v>245</v>
      </c>
      <c r="L61">
        <v>1895</v>
      </c>
      <c r="M61">
        <v>3112</v>
      </c>
      <c r="N61">
        <v>2789</v>
      </c>
      <c r="O61">
        <v>1032</v>
      </c>
      <c r="P61">
        <v>7535</v>
      </c>
    </row>
    <row r="62" spans="1:16" x14ac:dyDescent="0.3">
      <c r="A62" t="s">
        <v>78</v>
      </c>
      <c r="B62" t="s">
        <v>88</v>
      </c>
      <c r="C62">
        <v>147</v>
      </c>
      <c r="D62">
        <v>7</v>
      </c>
      <c r="E62">
        <v>55</v>
      </c>
      <c r="F62">
        <v>34</v>
      </c>
      <c r="G62">
        <v>23</v>
      </c>
      <c r="H62">
        <v>7</v>
      </c>
      <c r="I62">
        <v>21</v>
      </c>
      <c r="J62">
        <v>3685</v>
      </c>
      <c r="K62">
        <v>46</v>
      </c>
      <c r="L62">
        <v>312</v>
      </c>
      <c r="M62">
        <v>504</v>
      </c>
      <c r="N62">
        <f>504+26</f>
        <v>530</v>
      </c>
      <c r="O62">
        <v>184</v>
      </c>
      <c r="P62">
        <v>2109</v>
      </c>
    </row>
    <row r="63" spans="1:16" x14ac:dyDescent="0.3">
      <c r="A63" t="s">
        <v>75</v>
      </c>
      <c r="B63" t="s">
        <v>89</v>
      </c>
      <c r="C63">
        <v>19</v>
      </c>
      <c r="D63">
        <v>0</v>
      </c>
      <c r="E63">
        <v>6</v>
      </c>
      <c r="F63">
        <v>7</v>
      </c>
      <c r="G63">
        <v>4</v>
      </c>
      <c r="H63">
        <v>0</v>
      </c>
      <c r="I63">
        <v>2</v>
      </c>
      <c r="J63">
        <v>493</v>
      </c>
      <c r="K63">
        <v>5</v>
      </c>
      <c r="L63">
        <v>89</v>
      </c>
      <c r="M63">
        <v>65</v>
      </c>
      <c r="N63">
        <f>86+1</f>
        <v>87</v>
      </c>
      <c r="O63">
        <v>30</v>
      </c>
      <c r="P63">
        <v>217</v>
      </c>
    </row>
    <row r="64" spans="1:16" x14ac:dyDescent="0.3">
      <c r="A64" t="s">
        <v>69</v>
      </c>
      <c r="B64" t="s">
        <v>90</v>
      </c>
      <c r="C64">
        <v>64</v>
      </c>
      <c r="D64">
        <v>1</v>
      </c>
      <c r="E64">
        <v>22</v>
      </c>
      <c r="F64">
        <v>10</v>
      </c>
      <c r="G64">
        <v>8</v>
      </c>
      <c r="H64">
        <v>3</v>
      </c>
      <c r="I64">
        <v>20</v>
      </c>
      <c r="J64">
        <v>3153</v>
      </c>
      <c r="K64">
        <v>35</v>
      </c>
      <c r="L64">
        <v>373</v>
      </c>
      <c r="M64">
        <v>342</v>
      </c>
      <c r="N64">
        <v>677</v>
      </c>
      <c r="O64">
        <v>161</v>
      </c>
      <c r="P64">
        <v>1565</v>
      </c>
    </row>
    <row r="65" spans="1:16" x14ac:dyDescent="0.3">
      <c r="A65" t="s">
        <v>75</v>
      </c>
      <c r="B65" t="s">
        <v>91</v>
      </c>
      <c r="C65">
        <v>883</v>
      </c>
      <c r="D65">
        <v>13</v>
      </c>
      <c r="E65">
        <v>307</v>
      </c>
      <c r="F65">
        <v>220</v>
      </c>
      <c r="G65">
        <v>134</v>
      </c>
      <c r="H65">
        <v>33</v>
      </c>
      <c r="I65">
        <v>176</v>
      </c>
      <c r="J65">
        <v>20540</v>
      </c>
      <c r="K65">
        <v>298</v>
      </c>
      <c r="L65">
        <v>3408</v>
      </c>
      <c r="M65">
        <v>3160</v>
      </c>
      <c r="N65">
        <v>3956</v>
      </c>
      <c r="O65">
        <v>787</v>
      </c>
      <c r="P65">
        <v>8931</v>
      </c>
    </row>
    <row r="66" spans="1:16" x14ac:dyDescent="0.3">
      <c r="A66" t="s">
        <v>78</v>
      </c>
      <c r="B66" t="s">
        <v>92</v>
      </c>
      <c r="C66">
        <v>57</v>
      </c>
      <c r="D66">
        <v>3</v>
      </c>
      <c r="E66">
        <v>14</v>
      </c>
      <c r="F66">
        <v>17</v>
      </c>
      <c r="G66">
        <v>10</v>
      </c>
      <c r="H66">
        <v>3</v>
      </c>
      <c r="I66">
        <v>10</v>
      </c>
      <c r="J66">
        <v>1709</v>
      </c>
      <c r="K66">
        <v>23</v>
      </c>
      <c r="L66">
        <v>172</v>
      </c>
      <c r="M66">
        <v>216</v>
      </c>
      <c r="N66">
        <f>290+9</f>
        <v>299</v>
      </c>
      <c r="O66">
        <v>79</v>
      </c>
      <c r="P66">
        <v>920</v>
      </c>
    </row>
    <row r="67" spans="1:16" x14ac:dyDescent="0.3">
      <c r="A67" t="s">
        <v>73</v>
      </c>
      <c r="B67" t="s">
        <v>93</v>
      </c>
      <c r="C67">
        <v>452</v>
      </c>
      <c r="D67">
        <v>5</v>
      </c>
      <c r="E67">
        <v>165</v>
      </c>
      <c r="F67">
        <v>91</v>
      </c>
      <c r="G67">
        <v>70</v>
      </c>
      <c r="H67">
        <v>9</v>
      </c>
      <c r="I67">
        <v>112</v>
      </c>
      <c r="J67">
        <v>9659</v>
      </c>
      <c r="K67">
        <v>116</v>
      </c>
      <c r="L67">
        <v>1205</v>
      </c>
      <c r="M67">
        <v>1456</v>
      </c>
      <c r="N67">
        <v>1531</v>
      </c>
      <c r="O67">
        <v>484</v>
      </c>
      <c r="P67">
        <v>4867</v>
      </c>
    </row>
    <row r="68" spans="1:16" x14ac:dyDescent="0.3">
      <c r="A68" t="s">
        <v>94</v>
      </c>
      <c r="B68" t="s">
        <v>95</v>
      </c>
      <c r="C68">
        <v>77</v>
      </c>
      <c r="D68">
        <v>0</v>
      </c>
      <c r="E68">
        <v>33</v>
      </c>
      <c r="F68">
        <v>21</v>
      </c>
      <c r="G68">
        <v>5</v>
      </c>
      <c r="H68">
        <v>0</v>
      </c>
      <c r="I68">
        <v>18</v>
      </c>
      <c r="J68">
        <v>2608</v>
      </c>
      <c r="K68">
        <v>28</v>
      </c>
      <c r="L68">
        <v>320</v>
      </c>
      <c r="M68">
        <v>380</v>
      </c>
      <c r="N68">
        <v>363</v>
      </c>
      <c r="O68">
        <v>134</v>
      </c>
      <c r="P68">
        <v>1383</v>
      </c>
    </row>
    <row r="69" spans="1:16" x14ac:dyDescent="0.3">
      <c r="A69" t="s">
        <v>67</v>
      </c>
      <c r="B69" t="s">
        <v>96</v>
      </c>
      <c r="C69">
        <v>53</v>
      </c>
      <c r="D69">
        <v>2</v>
      </c>
      <c r="E69">
        <v>12</v>
      </c>
      <c r="F69">
        <v>12</v>
      </c>
      <c r="G69">
        <v>10</v>
      </c>
      <c r="H69">
        <v>2</v>
      </c>
      <c r="I69">
        <v>15</v>
      </c>
      <c r="J69">
        <v>1520</v>
      </c>
      <c r="K69">
        <v>25</v>
      </c>
      <c r="L69">
        <v>216</v>
      </c>
      <c r="M69">
        <v>278</v>
      </c>
      <c r="N69">
        <v>296</v>
      </c>
      <c r="O69">
        <v>97</v>
      </c>
      <c r="P69">
        <v>608</v>
      </c>
    </row>
    <row r="70" spans="1:16" x14ac:dyDescent="0.3">
      <c r="A70" t="s">
        <v>69</v>
      </c>
      <c r="B70" t="s">
        <v>97</v>
      </c>
      <c r="C70">
        <v>210</v>
      </c>
      <c r="D70">
        <v>4</v>
      </c>
      <c r="E70">
        <v>71</v>
      </c>
      <c r="F70">
        <v>30</v>
      </c>
      <c r="G70">
        <v>57</v>
      </c>
      <c r="H70">
        <v>10</v>
      </c>
      <c r="I70">
        <v>38</v>
      </c>
      <c r="J70">
        <v>5470</v>
      </c>
      <c r="K70">
        <v>56</v>
      </c>
      <c r="L70">
        <v>764</v>
      </c>
      <c r="M70">
        <v>761</v>
      </c>
      <c r="N70">
        <v>969</v>
      </c>
      <c r="O70">
        <v>248</v>
      </c>
      <c r="P70">
        <v>2672</v>
      </c>
    </row>
    <row r="71" spans="1:16" x14ac:dyDescent="0.3">
      <c r="A71" t="s">
        <v>69</v>
      </c>
      <c r="B71" t="s">
        <v>98</v>
      </c>
      <c r="C71">
        <v>136</v>
      </c>
      <c r="D71">
        <v>4</v>
      </c>
      <c r="E71">
        <v>47</v>
      </c>
      <c r="F71">
        <v>25</v>
      </c>
      <c r="G71">
        <v>24</v>
      </c>
      <c r="H71">
        <v>3</v>
      </c>
      <c r="I71">
        <v>33</v>
      </c>
      <c r="J71">
        <v>3237</v>
      </c>
      <c r="K71">
        <v>51</v>
      </c>
      <c r="L71">
        <v>425</v>
      </c>
      <c r="M71">
        <v>400</v>
      </c>
      <c r="N71">
        <f>530+17</f>
        <v>547</v>
      </c>
      <c r="O71">
        <v>144</v>
      </c>
      <c r="P71">
        <v>1670</v>
      </c>
    </row>
    <row r="72" spans="1:16" x14ac:dyDescent="0.3">
      <c r="A72" t="s">
        <v>65</v>
      </c>
      <c r="B72" t="s">
        <v>100</v>
      </c>
      <c r="C72">
        <v>251</v>
      </c>
      <c r="D72">
        <v>8</v>
      </c>
      <c r="E72">
        <v>87</v>
      </c>
      <c r="F72">
        <v>59</v>
      </c>
      <c r="G72">
        <v>47</v>
      </c>
      <c r="H72">
        <v>43</v>
      </c>
      <c r="I72">
        <v>7</v>
      </c>
      <c r="J72">
        <v>4828</v>
      </c>
      <c r="K72">
        <v>81</v>
      </c>
      <c r="L72">
        <v>931</v>
      </c>
      <c r="M72">
        <v>813</v>
      </c>
      <c r="N72">
        <v>865</v>
      </c>
      <c r="O72">
        <v>265</v>
      </c>
      <c r="P72">
        <v>1873</v>
      </c>
    </row>
    <row r="73" spans="1:16" x14ac:dyDescent="0.3">
      <c r="A73" t="s">
        <v>73</v>
      </c>
      <c r="B73" t="s">
        <v>99</v>
      </c>
      <c r="C73">
        <v>393</v>
      </c>
      <c r="D73">
        <v>13</v>
      </c>
      <c r="E73">
        <v>143</v>
      </c>
      <c r="F73">
        <v>97</v>
      </c>
      <c r="G73">
        <v>61</v>
      </c>
      <c r="H73">
        <v>12</v>
      </c>
      <c r="I73">
        <v>67</v>
      </c>
      <c r="J73">
        <v>10691</v>
      </c>
      <c r="K73">
        <v>156</v>
      </c>
      <c r="L73">
        <v>2029</v>
      </c>
      <c r="M73">
        <v>1678</v>
      </c>
      <c r="N73">
        <f>1716+26</f>
        <v>1742</v>
      </c>
      <c r="O73">
        <v>560</v>
      </c>
      <c r="P73">
        <v>4526</v>
      </c>
    </row>
    <row r="74" spans="1:16" x14ac:dyDescent="0.3">
      <c r="A74" t="s">
        <v>75</v>
      </c>
      <c r="B74" t="s">
        <v>101</v>
      </c>
      <c r="C74">
        <v>64</v>
      </c>
      <c r="D74">
        <v>4</v>
      </c>
      <c r="E74">
        <v>23</v>
      </c>
      <c r="F74">
        <v>17</v>
      </c>
      <c r="G74">
        <v>5</v>
      </c>
      <c r="H74">
        <v>0</v>
      </c>
      <c r="I74">
        <v>15</v>
      </c>
      <c r="J74">
        <v>2154</v>
      </c>
      <c r="K74">
        <v>21</v>
      </c>
      <c r="L74">
        <v>268</v>
      </c>
      <c r="M74">
        <v>323</v>
      </c>
      <c r="N74">
        <f>266</f>
        <v>266</v>
      </c>
      <c r="O74">
        <v>97</v>
      </c>
      <c r="P74">
        <v>1161</v>
      </c>
    </row>
    <row r="75" spans="1:16" x14ac:dyDescent="0.3">
      <c r="A75" t="s">
        <v>81</v>
      </c>
      <c r="B75" t="s">
        <v>102</v>
      </c>
      <c r="C75">
        <v>106</v>
      </c>
      <c r="D75">
        <v>2</v>
      </c>
      <c r="E75">
        <v>24</v>
      </c>
      <c r="F75">
        <v>39</v>
      </c>
      <c r="G75">
        <v>6</v>
      </c>
      <c r="H75">
        <v>8</v>
      </c>
      <c r="I75">
        <v>27</v>
      </c>
      <c r="J75">
        <v>2166</v>
      </c>
      <c r="K75">
        <v>20</v>
      </c>
      <c r="L75">
        <v>291</v>
      </c>
      <c r="M75">
        <v>232</v>
      </c>
      <c r="N75">
        <f>359+13</f>
        <v>372</v>
      </c>
      <c r="O75">
        <v>105</v>
      </c>
      <c r="P75">
        <v>1146</v>
      </c>
    </row>
    <row r="76" spans="1:16" x14ac:dyDescent="0.3">
      <c r="A76" t="s">
        <v>103</v>
      </c>
      <c r="B76" t="s">
        <v>104</v>
      </c>
      <c r="C76">
        <v>623</v>
      </c>
      <c r="D76">
        <v>21</v>
      </c>
      <c r="E76">
        <v>167</v>
      </c>
      <c r="F76">
        <v>97</v>
      </c>
      <c r="G76">
        <v>92</v>
      </c>
      <c r="H76">
        <v>68</v>
      </c>
      <c r="I76">
        <v>178</v>
      </c>
      <c r="J76">
        <v>14172</v>
      </c>
      <c r="K76">
        <v>172</v>
      </c>
      <c r="L76">
        <v>1724</v>
      </c>
      <c r="M76">
        <v>1958</v>
      </c>
      <c r="N76">
        <v>2227</v>
      </c>
      <c r="O76">
        <v>876</v>
      </c>
      <c r="P76">
        <v>7215</v>
      </c>
    </row>
    <row r="77" spans="1:16" x14ac:dyDescent="0.3">
      <c r="A77" t="s">
        <v>105</v>
      </c>
      <c r="B77" t="s">
        <v>106</v>
      </c>
      <c r="C77">
        <v>86</v>
      </c>
      <c r="D77">
        <v>1</v>
      </c>
      <c r="E77">
        <v>22</v>
      </c>
      <c r="F77">
        <v>23</v>
      </c>
      <c r="G77">
        <v>24</v>
      </c>
      <c r="H77">
        <v>2</v>
      </c>
      <c r="I77">
        <v>14</v>
      </c>
      <c r="J77">
        <v>15616</v>
      </c>
      <c r="K77">
        <v>197</v>
      </c>
      <c r="L77">
        <v>2050</v>
      </c>
      <c r="M77">
        <v>2483</v>
      </c>
      <c r="N77">
        <f>2600+46</f>
        <v>2646</v>
      </c>
      <c r="O77">
        <v>652</v>
      </c>
      <c r="P77">
        <v>7588</v>
      </c>
    </row>
    <row r="78" spans="1:16" x14ac:dyDescent="0.3">
      <c r="A78" t="s">
        <v>94</v>
      </c>
      <c r="B78" t="s">
        <v>107</v>
      </c>
      <c r="C78">
        <v>9</v>
      </c>
      <c r="D78">
        <v>0</v>
      </c>
      <c r="E78">
        <v>3</v>
      </c>
      <c r="F78">
        <v>0</v>
      </c>
      <c r="G78">
        <v>2</v>
      </c>
      <c r="H78">
        <v>2</v>
      </c>
      <c r="I78">
        <v>2</v>
      </c>
      <c r="J78">
        <v>515</v>
      </c>
      <c r="K78">
        <v>4</v>
      </c>
      <c r="L78">
        <v>66</v>
      </c>
      <c r="M78">
        <v>85</v>
      </c>
      <c r="N78">
        <v>86</v>
      </c>
      <c r="O78">
        <v>19</v>
      </c>
      <c r="P78">
        <v>255</v>
      </c>
    </row>
    <row r="79" spans="1:16" x14ac:dyDescent="0.3">
      <c r="A79" t="s">
        <v>94</v>
      </c>
      <c r="B79" t="s">
        <v>108</v>
      </c>
      <c r="C79">
        <v>11</v>
      </c>
      <c r="D79">
        <v>0</v>
      </c>
      <c r="E79">
        <v>0</v>
      </c>
      <c r="F79">
        <v>2</v>
      </c>
      <c r="G79">
        <v>1</v>
      </c>
      <c r="H79">
        <v>0</v>
      </c>
      <c r="I79">
        <v>8</v>
      </c>
    </row>
    <row r="80" spans="1:16" x14ac:dyDescent="0.3">
      <c r="A80" t="s">
        <v>75</v>
      </c>
      <c r="B80" t="s">
        <v>110</v>
      </c>
      <c r="C80">
        <v>76</v>
      </c>
      <c r="D80">
        <v>0</v>
      </c>
      <c r="E80">
        <v>38</v>
      </c>
      <c r="F80">
        <v>8</v>
      </c>
      <c r="G80">
        <v>11</v>
      </c>
      <c r="H80">
        <v>2</v>
      </c>
      <c r="I80">
        <v>17</v>
      </c>
      <c r="J80">
        <v>2754</v>
      </c>
      <c r="K80">
        <v>41</v>
      </c>
      <c r="L80">
        <v>358</v>
      </c>
      <c r="M80">
        <v>477</v>
      </c>
      <c r="N80">
        <f>373+31</f>
        <v>404</v>
      </c>
      <c r="O80">
        <v>151</v>
      </c>
      <c r="P80">
        <v>1323</v>
      </c>
    </row>
    <row r="81" spans="1:16" x14ac:dyDescent="0.3">
      <c r="A81" t="s">
        <v>81</v>
      </c>
      <c r="B81" t="s">
        <v>109</v>
      </c>
      <c r="C81">
        <v>112</v>
      </c>
      <c r="D81">
        <v>0</v>
      </c>
      <c r="E81">
        <v>23</v>
      </c>
      <c r="F81">
        <v>49</v>
      </c>
      <c r="G81">
        <v>6</v>
      </c>
      <c r="H81">
        <v>4</v>
      </c>
      <c r="I81">
        <v>30</v>
      </c>
      <c r="J81">
        <v>3951</v>
      </c>
      <c r="K81">
        <v>35</v>
      </c>
      <c r="L81">
        <v>384</v>
      </c>
      <c r="M81">
        <v>550</v>
      </c>
      <c r="N81">
        <f>583+22</f>
        <v>605</v>
      </c>
      <c r="O81">
        <v>179</v>
      </c>
      <c r="P81">
        <v>2198</v>
      </c>
    </row>
    <row r="82" spans="1:16" x14ac:dyDescent="0.3">
      <c r="A82" t="s">
        <v>145</v>
      </c>
      <c r="B82" t="s">
        <v>111</v>
      </c>
      <c r="C82">
        <v>67</v>
      </c>
      <c r="D82">
        <v>0</v>
      </c>
      <c r="E82">
        <v>7</v>
      </c>
      <c r="F82">
        <v>20</v>
      </c>
      <c r="G82">
        <v>14</v>
      </c>
      <c r="H82">
        <v>12</v>
      </c>
      <c r="I82">
        <v>14</v>
      </c>
      <c r="J82">
        <v>1038</v>
      </c>
      <c r="K82">
        <v>15</v>
      </c>
      <c r="L82">
        <v>88</v>
      </c>
      <c r="M82">
        <v>161</v>
      </c>
      <c r="N82">
        <f>152+83</f>
        <v>235</v>
      </c>
      <c r="O82">
        <v>532</v>
      </c>
      <c r="P82">
        <v>7</v>
      </c>
    </row>
    <row r="83" spans="1:16" x14ac:dyDescent="0.3">
      <c r="A83" t="s">
        <v>78</v>
      </c>
      <c r="B83" t="s">
        <v>112</v>
      </c>
      <c r="C83">
        <v>429</v>
      </c>
      <c r="D83">
        <v>14</v>
      </c>
      <c r="E83">
        <v>117</v>
      </c>
      <c r="F83">
        <v>159</v>
      </c>
      <c r="G83">
        <v>56</v>
      </c>
      <c r="H83">
        <v>15</v>
      </c>
      <c r="I83">
        <v>68</v>
      </c>
      <c r="J83">
        <v>7408</v>
      </c>
      <c r="K83">
        <v>83</v>
      </c>
      <c r="L83">
        <v>729</v>
      </c>
      <c r="M83">
        <v>1347</v>
      </c>
      <c r="N83">
        <f>1201+32</f>
        <v>1233</v>
      </c>
      <c r="O83">
        <v>364</v>
      </c>
      <c r="P83">
        <v>3652</v>
      </c>
    </row>
    <row r="84" spans="1:16" x14ac:dyDescent="0.3">
      <c r="A84" t="s">
        <v>94</v>
      </c>
      <c r="B84" t="s">
        <v>113</v>
      </c>
      <c r="C84">
        <v>295</v>
      </c>
      <c r="D84">
        <v>7</v>
      </c>
      <c r="E84">
        <v>64</v>
      </c>
      <c r="F84">
        <v>64</v>
      </c>
      <c r="G84">
        <v>67</v>
      </c>
      <c r="H84">
        <v>15</v>
      </c>
      <c r="I84">
        <v>78</v>
      </c>
      <c r="J84">
        <v>7608</v>
      </c>
      <c r="K84">
        <v>101</v>
      </c>
      <c r="L84">
        <v>1174</v>
      </c>
      <c r="M84">
        <v>1382</v>
      </c>
      <c r="N84">
        <v>1255</v>
      </c>
      <c r="O84">
        <v>423</v>
      </c>
      <c r="P84">
        <v>3273</v>
      </c>
    </row>
    <row r="85" spans="1:16" x14ac:dyDescent="0.3">
      <c r="A85" t="s">
        <v>67</v>
      </c>
      <c r="B85" t="s">
        <v>114</v>
      </c>
      <c r="C85">
        <v>26</v>
      </c>
      <c r="D85">
        <v>2</v>
      </c>
      <c r="E85">
        <v>11</v>
      </c>
      <c r="F85">
        <v>4</v>
      </c>
      <c r="G85">
        <v>7</v>
      </c>
      <c r="H85">
        <v>0</v>
      </c>
      <c r="I85">
        <v>2</v>
      </c>
      <c r="J85">
        <v>1182</v>
      </c>
      <c r="K85">
        <v>14</v>
      </c>
      <c r="L85">
        <v>154</v>
      </c>
      <c r="M85">
        <v>203</v>
      </c>
      <c r="N85">
        <f>130+7</f>
        <v>137</v>
      </c>
      <c r="O85">
        <v>55</v>
      </c>
      <c r="P85">
        <v>619</v>
      </c>
    </row>
    <row r="86" spans="1:16" x14ac:dyDescent="0.3">
      <c r="A86" t="s">
        <v>78</v>
      </c>
      <c r="B86" t="s">
        <v>115</v>
      </c>
      <c r="C86">
        <v>902</v>
      </c>
      <c r="D86">
        <v>45</v>
      </c>
      <c r="E86">
        <v>254</v>
      </c>
      <c r="F86">
        <v>232</v>
      </c>
      <c r="G86">
        <v>174</v>
      </c>
      <c r="H86">
        <v>34</v>
      </c>
      <c r="I86">
        <v>163</v>
      </c>
      <c r="J86">
        <v>18179</v>
      </c>
      <c r="K86">
        <v>267</v>
      </c>
      <c r="L86">
        <v>2140</v>
      </c>
      <c r="M86">
        <v>3268</v>
      </c>
      <c r="N86">
        <f>3054+102</f>
        <v>3156</v>
      </c>
      <c r="O86">
        <v>1060</v>
      </c>
      <c r="P86">
        <v>8288</v>
      </c>
    </row>
    <row r="87" spans="1:16" x14ac:dyDescent="0.3">
      <c r="A87" t="s">
        <v>105</v>
      </c>
      <c r="B87" t="s">
        <v>116</v>
      </c>
      <c r="C87">
        <v>403</v>
      </c>
      <c r="D87">
        <v>11</v>
      </c>
      <c r="E87">
        <v>140</v>
      </c>
      <c r="F87">
        <v>130</v>
      </c>
      <c r="G87">
        <v>59</v>
      </c>
      <c r="H87">
        <v>20</v>
      </c>
      <c r="I87">
        <v>43</v>
      </c>
      <c r="J87">
        <v>8932</v>
      </c>
      <c r="K87">
        <v>144</v>
      </c>
      <c r="L87">
        <v>1675</v>
      </c>
      <c r="M87">
        <v>1146</v>
      </c>
      <c r="N87">
        <v>1834</v>
      </c>
      <c r="O87">
        <v>284</v>
      </c>
      <c r="P87">
        <v>3849</v>
      </c>
    </row>
    <row r="88" spans="1:16" x14ac:dyDescent="0.3">
      <c r="A88" t="s">
        <v>103</v>
      </c>
      <c r="B88" t="s">
        <v>100</v>
      </c>
      <c r="C88">
        <v>322</v>
      </c>
      <c r="D88">
        <v>8</v>
      </c>
      <c r="E88">
        <v>76</v>
      </c>
      <c r="F88">
        <v>90</v>
      </c>
      <c r="G88">
        <v>44</v>
      </c>
      <c r="H88">
        <v>16</v>
      </c>
      <c r="I88">
        <v>88</v>
      </c>
    </row>
    <row r="89" spans="1:16" x14ac:dyDescent="0.3">
      <c r="A89" t="s">
        <v>65</v>
      </c>
      <c r="B89" t="s">
        <v>117</v>
      </c>
      <c r="C89">
        <v>103</v>
      </c>
      <c r="D89">
        <v>2</v>
      </c>
      <c r="E89">
        <v>32</v>
      </c>
      <c r="F89">
        <v>29</v>
      </c>
      <c r="G89">
        <v>20</v>
      </c>
      <c r="H89">
        <v>0</v>
      </c>
      <c r="I89">
        <v>20</v>
      </c>
      <c r="J89">
        <v>4538</v>
      </c>
      <c r="K89">
        <v>31</v>
      </c>
      <c r="L89">
        <v>522</v>
      </c>
      <c r="M89">
        <v>445</v>
      </c>
      <c r="N89">
        <f>836+9</f>
        <v>845</v>
      </c>
      <c r="O89">
        <v>214</v>
      </c>
      <c r="P89">
        <v>2481</v>
      </c>
    </row>
    <row r="90" spans="1:16" x14ac:dyDescent="0.3">
      <c r="A90" t="s">
        <v>75</v>
      </c>
      <c r="B90" t="s">
        <v>119</v>
      </c>
      <c r="C90">
        <v>21</v>
      </c>
      <c r="D90">
        <v>0</v>
      </c>
      <c r="E90">
        <v>2</v>
      </c>
      <c r="F90">
        <v>1</v>
      </c>
      <c r="G90">
        <v>7</v>
      </c>
      <c r="H90">
        <v>2</v>
      </c>
      <c r="I90">
        <v>9</v>
      </c>
      <c r="J90">
        <v>637</v>
      </c>
      <c r="K90">
        <v>17</v>
      </c>
      <c r="L90">
        <v>76</v>
      </c>
      <c r="M90">
        <v>100</v>
      </c>
      <c r="N90">
        <v>120</v>
      </c>
      <c r="O90">
        <v>44</v>
      </c>
      <c r="P90">
        <v>280</v>
      </c>
    </row>
    <row r="91" spans="1:16" x14ac:dyDescent="0.3">
      <c r="A91" t="s">
        <v>67</v>
      </c>
      <c r="B91" t="s">
        <v>120</v>
      </c>
      <c r="C91">
        <v>95</v>
      </c>
      <c r="D91">
        <v>6</v>
      </c>
      <c r="E91">
        <v>21</v>
      </c>
      <c r="F91">
        <v>41</v>
      </c>
      <c r="G91">
        <v>15</v>
      </c>
      <c r="H91">
        <v>0</v>
      </c>
      <c r="I91">
        <v>12</v>
      </c>
      <c r="J91">
        <v>2106</v>
      </c>
      <c r="K91">
        <v>31</v>
      </c>
      <c r="L91">
        <v>289</v>
      </c>
      <c r="M91">
        <v>379</v>
      </c>
      <c r="N91">
        <v>361</v>
      </c>
      <c r="O91">
        <v>123</v>
      </c>
      <c r="P91">
        <v>923</v>
      </c>
    </row>
    <row r="92" spans="1:16" x14ac:dyDescent="0.3">
      <c r="A92" t="s">
        <v>67</v>
      </c>
      <c r="B92" t="s">
        <v>121</v>
      </c>
      <c r="C92">
        <v>209</v>
      </c>
      <c r="D92">
        <v>1</v>
      </c>
      <c r="E92">
        <v>61</v>
      </c>
      <c r="F92">
        <v>53</v>
      </c>
      <c r="G92">
        <v>20</v>
      </c>
      <c r="H92">
        <v>14</v>
      </c>
      <c r="I92">
        <v>60</v>
      </c>
      <c r="J92">
        <v>5223</v>
      </c>
      <c r="K92">
        <v>42</v>
      </c>
      <c r="L92">
        <v>472</v>
      </c>
      <c r="M92">
        <v>786</v>
      </c>
      <c r="N92">
        <f>787+39</f>
        <v>826</v>
      </c>
      <c r="O92">
        <v>189</v>
      </c>
      <c r="P92">
        <v>2908</v>
      </c>
    </row>
    <row r="93" spans="1:16" x14ac:dyDescent="0.3">
      <c r="A93" t="s">
        <v>94</v>
      </c>
      <c r="B93" t="s">
        <v>122</v>
      </c>
      <c r="C93">
        <f>SUM(D93:I93)</f>
        <v>292</v>
      </c>
      <c r="D93">
        <v>66</v>
      </c>
      <c r="E93">
        <v>50</v>
      </c>
      <c r="F93">
        <v>80</v>
      </c>
      <c r="G93">
        <v>29</v>
      </c>
      <c r="H93">
        <v>14</v>
      </c>
      <c r="I93">
        <v>53</v>
      </c>
      <c r="J93">
        <v>5679</v>
      </c>
      <c r="K93">
        <v>76</v>
      </c>
      <c r="L93">
        <v>678</v>
      </c>
      <c r="M93">
        <v>1033</v>
      </c>
      <c r="N93">
        <f>960+29</f>
        <v>989</v>
      </c>
      <c r="O93">
        <v>313</v>
      </c>
      <c r="P93">
        <v>2590</v>
      </c>
    </row>
    <row r="94" spans="1:16" x14ac:dyDescent="0.3">
      <c r="A94" t="s">
        <v>69</v>
      </c>
      <c r="B94" t="s">
        <v>123</v>
      </c>
      <c r="C94">
        <v>14</v>
      </c>
      <c r="D94">
        <v>0</v>
      </c>
      <c r="E94">
        <v>2</v>
      </c>
      <c r="F94">
        <v>5</v>
      </c>
      <c r="G94">
        <v>1</v>
      </c>
      <c r="H94">
        <v>1</v>
      </c>
      <c r="I94">
        <v>5</v>
      </c>
      <c r="J94">
        <v>824</v>
      </c>
      <c r="K94">
        <v>14</v>
      </c>
      <c r="L94">
        <v>120</v>
      </c>
      <c r="M94">
        <v>89</v>
      </c>
      <c r="N94">
        <f>104+2</f>
        <v>106</v>
      </c>
      <c r="O94">
        <v>37</v>
      </c>
      <c r="P94">
        <v>458</v>
      </c>
    </row>
    <row r="95" spans="1:16" x14ac:dyDescent="0.3">
      <c r="A95" t="s">
        <v>78</v>
      </c>
      <c r="B95" t="s">
        <v>124</v>
      </c>
      <c r="C95">
        <v>1003</v>
      </c>
      <c r="D95">
        <v>29</v>
      </c>
      <c r="E95">
        <v>346</v>
      </c>
      <c r="F95">
        <v>250</v>
      </c>
      <c r="G95">
        <v>192</v>
      </c>
      <c r="H95">
        <v>37</v>
      </c>
      <c r="I95">
        <v>149</v>
      </c>
      <c r="J95">
        <v>22519</v>
      </c>
      <c r="K95">
        <v>316</v>
      </c>
      <c r="L95">
        <v>2798</v>
      </c>
      <c r="M95">
        <v>3407</v>
      </c>
      <c r="N95">
        <v>4386</v>
      </c>
      <c r="O95">
        <v>1164</v>
      </c>
      <c r="P95">
        <v>10448</v>
      </c>
    </row>
    <row r="96" spans="1:16" x14ac:dyDescent="0.3">
      <c r="A96" t="s">
        <v>65</v>
      </c>
      <c r="B96" t="s">
        <v>125</v>
      </c>
      <c r="C96">
        <v>514</v>
      </c>
      <c r="D96">
        <v>7</v>
      </c>
      <c r="E96">
        <v>187</v>
      </c>
      <c r="F96">
        <v>147</v>
      </c>
      <c r="G96">
        <v>62</v>
      </c>
      <c r="H96">
        <v>18</v>
      </c>
      <c r="I96">
        <v>93</v>
      </c>
      <c r="J96">
        <v>17474</v>
      </c>
      <c r="K96">
        <v>152</v>
      </c>
      <c r="L96">
        <v>2375</v>
      </c>
      <c r="M96">
        <v>2117</v>
      </c>
      <c r="N96">
        <f>2562+52</f>
        <v>2614</v>
      </c>
      <c r="O96">
        <v>874</v>
      </c>
      <c r="P96">
        <v>9342</v>
      </c>
    </row>
    <row r="97" spans="1:16" x14ac:dyDescent="0.3">
      <c r="A97" t="s">
        <v>78</v>
      </c>
      <c r="B97" t="s">
        <v>126</v>
      </c>
      <c r="C97">
        <v>70</v>
      </c>
      <c r="D97">
        <v>3</v>
      </c>
      <c r="E97">
        <v>6</v>
      </c>
      <c r="F97">
        <v>28</v>
      </c>
      <c r="G97">
        <v>16</v>
      </c>
      <c r="H97">
        <v>6</v>
      </c>
      <c r="I97">
        <v>11</v>
      </c>
      <c r="J97">
        <v>3597</v>
      </c>
      <c r="K97">
        <v>42</v>
      </c>
      <c r="L97">
        <v>283</v>
      </c>
      <c r="M97">
        <v>623</v>
      </c>
      <c r="N97">
        <f>544+14</f>
        <v>558</v>
      </c>
      <c r="O97">
        <v>273</v>
      </c>
      <c r="P97">
        <v>1818</v>
      </c>
    </row>
    <row r="98" spans="1:16" x14ac:dyDescent="0.3">
      <c r="A98" t="s">
        <v>73</v>
      </c>
      <c r="B98" t="s">
        <v>127</v>
      </c>
      <c r="C98">
        <v>1462</v>
      </c>
      <c r="D98">
        <v>18</v>
      </c>
      <c r="E98">
        <v>371</v>
      </c>
      <c r="F98">
        <v>356</v>
      </c>
      <c r="G98">
        <v>370</v>
      </c>
      <c r="H98">
        <v>60</v>
      </c>
      <c r="I98">
        <v>287</v>
      </c>
      <c r="J98">
        <v>37305</v>
      </c>
      <c r="K98">
        <v>360</v>
      </c>
      <c r="L98">
        <v>5856</v>
      </c>
      <c r="M98">
        <v>5961</v>
      </c>
      <c r="N98">
        <v>7142</v>
      </c>
      <c r="O98">
        <v>1699</v>
      </c>
      <c r="P98">
        <v>16287</v>
      </c>
    </row>
    <row r="99" spans="1:16" x14ac:dyDescent="0.3">
      <c r="A99" t="s">
        <v>69</v>
      </c>
      <c r="B99" t="s">
        <v>128</v>
      </c>
      <c r="C99">
        <v>464</v>
      </c>
      <c r="D99">
        <v>24</v>
      </c>
      <c r="E99">
        <v>132</v>
      </c>
      <c r="F99">
        <v>116</v>
      </c>
      <c r="G99">
        <v>76</v>
      </c>
      <c r="H99">
        <v>10</v>
      </c>
      <c r="I99">
        <v>106</v>
      </c>
      <c r="J99">
        <v>7460</v>
      </c>
      <c r="K99">
        <v>128</v>
      </c>
      <c r="L99">
        <v>1026</v>
      </c>
      <c r="M99">
        <v>1103</v>
      </c>
      <c r="N99">
        <v>1468</v>
      </c>
      <c r="O99">
        <v>436</v>
      </c>
      <c r="P99">
        <v>3299</v>
      </c>
    </row>
    <row r="100" spans="1:16" x14ac:dyDescent="0.3">
      <c r="A100" t="s">
        <v>94</v>
      </c>
      <c r="B100" t="s">
        <v>131</v>
      </c>
      <c r="C100">
        <v>40</v>
      </c>
      <c r="D100">
        <v>0</v>
      </c>
      <c r="E100">
        <v>6</v>
      </c>
      <c r="F100">
        <v>20</v>
      </c>
      <c r="G100">
        <v>8</v>
      </c>
      <c r="H100">
        <v>0</v>
      </c>
      <c r="I100">
        <v>6</v>
      </c>
      <c r="J100">
        <v>824</v>
      </c>
      <c r="K100">
        <v>16</v>
      </c>
      <c r="L100">
        <v>81</v>
      </c>
      <c r="M100">
        <v>127</v>
      </c>
      <c r="N100">
        <v>145</v>
      </c>
      <c r="O100">
        <v>39</v>
      </c>
      <c r="P100">
        <v>416</v>
      </c>
    </row>
    <row r="101" spans="1:16" x14ac:dyDescent="0.3">
      <c r="A101" t="s">
        <v>71</v>
      </c>
      <c r="B101" t="s">
        <v>129</v>
      </c>
      <c r="C101">
        <v>39</v>
      </c>
      <c r="D101">
        <v>0</v>
      </c>
      <c r="E101">
        <v>10</v>
      </c>
      <c r="F101">
        <v>4</v>
      </c>
      <c r="G101">
        <v>5</v>
      </c>
      <c r="H101">
        <v>6</v>
      </c>
      <c r="I101">
        <v>14</v>
      </c>
      <c r="J101">
        <v>1835</v>
      </c>
      <c r="K101">
        <v>28</v>
      </c>
      <c r="L101">
        <v>139</v>
      </c>
      <c r="M101">
        <v>337</v>
      </c>
      <c r="N101">
        <v>303</v>
      </c>
      <c r="O101">
        <v>120</v>
      </c>
      <c r="P101">
        <v>908</v>
      </c>
    </row>
    <row r="102" spans="1:16" x14ac:dyDescent="0.3">
      <c r="A102" t="s">
        <v>103</v>
      </c>
      <c r="B102" t="s">
        <v>130</v>
      </c>
      <c r="C102">
        <v>260</v>
      </c>
      <c r="D102">
        <v>1</v>
      </c>
      <c r="E102">
        <v>73</v>
      </c>
      <c r="F102">
        <v>56</v>
      </c>
      <c r="G102">
        <v>56</v>
      </c>
      <c r="H102">
        <v>9</v>
      </c>
      <c r="I102">
        <v>65</v>
      </c>
      <c r="J102">
        <v>5516</v>
      </c>
      <c r="K102">
        <v>42</v>
      </c>
      <c r="L102">
        <v>563</v>
      </c>
      <c r="M102">
        <v>744</v>
      </c>
      <c r="N102">
        <v>845</v>
      </c>
      <c r="O102">
        <v>216</v>
      </c>
      <c r="P102">
        <v>3106</v>
      </c>
    </row>
    <row r="103" spans="1:16" x14ac:dyDescent="0.3">
      <c r="A103" t="s">
        <v>69</v>
      </c>
      <c r="B103" t="s">
        <v>132</v>
      </c>
      <c r="C103">
        <v>47</v>
      </c>
      <c r="D103">
        <v>0</v>
      </c>
      <c r="E103">
        <v>14</v>
      </c>
      <c r="F103">
        <v>5</v>
      </c>
      <c r="G103">
        <v>10</v>
      </c>
      <c r="H103">
        <v>15</v>
      </c>
      <c r="I103">
        <v>3</v>
      </c>
      <c r="J103">
        <v>1462</v>
      </c>
      <c r="K103">
        <v>22</v>
      </c>
      <c r="L103">
        <v>208</v>
      </c>
      <c r="M103">
        <v>132</v>
      </c>
      <c r="N103">
        <v>253</v>
      </c>
      <c r="O103">
        <v>72</v>
      </c>
      <c r="P103">
        <v>775</v>
      </c>
    </row>
    <row r="104" spans="1:16" x14ac:dyDescent="0.3">
      <c r="A104" t="s">
        <v>67</v>
      </c>
      <c r="B104" t="s">
        <v>133</v>
      </c>
      <c r="C104">
        <v>24</v>
      </c>
      <c r="D104">
        <v>2</v>
      </c>
      <c r="E104">
        <v>11</v>
      </c>
      <c r="F104">
        <v>2</v>
      </c>
      <c r="G104">
        <v>4</v>
      </c>
      <c r="H104">
        <v>1</v>
      </c>
      <c r="I104">
        <v>4</v>
      </c>
      <c r="J104">
        <v>1391</v>
      </c>
      <c r="K104">
        <v>18</v>
      </c>
      <c r="L104">
        <v>141</v>
      </c>
      <c r="M104">
        <v>163</v>
      </c>
      <c r="N104">
        <v>199</v>
      </c>
      <c r="O104">
        <v>67</v>
      </c>
      <c r="P104">
        <v>803</v>
      </c>
    </row>
    <row r="105" spans="1:16" x14ac:dyDescent="0.3">
      <c r="A105" t="s">
        <v>67</v>
      </c>
      <c r="B105" t="s">
        <v>134</v>
      </c>
      <c r="C105">
        <v>367</v>
      </c>
      <c r="D105">
        <v>8</v>
      </c>
      <c r="E105">
        <v>118</v>
      </c>
      <c r="F105">
        <v>80</v>
      </c>
      <c r="G105">
        <v>54</v>
      </c>
      <c r="H105">
        <v>22</v>
      </c>
      <c r="I105">
        <v>85</v>
      </c>
      <c r="J105">
        <v>10786</v>
      </c>
      <c r="K105">
        <v>132</v>
      </c>
      <c r="L105">
        <v>1192</v>
      </c>
      <c r="M105">
        <v>1659</v>
      </c>
      <c r="N105">
        <v>1545</v>
      </c>
      <c r="O105">
        <v>479</v>
      </c>
      <c r="P105">
        <v>5779</v>
      </c>
    </row>
    <row r="106" spans="1:16" x14ac:dyDescent="0.3">
      <c r="A106" t="s">
        <v>94</v>
      </c>
      <c r="B106" t="s">
        <v>135</v>
      </c>
      <c r="C106">
        <v>36</v>
      </c>
      <c r="D106">
        <v>0</v>
      </c>
      <c r="E106">
        <v>15</v>
      </c>
      <c r="F106">
        <v>4</v>
      </c>
      <c r="G106">
        <v>1</v>
      </c>
      <c r="H106">
        <v>0</v>
      </c>
      <c r="I106">
        <v>16</v>
      </c>
      <c r="J106">
        <v>1165</v>
      </c>
      <c r="K106">
        <v>13</v>
      </c>
      <c r="L106">
        <v>116</v>
      </c>
      <c r="M106">
        <v>197</v>
      </c>
      <c r="N106">
        <v>187</v>
      </c>
      <c r="O106">
        <v>61</v>
      </c>
      <c r="P106">
        <v>591</v>
      </c>
    </row>
    <row r="107" spans="1:16" x14ac:dyDescent="0.3">
      <c r="A107" t="s">
        <v>81</v>
      </c>
      <c r="B107" t="s">
        <v>136</v>
      </c>
      <c r="C107">
        <v>24</v>
      </c>
      <c r="D107">
        <v>2</v>
      </c>
      <c r="E107">
        <v>5</v>
      </c>
      <c r="F107">
        <v>10</v>
      </c>
      <c r="G107">
        <v>2</v>
      </c>
      <c r="H107">
        <v>1</v>
      </c>
      <c r="I107">
        <v>4</v>
      </c>
      <c r="J107">
        <v>1172</v>
      </c>
      <c r="K107">
        <v>15</v>
      </c>
      <c r="L107">
        <v>123</v>
      </c>
      <c r="M107">
        <v>208</v>
      </c>
      <c r="N107">
        <v>216</v>
      </c>
      <c r="O107">
        <v>74</v>
      </c>
      <c r="P107">
        <v>536</v>
      </c>
    </row>
    <row r="108" spans="1:16" x14ac:dyDescent="0.3">
      <c r="A108" t="s">
        <v>105</v>
      </c>
      <c r="B108" t="s">
        <v>137</v>
      </c>
      <c r="C108">
        <v>799</v>
      </c>
      <c r="D108">
        <v>30</v>
      </c>
      <c r="E108">
        <v>286</v>
      </c>
      <c r="F108">
        <v>177</v>
      </c>
      <c r="G108">
        <v>114</v>
      </c>
      <c r="H108">
        <v>20</v>
      </c>
      <c r="I108">
        <v>172</v>
      </c>
      <c r="J108">
        <v>17018</v>
      </c>
      <c r="K108">
        <v>281</v>
      </c>
      <c r="L108">
        <v>2570</v>
      </c>
      <c r="M108">
        <v>2621</v>
      </c>
      <c r="N108">
        <v>2521</v>
      </c>
      <c r="O108">
        <v>755</v>
      </c>
      <c r="P108">
        <v>8270</v>
      </c>
    </row>
    <row r="109" spans="1:16" x14ac:dyDescent="0.3">
      <c r="A109" t="s">
        <v>103</v>
      </c>
      <c r="B109" t="s">
        <v>138</v>
      </c>
      <c r="C109">
        <v>1069</v>
      </c>
      <c r="D109">
        <v>11</v>
      </c>
      <c r="E109">
        <v>261</v>
      </c>
      <c r="F109">
        <v>332</v>
      </c>
      <c r="G109">
        <v>137</v>
      </c>
      <c r="H109">
        <v>37</v>
      </c>
      <c r="I109">
        <v>291</v>
      </c>
      <c r="J109">
        <v>23025</v>
      </c>
      <c r="K109">
        <v>217</v>
      </c>
      <c r="L109">
        <v>2734</v>
      </c>
      <c r="M109">
        <v>3733</v>
      </c>
      <c r="N109">
        <v>2846</v>
      </c>
      <c r="O109">
        <v>918</v>
      </c>
      <c r="P109">
        <v>12577</v>
      </c>
    </row>
    <row r="110" spans="1:16" x14ac:dyDescent="0.3">
      <c r="A110" t="s">
        <v>65</v>
      </c>
      <c r="B110" t="s">
        <v>116</v>
      </c>
      <c r="C110">
        <v>340</v>
      </c>
      <c r="D110">
        <v>9</v>
      </c>
      <c r="E110">
        <v>188</v>
      </c>
      <c r="F110">
        <v>33</v>
      </c>
      <c r="G110">
        <v>47</v>
      </c>
      <c r="H110">
        <v>19</v>
      </c>
      <c r="I110">
        <v>44</v>
      </c>
      <c r="J110">
        <v>6212</v>
      </c>
      <c r="K110">
        <v>75</v>
      </c>
      <c r="L110">
        <v>889</v>
      </c>
      <c r="M110">
        <v>863</v>
      </c>
      <c r="N110">
        <v>1360</v>
      </c>
      <c r="O110">
        <v>353</v>
      </c>
      <c r="P110">
        <v>2672</v>
      </c>
    </row>
    <row r="111" spans="1:16" x14ac:dyDescent="0.3">
      <c r="A111" t="s">
        <v>65</v>
      </c>
      <c r="B111" t="s">
        <v>106</v>
      </c>
      <c r="C111">
        <v>285</v>
      </c>
      <c r="D111">
        <v>6</v>
      </c>
      <c r="E111">
        <v>80</v>
      </c>
      <c r="F111">
        <v>42</v>
      </c>
      <c r="G111">
        <v>86</v>
      </c>
      <c r="H111">
        <v>23</v>
      </c>
      <c r="I111">
        <v>48</v>
      </c>
      <c r="J111">
        <v>4708</v>
      </c>
      <c r="K111">
        <v>70</v>
      </c>
      <c r="L111">
        <v>771</v>
      </c>
      <c r="M111">
        <v>734</v>
      </c>
      <c r="N111">
        <v>913</v>
      </c>
      <c r="O111">
        <v>229</v>
      </c>
      <c r="P111">
        <v>1991</v>
      </c>
    </row>
    <row r="112" spans="1:16" x14ac:dyDescent="0.3">
      <c r="A112" t="s">
        <v>78</v>
      </c>
      <c r="B112" t="s">
        <v>139</v>
      </c>
      <c r="C112">
        <v>463</v>
      </c>
      <c r="D112">
        <v>16</v>
      </c>
      <c r="E112">
        <v>153</v>
      </c>
      <c r="F112">
        <v>102</v>
      </c>
      <c r="G112">
        <v>99</v>
      </c>
      <c r="H112">
        <v>31</v>
      </c>
      <c r="I112">
        <v>62</v>
      </c>
      <c r="J112">
        <v>10237</v>
      </c>
      <c r="K112">
        <v>144</v>
      </c>
      <c r="L112">
        <v>1097</v>
      </c>
      <c r="M112">
        <v>1493</v>
      </c>
      <c r="N112">
        <v>1742</v>
      </c>
      <c r="O112">
        <v>549</v>
      </c>
      <c r="P112">
        <v>5212</v>
      </c>
    </row>
    <row r="113" spans="1:16" x14ac:dyDescent="0.3">
      <c r="A113" t="s">
        <v>65</v>
      </c>
      <c r="B113" t="s">
        <v>140</v>
      </c>
      <c r="C113">
        <f>SUM(D113:I113)</f>
        <v>769</v>
      </c>
      <c r="D113">
        <v>28</v>
      </c>
      <c r="E113">
        <v>262</v>
      </c>
      <c r="F113">
        <v>135</v>
      </c>
      <c r="G113">
        <v>139</v>
      </c>
      <c r="H113">
        <v>48</v>
      </c>
      <c r="I113">
        <v>157</v>
      </c>
      <c r="J113">
        <v>15882</v>
      </c>
      <c r="K113">
        <v>190</v>
      </c>
      <c r="L113">
        <v>2201</v>
      </c>
      <c r="M113">
        <v>2236</v>
      </c>
      <c r="N113">
        <v>2854</v>
      </c>
      <c r="O113">
        <v>989</v>
      </c>
      <c r="P113">
        <v>7412</v>
      </c>
    </row>
    <row r="114" spans="1:16" x14ac:dyDescent="0.3">
      <c r="A114" t="s">
        <v>103</v>
      </c>
      <c r="B114" t="s">
        <v>116</v>
      </c>
      <c r="C114">
        <v>562</v>
      </c>
      <c r="D114">
        <v>11</v>
      </c>
      <c r="E114">
        <v>179</v>
      </c>
      <c r="F114">
        <v>109</v>
      </c>
      <c r="G114">
        <v>80</v>
      </c>
      <c r="H114">
        <v>128</v>
      </c>
      <c r="I114">
        <v>55</v>
      </c>
      <c r="J114">
        <v>13302</v>
      </c>
      <c r="K114">
        <v>152</v>
      </c>
      <c r="L114">
        <v>1739</v>
      </c>
      <c r="M114">
        <v>2033</v>
      </c>
      <c r="N114">
        <v>1945</v>
      </c>
      <c r="O114">
        <v>1198</v>
      </c>
      <c r="P114">
        <v>6235</v>
      </c>
    </row>
    <row r="115" spans="1:16" x14ac:dyDescent="0.3">
      <c r="A115" t="s">
        <v>69</v>
      </c>
      <c r="B115" t="s">
        <v>141</v>
      </c>
      <c r="C115">
        <v>50</v>
      </c>
      <c r="D115">
        <v>1</v>
      </c>
      <c r="E115">
        <v>17</v>
      </c>
      <c r="F115">
        <v>7</v>
      </c>
      <c r="G115">
        <v>6</v>
      </c>
      <c r="H115">
        <v>4</v>
      </c>
      <c r="I115">
        <v>15</v>
      </c>
      <c r="J115">
        <v>1732</v>
      </c>
      <c r="K115">
        <v>23</v>
      </c>
      <c r="L115">
        <v>293</v>
      </c>
      <c r="M115">
        <v>165</v>
      </c>
      <c r="N115">
        <v>281</v>
      </c>
      <c r="O115">
        <v>98</v>
      </c>
      <c r="P115">
        <v>872</v>
      </c>
    </row>
    <row r="116" spans="1:16" x14ac:dyDescent="0.3">
      <c r="A116" t="s">
        <v>94</v>
      </c>
      <c r="B116" t="s">
        <v>142</v>
      </c>
      <c r="C116">
        <v>25</v>
      </c>
      <c r="D116">
        <v>0</v>
      </c>
      <c r="E116">
        <v>10</v>
      </c>
      <c r="F116">
        <v>2</v>
      </c>
      <c r="G116">
        <v>3</v>
      </c>
      <c r="H116">
        <v>0</v>
      </c>
      <c r="I116">
        <v>10</v>
      </c>
      <c r="J116">
        <v>1217</v>
      </c>
      <c r="K116">
        <v>9</v>
      </c>
      <c r="L116">
        <v>120</v>
      </c>
      <c r="M116">
        <v>154</v>
      </c>
      <c r="N116">
        <v>222</v>
      </c>
      <c r="O116">
        <v>60</v>
      </c>
      <c r="P116">
        <v>652</v>
      </c>
    </row>
    <row r="117" spans="1:16" x14ac:dyDescent="0.3">
      <c r="A117" t="s">
        <v>65</v>
      </c>
      <c r="B117" t="s">
        <v>137</v>
      </c>
      <c r="C117">
        <v>506</v>
      </c>
      <c r="D117">
        <v>26</v>
      </c>
      <c r="E117">
        <v>139</v>
      </c>
      <c r="F117">
        <v>120</v>
      </c>
      <c r="G117">
        <v>110</v>
      </c>
      <c r="H117">
        <v>70</v>
      </c>
      <c r="I117">
        <v>41</v>
      </c>
      <c r="J117">
        <v>8224</v>
      </c>
      <c r="K117">
        <v>146</v>
      </c>
      <c r="L117">
        <v>1040</v>
      </c>
      <c r="M117">
        <v>1541</v>
      </c>
      <c r="N117">
        <v>1465</v>
      </c>
      <c r="O117">
        <v>611</v>
      </c>
    </row>
    <row r="118" spans="1:16" x14ac:dyDescent="0.3">
      <c r="A118" t="s">
        <v>73</v>
      </c>
      <c r="B118" t="s">
        <v>143</v>
      </c>
      <c r="C118">
        <v>8</v>
      </c>
      <c r="D118">
        <v>1</v>
      </c>
      <c r="E118">
        <v>1</v>
      </c>
      <c r="F118">
        <v>3</v>
      </c>
      <c r="G118">
        <v>2</v>
      </c>
      <c r="H118">
        <v>1</v>
      </c>
      <c r="I118">
        <v>0</v>
      </c>
      <c r="J118">
        <v>728</v>
      </c>
      <c r="K118">
        <v>12</v>
      </c>
      <c r="L118">
        <v>62</v>
      </c>
      <c r="M118">
        <v>105</v>
      </c>
      <c r="N118">
        <v>100</v>
      </c>
      <c r="O118">
        <v>39</v>
      </c>
    </row>
    <row r="119" spans="1:16" x14ac:dyDescent="0.3">
      <c r="A119" t="s">
        <v>78</v>
      </c>
      <c r="B119" t="s">
        <v>144</v>
      </c>
      <c r="C119">
        <v>1276</v>
      </c>
      <c r="D119">
        <v>36</v>
      </c>
      <c r="E119">
        <v>443</v>
      </c>
      <c r="F119">
        <v>302</v>
      </c>
      <c r="G119">
        <v>219</v>
      </c>
      <c r="H119">
        <v>58</v>
      </c>
      <c r="I119">
        <v>218</v>
      </c>
      <c r="J119">
        <v>31144</v>
      </c>
      <c r="K119">
        <v>416</v>
      </c>
      <c r="L119">
        <v>3284</v>
      </c>
      <c r="M119">
        <v>4242</v>
      </c>
      <c r="N119">
        <v>5567</v>
      </c>
      <c r="O119">
        <v>1797</v>
      </c>
    </row>
    <row r="120" spans="1:16" x14ac:dyDescent="0.3">
      <c r="A120" t="s">
        <v>71</v>
      </c>
      <c r="B120" t="s">
        <v>146</v>
      </c>
      <c r="J120">
        <v>492</v>
      </c>
      <c r="K120">
        <v>5</v>
      </c>
      <c r="L120">
        <v>26</v>
      </c>
      <c r="M120">
        <v>117</v>
      </c>
      <c r="N120">
        <v>83</v>
      </c>
      <c r="O120">
        <v>39</v>
      </c>
      <c r="P120">
        <v>222</v>
      </c>
    </row>
    <row r="121" spans="1:16" x14ac:dyDescent="0.3">
      <c r="A121" t="s">
        <v>145</v>
      </c>
      <c r="B121" t="s">
        <v>147</v>
      </c>
      <c r="C121">
        <v>49</v>
      </c>
      <c r="D121">
        <v>1</v>
      </c>
      <c r="E121">
        <v>16</v>
      </c>
      <c r="F121">
        <v>22</v>
      </c>
      <c r="G121">
        <v>1</v>
      </c>
      <c r="H121">
        <v>1</v>
      </c>
      <c r="I121">
        <v>8</v>
      </c>
      <c r="J121">
        <v>1125</v>
      </c>
      <c r="K121">
        <v>19</v>
      </c>
      <c r="L121">
        <v>96</v>
      </c>
      <c r="M121">
        <v>134</v>
      </c>
      <c r="N121">
        <f>250+12</f>
        <v>262</v>
      </c>
      <c r="O121">
        <v>56</v>
      </c>
      <c r="P121">
        <v>558</v>
      </c>
    </row>
    <row r="122" spans="1:16" x14ac:dyDescent="0.3">
      <c r="A122" t="s">
        <v>67</v>
      </c>
      <c r="B122" t="s">
        <v>148</v>
      </c>
      <c r="C122">
        <v>48</v>
      </c>
      <c r="D122">
        <v>4</v>
      </c>
      <c r="E122">
        <v>7</v>
      </c>
      <c r="F122">
        <v>24</v>
      </c>
      <c r="G122">
        <v>8</v>
      </c>
      <c r="H122">
        <v>2</v>
      </c>
      <c r="I122">
        <v>3</v>
      </c>
      <c r="J122">
        <v>1639</v>
      </c>
      <c r="K122">
        <v>23</v>
      </c>
      <c r="L122">
        <v>169</v>
      </c>
      <c r="M122">
        <v>296</v>
      </c>
      <c r="N122">
        <v>230</v>
      </c>
      <c r="O122">
        <v>102</v>
      </c>
      <c r="P122">
        <v>819</v>
      </c>
    </row>
    <row r="123" spans="1:16" x14ac:dyDescent="0.3">
      <c r="A123" t="s">
        <v>145</v>
      </c>
      <c r="B123" t="s">
        <v>149</v>
      </c>
      <c r="C123">
        <v>90</v>
      </c>
      <c r="D123">
        <v>4</v>
      </c>
      <c r="E123">
        <v>9</v>
      </c>
      <c r="F123">
        <v>45</v>
      </c>
      <c r="G123">
        <v>5</v>
      </c>
      <c r="H123">
        <v>3</v>
      </c>
      <c r="I123">
        <v>24</v>
      </c>
      <c r="J123">
        <v>2395</v>
      </c>
      <c r="K123">
        <v>50</v>
      </c>
      <c r="L123">
        <v>188</v>
      </c>
      <c r="M123">
        <v>335</v>
      </c>
      <c r="N123">
        <f>319+13</f>
        <v>332</v>
      </c>
      <c r="O123">
        <v>146</v>
      </c>
      <c r="P123">
        <v>1344</v>
      </c>
    </row>
    <row r="124" spans="1:16" x14ac:dyDescent="0.3">
      <c r="A124" t="s">
        <v>78</v>
      </c>
      <c r="B124" t="s">
        <v>150</v>
      </c>
      <c r="C124">
        <v>333</v>
      </c>
      <c r="D124">
        <v>10</v>
      </c>
      <c r="E124">
        <v>112</v>
      </c>
      <c r="F124">
        <v>78</v>
      </c>
      <c r="G124">
        <v>58</v>
      </c>
      <c r="H124">
        <v>18</v>
      </c>
      <c r="I124">
        <v>57</v>
      </c>
      <c r="J124">
        <v>7222</v>
      </c>
      <c r="K124">
        <v>111</v>
      </c>
      <c r="L124">
        <v>950</v>
      </c>
      <c r="M124">
        <v>1482</v>
      </c>
      <c r="N124">
        <f>1301+35</f>
        <v>1336</v>
      </c>
      <c r="O124">
        <v>462</v>
      </c>
      <c r="P124">
        <v>2881</v>
      </c>
    </row>
    <row r="125" spans="1:16" x14ac:dyDescent="0.3">
      <c r="A125" t="s">
        <v>67</v>
      </c>
      <c r="B125" t="s">
        <v>151</v>
      </c>
      <c r="C125">
        <v>64</v>
      </c>
      <c r="D125">
        <v>1</v>
      </c>
      <c r="E125">
        <v>9</v>
      </c>
      <c r="F125">
        <v>28</v>
      </c>
      <c r="G125">
        <v>5</v>
      </c>
      <c r="H125">
        <v>18</v>
      </c>
      <c r="I125">
        <v>3</v>
      </c>
      <c r="J125">
        <v>1572</v>
      </c>
      <c r="K125">
        <v>18</v>
      </c>
      <c r="L125">
        <v>116</v>
      </c>
      <c r="M125">
        <v>275</v>
      </c>
      <c r="N125">
        <v>268</v>
      </c>
      <c r="O125">
        <v>79</v>
      </c>
      <c r="P125">
        <v>816</v>
      </c>
    </row>
    <row r="126" spans="1:16" x14ac:dyDescent="0.3">
      <c r="A126" t="s">
        <v>94</v>
      </c>
      <c r="B126" t="s">
        <v>152</v>
      </c>
      <c r="C126">
        <v>13</v>
      </c>
      <c r="D126">
        <v>0</v>
      </c>
      <c r="E126">
        <v>12</v>
      </c>
      <c r="F126">
        <v>0</v>
      </c>
      <c r="G126">
        <v>0</v>
      </c>
      <c r="H126">
        <v>0</v>
      </c>
      <c r="I126">
        <v>1</v>
      </c>
      <c r="J126">
        <v>408</v>
      </c>
      <c r="K126">
        <v>6</v>
      </c>
      <c r="L126">
        <v>35</v>
      </c>
      <c r="M126">
        <v>70</v>
      </c>
      <c r="N126">
        <f>66+4</f>
        <v>70</v>
      </c>
      <c r="O126">
        <v>14</v>
      </c>
      <c r="P126">
        <v>213</v>
      </c>
    </row>
    <row r="127" spans="1:16" x14ac:dyDescent="0.3">
      <c r="A127" t="s">
        <v>73</v>
      </c>
      <c r="B127" t="s">
        <v>153</v>
      </c>
      <c r="C127">
        <v>68</v>
      </c>
      <c r="D127">
        <v>3</v>
      </c>
      <c r="E127">
        <v>8</v>
      </c>
      <c r="F127">
        <v>16</v>
      </c>
      <c r="G127">
        <v>11</v>
      </c>
      <c r="H127">
        <v>4</v>
      </c>
      <c r="I127">
        <v>26</v>
      </c>
      <c r="J127">
        <v>3362</v>
      </c>
      <c r="K127">
        <v>40</v>
      </c>
      <c r="L127">
        <v>331</v>
      </c>
      <c r="M127">
        <v>486</v>
      </c>
      <c r="N127">
        <f>517+22</f>
        <v>539</v>
      </c>
      <c r="O127">
        <v>181</v>
      </c>
      <c r="P127">
        <v>1785</v>
      </c>
    </row>
    <row r="128" spans="1:16" x14ac:dyDescent="0.3">
      <c r="A128" t="s">
        <v>65</v>
      </c>
      <c r="B128" t="s">
        <v>84</v>
      </c>
      <c r="C128">
        <v>801</v>
      </c>
      <c r="D128">
        <v>28</v>
      </c>
      <c r="E128">
        <v>294</v>
      </c>
      <c r="F128">
        <v>135</v>
      </c>
      <c r="G128">
        <v>138</v>
      </c>
      <c r="H128">
        <v>157</v>
      </c>
      <c r="I128">
        <v>49</v>
      </c>
      <c r="J128">
        <v>15882</v>
      </c>
      <c r="K128">
        <v>190</v>
      </c>
      <c r="L128">
        <v>2201</v>
      </c>
      <c r="M128">
        <v>2236</v>
      </c>
      <c r="N128">
        <f>2823</f>
        <v>2823</v>
      </c>
      <c r="O128">
        <v>1020</v>
      </c>
      <c r="P128">
        <v>7412</v>
      </c>
    </row>
    <row r="129" spans="1:16" x14ac:dyDescent="0.3">
      <c r="A129" t="s">
        <v>78</v>
      </c>
      <c r="B129" t="s">
        <v>154</v>
      </c>
      <c r="C129">
        <v>2735</v>
      </c>
      <c r="D129">
        <v>109</v>
      </c>
      <c r="E129">
        <v>901</v>
      </c>
      <c r="F129">
        <v>664</v>
      </c>
      <c r="G129">
        <v>390</v>
      </c>
      <c r="H129">
        <v>178</v>
      </c>
      <c r="I129">
        <v>493</v>
      </c>
      <c r="J129">
        <v>45655</v>
      </c>
      <c r="K129">
        <v>724</v>
      </c>
      <c r="L129">
        <v>6520</v>
      </c>
      <c r="M129">
        <v>8055</v>
      </c>
      <c r="N129">
        <f>7458+261</f>
        <v>7719</v>
      </c>
      <c r="O129">
        <v>2614</v>
      </c>
      <c r="P129">
        <v>20023</v>
      </c>
    </row>
    <row r="130" spans="1:16" x14ac:dyDescent="0.3">
      <c r="A130" t="s">
        <v>145</v>
      </c>
      <c r="B130" t="s">
        <v>156</v>
      </c>
      <c r="C130">
        <v>34</v>
      </c>
      <c r="D130">
        <v>2</v>
      </c>
      <c r="E130">
        <v>8</v>
      </c>
      <c r="F130">
        <v>17</v>
      </c>
      <c r="G130">
        <v>2</v>
      </c>
      <c r="H130">
        <v>0</v>
      </c>
      <c r="I130">
        <v>5</v>
      </c>
      <c r="J130">
        <v>1368</v>
      </c>
      <c r="K130">
        <v>22</v>
      </c>
      <c r="L130">
        <v>155</v>
      </c>
      <c r="M130">
        <v>173</v>
      </c>
      <c r="N130">
        <f>165+11</f>
        <v>176</v>
      </c>
      <c r="O130">
        <v>83</v>
      </c>
      <c r="P130">
        <v>759</v>
      </c>
    </row>
    <row r="131" spans="1:16" x14ac:dyDescent="0.3">
      <c r="A131" t="s">
        <v>94</v>
      </c>
      <c r="B131" t="s">
        <v>155</v>
      </c>
      <c r="C131">
        <v>87</v>
      </c>
      <c r="D131">
        <v>1</v>
      </c>
      <c r="E131">
        <v>30</v>
      </c>
      <c r="F131">
        <v>25</v>
      </c>
      <c r="G131">
        <v>9</v>
      </c>
      <c r="H131">
        <v>3</v>
      </c>
      <c r="I131">
        <v>19</v>
      </c>
      <c r="J131">
        <v>2268</v>
      </c>
      <c r="K131">
        <v>24</v>
      </c>
      <c r="L131">
        <v>234</v>
      </c>
      <c r="M131">
        <v>421</v>
      </c>
      <c r="N131">
        <f>274+10</f>
        <v>284</v>
      </c>
      <c r="O131">
        <v>119</v>
      </c>
      <c r="P131">
        <v>1186</v>
      </c>
    </row>
    <row r="132" spans="1:16" x14ac:dyDescent="0.3">
      <c r="A132" t="s">
        <v>145</v>
      </c>
      <c r="B132" t="s">
        <v>157</v>
      </c>
      <c r="C132">
        <v>71</v>
      </c>
      <c r="D132">
        <v>3</v>
      </c>
      <c r="E132">
        <v>19</v>
      </c>
      <c r="F132">
        <v>30</v>
      </c>
      <c r="G132">
        <v>5</v>
      </c>
      <c r="H132">
        <v>1</v>
      </c>
      <c r="I132">
        <v>13</v>
      </c>
      <c r="J132">
        <v>1484</v>
      </c>
      <c r="K132">
        <v>16</v>
      </c>
      <c r="L132">
        <v>131</v>
      </c>
      <c r="M132">
        <v>306</v>
      </c>
      <c r="N132">
        <v>234</v>
      </c>
      <c r="O132">
        <v>82</v>
      </c>
      <c r="P132">
        <v>715</v>
      </c>
    </row>
    <row r="133" spans="1:16" x14ac:dyDescent="0.3">
      <c r="A133" t="s">
        <v>73</v>
      </c>
      <c r="B133" t="s">
        <v>158</v>
      </c>
      <c r="C133">
        <v>20</v>
      </c>
      <c r="D133">
        <v>2</v>
      </c>
      <c r="E133">
        <v>6</v>
      </c>
      <c r="F133">
        <v>8</v>
      </c>
      <c r="G133">
        <v>0</v>
      </c>
      <c r="H133">
        <v>0</v>
      </c>
      <c r="I133">
        <v>4</v>
      </c>
      <c r="J133">
        <v>831</v>
      </c>
      <c r="K133">
        <v>17</v>
      </c>
      <c r="L133">
        <v>88</v>
      </c>
      <c r="M133">
        <v>122</v>
      </c>
      <c r="N133">
        <v>107</v>
      </c>
      <c r="O133">
        <v>41</v>
      </c>
      <c r="P133">
        <v>456</v>
      </c>
    </row>
    <row r="134" spans="1:16" x14ac:dyDescent="0.3">
      <c r="A134" t="s">
        <v>65</v>
      </c>
      <c r="B134" t="s">
        <v>159</v>
      </c>
      <c r="J134">
        <v>9640</v>
      </c>
      <c r="K134">
        <v>83</v>
      </c>
      <c r="L134">
        <v>1240</v>
      </c>
      <c r="M134">
        <v>1325</v>
      </c>
      <c r="N134">
        <f>63+1873</f>
        <v>1936</v>
      </c>
      <c r="O134">
        <v>765</v>
      </c>
      <c r="P134">
        <v>4291</v>
      </c>
    </row>
    <row r="135" spans="1:16" x14ac:dyDescent="0.3">
      <c r="A135" t="s">
        <v>75</v>
      </c>
      <c r="B135" t="s">
        <v>160</v>
      </c>
      <c r="C135">
        <v>66</v>
      </c>
      <c r="D135">
        <v>0</v>
      </c>
      <c r="E135">
        <v>17</v>
      </c>
      <c r="F135">
        <v>31</v>
      </c>
      <c r="G135">
        <v>9</v>
      </c>
      <c r="H135">
        <v>1</v>
      </c>
      <c r="I135">
        <v>8</v>
      </c>
      <c r="J135">
        <v>1451</v>
      </c>
      <c r="K135">
        <v>23</v>
      </c>
      <c r="L135">
        <v>173</v>
      </c>
      <c r="M135">
        <v>287</v>
      </c>
      <c r="N135">
        <f>291+14</f>
        <v>305</v>
      </c>
      <c r="O135">
        <v>92</v>
      </c>
      <c r="P135">
        <v>571</v>
      </c>
    </row>
    <row r="136" spans="1:16" x14ac:dyDescent="0.3">
      <c r="A136" t="s">
        <v>145</v>
      </c>
      <c r="B136" t="s">
        <v>161</v>
      </c>
      <c r="C136">
        <v>528</v>
      </c>
      <c r="D136">
        <v>20</v>
      </c>
      <c r="E136">
        <v>157</v>
      </c>
      <c r="F136">
        <v>151</v>
      </c>
      <c r="G136">
        <v>92</v>
      </c>
      <c r="H136">
        <v>31</v>
      </c>
      <c r="I136">
        <v>77</v>
      </c>
      <c r="J136">
        <v>10603</v>
      </c>
      <c r="K136">
        <v>115</v>
      </c>
      <c r="L136">
        <v>1131</v>
      </c>
      <c r="M136">
        <v>1631</v>
      </c>
      <c r="N136">
        <f>1214+31</f>
        <v>1245</v>
      </c>
      <c r="O136">
        <v>530</v>
      </c>
      <c r="P136">
        <v>5951</v>
      </c>
    </row>
    <row r="137" spans="1:16" x14ac:dyDescent="0.3">
      <c r="A137" t="s">
        <v>145</v>
      </c>
      <c r="B137" t="s">
        <v>162</v>
      </c>
      <c r="C137">
        <v>10</v>
      </c>
      <c r="D137">
        <v>0</v>
      </c>
      <c r="E137">
        <v>2</v>
      </c>
      <c r="F137">
        <v>3</v>
      </c>
      <c r="G137">
        <v>2</v>
      </c>
      <c r="H137">
        <v>0</v>
      </c>
      <c r="I137">
        <v>3</v>
      </c>
      <c r="J137">
        <v>443</v>
      </c>
      <c r="K137">
        <v>8</v>
      </c>
      <c r="L137">
        <v>46</v>
      </c>
      <c r="M137">
        <v>63</v>
      </c>
      <c r="N137">
        <f>85+4</f>
        <v>89</v>
      </c>
      <c r="O137">
        <v>28</v>
      </c>
      <c r="P137">
        <v>209</v>
      </c>
    </row>
    <row r="138" spans="1:16" x14ac:dyDescent="0.3">
      <c r="A138" t="s">
        <v>78</v>
      </c>
      <c r="B138" t="s">
        <v>163</v>
      </c>
      <c r="C138">
        <v>430</v>
      </c>
      <c r="D138">
        <v>10</v>
      </c>
      <c r="E138">
        <v>149</v>
      </c>
      <c r="F138">
        <v>110</v>
      </c>
      <c r="G138">
        <v>50</v>
      </c>
      <c r="H138">
        <v>24</v>
      </c>
      <c r="I138">
        <v>87</v>
      </c>
      <c r="J138">
        <v>14589</v>
      </c>
      <c r="K138">
        <v>143</v>
      </c>
      <c r="L138">
        <v>1138</v>
      </c>
      <c r="M138">
        <v>2102</v>
      </c>
      <c r="N138">
        <f>2495+51</f>
        <v>2546</v>
      </c>
      <c r="O138">
        <v>728</v>
      </c>
      <c r="P138">
        <v>7932</v>
      </c>
    </row>
    <row r="139" spans="1:16" x14ac:dyDescent="0.3">
      <c r="A139" t="s">
        <v>94</v>
      </c>
      <c r="B139" t="s">
        <v>164</v>
      </c>
      <c r="C139">
        <v>128</v>
      </c>
      <c r="D139">
        <v>7</v>
      </c>
      <c r="E139">
        <v>13</v>
      </c>
      <c r="F139">
        <v>59</v>
      </c>
      <c r="G139">
        <v>18</v>
      </c>
      <c r="H139">
        <v>6</v>
      </c>
      <c r="I139">
        <v>25</v>
      </c>
      <c r="J139">
        <v>3274</v>
      </c>
      <c r="K139">
        <v>53</v>
      </c>
      <c r="L139">
        <v>250</v>
      </c>
      <c r="M139">
        <v>526</v>
      </c>
      <c r="N139">
        <f>391+21</f>
        <v>412</v>
      </c>
      <c r="O139">
        <v>142</v>
      </c>
      <c r="P139">
        <v>1891</v>
      </c>
    </row>
    <row r="140" spans="1:16" x14ac:dyDescent="0.3">
      <c r="A140" t="s">
        <v>73</v>
      </c>
      <c r="B140" t="s">
        <v>165</v>
      </c>
      <c r="C140">
        <v>48</v>
      </c>
      <c r="D140">
        <v>0</v>
      </c>
      <c r="E140">
        <v>18</v>
      </c>
      <c r="F140">
        <v>7</v>
      </c>
      <c r="G140">
        <v>13</v>
      </c>
      <c r="H140">
        <v>0</v>
      </c>
      <c r="I140">
        <v>10</v>
      </c>
      <c r="J140">
        <v>2016</v>
      </c>
      <c r="K140">
        <v>25</v>
      </c>
      <c r="L140">
        <v>254</v>
      </c>
      <c r="M140">
        <v>343</v>
      </c>
      <c r="N140">
        <v>311</v>
      </c>
      <c r="O140">
        <v>94</v>
      </c>
      <c r="P140">
        <v>989</v>
      </c>
    </row>
    <row r="141" spans="1:16" x14ac:dyDescent="0.3">
      <c r="A141" t="s">
        <v>73</v>
      </c>
      <c r="B141" t="s">
        <v>166</v>
      </c>
      <c r="C141">
        <v>16</v>
      </c>
      <c r="D141">
        <v>2</v>
      </c>
      <c r="E141">
        <v>5</v>
      </c>
      <c r="F141">
        <v>0</v>
      </c>
      <c r="G141">
        <v>5</v>
      </c>
      <c r="H141">
        <v>4</v>
      </c>
      <c r="I141">
        <v>0</v>
      </c>
      <c r="J141">
        <v>1171</v>
      </c>
      <c r="K141">
        <v>21</v>
      </c>
      <c r="L141">
        <v>82</v>
      </c>
      <c r="M141">
        <v>149</v>
      </c>
      <c r="N141">
        <f>184+8</f>
        <v>192</v>
      </c>
      <c r="O141">
        <v>66</v>
      </c>
      <c r="P141">
        <v>661</v>
      </c>
    </row>
    <row r="142" spans="1:16" x14ac:dyDescent="0.3">
      <c r="A142" t="s">
        <v>67</v>
      </c>
      <c r="B142" t="s">
        <v>167</v>
      </c>
      <c r="C142">
        <v>572</v>
      </c>
      <c r="D142">
        <v>6</v>
      </c>
      <c r="E142">
        <v>188</v>
      </c>
      <c r="F142">
        <v>140</v>
      </c>
      <c r="G142">
        <v>81</v>
      </c>
      <c r="H142">
        <v>14</v>
      </c>
      <c r="I142">
        <v>143</v>
      </c>
      <c r="J142">
        <v>13314</v>
      </c>
      <c r="K142">
        <v>158</v>
      </c>
      <c r="L142">
        <v>1605</v>
      </c>
      <c r="M142">
        <v>2644</v>
      </c>
      <c r="N142">
        <f>2010+85</f>
        <v>2095</v>
      </c>
      <c r="O142">
        <v>657</v>
      </c>
      <c r="P142">
        <v>6155</v>
      </c>
    </row>
    <row r="143" spans="1:16" x14ac:dyDescent="0.3">
      <c r="A143" t="s">
        <v>94</v>
      </c>
      <c r="B143" t="s">
        <v>168</v>
      </c>
      <c r="C143">
        <v>696</v>
      </c>
      <c r="D143">
        <v>27</v>
      </c>
      <c r="E143">
        <v>199</v>
      </c>
      <c r="F143">
        <v>215</v>
      </c>
      <c r="G143">
        <v>80</v>
      </c>
      <c r="H143">
        <v>23</v>
      </c>
      <c r="I143">
        <v>152</v>
      </c>
      <c r="J143">
        <v>17965</v>
      </c>
      <c r="K143">
        <v>184</v>
      </c>
      <c r="L143">
        <v>2483</v>
      </c>
      <c r="M143">
        <v>2825</v>
      </c>
      <c r="N143">
        <f>2477+103</f>
        <v>2580</v>
      </c>
      <c r="O143">
        <v>700</v>
      </c>
      <c r="P143">
        <v>9193</v>
      </c>
    </row>
    <row r="144" spans="1:16" x14ac:dyDescent="0.3">
      <c r="A144" t="s">
        <v>73</v>
      </c>
      <c r="B144" t="s">
        <v>169</v>
      </c>
      <c r="C144">
        <v>81</v>
      </c>
      <c r="D144">
        <v>14</v>
      </c>
      <c r="E144">
        <v>10</v>
      </c>
      <c r="F144">
        <v>19</v>
      </c>
      <c r="G144">
        <v>26</v>
      </c>
      <c r="H144">
        <v>1</v>
      </c>
      <c r="I144">
        <v>11</v>
      </c>
      <c r="J144">
        <v>2231</v>
      </c>
      <c r="K144">
        <v>20</v>
      </c>
      <c r="L144">
        <v>290</v>
      </c>
      <c r="M144">
        <v>277</v>
      </c>
      <c r="N144">
        <f>423+9</f>
        <v>432</v>
      </c>
      <c r="O144">
        <v>95</v>
      </c>
      <c r="P144">
        <v>1117</v>
      </c>
    </row>
    <row r="145" spans="1:16" x14ac:dyDescent="0.3">
      <c r="A145" t="s">
        <v>83</v>
      </c>
      <c r="B145" t="s">
        <v>170</v>
      </c>
      <c r="J145">
        <v>8851</v>
      </c>
      <c r="K145">
        <v>91</v>
      </c>
      <c r="L145">
        <v>815</v>
      </c>
      <c r="M145">
        <v>1467</v>
      </c>
      <c r="N145">
        <f>1151+39</f>
        <v>1190</v>
      </c>
      <c r="O145">
        <v>355</v>
      </c>
      <c r="P145">
        <v>4933</v>
      </c>
    </row>
    <row r="146" spans="1:16" x14ac:dyDescent="0.3">
      <c r="A146" t="s">
        <v>94</v>
      </c>
      <c r="B146" t="s">
        <v>171</v>
      </c>
      <c r="C146">
        <v>7</v>
      </c>
      <c r="D146">
        <v>1</v>
      </c>
      <c r="E146">
        <v>4</v>
      </c>
      <c r="F146">
        <v>0</v>
      </c>
      <c r="G146">
        <v>1</v>
      </c>
      <c r="H146">
        <v>0</v>
      </c>
      <c r="I146">
        <v>1</v>
      </c>
      <c r="J146">
        <v>253</v>
      </c>
      <c r="K146">
        <v>4</v>
      </c>
      <c r="L146">
        <v>4</v>
      </c>
      <c r="M146">
        <v>57</v>
      </c>
      <c r="N146">
        <f>34+3</f>
        <v>37</v>
      </c>
      <c r="O146">
        <v>9</v>
      </c>
      <c r="P146">
        <v>142</v>
      </c>
    </row>
    <row r="147" spans="1:16" x14ac:dyDescent="0.3">
      <c r="A147" t="s">
        <v>69</v>
      </c>
      <c r="B147" t="s">
        <v>172</v>
      </c>
      <c r="C147">
        <v>23</v>
      </c>
      <c r="D147">
        <v>0</v>
      </c>
      <c r="E147">
        <v>13</v>
      </c>
      <c r="F147">
        <v>3</v>
      </c>
      <c r="G147">
        <v>4</v>
      </c>
      <c r="H147">
        <v>1</v>
      </c>
      <c r="I147">
        <v>2</v>
      </c>
      <c r="J147">
        <v>295</v>
      </c>
      <c r="K147">
        <v>3</v>
      </c>
      <c r="L147">
        <v>35</v>
      </c>
      <c r="M147">
        <v>36</v>
      </c>
      <c r="N147">
        <f>55+3</f>
        <v>58</v>
      </c>
      <c r="O147">
        <v>18</v>
      </c>
      <c r="P147">
        <v>145</v>
      </c>
    </row>
    <row r="148" spans="1:16" x14ac:dyDescent="0.3">
      <c r="A148" t="s">
        <v>94</v>
      </c>
      <c r="B148" t="s">
        <v>173</v>
      </c>
      <c r="C148">
        <v>25</v>
      </c>
      <c r="D148">
        <v>0</v>
      </c>
      <c r="E148">
        <v>6</v>
      </c>
      <c r="F148">
        <v>13</v>
      </c>
      <c r="G148">
        <v>2</v>
      </c>
      <c r="H148">
        <v>1</v>
      </c>
      <c r="I148">
        <v>3</v>
      </c>
      <c r="J148">
        <v>1338</v>
      </c>
      <c r="K148">
        <v>24</v>
      </c>
      <c r="L148">
        <v>89</v>
      </c>
      <c r="M148">
        <v>181</v>
      </c>
      <c r="N148">
        <f>234+7</f>
        <v>241</v>
      </c>
      <c r="O148">
        <v>74</v>
      </c>
      <c r="P148">
        <v>729</v>
      </c>
    </row>
    <row r="149" spans="1:16" x14ac:dyDescent="0.3">
      <c r="A149" t="s">
        <v>73</v>
      </c>
      <c r="B149" t="s">
        <v>174</v>
      </c>
      <c r="J149">
        <v>1061</v>
      </c>
      <c r="K149">
        <v>18</v>
      </c>
      <c r="L149">
        <v>107</v>
      </c>
      <c r="M149">
        <v>150</v>
      </c>
      <c r="N149">
        <v>133</v>
      </c>
      <c r="O149">
        <v>74</v>
      </c>
      <c r="P149">
        <v>579</v>
      </c>
    </row>
    <row r="150" spans="1:16" x14ac:dyDescent="0.3">
      <c r="A150" t="s">
        <v>145</v>
      </c>
      <c r="B150" t="s">
        <v>175</v>
      </c>
      <c r="C150">
        <v>14</v>
      </c>
      <c r="D150">
        <v>0</v>
      </c>
      <c r="E150">
        <v>2</v>
      </c>
      <c r="F150">
        <v>2</v>
      </c>
      <c r="G150">
        <v>4</v>
      </c>
      <c r="H150">
        <v>2</v>
      </c>
      <c r="I150">
        <v>4</v>
      </c>
      <c r="J150">
        <v>916</v>
      </c>
      <c r="K150">
        <v>9</v>
      </c>
      <c r="L150">
        <v>75</v>
      </c>
      <c r="M150">
        <v>130</v>
      </c>
      <c r="N150">
        <f>189+12</f>
        <v>201</v>
      </c>
      <c r="O150">
        <v>65</v>
      </c>
      <c r="P150">
        <v>436</v>
      </c>
    </row>
    <row r="151" spans="1:16" x14ac:dyDescent="0.3">
      <c r="A151" t="s">
        <v>103</v>
      </c>
      <c r="B151" t="s">
        <v>137</v>
      </c>
      <c r="C151">
        <v>671</v>
      </c>
      <c r="D151">
        <v>17</v>
      </c>
      <c r="E151">
        <v>172</v>
      </c>
      <c r="F151">
        <v>165</v>
      </c>
      <c r="G151">
        <v>126</v>
      </c>
      <c r="H151">
        <v>39</v>
      </c>
      <c r="I151">
        <v>152</v>
      </c>
      <c r="J151">
        <v>16126</v>
      </c>
      <c r="K151">
        <v>185</v>
      </c>
      <c r="L151">
        <v>2042</v>
      </c>
      <c r="M151">
        <v>1975</v>
      </c>
      <c r="N151">
        <f>2272+44</f>
        <v>2316</v>
      </c>
      <c r="O151">
        <v>596</v>
      </c>
      <c r="P151">
        <v>9012</v>
      </c>
    </row>
    <row r="152" spans="1:16" x14ac:dyDescent="0.3">
      <c r="A152" t="s">
        <v>65</v>
      </c>
      <c r="B152" t="s">
        <v>176</v>
      </c>
      <c r="C152">
        <v>414</v>
      </c>
      <c r="D152">
        <v>9</v>
      </c>
      <c r="E152">
        <v>140</v>
      </c>
      <c r="F152">
        <v>79</v>
      </c>
      <c r="G152">
        <v>84</v>
      </c>
      <c r="H152">
        <v>23</v>
      </c>
      <c r="I152">
        <v>79</v>
      </c>
      <c r="J152">
        <v>11007</v>
      </c>
      <c r="K152">
        <v>122</v>
      </c>
      <c r="L152">
        <v>1212</v>
      </c>
      <c r="M152">
        <v>1703</v>
      </c>
      <c r="N152">
        <f>2256+178</f>
        <v>2434</v>
      </c>
      <c r="O152">
        <v>888</v>
      </c>
      <c r="P152">
        <v>4648</v>
      </c>
    </row>
    <row r="153" spans="1:16" x14ac:dyDescent="0.3">
      <c r="A153" t="s">
        <v>105</v>
      </c>
      <c r="B153" t="s">
        <v>84</v>
      </c>
      <c r="C153">
        <v>307</v>
      </c>
      <c r="D153">
        <v>6</v>
      </c>
      <c r="E153">
        <v>126</v>
      </c>
      <c r="F153">
        <v>73</v>
      </c>
      <c r="G153">
        <v>50</v>
      </c>
      <c r="H153">
        <v>8</v>
      </c>
      <c r="I153">
        <v>44</v>
      </c>
      <c r="J153">
        <v>6756</v>
      </c>
      <c r="K153">
        <v>78</v>
      </c>
      <c r="L153">
        <v>962</v>
      </c>
      <c r="M153">
        <v>1081</v>
      </c>
      <c r="N153">
        <f>877+21</f>
        <v>898</v>
      </c>
      <c r="O153">
        <v>334</v>
      </c>
      <c r="P153">
        <v>3403</v>
      </c>
    </row>
    <row r="154" spans="1:16" x14ac:dyDescent="0.3">
      <c r="A154" t="s">
        <v>73</v>
      </c>
      <c r="B154" t="s">
        <v>177</v>
      </c>
      <c r="C154">
        <v>28</v>
      </c>
      <c r="D154">
        <v>0</v>
      </c>
      <c r="E154">
        <v>12</v>
      </c>
      <c r="F154">
        <v>6</v>
      </c>
      <c r="G154">
        <v>4</v>
      </c>
      <c r="H154">
        <v>0</v>
      </c>
      <c r="I154">
        <v>6</v>
      </c>
      <c r="J154">
        <v>1289</v>
      </c>
      <c r="K154">
        <v>21</v>
      </c>
      <c r="L154">
        <v>104</v>
      </c>
      <c r="M154">
        <v>187</v>
      </c>
      <c r="N154">
        <v>199</v>
      </c>
      <c r="O154">
        <v>64</v>
      </c>
      <c r="P154">
        <v>714</v>
      </c>
    </row>
    <row r="155" spans="1:16" x14ac:dyDescent="0.3">
      <c r="A155" t="s">
        <v>94</v>
      </c>
      <c r="B155" t="s">
        <v>178</v>
      </c>
      <c r="C155">
        <v>153</v>
      </c>
      <c r="D155">
        <v>3</v>
      </c>
      <c r="E155">
        <v>62</v>
      </c>
      <c r="F155">
        <v>28</v>
      </c>
      <c r="G155">
        <v>26</v>
      </c>
      <c r="H155">
        <v>6</v>
      </c>
      <c r="I155">
        <v>28</v>
      </c>
      <c r="J155">
        <v>4880</v>
      </c>
      <c r="K155">
        <v>50</v>
      </c>
      <c r="L155">
        <v>508</v>
      </c>
      <c r="M155">
        <v>752</v>
      </c>
      <c r="N155">
        <f>683+30</f>
        <v>713</v>
      </c>
      <c r="O155">
        <v>280</v>
      </c>
      <c r="P155">
        <v>2577</v>
      </c>
    </row>
    <row r="156" spans="1:16" x14ac:dyDescent="0.3">
      <c r="A156" t="s">
        <v>78</v>
      </c>
      <c r="B156" t="s">
        <v>180</v>
      </c>
      <c r="C156">
        <v>186</v>
      </c>
      <c r="D156">
        <v>6</v>
      </c>
      <c r="E156">
        <v>51</v>
      </c>
      <c r="F156">
        <v>62</v>
      </c>
      <c r="G156">
        <v>20</v>
      </c>
      <c r="H156">
        <v>13</v>
      </c>
      <c r="I156">
        <v>34</v>
      </c>
      <c r="J156">
        <v>5538</v>
      </c>
      <c r="K156">
        <v>45</v>
      </c>
      <c r="L156">
        <v>583</v>
      </c>
      <c r="M156">
        <v>761</v>
      </c>
      <c r="N156">
        <f>714+22</f>
        <v>736</v>
      </c>
      <c r="O156">
        <v>237</v>
      </c>
      <c r="P156">
        <v>3176</v>
      </c>
    </row>
    <row r="157" spans="1:16" x14ac:dyDescent="0.3">
      <c r="A157" t="s">
        <v>78</v>
      </c>
      <c r="B157" t="s">
        <v>179</v>
      </c>
      <c r="C157">
        <v>919</v>
      </c>
      <c r="D157">
        <v>24</v>
      </c>
      <c r="E157">
        <v>286</v>
      </c>
      <c r="F157">
        <v>257</v>
      </c>
      <c r="G157">
        <f>113</f>
        <v>113</v>
      </c>
      <c r="H157">
        <v>53</v>
      </c>
      <c r="I157">
        <v>186</v>
      </c>
      <c r="J157">
        <v>25320</v>
      </c>
      <c r="K157">
        <v>338</v>
      </c>
      <c r="L157">
        <v>3398</v>
      </c>
      <c r="M157">
        <v>4330</v>
      </c>
      <c r="N157">
        <f>3954+100</f>
        <v>4054</v>
      </c>
      <c r="O157">
        <v>1274</v>
      </c>
      <c r="P157">
        <v>11926</v>
      </c>
    </row>
    <row r="158" spans="1:16" x14ac:dyDescent="0.3">
      <c r="A158" t="s">
        <v>67</v>
      </c>
      <c r="B158" t="s">
        <v>181</v>
      </c>
      <c r="C158">
        <v>11</v>
      </c>
      <c r="D158">
        <v>2</v>
      </c>
      <c r="E158">
        <v>1</v>
      </c>
      <c r="F158">
        <v>3</v>
      </c>
      <c r="G158">
        <v>3</v>
      </c>
      <c r="H158">
        <v>1</v>
      </c>
      <c r="I158">
        <v>1</v>
      </c>
      <c r="J158">
        <v>684</v>
      </c>
      <c r="K158">
        <v>9</v>
      </c>
      <c r="L158">
        <v>68</v>
      </c>
      <c r="M158">
        <v>99</v>
      </c>
      <c r="N158">
        <f>85+5</f>
        <v>90</v>
      </c>
      <c r="O158">
        <v>29</v>
      </c>
      <c r="P158">
        <v>389</v>
      </c>
    </row>
    <row r="159" spans="1:16" x14ac:dyDescent="0.3">
      <c r="A159" t="s">
        <v>94</v>
      </c>
      <c r="B159" t="s">
        <v>108</v>
      </c>
      <c r="C159">
        <v>11</v>
      </c>
      <c r="D159">
        <v>0</v>
      </c>
      <c r="E159">
        <v>0</v>
      </c>
      <c r="F159">
        <v>2</v>
      </c>
      <c r="G159">
        <v>1</v>
      </c>
      <c r="H159">
        <v>0</v>
      </c>
      <c r="I159">
        <v>8</v>
      </c>
      <c r="J159">
        <v>695</v>
      </c>
      <c r="K159">
        <v>9</v>
      </c>
      <c r="L159">
        <v>64</v>
      </c>
      <c r="M159">
        <v>151</v>
      </c>
      <c r="N159">
        <f>120+5</f>
        <v>125</v>
      </c>
      <c r="O159">
        <v>50</v>
      </c>
      <c r="P159">
        <v>296</v>
      </c>
    </row>
    <row r="160" spans="1:16" x14ac:dyDescent="0.3">
      <c r="A160" t="s">
        <v>73</v>
      </c>
      <c r="B160" t="s">
        <v>182</v>
      </c>
      <c r="J160">
        <v>740</v>
      </c>
      <c r="K160">
        <v>5</v>
      </c>
      <c r="L160">
        <v>73</v>
      </c>
      <c r="M160">
        <v>109</v>
      </c>
      <c r="N160">
        <v>98</v>
      </c>
      <c r="O160">
        <v>44</v>
      </c>
      <c r="P160">
        <v>411</v>
      </c>
    </row>
    <row r="161" spans="1:16" x14ac:dyDescent="0.3">
      <c r="A161" t="s">
        <v>94</v>
      </c>
      <c r="B161" t="s">
        <v>183</v>
      </c>
      <c r="C161">
        <v>21</v>
      </c>
      <c r="D161">
        <v>0</v>
      </c>
      <c r="E161">
        <v>7</v>
      </c>
      <c r="F161">
        <v>5</v>
      </c>
      <c r="G161">
        <v>4</v>
      </c>
      <c r="H161">
        <v>0</v>
      </c>
      <c r="I161">
        <v>5</v>
      </c>
      <c r="J161">
        <v>1483</v>
      </c>
      <c r="K161">
        <v>8</v>
      </c>
      <c r="L161">
        <v>148</v>
      </c>
      <c r="M161">
        <v>208</v>
      </c>
      <c r="N161">
        <f>215+4</f>
        <v>219</v>
      </c>
      <c r="O161">
        <v>64</v>
      </c>
      <c r="P161">
        <v>836</v>
      </c>
    </row>
    <row r="162" spans="1:16" x14ac:dyDescent="0.3">
      <c r="A162" t="s">
        <v>67</v>
      </c>
      <c r="B162" t="s">
        <v>195</v>
      </c>
      <c r="C162">
        <v>41</v>
      </c>
      <c r="E162">
        <v>14</v>
      </c>
      <c r="F162">
        <v>13</v>
      </c>
      <c r="G162">
        <v>7</v>
      </c>
      <c r="H162">
        <v>2</v>
      </c>
      <c r="I162">
        <v>5</v>
      </c>
      <c r="J162">
        <v>1382</v>
      </c>
      <c r="K162">
        <v>22</v>
      </c>
      <c r="L162">
        <v>139</v>
      </c>
      <c r="M162">
        <v>186</v>
      </c>
      <c r="N162">
        <v>174</v>
      </c>
      <c r="O162">
        <v>101</v>
      </c>
      <c r="P162">
        <v>760</v>
      </c>
    </row>
    <row r="163" spans="1:16" x14ac:dyDescent="0.3">
      <c r="A163" t="s">
        <v>94</v>
      </c>
      <c r="B163" t="s">
        <v>194</v>
      </c>
      <c r="C163">
        <v>15</v>
      </c>
      <c r="D163">
        <v>1</v>
      </c>
      <c r="E163">
        <v>3</v>
      </c>
      <c r="F163">
        <v>3</v>
      </c>
      <c r="G163">
        <v>2</v>
      </c>
      <c r="H163">
        <v>4</v>
      </c>
      <c r="I163">
        <v>2</v>
      </c>
      <c r="J163">
        <v>600</v>
      </c>
      <c r="K163">
        <v>9</v>
      </c>
      <c r="L163">
        <v>34</v>
      </c>
      <c r="M163">
        <v>79</v>
      </c>
      <c r="N163">
        <v>112</v>
      </c>
      <c r="O163">
        <v>36</v>
      </c>
      <c r="P163">
        <v>330</v>
      </c>
    </row>
    <row r="164" spans="1:16" x14ac:dyDescent="0.3">
      <c r="A164" t="s">
        <v>94</v>
      </c>
      <c r="B164" t="s">
        <v>193</v>
      </c>
      <c r="C164">
        <v>113</v>
      </c>
      <c r="D164">
        <v>5</v>
      </c>
      <c r="E164">
        <v>34</v>
      </c>
      <c r="F164">
        <v>32</v>
      </c>
      <c r="G164">
        <v>19</v>
      </c>
      <c r="H164">
        <v>1</v>
      </c>
      <c r="I164">
        <v>22</v>
      </c>
      <c r="J164">
        <v>3222</v>
      </c>
      <c r="K164">
        <v>34</v>
      </c>
      <c r="L164">
        <v>303</v>
      </c>
      <c r="M164">
        <v>471</v>
      </c>
      <c r="N164">
        <v>555</v>
      </c>
      <c r="O164">
        <v>143</v>
      </c>
      <c r="P164">
        <v>1716</v>
      </c>
    </row>
    <row r="165" spans="1:16" x14ac:dyDescent="0.3">
      <c r="A165" t="s">
        <v>65</v>
      </c>
      <c r="B165" t="s">
        <v>192</v>
      </c>
      <c r="C165">
        <v>648</v>
      </c>
      <c r="D165">
        <v>14</v>
      </c>
      <c r="E165">
        <v>227</v>
      </c>
      <c r="F165">
        <v>101</v>
      </c>
      <c r="G165">
        <v>119</v>
      </c>
      <c r="H165">
        <v>93</v>
      </c>
      <c r="I165">
        <v>94</v>
      </c>
      <c r="J165">
        <v>10224</v>
      </c>
      <c r="K165">
        <v>159</v>
      </c>
      <c r="L165">
        <v>1305</v>
      </c>
      <c r="M165">
        <v>1639</v>
      </c>
      <c r="N165">
        <v>1697</v>
      </c>
      <c r="O165">
        <v>939</v>
      </c>
      <c r="P165">
        <v>4485</v>
      </c>
    </row>
    <row r="166" spans="1:16" x14ac:dyDescent="0.3">
      <c r="A166" t="s">
        <v>71</v>
      </c>
      <c r="B166" t="s">
        <v>191</v>
      </c>
      <c r="C166">
        <v>386</v>
      </c>
      <c r="D166">
        <v>10</v>
      </c>
      <c r="E166">
        <v>136</v>
      </c>
      <c r="F166">
        <v>102</v>
      </c>
      <c r="G166">
        <v>70</v>
      </c>
      <c r="H166">
        <v>18</v>
      </c>
      <c r="I166">
        <v>50</v>
      </c>
      <c r="J166">
        <v>8514</v>
      </c>
      <c r="K166">
        <v>146</v>
      </c>
      <c r="L166">
        <v>1051</v>
      </c>
      <c r="M166">
        <v>1505</v>
      </c>
      <c r="N166">
        <v>1457</v>
      </c>
      <c r="O166">
        <v>375</v>
      </c>
      <c r="P166">
        <v>3980</v>
      </c>
    </row>
    <row r="167" spans="1:16" x14ac:dyDescent="0.3">
      <c r="A167" t="s">
        <v>75</v>
      </c>
      <c r="B167" t="s">
        <v>190</v>
      </c>
      <c r="C167">
        <v>138</v>
      </c>
      <c r="D167">
        <v>3</v>
      </c>
      <c r="E167">
        <v>53</v>
      </c>
      <c r="F167">
        <v>27</v>
      </c>
      <c r="G167">
        <v>15</v>
      </c>
      <c r="H167">
        <v>6</v>
      </c>
      <c r="I167">
        <v>34</v>
      </c>
      <c r="J167">
        <v>2400</v>
      </c>
      <c r="K167">
        <v>38</v>
      </c>
      <c r="L167">
        <v>291</v>
      </c>
      <c r="M167">
        <v>443</v>
      </c>
      <c r="N167">
        <v>473</v>
      </c>
      <c r="O167">
        <v>129</v>
      </c>
      <c r="P167">
        <v>1026</v>
      </c>
    </row>
    <row r="168" spans="1:16" x14ac:dyDescent="0.3">
      <c r="A168" t="s">
        <v>69</v>
      </c>
      <c r="B168" t="s">
        <v>189</v>
      </c>
      <c r="C168">
        <v>102</v>
      </c>
      <c r="D168">
        <v>3</v>
      </c>
      <c r="E168">
        <v>41</v>
      </c>
      <c r="F168">
        <v>27</v>
      </c>
      <c r="G168">
        <v>13</v>
      </c>
      <c r="H168">
        <v>6</v>
      </c>
      <c r="I168">
        <v>12</v>
      </c>
      <c r="J168">
        <v>2339</v>
      </c>
      <c r="K168">
        <v>36</v>
      </c>
      <c r="L168">
        <v>352</v>
      </c>
      <c r="M168">
        <v>357</v>
      </c>
      <c r="N168">
        <v>415</v>
      </c>
      <c r="O168">
        <v>123</v>
      </c>
      <c r="P168">
        <v>1056</v>
      </c>
    </row>
    <row r="169" spans="1:16" x14ac:dyDescent="0.3">
      <c r="A169" t="s">
        <v>103</v>
      </c>
      <c r="B169" t="s">
        <v>84</v>
      </c>
      <c r="C169">
        <v>203</v>
      </c>
      <c r="D169">
        <v>2</v>
      </c>
      <c r="E169">
        <v>67</v>
      </c>
      <c r="F169">
        <v>40</v>
      </c>
      <c r="G169">
        <v>29</v>
      </c>
      <c r="H169">
        <v>13</v>
      </c>
      <c r="I169">
        <v>52</v>
      </c>
      <c r="J169">
        <v>7560</v>
      </c>
      <c r="K169">
        <v>74</v>
      </c>
      <c r="L169">
        <v>1132</v>
      </c>
      <c r="M169">
        <v>1150</v>
      </c>
      <c r="N169">
        <v>1169</v>
      </c>
      <c r="O169">
        <v>382</v>
      </c>
      <c r="P169">
        <v>3653</v>
      </c>
    </row>
    <row r="170" spans="1:16" x14ac:dyDescent="0.3">
      <c r="A170" t="s">
        <v>94</v>
      </c>
      <c r="B170" t="s">
        <v>188</v>
      </c>
      <c r="C170">
        <v>132</v>
      </c>
      <c r="D170">
        <v>6</v>
      </c>
      <c r="E170">
        <v>31</v>
      </c>
      <c r="F170">
        <v>42</v>
      </c>
      <c r="G170">
        <v>13</v>
      </c>
      <c r="H170">
        <v>6</v>
      </c>
      <c r="I170">
        <v>34</v>
      </c>
      <c r="J170">
        <v>4372</v>
      </c>
      <c r="K170">
        <v>54</v>
      </c>
      <c r="L170">
        <v>322</v>
      </c>
      <c r="M170">
        <v>539</v>
      </c>
      <c r="N170">
        <v>588</v>
      </c>
      <c r="O170">
        <v>192</v>
      </c>
      <c r="P170">
        <v>2677</v>
      </c>
    </row>
    <row r="171" spans="1:16" x14ac:dyDescent="0.3">
      <c r="A171" t="s">
        <v>81</v>
      </c>
      <c r="B171" t="s">
        <v>187</v>
      </c>
      <c r="C171">
        <v>89</v>
      </c>
      <c r="D171">
        <v>6</v>
      </c>
      <c r="E171">
        <v>53</v>
      </c>
      <c r="F171">
        <v>12</v>
      </c>
      <c r="G171">
        <v>3</v>
      </c>
      <c r="H171">
        <v>4</v>
      </c>
      <c r="I171">
        <v>11</v>
      </c>
      <c r="J171">
        <v>1417</v>
      </c>
      <c r="K171">
        <v>20</v>
      </c>
      <c r="L171">
        <v>168</v>
      </c>
      <c r="M171">
        <v>202</v>
      </c>
      <c r="N171">
        <v>246</v>
      </c>
      <c r="O171">
        <v>88</v>
      </c>
      <c r="P171">
        <v>693</v>
      </c>
    </row>
    <row r="172" spans="1:16" x14ac:dyDescent="0.3">
      <c r="A172" t="s">
        <v>65</v>
      </c>
      <c r="B172" t="s">
        <v>184</v>
      </c>
      <c r="C172">
        <v>275</v>
      </c>
      <c r="D172">
        <v>8</v>
      </c>
      <c r="E172">
        <v>139</v>
      </c>
      <c r="F172">
        <v>36</v>
      </c>
      <c r="G172">
        <v>29</v>
      </c>
      <c r="H172">
        <v>20</v>
      </c>
      <c r="I172">
        <v>43</v>
      </c>
      <c r="J172">
        <v>4569</v>
      </c>
      <c r="K172">
        <v>49</v>
      </c>
      <c r="L172">
        <v>657</v>
      </c>
      <c r="M172">
        <v>625</v>
      </c>
      <c r="N172">
        <v>808</v>
      </c>
      <c r="O172">
        <v>320</v>
      </c>
      <c r="P172">
        <v>2110</v>
      </c>
    </row>
    <row r="173" spans="1:16" x14ac:dyDescent="0.3">
      <c r="A173" t="s">
        <v>94</v>
      </c>
      <c r="B173" t="s">
        <v>186</v>
      </c>
      <c r="C173">
        <v>17</v>
      </c>
      <c r="D173">
        <v>0</v>
      </c>
      <c r="E173">
        <v>8</v>
      </c>
      <c r="F173">
        <v>1</v>
      </c>
      <c r="G173">
        <v>2</v>
      </c>
      <c r="H173">
        <v>0</v>
      </c>
      <c r="I173">
        <v>6</v>
      </c>
      <c r="J173">
        <v>1250</v>
      </c>
      <c r="K173">
        <v>12</v>
      </c>
      <c r="L173">
        <v>137</v>
      </c>
      <c r="M173">
        <v>146</v>
      </c>
      <c r="N173">
        <v>274</v>
      </c>
      <c r="O173">
        <v>59</v>
      </c>
      <c r="P173">
        <v>622</v>
      </c>
    </row>
    <row r="174" spans="1:16" x14ac:dyDescent="0.3">
      <c r="A174" t="s">
        <v>94</v>
      </c>
      <c r="B174" t="s">
        <v>185</v>
      </c>
      <c r="C174">
        <v>614</v>
      </c>
      <c r="D174">
        <v>19</v>
      </c>
      <c r="E174">
        <v>214</v>
      </c>
      <c r="F174">
        <v>105</v>
      </c>
      <c r="G174">
        <v>91</v>
      </c>
      <c r="H174">
        <v>26</v>
      </c>
      <c r="I174">
        <v>159</v>
      </c>
      <c r="J174">
        <v>18686</v>
      </c>
      <c r="K174">
        <v>169</v>
      </c>
      <c r="L174">
        <v>2211</v>
      </c>
      <c r="M174">
        <v>2190</v>
      </c>
      <c r="N174">
        <v>3337</v>
      </c>
      <c r="O174">
        <v>703</v>
      </c>
      <c r="P174">
        <v>10076</v>
      </c>
    </row>
  </sheetData>
  <autoFilter ref="A1:Q146" xr:uid="{0E082201-6EF4-4B00-B7CC-3900F026CC6B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소년범죄_시군구별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2019-11-27T09:01:37Z</dcterms:created>
  <dcterms:modified xsi:type="dcterms:W3CDTF">2019-11-27T12:17:06Z</dcterms:modified>
</cp:coreProperties>
</file>