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bb8704332f668d/Documents/"/>
    </mc:Choice>
  </mc:AlternateContent>
  <xr:revisionPtr revIDLastSave="669" documentId="8_{E1CB38D3-78FB-4C09-99ED-EFAE3303E788}" xr6:coauthVersionLast="45" xr6:coauthVersionMax="45" xr10:uidLastSave="{EA8E7B4E-AA5F-4C2A-9FC8-05A0CDA509FA}"/>
  <bookViews>
    <workbookView xWindow="40920" yWindow="-120" windowWidth="25440" windowHeight="15390" xr2:uid="{FA32A037-6E8C-4B7B-875C-A36D009F9006}"/>
  </bookViews>
  <sheets>
    <sheet name="Scale Readings" sheetId="1" r:id="rId1"/>
    <sheet name="Deviation Table" sheetId="7" r:id="rId2"/>
    <sheet name="Finding Accuracy Limits" sheetId="8" r:id="rId3"/>
    <sheet name="Finding Linearity Error" sheetId="9" r:id="rId4"/>
    <sheet name="Finding Repeatability Error" sheetId="10" r:id="rId5"/>
    <sheet name="Finding Hysteresis Error" sheetId="11" r:id="rId6"/>
    <sheet name="Finding Max Systematic Error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2" l="1"/>
  <c r="D3" i="12"/>
  <c r="C3" i="12"/>
  <c r="B3" i="12"/>
  <c r="H3" i="11"/>
  <c r="G3" i="11"/>
  <c r="F12" i="11"/>
  <c r="F11" i="11"/>
  <c r="F10" i="11"/>
  <c r="F9" i="11"/>
  <c r="F8" i="11"/>
  <c r="F7" i="11"/>
  <c r="F6" i="11"/>
  <c r="F5" i="11"/>
  <c r="F4" i="11"/>
  <c r="E12" i="11"/>
  <c r="E11" i="11"/>
  <c r="E10" i="11"/>
  <c r="E9" i="11"/>
  <c r="E8" i="11"/>
  <c r="E7" i="11"/>
  <c r="E6" i="11"/>
  <c r="E5" i="11"/>
  <c r="E4" i="11"/>
  <c r="D12" i="11"/>
  <c r="D11" i="11"/>
  <c r="D10" i="11"/>
  <c r="D9" i="11"/>
  <c r="D8" i="11"/>
  <c r="D7" i="11"/>
  <c r="D6" i="11"/>
  <c r="D5" i="11"/>
  <c r="D4" i="11"/>
  <c r="C12" i="11"/>
  <c r="C11" i="11"/>
  <c r="C10" i="11"/>
  <c r="C9" i="11"/>
  <c r="C4" i="11"/>
  <c r="C5" i="11"/>
  <c r="C6" i="11"/>
  <c r="C7" i="11"/>
  <c r="C8" i="11"/>
  <c r="B12" i="11"/>
  <c r="B11" i="11"/>
  <c r="B10" i="11"/>
  <c r="B9" i="11"/>
  <c r="B8" i="11"/>
  <c r="D3" i="10"/>
  <c r="C3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9" i="10"/>
  <c r="B8" i="10"/>
  <c r="B5" i="10"/>
  <c r="B6" i="10"/>
  <c r="B7" i="10"/>
  <c r="B4" i="10"/>
  <c r="K3" i="9"/>
  <c r="J3" i="9"/>
  <c r="I13" i="9"/>
  <c r="I12" i="9"/>
  <c r="I11" i="9"/>
  <c r="I10" i="9"/>
  <c r="I9" i="9"/>
  <c r="I8" i="9"/>
  <c r="I7" i="9"/>
  <c r="I6" i="9"/>
  <c r="I5" i="9"/>
  <c r="I4" i="9"/>
  <c r="I3" i="9"/>
  <c r="H3" i="9"/>
  <c r="F3" i="9"/>
  <c r="F4" i="9"/>
  <c r="F5" i="9"/>
  <c r="F6" i="9"/>
  <c r="F7" i="9"/>
  <c r="F8" i="9"/>
  <c r="F9" i="9"/>
  <c r="F11" i="9"/>
  <c r="F12" i="9"/>
  <c r="F13" i="9"/>
  <c r="F10" i="9"/>
  <c r="G4" i="9"/>
  <c r="G5" i="9"/>
  <c r="G6" i="9"/>
  <c r="G7" i="9"/>
  <c r="G8" i="9"/>
  <c r="G9" i="9"/>
  <c r="G10" i="9"/>
  <c r="G11" i="9"/>
  <c r="G12" i="9"/>
  <c r="G13" i="9"/>
  <c r="G3" i="9"/>
  <c r="E3" i="9"/>
  <c r="D3" i="9"/>
  <c r="C6" i="9"/>
  <c r="C13" i="9"/>
  <c r="C12" i="9"/>
  <c r="C11" i="9"/>
  <c r="C10" i="9"/>
  <c r="C9" i="9"/>
  <c r="C8" i="9"/>
  <c r="C7" i="9"/>
  <c r="C5" i="9"/>
  <c r="C4" i="9"/>
  <c r="C3" i="9"/>
  <c r="B15" i="9"/>
  <c r="B21" i="9"/>
  <c r="B22" i="9"/>
  <c r="B23" i="9"/>
  <c r="B5" i="9"/>
  <c r="B6" i="9"/>
  <c r="B7" i="9"/>
  <c r="B8" i="9"/>
  <c r="B9" i="9"/>
  <c r="B10" i="9"/>
  <c r="B11" i="9"/>
  <c r="B12" i="9"/>
  <c r="B13" i="9"/>
  <c r="B14" i="9"/>
  <c r="B16" i="9"/>
  <c r="B17" i="9"/>
  <c r="B18" i="9"/>
  <c r="B19" i="9"/>
  <c r="B20" i="9"/>
  <c r="B4" i="9"/>
  <c r="I4" i="8"/>
  <c r="H4" i="8"/>
  <c r="G4" i="8"/>
  <c r="F4" i="8"/>
  <c r="G8" i="7"/>
  <c r="G7" i="7"/>
  <c r="G6" i="7"/>
  <c r="G5" i="7"/>
  <c r="G4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F23" i="7"/>
  <c r="E23" i="7"/>
  <c r="D23" i="7"/>
  <c r="D22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4" i="8"/>
  <c r="D4" i="8" l="1"/>
  <c r="C4" i="8"/>
  <c r="E4" i="8" s="1"/>
</calcChain>
</file>

<file path=xl/sharedStrings.xml><?xml version="1.0" encoding="utf-8"?>
<sst xmlns="http://schemas.openxmlformats.org/spreadsheetml/2006/main" count="81" uniqueCount="49">
  <si>
    <t>True Weight (lb)</t>
  </si>
  <si>
    <t>Scale Reading</t>
  </si>
  <si>
    <t>Cycle 1</t>
  </si>
  <si>
    <t>Cycle 2</t>
  </si>
  <si>
    <t>Cycle 3</t>
  </si>
  <si>
    <t>Cycle 4</t>
  </si>
  <si>
    <t>Cycle 5</t>
  </si>
  <si>
    <t>Cycle 6</t>
  </si>
  <si>
    <t>Intercept</t>
  </si>
  <si>
    <t>Function</t>
  </si>
  <si>
    <t>Correlating</t>
  </si>
  <si>
    <t>Max of</t>
  </si>
  <si>
    <t>Min of</t>
  </si>
  <si>
    <t>Accuracy</t>
  </si>
  <si>
    <t>Span</t>
  </si>
  <si>
    <t>Max</t>
  </si>
  <si>
    <t>Limit</t>
  </si>
  <si>
    <t>Min</t>
  </si>
  <si>
    <t>Max Limit</t>
  </si>
  <si>
    <t>Percent</t>
  </si>
  <si>
    <t>Min Limit</t>
  </si>
  <si>
    <t>Values</t>
  </si>
  <si>
    <t>Scale Deviation Reading</t>
  </si>
  <si>
    <t>Average of</t>
  </si>
  <si>
    <t>Cycles</t>
  </si>
  <si>
    <t>Up-Down</t>
  </si>
  <si>
    <t xml:space="preserve">Average </t>
  </si>
  <si>
    <t>Slope of</t>
  </si>
  <si>
    <t>Fit Line</t>
  </si>
  <si>
    <t>Y</t>
  </si>
  <si>
    <t>Line</t>
  </si>
  <si>
    <t>Fit</t>
  </si>
  <si>
    <t>Absolute Value</t>
  </si>
  <si>
    <t>of Average Up-Down</t>
  </si>
  <si>
    <t>Difference</t>
  </si>
  <si>
    <t>Line Error</t>
  </si>
  <si>
    <t>Error</t>
  </si>
  <si>
    <t>Average Sum of Absolute Value</t>
  </si>
  <si>
    <t>Repeatability</t>
  </si>
  <si>
    <t>Repeatability Error</t>
  </si>
  <si>
    <t>Hysteresis</t>
  </si>
  <si>
    <t>Hysteresis Values</t>
  </si>
  <si>
    <t>Hysteresis Error</t>
  </si>
  <si>
    <t>Maximum Systematic</t>
  </si>
  <si>
    <t>Up Error</t>
  </si>
  <si>
    <t>Down Error</t>
  </si>
  <si>
    <t>Maximum Systematic Up</t>
  </si>
  <si>
    <t>Error Percent</t>
  </si>
  <si>
    <t>Maximum Systematic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</si>
</sst>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3" borderId="6" xfId="0" applyFill="1" applyBorder="1"/>
    <xf numFmtId="0" fontId="0" fillId="4" borderId="6" xfId="0" applyFill="1" applyBorder="1"/>
    <xf numFmtId="0" fontId="0" fillId="0" borderId="14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Scale Deviation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'Deviation Table'!$B$1:$B$2</c:f>
              <c:strCache>
                <c:ptCount val="2"/>
                <c:pt idx="0">
                  <c:v>Scale Deviation Reading</c:v>
                </c:pt>
                <c:pt idx="1">
                  <c:v>Cycle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'Deviation Table'!$A$3:$A$23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'Deviation Table'!$B$3:$B$23</c:f>
              <c:numCache>
                <c:formatCode>General</c:formatCode>
                <c:ptCount val="21"/>
                <c:pt idx="5">
                  <c:v>-0.23099999999999987</c:v>
                </c:pt>
                <c:pt idx="6">
                  <c:v>-0.34600000000000009</c:v>
                </c:pt>
                <c:pt idx="7">
                  <c:v>-0.24100000000000099</c:v>
                </c:pt>
                <c:pt idx="8">
                  <c:v>-0.19600000000000062</c:v>
                </c:pt>
                <c:pt idx="9">
                  <c:v>-2.0999999999999908E-2</c:v>
                </c:pt>
                <c:pt idx="10">
                  <c:v>0.1639999999999997</c:v>
                </c:pt>
                <c:pt idx="11">
                  <c:v>0.27899999999999991</c:v>
                </c:pt>
                <c:pt idx="12">
                  <c:v>0.17399999999999949</c:v>
                </c:pt>
                <c:pt idx="13">
                  <c:v>7.8999999999998849E-2</c:v>
                </c:pt>
                <c:pt idx="14">
                  <c:v>7.3999999999999844E-2</c:v>
                </c:pt>
                <c:pt idx="15">
                  <c:v>0.129</c:v>
                </c:pt>
                <c:pt idx="16">
                  <c:v>1.4000000000000234E-2</c:v>
                </c:pt>
                <c:pt idx="17">
                  <c:v>9.000000000000119E-3</c:v>
                </c:pt>
                <c:pt idx="18">
                  <c:v>0.15400000000000003</c:v>
                </c:pt>
                <c:pt idx="19">
                  <c:v>0.249</c:v>
                </c:pt>
                <c:pt idx="20">
                  <c:v>0.39400000000000002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D-48ED-9B47-2CFAAEAFAC67}"/>
            </c:ext>
          </c:extLst>
        </c:ser>
        <c:ser>
          <c:idx val="1"/>
          <c:order val="1"/>
          <c:tx>
            <c:strRef>
              <c:f>'Deviation Table'!$C$1:$C$2</c:f>
              <c:strCache>
                <c:ptCount val="2"/>
                <c:pt idx="0">
                  <c:v>Scale Deviation Reading</c:v>
                </c:pt>
                <c:pt idx="1">
                  <c:v>Cycle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'Deviation Table'!$A$3:$A$23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'Deviation Table'!$C$3:$C$23</c:f>
              <c:numCache>
                <c:formatCode>General</c:formatCode>
                <c:ptCount val="21"/>
                <c:pt idx="1">
                  <c:v>-7.1000000000000008E-2</c:v>
                </c:pt>
                <c:pt idx="2">
                  <c:v>-0.21600000000000008</c:v>
                </c:pt>
                <c:pt idx="3">
                  <c:v>-0.38100000000000001</c:v>
                </c:pt>
                <c:pt idx="4">
                  <c:v>-0.39599999999999991</c:v>
                </c:pt>
                <c:pt idx="5">
                  <c:v>-0.36099999999999977</c:v>
                </c:pt>
                <c:pt idx="6">
                  <c:v>-0.31599999999999984</c:v>
                </c:pt>
                <c:pt idx="7">
                  <c:v>-0.30100000000000104</c:v>
                </c:pt>
                <c:pt idx="8">
                  <c:v>-7.6000000000000512E-2</c:v>
                </c:pt>
                <c:pt idx="9">
                  <c:v>-8.1000000000000405E-2</c:v>
                </c:pt>
                <c:pt idx="10">
                  <c:v>0.19399999999999906</c:v>
                </c:pt>
                <c:pt idx="11">
                  <c:v>0.30900000000000016</c:v>
                </c:pt>
                <c:pt idx="12">
                  <c:v>0.32399999999999984</c:v>
                </c:pt>
                <c:pt idx="13">
                  <c:v>0.19899999999999896</c:v>
                </c:pt>
                <c:pt idx="14">
                  <c:v>0.14400000000000013</c:v>
                </c:pt>
                <c:pt idx="15">
                  <c:v>8.999999999999897E-3</c:v>
                </c:pt>
                <c:pt idx="16">
                  <c:v>2.4000000000000021E-2</c:v>
                </c:pt>
                <c:pt idx="17">
                  <c:v>0.13900000000000001</c:v>
                </c:pt>
                <c:pt idx="18">
                  <c:v>0.15400000000000003</c:v>
                </c:pt>
                <c:pt idx="19">
                  <c:v>0.33899999999999997</c:v>
                </c:pt>
                <c:pt idx="20">
                  <c:v>0.45400000000000001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D-48ED-9B47-2CFAAEAFAC67}"/>
            </c:ext>
          </c:extLst>
        </c:ser>
        <c:ser>
          <c:idx val="2"/>
          <c:order val="2"/>
          <c:tx>
            <c:strRef>
              <c:f>'Deviation Table'!$D$1:$D$2</c:f>
              <c:strCache>
                <c:ptCount val="2"/>
                <c:pt idx="0">
                  <c:v>Scale Deviation Reading</c:v>
                </c:pt>
                <c:pt idx="1">
                  <c:v>Cycle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'Deviation Table'!$A$3:$A$23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'Deviation Table'!$D$3:$D$23</c:f>
              <c:numCache>
                <c:formatCode>General</c:formatCode>
                <c:ptCount val="21"/>
                <c:pt idx="1">
                  <c:v>-0.191</c:v>
                </c:pt>
                <c:pt idx="2">
                  <c:v>-0.13600000000000001</c:v>
                </c:pt>
                <c:pt idx="3">
                  <c:v>-0.30099999999999993</c:v>
                </c:pt>
                <c:pt idx="4">
                  <c:v>-0.27600000000000002</c:v>
                </c:pt>
                <c:pt idx="5">
                  <c:v>-0.39100000000000001</c:v>
                </c:pt>
                <c:pt idx="6">
                  <c:v>-0.25599999999999978</c:v>
                </c:pt>
                <c:pt idx="7">
                  <c:v>-0.28100000000000103</c:v>
                </c:pt>
                <c:pt idx="8">
                  <c:v>-0.17600000000000016</c:v>
                </c:pt>
                <c:pt idx="9">
                  <c:v>5.9000000000000163E-2</c:v>
                </c:pt>
                <c:pt idx="10">
                  <c:v>2.3999999999999133E-2</c:v>
                </c:pt>
                <c:pt idx="11">
                  <c:v>0.3490000000000002</c:v>
                </c:pt>
                <c:pt idx="12">
                  <c:v>0.29399999999999959</c:v>
                </c:pt>
                <c:pt idx="13">
                  <c:v>6.8999999999999062E-2</c:v>
                </c:pt>
                <c:pt idx="14">
                  <c:v>0.16400000000000015</c:v>
                </c:pt>
                <c:pt idx="15">
                  <c:v>0.129</c:v>
                </c:pt>
                <c:pt idx="16">
                  <c:v>5.3999999999999826E-2</c:v>
                </c:pt>
                <c:pt idx="17">
                  <c:v>0.129</c:v>
                </c:pt>
                <c:pt idx="18">
                  <c:v>0.19400000000000006</c:v>
                </c:pt>
                <c:pt idx="19">
                  <c:v>0.33899999999999997</c:v>
                </c:pt>
                <c:pt idx="20">
                  <c:v>0.45400000000000001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D-48ED-9B47-2CFAAEAFAC67}"/>
            </c:ext>
          </c:extLst>
        </c:ser>
        <c:ser>
          <c:idx val="3"/>
          <c:order val="3"/>
          <c:tx>
            <c:strRef>
              <c:f>'Deviation Table'!$E$1:$E$2</c:f>
              <c:strCache>
                <c:ptCount val="2"/>
                <c:pt idx="0">
                  <c:v>Scale Deviation Reading</c:v>
                </c:pt>
                <c:pt idx="1">
                  <c:v>Cycle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'Deviation Table'!$A$3:$A$23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'Deviation Table'!$E$3:$E$23</c:f>
              <c:numCache>
                <c:formatCode>General</c:formatCode>
                <c:ptCount val="21"/>
                <c:pt idx="1">
                  <c:v>-0.10100000000000001</c:v>
                </c:pt>
                <c:pt idx="2">
                  <c:v>-0.27600000000000002</c:v>
                </c:pt>
                <c:pt idx="3">
                  <c:v>-0.31099999999999994</c:v>
                </c:pt>
                <c:pt idx="4">
                  <c:v>-0.39599999999999991</c:v>
                </c:pt>
                <c:pt idx="5">
                  <c:v>-0.39100000000000001</c:v>
                </c:pt>
                <c:pt idx="6">
                  <c:v>-0.21600000000000019</c:v>
                </c:pt>
                <c:pt idx="7">
                  <c:v>-0.17100000000000071</c:v>
                </c:pt>
                <c:pt idx="8">
                  <c:v>-0.18600000000000083</c:v>
                </c:pt>
                <c:pt idx="9">
                  <c:v>2.8999999999999915E-2</c:v>
                </c:pt>
                <c:pt idx="10">
                  <c:v>0.1639999999999997</c:v>
                </c:pt>
                <c:pt idx="11">
                  <c:v>0.43900000000000006</c:v>
                </c:pt>
                <c:pt idx="12">
                  <c:v>0.24399999999999977</c:v>
                </c:pt>
                <c:pt idx="13">
                  <c:v>7.8999999999998849E-2</c:v>
                </c:pt>
                <c:pt idx="14">
                  <c:v>5.3999999999999826E-2</c:v>
                </c:pt>
                <c:pt idx="15">
                  <c:v>0.129</c:v>
                </c:pt>
                <c:pt idx="16">
                  <c:v>8.4000000000000075E-2</c:v>
                </c:pt>
                <c:pt idx="17">
                  <c:v>6.899999999999995E-2</c:v>
                </c:pt>
                <c:pt idx="18">
                  <c:v>0.24399999999999988</c:v>
                </c:pt>
                <c:pt idx="19">
                  <c:v>0.33899999999999997</c:v>
                </c:pt>
                <c:pt idx="20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9D-48ED-9B47-2CFAAEAFAC67}"/>
            </c:ext>
          </c:extLst>
        </c:ser>
        <c:ser>
          <c:idx val="4"/>
          <c:order val="4"/>
          <c:tx>
            <c:strRef>
              <c:f>'Deviation Table'!$F$1:$F$2</c:f>
              <c:strCache>
                <c:ptCount val="2"/>
                <c:pt idx="0">
                  <c:v>Scale Deviation Reading</c:v>
                </c:pt>
                <c:pt idx="1">
                  <c:v>Cycle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'Deviation Table'!$A$3:$A$23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'Deviation Table'!$F$3:$F$23</c:f>
              <c:numCache>
                <c:formatCode>General</c:formatCode>
                <c:ptCount val="21"/>
                <c:pt idx="1">
                  <c:v>-8.1000000000000016E-2</c:v>
                </c:pt>
                <c:pt idx="2">
                  <c:v>-0.30600000000000005</c:v>
                </c:pt>
                <c:pt idx="3">
                  <c:v>-0.32099999999999995</c:v>
                </c:pt>
                <c:pt idx="4">
                  <c:v>-0.27600000000000002</c:v>
                </c:pt>
                <c:pt idx="5">
                  <c:v>-0.27099999999999991</c:v>
                </c:pt>
                <c:pt idx="6">
                  <c:v>-0.3660000000000001</c:v>
                </c:pt>
                <c:pt idx="7">
                  <c:v>-0.18100000000000094</c:v>
                </c:pt>
                <c:pt idx="8">
                  <c:v>-0.18600000000000083</c:v>
                </c:pt>
                <c:pt idx="9">
                  <c:v>-4.1000000000000369E-2</c:v>
                </c:pt>
                <c:pt idx="10">
                  <c:v>8.3999999999999631E-2</c:v>
                </c:pt>
                <c:pt idx="11">
                  <c:v>0.38900000000000023</c:v>
                </c:pt>
                <c:pt idx="12">
                  <c:v>0.24399999999999977</c:v>
                </c:pt>
                <c:pt idx="13">
                  <c:v>9.8999999999999311E-2</c:v>
                </c:pt>
                <c:pt idx="14">
                  <c:v>0.17399999999999993</c:v>
                </c:pt>
                <c:pt idx="15">
                  <c:v>8.8999999999999968E-2</c:v>
                </c:pt>
                <c:pt idx="16">
                  <c:v>5.3999999999999826E-2</c:v>
                </c:pt>
                <c:pt idx="17">
                  <c:v>9.000000000000119E-3</c:v>
                </c:pt>
                <c:pt idx="18">
                  <c:v>0.19400000000000006</c:v>
                </c:pt>
                <c:pt idx="19">
                  <c:v>0.17899999999999999</c:v>
                </c:pt>
                <c:pt idx="20">
                  <c:v>0.434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9D-48ED-9B47-2CFAAEAFAC67}"/>
            </c:ext>
          </c:extLst>
        </c:ser>
        <c:ser>
          <c:idx val="5"/>
          <c:order val="5"/>
          <c:tx>
            <c:strRef>
              <c:f>'Deviation Table'!$G$1:$G$2</c:f>
              <c:strCache>
                <c:ptCount val="2"/>
                <c:pt idx="0">
                  <c:v>Scale Deviation Reading</c:v>
                </c:pt>
                <c:pt idx="1">
                  <c:v>Cycle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'Deviation Table'!$A$3:$A$23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</c:numCache>
            </c:numRef>
          </c:xVal>
          <c:yVal>
            <c:numRef>
              <c:f>'Deviation Table'!$G$3:$G$23</c:f>
              <c:numCache>
                <c:formatCode>General</c:formatCode>
                <c:ptCount val="21"/>
                <c:pt idx="1">
                  <c:v>-0.16100000000000003</c:v>
                </c:pt>
                <c:pt idx="2">
                  <c:v>-0.21600000000000008</c:v>
                </c:pt>
                <c:pt idx="3">
                  <c:v>-0.33099999999999996</c:v>
                </c:pt>
                <c:pt idx="4">
                  <c:v>-0.32600000000000007</c:v>
                </c:pt>
                <c:pt idx="5">
                  <c:v>-0.32100000000000017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9D-48ED-9B47-2CFAAEAF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134200"/>
        <c:axId val="982130264"/>
      </c:scatterChart>
      <c:valAx>
        <c:axId val="98213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Weight</a:t>
                </a:r>
                <a:r>
                  <a:rPr lang="en-US" baseline="0"/>
                  <a:t>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30264"/>
        <c:crosses val="autoZero"/>
        <c:crossBetween val="midCat"/>
      </c:valAx>
      <c:valAx>
        <c:axId val="9821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Deviation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3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226218</xdr:colOff>
      <xdr:row>5</xdr:row>
      <xdr:rowOff>16669</xdr:rowOff>
    </xdr:from>
    <xdr:to>
      <xdr:col>15</xdr:col>
      <xdr:colOff>264318</xdr:colOff>
      <xdr:row>20</xdr:row>
      <xdr:rowOff>45244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55A80-BE12-4E17-B130-F79BA873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7EE1-993C-4CC9-A688-ABE0C832E7F9}">
  <dimension ref="A1:O50"/>
  <sheetViews>
    <sheetView tabSelected="1" zoomScaleNormal="100" workbookViewId="0">
      <selection activeCell="I12" sqref="I12"/>
    </sheetView>
  </sheetViews>
  <sheetFormatPr defaultRowHeight="14.25" x14ac:dyDescent="0.45"/>
  <cols>
    <col min="8" max="8" width="17.9296875" bestFit="1" customWidth="1"/>
    <col min="9" max="10" width="10.06640625" bestFit="1" customWidth="1"/>
    <col min="11" max="11" width="8.06640625" bestFit="1" customWidth="1"/>
    <col min="12" max="13" width="5" bestFit="1" customWidth="1"/>
    <col min="14" max="14" width="9" bestFit="1" customWidth="1"/>
    <col min="15" max="15" width="8.73046875" bestFit="1" customWidth="1"/>
  </cols>
  <sheetData>
    <row r="1" spans="1:15" x14ac:dyDescent="0.45">
      <c r="A1" s="3" t="s">
        <v>0</v>
      </c>
      <c r="B1" s="5" t="s">
        <v>1</v>
      </c>
      <c r="C1" s="5"/>
      <c r="D1" s="5"/>
      <c r="E1" s="5"/>
      <c r="F1" s="5"/>
      <c r="G1" s="6"/>
      <c r="H1" s="14"/>
      <c r="I1" s="15"/>
      <c r="J1" s="15"/>
      <c r="K1" s="15"/>
      <c r="L1" s="15"/>
      <c r="M1" s="15"/>
      <c r="N1" s="15"/>
      <c r="O1" s="15"/>
    </row>
    <row r="2" spans="1:15" x14ac:dyDescent="0.45">
      <c r="A2" s="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6"/>
      <c r="I2" s="17"/>
      <c r="J2" s="17"/>
      <c r="K2" s="17"/>
      <c r="L2" s="17"/>
      <c r="M2" s="17"/>
      <c r="N2" s="17"/>
      <c r="O2" s="17"/>
    </row>
    <row r="3" spans="1:15" x14ac:dyDescent="0.45">
      <c r="A3" s="25">
        <v>0</v>
      </c>
      <c r="B3" s="29"/>
      <c r="C3" s="29"/>
      <c r="D3" s="29"/>
      <c r="E3" s="29"/>
      <c r="F3" s="29"/>
      <c r="G3" s="29"/>
    </row>
    <row r="4" spans="1:15" x14ac:dyDescent="0.45">
      <c r="A4" s="27">
        <v>0.5</v>
      </c>
      <c r="B4" s="30"/>
      <c r="C4" s="31">
        <v>0.2</v>
      </c>
      <c r="D4" s="31">
        <v>0.08</v>
      </c>
      <c r="E4" s="31">
        <v>0.17</v>
      </c>
      <c r="F4" s="31">
        <v>0.19</v>
      </c>
      <c r="G4" s="31">
        <v>0.11</v>
      </c>
      <c r="H4" s="7"/>
      <c r="I4" s="7"/>
      <c r="J4" s="7"/>
    </row>
    <row r="5" spans="1:15" x14ac:dyDescent="0.45">
      <c r="A5" s="27">
        <v>1</v>
      </c>
      <c r="B5" s="30"/>
      <c r="C5" s="31">
        <v>0.7</v>
      </c>
      <c r="D5" s="31">
        <v>0.78</v>
      </c>
      <c r="E5" s="31">
        <v>0.64</v>
      </c>
      <c r="F5" s="31">
        <v>0.61</v>
      </c>
      <c r="G5" s="31">
        <v>0.7</v>
      </c>
      <c r="H5" s="7"/>
    </row>
    <row r="6" spans="1:15" x14ac:dyDescent="0.45">
      <c r="A6" s="25">
        <v>1.5</v>
      </c>
      <c r="B6" s="32"/>
      <c r="C6" s="33">
        <v>1.18</v>
      </c>
      <c r="D6" s="33">
        <v>1.26</v>
      </c>
      <c r="E6" s="33">
        <v>1.25</v>
      </c>
      <c r="F6" s="33">
        <v>1.24</v>
      </c>
      <c r="G6" s="33">
        <v>1.23</v>
      </c>
      <c r="H6" s="7"/>
    </row>
    <row r="7" spans="1:15" x14ac:dyDescent="0.45">
      <c r="A7" s="25">
        <v>2</v>
      </c>
      <c r="B7" s="32"/>
      <c r="C7" s="33">
        <v>1.81</v>
      </c>
      <c r="D7" s="33">
        <v>1.93</v>
      </c>
      <c r="E7" s="33">
        <v>1.81</v>
      </c>
      <c r="F7" s="33">
        <v>1.93</v>
      </c>
      <c r="G7" s="33">
        <v>1.88</v>
      </c>
      <c r="H7" s="7"/>
    </row>
    <row r="8" spans="1:15" x14ac:dyDescent="0.45">
      <c r="A8" s="27">
        <v>2.5</v>
      </c>
      <c r="B8" s="31">
        <v>2.62</v>
      </c>
      <c r="C8" s="31">
        <v>2.4900000000000002</v>
      </c>
      <c r="D8" s="31">
        <v>2.46</v>
      </c>
      <c r="E8" s="31">
        <v>2.46</v>
      </c>
      <c r="F8" s="31">
        <v>2.58</v>
      </c>
      <c r="G8" s="31">
        <v>2.5299999999999998</v>
      </c>
      <c r="H8" s="7"/>
    </row>
    <row r="9" spans="1:15" x14ac:dyDescent="0.45">
      <c r="A9" s="27">
        <v>3</v>
      </c>
      <c r="B9" s="31">
        <v>3.15</v>
      </c>
      <c r="C9" s="31">
        <v>3.18</v>
      </c>
      <c r="D9" s="31">
        <v>3.24</v>
      </c>
      <c r="E9" s="31">
        <v>3.28</v>
      </c>
      <c r="F9" s="31">
        <v>3.13</v>
      </c>
      <c r="G9" s="30"/>
      <c r="H9" s="7"/>
    </row>
    <row r="10" spans="1:15" x14ac:dyDescent="0.45">
      <c r="A10" s="25">
        <v>3.5</v>
      </c>
      <c r="B10" s="33">
        <v>3.9</v>
      </c>
      <c r="C10" s="33">
        <v>3.84</v>
      </c>
      <c r="D10" s="33">
        <v>3.86</v>
      </c>
      <c r="E10" s="33">
        <v>3.97</v>
      </c>
      <c r="F10" s="33">
        <v>3.96</v>
      </c>
      <c r="G10" s="32"/>
      <c r="H10" s="7"/>
    </row>
    <row r="11" spans="1:15" x14ac:dyDescent="0.45">
      <c r="A11" s="25">
        <v>4</v>
      </c>
      <c r="B11" s="33">
        <v>4.59</v>
      </c>
      <c r="C11" s="33">
        <v>4.71</v>
      </c>
      <c r="D11" s="33">
        <v>4.6100000000000003</v>
      </c>
      <c r="E11" s="33">
        <v>4.5999999999999996</v>
      </c>
      <c r="F11" s="33">
        <v>4.5999999999999996</v>
      </c>
      <c r="G11" s="32"/>
      <c r="H11" s="7"/>
    </row>
    <row r="12" spans="1:15" x14ac:dyDescent="0.45">
      <c r="A12" s="27">
        <v>4.5</v>
      </c>
      <c r="B12" s="31">
        <v>5.41</v>
      </c>
      <c r="C12" s="31">
        <v>5.35</v>
      </c>
      <c r="D12" s="31">
        <v>5.49</v>
      </c>
      <c r="E12" s="31">
        <v>5.46</v>
      </c>
      <c r="F12" s="31">
        <v>5.39</v>
      </c>
      <c r="G12" s="30"/>
      <c r="H12" s="7"/>
    </row>
    <row r="13" spans="1:15" x14ac:dyDescent="0.45">
      <c r="A13" s="27">
        <v>5</v>
      </c>
      <c r="B13" s="31">
        <v>6.24</v>
      </c>
      <c r="C13" s="31">
        <v>6.27</v>
      </c>
      <c r="D13" s="31">
        <v>6.1</v>
      </c>
      <c r="E13" s="31">
        <v>6.24</v>
      </c>
      <c r="F13" s="31">
        <v>6.16</v>
      </c>
      <c r="G13" s="30"/>
      <c r="H13" s="7"/>
    </row>
    <row r="14" spans="1:15" x14ac:dyDescent="0.45">
      <c r="A14" s="25">
        <v>4.5</v>
      </c>
      <c r="B14" s="33">
        <v>5.71</v>
      </c>
      <c r="C14" s="33">
        <v>5.74</v>
      </c>
      <c r="D14" s="33">
        <v>5.78</v>
      </c>
      <c r="E14" s="33">
        <v>5.87</v>
      </c>
      <c r="F14" s="33">
        <v>5.82</v>
      </c>
      <c r="G14" s="32"/>
      <c r="H14" s="7"/>
    </row>
    <row r="15" spans="1:15" x14ac:dyDescent="0.45">
      <c r="A15" s="25">
        <v>4</v>
      </c>
      <c r="B15" s="33">
        <v>4.96</v>
      </c>
      <c r="C15" s="33">
        <v>5.1100000000000003</v>
      </c>
      <c r="D15" s="33">
        <v>5.08</v>
      </c>
      <c r="E15" s="33">
        <v>5.03</v>
      </c>
      <c r="F15" s="33">
        <v>5.03</v>
      </c>
      <c r="G15" s="32"/>
      <c r="H15" s="7"/>
    </row>
    <row r="16" spans="1:15" x14ac:dyDescent="0.45">
      <c r="A16" s="27">
        <v>3.5</v>
      </c>
      <c r="B16" s="31">
        <v>4.22</v>
      </c>
      <c r="C16" s="31">
        <v>4.34</v>
      </c>
      <c r="D16" s="31">
        <v>4.21</v>
      </c>
      <c r="E16" s="31">
        <v>4.22</v>
      </c>
      <c r="F16" s="31">
        <v>4.24</v>
      </c>
      <c r="G16" s="30"/>
      <c r="H16" s="7"/>
    </row>
    <row r="17" spans="1:8" x14ac:dyDescent="0.45">
      <c r="A17" s="27">
        <v>3</v>
      </c>
      <c r="B17" s="31">
        <v>3.57</v>
      </c>
      <c r="C17" s="31">
        <v>3.64</v>
      </c>
      <c r="D17" s="31">
        <v>3.66</v>
      </c>
      <c r="E17" s="31">
        <v>3.55</v>
      </c>
      <c r="F17" s="31">
        <v>3.67</v>
      </c>
      <c r="G17" s="30"/>
      <c r="H17" s="7"/>
    </row>
    <row r="18" spans="1:8" x14ac:dyDescent="0.45">
      <c r="A18" s="25">
        <v>2.5</v>
      </c>
      <c r="B18" s="33">
        <v>2.98</v>
      </c>
      <c r="C18" s="33">
        <v>2.86</v>
      </c>
      <c r="D18" s="33">
        <v>2.98</v>
      </c>
      <c r="E18" s="33">
        <v>2.98</v>
      </c>
      <c r="F18" s="33">
        <v>2.94</v>
      </c>
      <c r="G18" s="32"/>
      <c r="H18" s="7"/>
    </row>
    <row r="19" spans="1:8" x14ac:dyDescent="0.45">
      <c r="A19" s="25">
        <v>2</v>
      </c>
      <c r="B19" s="33">
        <v>2.2200000000000002</v>
      </c>
      <c r="C19" s="33">
        <v>2.23</v>
      </c>
      <c r="D19" s="33">
        <v>2.2599999999999998</v>
      </c>
      <c r="E19" s="33">
        <v>2.29</v>
      </c>
      <c r="F19" s="33">
        <v>2.2599999999999998</v>
      </c>
      <c r="G19" s="32"/>
      <c r="H19" s="7"/>
    </row>
    <row r="20" spans="1:8" x14ac:dyDescent="0.45">
      <c r="A20" s="27">
        <v>1.5</v>
      </c>
      <c r="B20" s="31">
        <v>1.57</v>
      </c>
      <c r="C20" s="31">
        <v>1.7</v>
      </c>
      <c r="D20" s="31">
        <v>1.69</v>
      </c>
      <c r="E20" s="31">
        <v>1.63</v>
      </c>
      <c r="F20" s="31">
        <v>1.57</v>
      </c>
      <c r="G20" s="30"/>
      <c r="H20" s="7"/>
    </row>
    <row r="21" spans="1:8" x14ac:dyDescent="0.45">
      <c r="A21" s="27">
        <v>1</v>
      </c>
      <c r="B21" s="31">
        <v>1.07</v>
      </c>
      <c r="C21" s="31">
        <v>1.07</v>
      </c>
      <c r="D21" s="31">
        <v>1.1100000000000001</v>
      </c>
      <c r="E21" s="31">
        <v>1.1599999999999999</v>
      </c>
      <c r="F21" s="31">
        <v>1.1100000000000001</v>
      </c>
      <c r="G21" s="30"/>
      <c r="H21" s="7"/>
    </row>
    <row r="22" spans="1:8" x14ac:dyDescent="0.45">
      <c r="A22" s="25">
        <v>0.5</v>
      </c>
      <c r="B22" s="33">
        <v>0.52</v>
      </c>
      <c r="C22" s="33">
        <v>0.61</v>
      </c>
      <c r="D22" s="33">
        <v>0.61</v>
      </c>
      <c r="E22" s="33">
        <v>0.61</v>
      </c>
      <c r="F22" s="33">
        <v>0.45</v>
      </c>
      <c r="G22" s="32"/>
      <c r="H22" s="7"/>
    </row>
    <row r="23" spans="1:8" x14ac:dyDescent="0.45">
      <c r="A23" s="25">
        <v>0</v>
      </c>
      <c r="B23" s="33">
        <v>0.02</v>
      </c>
      <c r="C23" s="33">
        <v>0.08</v>
      </c>
      <c r="D23" s="33">
        <v>0.08</v>
      </c>
      <c r="E23" s="33">
        <v>-0.03</v>
      </c>
      <c r="F23" s="33">
        <v>0.06</v>
      </c>
      <c r="G23" s="32"/>
      <c r="H23" s="7"/>
    </row>
    <row r="26" spans="1:8" x14ac:dyDescent="0.45">
      <c r="E26" s="18"/>
      <c r="F26" s="18"/>
      <c r="G26" s="18"/>
    </row>
    <row r="27" spans="1:8" x14ac:dyDescent="0.45">
      <c r="A27" s="19"/>
      <c r="B27" s="19"/>
      <c r="C27" s="19"/>
      <c r="D27" s="19"/>
      <c r="E27" s="19"/>
      <c r="F27" s="19"/>
      <c r="G27" s="19"/>
      <c r="H27" s="18"/>
    </row>
    <row r="28" spans="1:8" x14ac:dyDescent="0.45">
      <c r="A28" s="19"/>
      <c r="B28" s="20"/>
      <c r="C28" s="20"/>
      <c r="D28" s="20"/>
      <c r="E28" s="20"/>
      <c r="F28" s="20"/>
      <c r="G28" s="20"/>
      <c r="H28" s="18"/>
    </row>
    <row r="29" spans="1:8" x14ac:dyDescent="0.45">
      <c r="A29" s="21"/>
      <c r="B29" s="22"/>
      <c r="C29" s="22"/>
      <c r="D29" s="22"/>
      <c r="E29" s="22"/>
      <c r="F29" s="22"/>
      <c r="G29" s="22"/>
    </row>
    <row r="30" spans="1:8" x14ac:dyDescent="0.45">
      <c r="A30" s="21"/>
      <c r="B30" s="22"/>
      <c r="C30" s="22"/>
      <c r="D30" s="22"/>
      <c r="E30" s="22"/>
      <c r="F30" s="22"/>
      <c r="G30" s="22"/>
    </row>
    <row r="31" spans="1:8" x14ac:dyDescent="0.45">
      <c r="A31" s="21"/>
      <c r="B31" s="22"/>
      <c r="C31" s="22"/>
      <c r="D31" s="22"/>
      <c r="E31" s="22"/>
      <c r="F31" s="22"/>
      <c r="G31" s="22"/>
    </row>
    <row r="32" spans="1:8" x14ac:dyDescent="0.45">
      <c r="A32" s="21"/>
      <c r="B32" s="22"/>
      <c r="C32" s="22"/>
      <c r="D32" s="22"/>
      <c r="E32" s="22"/>
      <c r="F32" s="22"/>
      <c r="G32" s="22"/>
    </row>
    <row r="33" spans="1:7" x14ac:dyDescent="0.45">
      <c r="A33" s="21"/>
      <c r="B33" s="22"/>
      <c r="C33" s="22"/>
      <c r="D33" s="22"/>
      <c r="E33" s="22"/>
      <c r="F33" s="22"/>
      <c r="G33" s="22"/>
    </row>
    <row r="34" spans="1:7" x14ac:dyDescent="0.45">
      <c r="A34" s="21"/>
      <c r="B34" s="22"/>
      <c r="C34" s="22"/>
      <c r="D34" s="22"/>
      <c r="E34" s="22"/>
      <c r="F34" s="22"/>
      <c r="G34" s="22"/>
    </row>
    <row r="35" spans="1:7" x14ac:dyDescent="0.45">
      <c r="A35" s="21"/>
      <c r="B35" s="22"/>
      <c r="C35" s="22"/>
      <c r="D35" s="22"/>
      <c r="E35" s="22"/>
      <c r="F35" s="22"/>
      <c r="G35" s="22"/>
    </row>
    <row r="36" spans="1:7" x14ac:dyDescent="0.45">
      <c r="A36" s="21"/>
      <c r="B36" s="22"/>
      <c r="C36" s="22"/>
      <c r="D36" s="22"/>
      <c r="E36" s="22"/>
      <c r="F36" s="22"/>
      <c r="G36" s="22"/>
    </row>
    <row r="37" spans="1:7" x14ac:dyDescent="0.45">
      <c r="A37" s="21"/>
      <c r="B37" s="22"/>
      <c r="C37" s="22"/>
      <c r="D37" s="22"/>
      <c r="E37" s="22"/>
      <c r="F37" s="22"/>
      <c r="G37" s="22"/>
    </row>
    <row r="38" spans="1:7" x14ac:dyDescent="0.45">
      <c r="A38" s="21"/>
      <c r="B38" s="22"/>
      <c r="C38" s="22"/>
      <c r="D38" s="22"/>
      <c r="E38" s="22"/>
      <c r="F38" s="22"/>
      <c r="G38" s="22"/>
    </row>
    <row r="39" spans="1:7" x14ac:dyDescent="0.45">
      <c r="A39" s="21"/>
      <c r="B39" s="22"/>
      <c r="C39" s="22"/>
      <c r="D39" s="22"/>
      <c r="E39" s="22"/>
      <c r="F39" s="22"/>
      <c r="G39" s="22"/>
    </row>
    <row r="40" spans="1:7" x14ac:dyDescent="0.45">
      <c r="A40" s="21"/>
      <c r="B40" s="22"/>
      <c r="C40" s="22"/>
      <c r="D40" s="22"/>
      <c r="E40" s="22"/>
      <c r="F40" s="22"/>
      <c r="G40" s="22"/>
    </row>
    <row r="41" spans="1:7" x14ac:dyDescent="0.45">
      <c r="A41" s="21"/>
      <c r="B41" s="22"/>
      <c r="C41" s="22"/>
      <c r="D41" s="22"/>
      <c r="E41" s="22"/>
      <c r="F41" s="22"/>
      <c r="G41" s="22"/>
    </row>
    <row r="42" spans="1:7" x14ac:dyDescent="0.45">
      <c r="A42" s="21"/>
      <c r="B42" s="22"/>
      <c r="C42" s="22"/>
      <c r="D42" s="22"/>
      <c r="E42" s="22"/>
      <c r="F42" s="22"/>
      <c r="G42" s="22"/>
    </row>
    <row r="43" spans="1:7" x14ac:dyDescent="0.45">
      <c r="A43" s="21"/>
      <c r="B43" s="22"/>
      <c r="C43" s="22"/>
      <c r="D43" s="22"/>
      <c r="E43" s="22"/>
      <c r="F43" s="22"/>
      <c r="G43" s="22"/>
    </row>
    <row r="44" spans="1:7" x14ac:dyDescent="0.45">
      <c r="A44" s="21"/>
      <c r="B44" s="22"/>
      <c r="C44" s="22"/>
      <c r="D44" s="22"/>
      <c r="E44" s="22"/>
      <c r="F44" s="22"/>
      <c r="G44" s="22"/>
    </row>
    <row r="45" spans="1:7" x14ac:dyDescent="0.45">
      <c r="A45" s="21"/>
      <c r="B45" s="22"/>
      <c r="C45" s="22"/>
      <c r="D45" s="22"/>
      <c r="E45" s="22"/>
      <c r="F45" s="22"/>
      <c r="G45" s="22"/>
    </row>
    <row r="46" spans="1:7" x14ac:dyDescent="0.45">
      <c r="A46" s="21"/>
      <c r="B46" s="22"/>
      <c r="C46" s="22"/>
      <c r="D46" s="22"/>
      <c r="E46" s="22"/>
      <c r="F46" s="22"/>
      <c r="G46" s="22"/>
    </row>
    <row r="47" spans="1:7" x14ac:dyDescent="0.45">
      <c r="A47" s="21"/>
      <c r="B47" s="22"/>
      <c r="C47" s="22"/>
      <c r="D47" s="22"/>
      <c r="E47" s="22"/>
      <c r="F47" s="22"/>
      <c r="G47" s="22"/>
    </row>
    <row r="48" spans="1:7" x14ac:dyDescent="0.45">
      <c r="A48" s="21"/>
      <c r="B48" s="22"/>
      <c r="C48" s="22"/>
      <c r="D48" s="22"/>
      <c r="E48" s="22"/>
      <c r="F48" s="22"/>
      <c r="G48" s="22"/>
    </row>
    <row r="49" spans="1:7" x14ac:dyDescent="0.45">
      <c r="A49" s="23"/>
      <c r="B49" s="24"/>
      <c r="C49" s="24"/>
      <c r="D49" s="24"/>
      <c r="E49" s="24"/>
      <c r="F49" s="24"/>
      <c r="G49" s="24"/>
    </row>
    <row r="50" spans="1:7" x14ac:dyDescent="0.45">
      <c r="A50" s="18"/>
    </row>
  </sheetData>
  <mergeCells count="2">
    <mergeCell ref="A1:A2"/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F137-35AC-4461-B493-43B4C4C83C4A}">
  <dimension ref="A1:G23"/>
  <sheetViews>
    <sheetView workbookViewId="0">
      <selection activeCell="L24" sqref="L24"/>
    </sheetView>
  </sheetViews>
  <sheetFormatPr defaultRowHeight="14.25" x14ac:dyDescent="0.45"/>
  <sheetData>
    <row r="1" spans="1:7" x14ac:dyDescent="0.45">
      <c r="A1" s="3" t="s">
        <v>0</v>
      </c>
      <c r="B1" s="5" t="s">
        <v>22</v>
      </c>
      <c r="C1" s="5"/>
      <c r="D1" s="5"/>
      <c r="E1" s="5"/>
      <c r="F1" s="5"/>
      <c r="G1" s="6"/>
    </row>
    <row r="2" spans="1:7" x14ac:dyDescent="0.45">
      <c r="A2" s="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45">
      <c r="A3" s="25">
        <v>0</v>
      </c>
      <c r="B3" s="26"/>
      <c r="C3" s="26"/>
      <c r="D3" s="26"/>
      <c r="E3" s="26"/>
      <c r="F3" s="26"/>
      <c r="G3" s="26"/>
    </row>
    <row r="4" spans="1:7" x14ac:dyDescent="0.45">
      <c r="A4" s="27">
        <v>0.5</v>
      </c>
      <c r="B4" s="28"/>
      <c r="C4" s="28">
        <f>'Scale Readings'!$C$4-'Finding Accuracy Limits'!B4</f>
        <v>-7.1000000000000008E-2</v>
      </c>
      <c r="D4" s="28">
        <f>'Scale Readings'!$D$4-'Finding Accuracy Limits'!B4</f>
        <v>-0.191</v>
      </c>
      <c r="E4" s="28">
        <f>'Scale Readings'!$E$4-'Finding Accuracy Limits'!B4</f>
        <v>-0.10100000000000001</v>
      </c>
      <c r="F4" s="28">
        <f>'Scale Readings'!$F$4-'Finding Accuracy Limits'!B4</f>
        <v>-8.1000000000000016E-2</v>
      </c>
      <c r="G4" s="28">
        <f>'Scale Readings'!$G$4-'Finding Accuracy Limits'!B4</f>
        <v>-0.16100000000000003</v>
      </c>
    </row>
    <row r="5" spans="1:7" x14ac:dyDescent="0.45">
      <c r="A5" s="27">
        <v>1</v>
      </c>
      <c r="B5" s="28"/>
      <c r="C5" s="28">
        <f>'Scale Readings'!$C$5-'Finding Accuracy Limits'!B5</f>
        <v>-0.21600000000000008</v>
      </c>
      <c r="D5" s="28">
        <f>'Scale Readings'!$D$5-'Finding Accuracy Limits'!B5</f>
        <v>-0.13600000000000001</v>
      </c>
      <c r="E5" s="28">
        <f>'Scale Readings'!$E$5-'Finding Accuracy Limits'!B5</f>
        <v>-0.27600000000000002</v>
      </c>
      <c r="F5" s="28">
        <f>'Scale Readings'!$F$5-'Finding Accuracy Limits'!B5</f>
        <v>-0.30600000000000005</v>
      </c>
      <c r="G5" s="28">
        <f>'Scale Readings'!$G$5-'Finding Accuracy Limits'!B5</f>
        <v>-0.21600000000000008</v>
      </c>
    </row>
    <row r="6" spans="1:7" x14ac:dyDescent="0.45">
      <c r="A6" s="25">
        <v>1.5</v>
      </c>
      <c r="B6" s="26"/>
      <c r="C6" s="26">
        <f>'Scale Readings'!$C$6-'Finding Accuracy Limits'!B6</f>
        <v>-0.38100000000000001</v>
      </c>
      <c r="D6" s="26">
        <f>'Scale Readings'!$D$6-'Finding Accuracy Limits'!B6</f>
        <v>-0.30099999999999993</v>
      </c>
      <c r="E6" s="26">
        <f>'Scale Readings'!$E$6-'Finding Accuracy Limits'!B6</f>
        <v>-0.31099999999999994</v>
      </c>
      <c r="F6" s="26">
        <f>'Scale Readings'!$F$6-'Finding Accuracy Limits'!B6</f>
        <v>-0.32099999999999995</v>
      </c>
      <c r="G6" s="26">
        <f>'Scale Readings'!$G$6-'Finding Accuracy Limits'!B6</f>
        <v>-0.33099999999999996</v>
      </c>
    </row>
    <row r="7" spans="1:7" x14ac:dyDescent="0.45">
      <c r="A7" s="25">
        <v>2</v>
      </c>
      <c r="B7" s="26"/>
      <c r="C7" s="26">
        <f>'Scale Readings'!$C$7-'Finding Accuracy Limits'!B7</f>
        <v>-0.39599999999999991</v>
      </c>
      <c r="D7" s="26">
        <f>'Scale Readings'!$D$7-'Finding Accuracy Limits'!B7</f>
        <v>-0.27600000000000002</v>
      </c>
      <c r="E7" s="26">
        <f>'Scale Readings'!$E$7-'Finding Accuracy Limits'!B7</f>
        <v>-0.39599999999999991</v>
      </c>
      <c r="F7" s="26">
        <f>'Scale Readings'!$F$7-'Finding Accuracy Limits'!B7</f>
        <v>-0.27600000000000002</v>
      </c>
      <c r="G7" s="26">
        <f>'Scale Readings'!$G$7-'Finding Accuracy Limits'!B7</f>
        <v>-0.32600000000000007</v>
      </c>
    </row>
    <row r="8" spans="1:7" x14ac:dyDescent="0.45">
      <c r="A8" s="27">
        <v>2.5</v>
      </c>
      <c r="B8" s="28">
        <f>'Scale Readings'!$B$8-'Finding Accuracy Limits'!B8</f>
        <v>-0.23099999999999987</v>
      </c>
      <c r="C8" s="28">
        <f>'Scale Readings'!$C$8-'Finding Accuracy Limits'!B8</f>
        <v>-0.36099999999999977</v>
      </c>
      <c r="D8" s="28">
        <f>'Scale Readings'!$D$8-'Finding Accuracy Limits'!B8</f>
        <v>-0.39100000000000001</v>
      </c>
      <c r="E8" s="28">
        <f>'Scale Readings'!$E$8-'Finding Accuracy Limits'!B8</f>
        <v>-0.39100000000000001</v>
      </c>
      <c r="F8" s="28">
        <f>'Scale Readings'!$F$8-'Finding Accuracy Limits'!B8</f>
        <v>-0.27099999999999991</v>
      </c>
      <c r="G8" s="28">
        <f>'Scale Readings'!$G$8-'Finding Accuracy Limits'!B8</f>
        <v>-0.32100000000000017</v>
      </c>
    </row>
    <row r="9" spans="1:7" x14ac:dyDescent="0.45">
      <c r="A9" s="27">
        <v>3</v>
      </c>
      <c r="B9" s="28">
        <f>'Scale Readings'!$B$9-'Finding Accuracy Limits'!B9</f>
        <v>-0.34600000000000009</v>
      </c>
      <c r="C9" s="28">
        <f>'Scale Readings'!$C$9-'Finding Accuracy Limits'!B9</f>
        <v>-0.31599999999999984</v>
      </c>
      <c r="D9" s="28">
        <f>'Scale Readings'!$D$9-'Finding Accuracy Limits'!B9</f>
        <v>-0.25599999999999978</v>
      </c>
      <c r="E9" s="28">
        <f>'Scale Readings'!$E$9-'Finding Accuracy Limits'!B9</f>
        <v>-0.21600000000000019</v>
      </c>
      <c r="F9" s="28">
        <f>'Scale Readings'!$F$9-'Finding Accuracy Limits'!B9</f>
        <v>-0.3660000000000001</v>
      </c>
      <c r="G9" s="28"/>
    </row>
    <row r="10" spans="1:7" x14ac:dyDescent="0.45">
      <c r="A10" s="25">
        <v>3.5</v>
      </c>
      <c r="B10" s="26">
        <f>'Scale Readings'!$B$10-'Finding Accuracy Limits'!B10</f>
        <v>-0.24100000000000099</v>
      </c>
      <c r="C10" s="26">
        <f>'Scale Readings'!$C$10-'Finding Accuracy Limits'!B10</f>
        <v>-0.30100000000000104</v>
      </c>
      <c r="D10" s="26">
        <f>'Scale Readings'!$D$10-'Finding Accuracy Limits'!B10</f>
        <v>-0.28100000000000103</v>
      </c>
      <c r="E10" s="26">
        <f>'Scale Readings'!$E$10-'Finding Accuracy Limits'!B10</f>
        <v>-0.17100000000000071</v>
      </c>
      <c r="F10" s="26">
        <f>'Scale Readings'!$F$10-'Finding Accuracy Limits'!B10</f>
        <v>-0.18100000000000094</v>
      </c>
      <c r="G10" s="26"/>
    </row>
    <row r="11" spans="1:7" x14ac:dyDescent="0.45">
      <c r="A11" s="25">
        <v>4</v>
      </c>
      <c r="B11" s="26">
        <f>'Scale Readings'!$B$11-'Finding Accuracy Limits'!B11</f>
        <v>-0.19600000000000062</v>
      </c>
      <c r="C11" s="26">
        <f>'Scale Readings'!$C$11-'Finding Accuracy Limits'!B11</f>
        <v>-7.6000000000000512E-2</v>
      </c>
      <c r="D11" s="26">
        <f>'Scale Readings'!$D$11-'Finding Accuracy Limits'!B11</f>
        <v>-0.17600000000000016</v>
      </c>
      <c r="E11" s="26">
        <f>'Scale Readings'!$E$11-'Finding Accuracy Limits'!B11</f>
        <v>-0.18600000000000083</v>
      </c>
      <c r="F11" s="26">
        <f>'Scale Readings'!$F$11-'Finding Accuracy Limits'!B11</f>
        <v>-0.18600000000000083</v>
      </c>
      <c r="G11" s="26"/>
    </row>
    <row r="12" spans="1:7" x14ac:dyDescent="0.45">
      <c r="A12" s="27">
        <v>4.5</v>
      </c>
      <c r="B12" s="28">
        <f>'Scale Readings'!$B$12-'Finding Accuracy Limits'!B12</f>
        <v>-2.0999999999999908E-2</v>
      </c>
      <c r="C12" s="28">
        <f>'Scale Readings'!$C$12-'Finding Accuracy Limits'!B12</f>
        <v>-8.1000000000000405E-2</v>
      </c>
      <c r="D12" s="28">
        <f>'Scale Readings'!$D$12-'Finding Accuracy Limits'!B12</f>
        <v>5.9000000000000163E-2</v>
      </c>
      <c r="E12" s="28">
        <f>'Scale Readings'!$E$12-'Finding Accuracy Limits'!B12</f>
        <v>2.8999999999999915E-2</v>
      </c>
      <c r="F12" s="28">
        <f>'Scale Readings'!$F$12-'Finding Accuracy Limits'!B12</f>
        <v>-4.1000000000000369E-2</v>
      </c>
      <c r="G12" s="28"/>
    </row>
    <row r="13" spans="1:7" x14ac:dyDescent="0.45">
      <c r="A13" s="27">
        <v>5</v>
      </c>
      <c r="B13" s="28">
        <f>'Scale Readings'!$B$13-'Finding Accuracy Limits'!B13</f>
        <v>0.1639999999999997</v>
      </c>
      <c r="C13" s="28">
        <f>'Scale Readings'!$C$13-'Finding Accuracy Limits'!B13</f>
        <v>0.19399999999999906</v>
      </c>
      <c r="D13" s="28">
        <f>'Scale Readings'!$D$13-'Finding Accuracy Limits'!B13</f>
        <v>2.3999999999999133E-2</v>
      </c>
      <c r="E13" s="28">
        <f>'Scale Readings'!$E$13-'Finding Accuracy Limits'!B13</f>
        <v>0.1639999999999997</v>
      </c>
      <c r="F13" s="28">
        <f>'Scale Readings'!$F$13-'Finding Accuracy Limits'!B13</f>
        <v>8.3999999999999631E-2</v>
      </c>
      <c r="G13" s="28"/>
    </row>
    <row r="14" spans="1:7" x14ac:dyDescent="0.45">
      <c r="A14" s="25">
        <v>4.5</v>
      </c>
      <c r="B14" s="26">
        <f>'Scale Readings'!$B$14-'Finding Accuracy Limits'!B14</f>
        <v>0.27899999999999991</v>
      </c>
      <c r="C14" s="26">
        <f>'Scale Readings'!$C$14-'Finding Accuracy Limits'!B14</f>
        <v>0.30900000000000016</v>
      </c>
      <c r="D14" s="26">
        <f>'Scale Readings'!$D$14-'Finding Accuracy Limits'!B14</f>
        <v>0.3490000000000002</v>
      </c>
      <c r="E14" s="26">
        <f>'Scale Readings'!$E$14-'Finding Accuracy Limits'!B14</f>
        <v>0.43900000000000006</v>
      </c>
      <c r="F14" s="26">
        <f>'Scale Readings'!$F$14-'Finding Accuracy Limits'!B14</f>
        <v>0.38900000000000023</v>
      </c>
      <c r="G14" s="26"/>
    </row>
    <row r="15" spans="1:7" x14ac:dyDescent="0.45">
      <c r="A15" s="25">
        <v>4</v>
      </c>
      <c r="B15" s="26">
        <f>'Scale Readings'!$B$15-'Finding Accuracy Limits'!B15</f>
        <v>0.17399999999999949</v>
      </c>
      <c r="C15" s="26">
        <f>'Scale Readings'!$C$15-'Finding Accuracy Limits'!B15</f>
        <v>0.32399999999999984</v>
      </c>
      <c r="D15" s="26">
        <f>'Scale Readings'!$D$15-'Finding Accuracy Limits'!B15</f>
        <v>0.29399999999999959</v>
      </c>
      <c r="E15" s="26">
        <f>'Scale Readings'!$E$15-'Finding Accuracy Limits'!B15</f>
        <v>0.24399999999999977</v>
      </c>
      <c r="F15" s="26">
        <f>'Scale Readings'!$F$15-'Finding Accuracy Limits'!B15</f>
        <v>0.24399999999999977</v>
      </c>
      <c r="G15" s="26"/>
    </row>
    <row r="16" spans="1:7" x14ac:dyDescent="0.45">
      <c r="A16" s="27">
        <v>3.5</v>
      </c>
      <c r="B16" s="28">
        <f>'Scale Readings'!$B$16-'Finding Accuracy Limits'!B16</f>
        <v>7.8999999999998849E-2</v>
      </c>
      <c r="C16" s="28">
        <f>'Scale Readings'!$C$16-'Finding Accuracy Limits'!B16</f>
        <v>0.19899999999999896</v>
      </c>
      <c r="D16" s="28">
        <f>'Scale Readings'!$D$16-'Finding Accuracy Limits'!B16</f>
        <v>6.8999999999999062E-2</v>
      </c>
      <c r="E16" s="28">
        <f>'Scale Readings'!$E$16-'Finding Accuracy Limits'!B16</f>
        <v>7.8999999999998849E-2</v>
      </c>
      <c r="F16" s="28">
        <f>'Scale Readings'!$F$16-'Finding Accuracy Limits'!B16</f>
        <v>9.8999999999999311E-2</v>
      </c>
      <c r="G16" s="28"/>
    </row>
    <row r="17" spans="1:7" x14ac:dyDescent="0.45">
      <c r="A17" s="27">
        <v>3</v>
      </c>
      <c r="B17" s="28">
        <f>'Scale Readings'!$B$17-'Finding Accuracy Limits'!B17</f>
        <v>7.3999999999999844E-2</v>
      </c>
      <c r="C17" s="28">
        <f>'Scale Readings'!$C$17-'Finding Accuracy Limits'!B17</f>
        <v>0.14400000000000013</v>
      </c>
      <c r="D17" s="28">
        <f>'Scale Readings'!$D$17-'Finding Accuracy Limits'!B17</f>
        <v>0.16400000000000015</v>
      </c>
      <c r="E17" s="28">
        <f>'Scale Readings'!$E$17-'Finding Accuracy Limits'!B17</f>
        <v>5.3999999999999826E-2</v>
      </c>
      <c r="F17" s="28">
        <f>'Scale Readings'!$F$17-'Finding Accuracy Limits'!B17</f>
        <v>0.17399999999999993</v>
      </c>
      <c r="G17" s="28"/>
    </row>
    <row r="18" spans="1:7" x14ac:dyDescent="0.45">
      <c r="A18" s="25">
        <v>2.5</v>
      </c>
      <c r="B18" s="26">
        <f>'Scale Readings'!$B$18-'Finding Accuracy Limits'!B18</f>
        <v>0.129</v>
      </c>
      <c r="C18" s="26">
        <f>'Scale Readings'!$C$18-'Finding Accuracy Limits'!B18</f>
        <v>8.999999999999897E-3</v>
      </c>
      <c r="D18" s="26">
        <f>'Scale Readings'!$D$18-'Finding Accuracy Limits'!B18</f>
        <v>0.129</v>
      </c>
      <c r="E18" s="26">
        <f>'Scale Readings'!$E$18-'Finding Accuracy Limits'!B18</f>
        <v>0.129</v>
      </c>
      <c r="F18" s="26">
        <f>'Scale Readings'!$F$18-'Finding Accuracy Limits'!B18</f>
        <v>8.8999999999999968E-2</v>
      </c>
      <c r="G18" s="26"/>
    </row>
    <row r="19" spans="1:7" x14ac:dyDescent="0.45">
      <c r="A19" s="25">
        <v>2</v>
      </c>
      <c r="B19" s="26">
        <f>'Scale Readings'!$B$19-'Finding Accuracy Limits'!B19</f>
        <v>1.4000000000000234E-2</v>
      </c>
      <c r="C19" s="26">
        <f>'Scale Readings'!$C$19-'Finding Accuracy Limits'!B19</f>
        <v>2.4000000000000021E-2</v>
      </c>
      <c r="D19" s="26">
        <f>'Scale Readings'!$D$19-'Finding Accuracy Limits'!B19</f>
        <v>5.3999999999999826E-2</v>
      </c>
      <c r="E19" s="26">
        <f>'Scale Readings'!$E$19-'Finding Accuracy Limits'!B19</f>
        <v>8.4000000000000075E-2</v>
      </c>
      <c r="F19" s="26">
        <f>'Scale Readings'!$F$19-'Finding Accuracy Limits'!B19</f>
        <v>5.3999999999999826E-2</v>
      </c>
      <c r="G19" s="26"/>
    </row>
    <row r="20" spans="1:7" x14ac:dyDescent="0.45">
      <c r="A20" s="27">
        <v>1.5</v>
      </c>
      <c r="B20" s="28">
        <f>'Scale Readings'!$B$20-'Finding Accuracy Limits'!B20</f>
        <v>9.000000000000119E-3</v>
      </c>
      <c r="C20" s="28">
        <f>'Scale Readings'!$C$20-'Finding Accuracy Limits'!B20</f>
        <v>0.13900000000000001</v>
      </c>
      <c r="D20" s="28">
        <f>'Scale Readings'!$D$20-'Finding Accuracy Limits'!B20</f>
        <v>0.129</v>
      </c>
      <c r="E20" s="28">
        <f>'Scale Readings'!$E$20-'Finding Accuracy Limits'!B20</f>
        <v>6.899999999999995E-2</v>
      </c>
      <c r="F20" s="28">
        <f>'Scale Readings'!$F$20-'Finding Accuracy Limits'!B20</f>
        <v>9.000000000000119E-3</v>
      </c>
      <c r="G20" s="28"/>
    </row>
    <row r="21" spans="1:7" x14ac:dyDescent="0.45">
      <c r="A21" s="27">
        <v>1</v>
      </c>
      <c r="B21" s="28">
        <f>'Scale Readings'!$B$21-'Finding Accuracy Limits'!B21</f>
        <v>0.15400000000000003</v>
      </c>
      <c r="C21" s="28">
        <f>'Scale Readings'!$C$21-'Finding Accuracy Limits'!B21</f>
        <v>0.15400000000000003</v>
      </c>
      <c r="D21" s="28">
        <f>'Scale Readings'!$D$21-'Finding Accuracy Limits'!B21</f>
        <v>0.19400000000000006</v>
      </c>
      <c r="E21" s="28">
        <f>'Scale Readings'!$E$21-'Finding Accuracy Limits'!B21</f>
        <v>0.24399999999999988</v>
      </c>
      <c r="F21" s="28">
        <f>'Scale Readings'!$F$21-'Finding Accuracy Limits'!B21</f>
        <v>0.19400000000000006</v>
      </c>
      <c r="G21" s="28"/>
    </row>
    <row r="22" spans="1:7" x14ac:dyDescent="0.45">
      <c r="A22" s="25">
        <v>0.5</v>
      </c>
      <c r="B22" s="26">
        <f>'Scale Readings'!$B$22-'Finding Accuracy Limits'!B22</f>
        <v>0.249</v>
      </c>
      <c r="C22" s="26">
        <f>'Scale Readings'!$C$22-'Finding Accuracy Limits'!B22</f>
        <v>0.33899999999999997</v>
      </c>
      <c r="D22" s="26">
        <f>'Scale Readings'!$D$22-'Finding Accuracy Limits'!B22</f>
        <v>0.33899999999999997</v>
      </c>
      <c r="E22" s="26">
        <f>'Scale Readings'!$E$22-'Finding Accuracy Limits'!B22</f>
        <v>0.33899999999999997</v>
      </c>
      <c r="F22" s="26">
        <f>'Scale Readings'!$F$22-'Finding Accuracy Limits'!B22</f>
        <v>0.17899999999999999</v>
      </c>
      <c r="G22" s="26"/>
    </row>
    <row r="23" spans="1:7" x14ac:dyDescent="0.45">
      <c r="A23" s="25">
        <v>0</v>
      </c>
      <c r="B23" s="26">
        <f>'Scale Readings'!$B$23-'Finding Accuracy Limits'!B23</f>
        <v>0.39400000000000002</v>
      </c>
      <c r="C23" s="26">
        <f>'Scale Readings'!$C$23-'Finding Accuracy Limits'!B23</f>
        <v>0.45400000000000001</v>
      </c>
      <c r="D23" s="26">
        <f>'Scale Readings'!$D$23-'Finding Accuracy Limits'!B23</f>
        <v>0.45400000000000001</v>
      </c>
      <c r="E23" s="26">
        <f>'Scale Readings'!$E$23-'Finding Accuracy Limits'!B23</f>
        <v>0.34399999999999997</v>
      </c>
      <c r="F23" s="26">
        <f>'Scale Readings'!$F$23-'Finding Accuracy Limits'!B23</f>
        <v>0.434</v>
      </c>
      <c r="G23" s="26"/>
    </row>
  </sheetData>
  <mergeCells count="2">
    <mergeCell ref="A1:A2"/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3A00-416A-4653-A9A0-8706866704D2}">
  <dimension ref="A1:K23"/>
  <sheetViews>
    <sheetView workbookViewId="0">
      <selection activeCell="J15" sqref="J15"/>
    </sheetView>
  </sheetViews>
  <sheetFormatPr defaultRowHeight="14.25" x14ac:dyDescent="0.45"/>
  <cols>
    <col min="1" max="4" width="10.06640625" bestFit="1" customWidth="1"/>
    <col min="5" max="5" width="8.06640625" bestFit="1" customWidth="1"/>
    <col min="6" max="6" width="5.73046875" bestFit="1" customWidth="1"/>
    <col min="7" max="7" width="6.33203125" bestFit="1" customWidth="1"/>
    <col min="8" max="8" width="10.73046875" customWidth="1"/>
    <col min="9" max="9" width="12.33203125" bestFit="1" customWidth="1"/>
  </cols>
  <sheetData>
    <row r="1" spans="1:11" x14ac:dyDescent="0.45">
      <c r="A1" s="3" t="s">
        <v>0</v>
      </c>
      <c r="B1" s="10" t="s">
        <v>10</v>
      </c>
      <c r="C1" s="11" t="s">
        <v>11</v>
      </c>
      <c r="D1" s="12" t="s">
        <v>12</v>
      </c>
      <c r="E1" s="12" t="s">
        <v>13</v>
      </c>
      <c r="F1" s="12" t="s">
        <v>15</v>
      </c>
      <c r="G1" s="12" t="s">
        <v>17</v>
      </c>
      <c r="H1" s="12" t="s">
        <v>18</v>
      </c>
      <c r="I1" s="13" t="s">
        <v>20</v>
      </c>
    </row>
    <row r="2" spans="1:11" x14ac:dyDescent="0.45">
      <c r="A2" s="4"/>
      <c r="B2" s="34" t="s">
        <v>9</v>
      </c>
      <c r="C2" s="35" t="s">
        <v>10</v>
      </c>
      <c r="D2" s="8" t="s">
        <v>10</v>
      </c>
      <c r="E2" s="8" t="s">
        <v>14</v>
      </c>
      <c r="F2" s="8" t="s">
        <v>16</v>
      </c>
      <c r="G2" s="8" t="s">
        <v>16</v>
      </c>
      <c r="H2" s="8" t="s">
        <v>19</v>
      </c>
      <c r="I2" s="36" t="s">
        <v>19</v>
      </c>
    </row>
    <row r="3" spans="1:11" x14ac:dyDescent="0.45">
      <c r="A3" s="25">
        <v>0</v>
      </c>
      <c r="B3" s="37"/>
      <c r="C3" s="37"/>
      <c r="D3" s="37"/>
      <c r="E3" s="37"/>
      <c r="F3" s="37"/>
      <c r="G3" s="37"/>
      <c r="H3" s="37"/>
      <c r="I3" s="37"/>
    </row>
    <row r="4" spans="1:11" x14ac:dyDescent="0.45">
      <c r="A4" s="27">
        <v>0.5</v>
      </c>
      <c r="B4" s="28">
        <f>(1.29*A4)-0.374</f>
        <v>0.27100000000000002</v>
      </c>
      <c r="C4" s="41">
        <f>MAX(B4:B23)</f>
        <v>6.0760000000000005</v>
      </c>
      <c r="D4" s="41">
        <f>MIN(B4:B23)</f>
        <v>-0.374</v>
      </c>
      <c r="E4" s="41">
        <f>C4-D4</f>
        <v>6.45</v>
      </c>
      <c r="F4" s="41">
        <f>MAX(MAX('Deviation Table'!B4:G23))</f>
        <v>0.45400000000000001</v>
      </c>
      <c r="G4" s="41">
        <f>MIN(MIN('Deviation Table'!B4:G23))</f>
        <v>-0.39599999999999991</v>
      </c>
      <c r="H4" s="41">
        <f>(F4/E4)*100</f>
        <v>7.0387596899224807</v>
      </c>
      <c r="I4" s="41">
        <f>(G4/E4)*100</f>
        <v>-6.1395348837209287</v>
      </c>
    </row>
    <row r="5" spans="1:11" x14ac:dyDescent="0.45">
      <c r="A5" s="27">
        <v>1</v>
      </c>
      <c r="B5" s="39">
        <f t="shared" ref="B5:B23" si="0">(1.29*A5)-0.374</f>
        <v>0.91600000000000004</v>
      </c>
      <c r="C5" s="38"/>
      <c r="D5" s="38"/>
      <c r="E5" s="38"/>
      <c r="F5" s="38"/>
      <c r="G5" s="38"/>
      <c r="H5" s="38"/>
      <c r="I5" s="38"/>
    </row>
    <row r="6" spans="1:11" x14ac:dyDescent="0.45">
      <c r="A6" s="25">
        <v>1.5</v>
      </c>
      <c r="B6" s="40">
        <f t="shared" si="0"/>
        <v>1.5609999999999999</v>
      </c>
      <c r="C6" s="38"/>
      <c r="D6" s="38"/>
      <c r="E6" s="38"/>
      <c r="F6" s="38"/>
      <c r="G6" s="38"/>
      <c r="H6" s="38"/>
      <c r="I6" s="38"/>
    </row>
    <row r="7" spans="1:11" x14ac:dyDescent="0.45">
      <c r="A7" s="25">
        <v>2</v>
      </c>
      <c r="B7" s="40">
        <f t="shared" si="0"/>
        <v>2.206</v>
      </c>
      <c r="C7" s="38"/>
      <c r="D7" s="38"/>
      <c r="E7" s="38"/>
      <c r="F7" s="38"/>
      <c r="G7" s="38"/>
      <c r="H7" s="38"/>
      <c r="I7" s="38"/>
    </row>
    <row r="8" spans="1:11" x14ac:dyDescent="0.45">
      <c r="A8" s="27">
        <v>2.5</v>
      </c>
      <c r="B8" s="39">
        <f t="shared" si="0"/>
        <v>2.851</v>
      </c>
      <c r="C8" s="38"/>
      <c r="D8" s="38"/>
      <c r="E8" s="38"/>
      <c r="F8" s="38"/>
      <c r="G8" s="38"/>
      <c r="H8" s="38"/>
      <c r="I8" s="38"/>
    </row>
    <row r="9" spans="1:11" x14ac:dyDescent="0.45">
      <c r="A9" s="27">
        <v>3</v>
      </c>
      <c r="B9" s="39">
        <f t="shared" si="0"/>
        <v>3.496</v>
      </c>
      <c r="C9" s="38"/>
      <c r="D9" s="38"/>
      <c r="E9" s="38"/>
      <c r="F9" s="38"/>
      <c r="G9" s="38"/>
      <c r="H9" s="38"/>
      <c r="I9" s="38"/>
    </row>
    <row r="10" spans="1:11" x14ac:dyDescent="0.45">
      <c r="A10" s="25">
        <v>3.5</v>
      </c>
      <c r="B10" s="40">
        <f t="shared" si="0"/>
        <v>4.1410000000000009</v>
      </c>
      <c r="C10" s="38"/>
      <c r="D10" s="38"/>
      <c r="E10" s="38"/>
      <c r="F10" s="38"/>
      <c r="G10" s="38"/>
      <c r="H10" s="38"/>
      <c r="I10" s="38"/>
    </row>
    <row r="11" spans="1:11" x14ac:dyDescent="0.45">
      <c r="A11" s="25">
        <v>4</v>
      </c>
      <c r="B11" s="40">
        <f t="shared" si="0"/>
        <v>4.7860000000000005</v>
      </c>
      <c r="C11" s="38"/>
      <c r="D11" s="38"/>
      <c r="E11" s="38"/>
      <c r="F11" s="38"/>
      <c r="G11" s="38"/>
      <c r="H11" s="38"/>
      <c r="I11" s="38"/>
    </row>
    <row r="12" spans="1:11" x14ac:dyDescent="0.45">
      <c r="A12" s="27">
        <v>4.5</v>
      </c>
      <c r="B12" s="39">
        <f t="shared" si="0"/>
        <v>5.431</v>
      </c>
      <c r="C12" s="38"/>
      <c r="D12" s="38"/>
      <c r="E12" s="38"/>
      <c r="F12" s="38"/>
      <c r="G12" s="38"/>
      <c r="H12" s="38"/>
      <c r="I12" s="38"/>
    </row>
    <row r="13" spans="1:11" x14ac:dyDescent="0.45">
      <c r="A13" s="27">
        <v>5</v>
      </c>
      <c r="B13" s="39">
        <f t="shared" si="0"/>
        <v>6.0760000000000005</v>
      </c>
      <c r="C13" s="38"/>
      <c r="D13" s="38"/>
      <c r="E13" s="38"/>
      <c r="F13" s="38"/>
      <c r="G13" s="38"/>
      <c r="H13" s="38"/>
      <c r="I13" s="38"/>
    </row>
    <row r="14" spans="1:11" x14ac:dyDescent="0.45">
      <c r="A14" s="25">
        <v>4.5</v>
      </c>
      <c r="B14" s="40">
        <f t="shared" si="0"/>
        <v>5.431</v>
      </c>
      <c r="C14" s="38"/>
      <c r="D14" s="38"/>
      <c r="E14" s="38"/>
      <c r="F14" s="38"/>
      <c r="G14" s="38"/>
      <c r="H14" s="38"/>
      <c r="I14" s="38"/>
    </row>
    <row r="15" spans="1:11" x14ac:dyDescent="0.45">
      <c r="A15" s="25">
        <v>4</v>
      </c>
      <c r="B15" s="40">
        <f t="shared" si="0"/>
        <v>4.7860000000000005</v>
      </c>
      <c r="C15" s="38"/>
      <c r="D15" s="38"/>
      <c r="E15" s="38"/>
      <c r="F15" s="38"/>
      <c r="G15" s="38"/>
      <c r="H15" s="38"/>
      <c r="I15" s="38"/>
      <c r="K15" s="18"/>
    </row>
    <row r="16" spans="1:11" x14ac:dyDescent="0.45">
      <c r="A16" s="27">
        <v>3.5</v>
      </c>
      <c r="B16" s="39">
        <f t="shared" si="0"/>
        <v>4.1410000000000009</v>
      </c>
      <c r="C16" s="38"/>
      <c r="D16" s="38"/>
      <c r="E16" s="38"/>
      <c r="F16" s="38"/>
      <c r="G16" s="38"/>
      <c r="H16" s="38"/>
      <c r="I16" s="38"/>
    </row>
    <row r="17" spans="1:9" x14ac:dyDescent="0.45">
      <c r="A17" s="27">
        <v>3</v>
      </c>
      <c r="B17" s="39">
        <f t="shared" si="0"/>
        <v>3.496</v>
      </c>
      <c r="C17" s="38"/>
      <c r="D17" s="38"/>
      <c r="E17" s="38"/>
      <c r="F17" s="38"/>
      <c r="G17" s="38"/>
      <c r="H17" s="38"/>
      <c r="I17" s="38"/>
    </row>
    <row r="18" spans="1:9" x14ac:dyDescent="0.45">
      <c r="A18" s="25">
        <v>2.5</v>
      </c>
      <c r="B18" s="40">
        <f t="shared" si="0"/>
        <v>2.851</v>
      </c>
      <c r="C18" s="38"/>
      <c r="D18" s="38"/>
      <c r="E18" s="38"/>
      <c r="F18" s="38"/>
      <c r="G18" s="38"/>
      <c r="H18" s="38"/>
      <c r="I18" s="38"/>
    </row>
    <row r="19" spans="1:9" x14ac:dyDescent="0.45">
      <c r="A19" s="25">
        <v>2</v>
      </c>
      <c r="B19" s="40">
        <f t="shared" si="0"/>
        <v>2.206</v>
      </c>
      <c r="C19" s="38"/>
      <c r="D19" s="38"/>
      <c r="E19" s="38"/>
      <c r="F19" s="38"/>
      <c r="G19" s="38"/>
      <c r="H19" s="38"/>
      <c r="I19" s="38"/>
    </row>
    <row r="20" spans="1:9" x14ac:dyDescent="0.45">
      <c r="A20" s="27">
        <v>1.5</v>
      </c>
      <c r="B20" s="39">
        <f t="shared" si="0"/>
        <v>1.5609999999999999</v>
      </c>
      <c r="C20" s="38"/>
      <c r="D20" s="38"/>
      <c r="E20" s="38"/>
      <c r="F20" s="38"/>
      <c r="G20" s="38"/>
      <c r="H20" s="38"/>
      <c r="I20" s="38"/>
    </row>
    <row r="21" spans="1:9" x14ac:dyDescent="0.45">
      <c r="A21" s="27">
        <v>1</v>
      </c>
      <c r="B21" s="39">
        <f t="shared" si="0"/>
        <v>0.91600000000000004</v>
      </c>
      <c r="C21" s="38"/>
      <c r="D21" s="38"/>
      <c r="E21" s="38"/>
      <c r="F21" s="38"/>
      <c r="G21" s="38"/>
      <c r="H21" s="38"/>
      <c r="I21" s="38"/>
    </row>
    <row r="22" spans="1:9" x14ac:dyDescent="0.45">
      <c r="A22" s="25">
        <v>0.5</v>
      </c>
      <c r="B22" s="40">
        <f t="shared" si="0"/>
        <v>0.27100000000000002</v>
      </c>
      <c r="C22" s="38"/>
      <c r="D22" s="38"/>
      <c r="E22" s="38"/>
      <c r="F22" s="38"/>
      <c r="G22" s="38"/>
      <c r="H22" s="38"/>
      <c r="I22" s="38"/>
    </row>
    <row r="23" spans="1:9" x14ac:dyDescent="0.45">
      <c r="A23" s="25">
        <v>0</v>
      </c>
      <c r="B23" s="40">
        <f t="shared" si="0"/>
        <v>-0.374</v>
      </c>
      <c r="C23" s="38"/>
      <c r="D23" s="38"/>
      <c r="E23" s="38"/>
      <c r="F23" s="38"/>
      <c r="G23" s="38"/>
      <c r="H23" s="38"/>
      <c r="I23" s="38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D33F-86AE-4E3C-99F5-103C03765E95}">
  <dimension ref="A1:K23"/>
  <sheetViews>
    <sheetView workbookViewId="0">
      <selection sqref="A1:A23"/>
    </sheetView>
  </sheetViews>
  <sheetFormatPr defaultRowHeight="14.25" x14ac:dyDescent="0.45"/>
  <cols>
    <col min="1" max="1" width="10.33203125" customWidth="1"/>
    <col min="2" max="2" width="9.796875" style="7" customWidth="1"/>
    <col min="3" max="3" width="8.73046875" style="7" bestFit="1" customWidth="1"/>
    <col min="6" max="6" width="16.59765625" bestFit="1" customWidth="1"/>
    <col min="7" max="7" width="17.86328125" bestFit="1" customWidth="1"/>
    <col min="8" max="8" width="26.265625" bestFit="1" customWidth="1"/>
  </cols>
  <sheetData>
    <row r="1" spans="1:11" x14ac:dyDescent="0.45">
      <c r="A1" s="3" t="s">
        <v>0</v>
      </c>
      <c r="B1" s="9" t="s">
        <v>23</v>
      </c>
      <c r="C1" s="9" t="s">
        <v>26</v>
      </c>
      <c r="D1" s="9" t="s">
        <v>27</v>
      </c>
      <c r="E1" s="9" t="s">
        <v>29</v>
      </c>
      <c r="F1" s="9" t="s">
        <v>31</v>
      </c>
      <c r="G1" s="9" t="s">
        <v>32</v>
      </c>
      <c r="H1" s="9" t="s">
        <v>37</v>
      </c>
      <c r="I1" s="9" t="s">
        <v>30</v>
      </c>
      <c r="J1" s="9" t="s">
        <v>30</v>
      </c>
      <c r="K1" s="9" t="s">
        <v>35</v>
      </c>
    </row>
    <row r="2" spans="1:11" x14ac:dyDescent="0.45">
      <c r="A2" s="4"/>
      <c r="B2" s="9" t="s">
        <v>24</v>
      </c>
      <c r="C2" s="9" t="s">
        <v>25</v>
      </c>
      <c r="D2" s="9" t="s">
        <v>28</v>
      </c>
      <c r="E2" s="9" t="s">
        <v>8</v>
      </c>
      <c r="F2" s="9" t="s">
        <v>30</v>
      </c>
      <c r="G2" s="9" t="s">
        <v>33</v>
      </c>
      <c r="H2" s="9" t="s">
        <v>33</v>
      </c>
      <c r="I2" s="9" t="s">
        <v>34</v>
      </c>
      <c r="J2" s="9" t="s">
        <v>36</v>
      </c>
      <c r="K2" s="9" t="s">
        <v>19</v>
      </c>
    </row>
    <row r="3" spans="1:11" x14ac:dyDescent="0.45">
      <c r="A3" s="25">
        <v>0</v>
      </c>
      <c r="B3" s="26"/>
      <c r="C3" s="26">
        <f>B23</f>
        <v>0.42149999999999999</v>
      </c>
      <c r="D3" s="26">
        <f>(C13-C3)/5</f>
        <v>-6.1000000000000124E-2</v>
      </c>
      <c r="E3" s="26">
        <f>C3</f>
        <v>0.42149999999999999</v>
      </c>
      <c r="F3" s="26">
        <f t="shared" ref="F3:F9" si="0">(-0.061*A3) +0.4215</f>
        <v>0.42149999999999999</v>
      </c>
      <c r="G3" s="26">
        <f>ABS(C3)</f>
        <v>0.42149999999999999</v>
      </c>
      <c r="H3" s="26">
        <f>SUM(G3:G13)/11</f>
        <v>0.12854545454545455</v>
      </c>
      <c r="I3" s="37">
        <f>F3-H3</f>
        <v>0.29295454545454547</v>
      </c>
      <c r="J3" s="37">
        <f>MAX(I3:I13)</f>
        <v>0.29295454545454547</v>
      </c>
      <c r="K3" s="37">
        <f>(J3/'Finding Accuracy Limits'!E4)*100</f>
        <v>4.5419309372797745</v>
      </c>
    </row>
    <row r="4" spans="1:11" x14ac:dyDescent="0.45">
      <c r="A4" s="27">
        <v>0.5</v>
      </c>
      <c r="B4" s="28">
        <f>AVERAGE('Deviation Table'!C4:G4)</f>
        <v>-0.121</v>
      </c>
      <c r="C4" s="28">
        <f>(B4+B22)/2</f>
        <v>8.8999999999999996E-2</v>
      </c>
      <c r="D4" s="29"/>
      <c r="E4" s="29"/>
      <c r="F4" s="28">
        <f t="shared" si="0"/>
        <v>0.39100000000000001</v>
      </c>
      <c r="G4" s="28">
        <f t="shared" ref="G4:G13" si="1">ABS(C4)</f>
        <v>8.8999999999999996E-2</v>
      </c>
      <c r="H4" s="29"/>
      <c r="I4" s="29">
        <f>F4-H3</f>
        <v>0.2624545454545455</v>
      </c>
      <c r="J4" s="29"/>
      <c r="K4" s="29"/>
    </row>
    <row r="5" spans="1:11" x14ac:dyDescent="0.45">
      <c r="A5" s="27">
        <v>1</v>
      </c>
      <c r="B5" s="28">
        <f>AVERAGE('Deviation Table'!C5:G5)</f>
        <v>-0.23000000000000007</v>
      </c>
      <c r="C5" s="28">
        <f>(B5+B21)/2</f>
        <v>-1.6750000000000029E-2</v>
      </c>
      <c r="D5" s="29"/>
      <c r="E5" s="29"/>
      <c r="F5" s="28">
        <f t="shared" si="0"/>
        <v>0.36049999999999999</v>
      </c>
      <c r="G5" s="28">
        <f t="shared" si="1"/>
        <v>1.6750000000000029E-2</v>
      </c>
      <c r="H5" s="29"/>
      <c r="I5" s="29">
        <f>F5-H3</f>
        <v>0.23195454545454544</v>
      </c>
      <c r="J5" s="29"/>
      <c r="K5" s="29"/>
    </row>
    <row r="6" spans="1:11" x14ac:dyDescent="0.45">
      <c r="A6" s="25">
        <v>1.5</v>
      </c>
      <c r="B6" s="26">
        <f>AVERAGE('Deviation Table'!C6:G6)</f>
        <v>-0.32899999999999996</v>
      </c>
      <c r="C6" s="26">
        <f>(B6+B20)/2</f>
        <v>-0.12124999999999997</v>
      </c>
      <c r="D6" s="37"/>
      <c r="E6" s="37"/>
      <c r="F6" s="26">
        <f t="shared" si="0"/>
        <v>0.32999999999999996</v>
      </c>
      <c r="G6" s="26">
        <f t="shared" si="1"/>
        <v>0.12124999999999997</v>
      </c>
      <c r="H6" s="37"/>
      <c r="I6" s="37">
        <f>F6-H3</f>
        <v>0.20145454545454541</v>
      </c>
      <c r="J6" s="37"/>
      <c r="K6" s="37"/>
    </row>
    <row r="7" spans="1:11" x14ac:dyDescent="0.45">
      <c r="A7" s="25">
        <v>2</v>
      </c>
      <c r="B7" s="26">
        <f>AVERAGE('Deviation Table'!C7:G7)</f>
        <v>-0.33399999999999996</v>
      </c>
      <c r="C7" s="26">
        <f>(B7+B19)/2</f>
        <v>-0.14000000000000001</v>
      </c>
      <c r="D7" s="37"/>
      <c r="E7" s="37"/>
      <c r="F7" s="26">
        <f t="shared" si="0"/>
        <v>0.29949999999999999</v>
      </c>
      <c r="G7" s="26">
        <f t="shared" si="1"/>
        <v>0.14000000000000001</v>
      </c>
      <c r="H7" s="37"/>
      <c r="I7" s="37">
        <f>F7-H3</f>
        <v>0.17095454545454544</v>
      </c>
      <c r="J7" s="37"/>
      <c r="K7" s="37"/>
    </row>
    <row r="8" spans="1:11" x14ac:dyDescent="0.45">
      <c r="A8" s="27">
        <v>2.5</v>
      </c>
      <c r="B8" s="28">
        <f>AVERAGE('Deviation Table'!C8:G8)</f>
        <v>-0.34699999999999998</v>
      </c>
      <c r="C8" s="28">
        <f>(B8+B18)/2</f>
        <v>-0.129</v>
      </c>
      <c r="D8" s="29"/>
      <c r="E8" s="29"/>
      <c r="F8" s="28">
        <f t="shared" si="0"/>
        <v>0.26900000000000002</v>
      </c>
      <c r="G8" s="28">
        <f t="shared" si="1"/>
        <v>0.129</v>
      </c>
      <c r="H8" s="29"/>
      <c r="I8" s="29">
        <f>F8-H3</f>
        <v>0.14045454545454547</v>
      </c>
      <c r="J8" s="29"/>
      <c r="K8" s="29"/>
    </row>
    <row r="9" spans="1:11" x14ac:dyDescent="0.45">
      <c r="A9" s="27">
        <v>3</v>
      </c>
      <c r="B9" s="28">
        <f>AVERAGE('Deviation Table'!C9:G9)</f>
        <v>-0.28849999999999998</v>
      </c>
      <c r="C9" s="28">
        <f>(B9+B17)/2</f>
        <v>-7.7249999999999985E-2</v>
      </c>
      <c r="D9" s="29"/>
      <c r="E9" s="29"/>
      <c r="F9" s="28">
        <f t="shared" si="0"/>
        <v>0.23849999999999999</v>
      </c>
      <c r="G9" s="28">
        <f t="shared" si="1"/>
        <v>7.7249999999999985E-2</v>
      </c>
      <c r="H9" s="29"/>
      <c r="I9" s="29">
        <f>F9-H3</f>
        <v>0.10995454545454544</v>
      </c>
      <c r="J9" s="29"/>
      <c r="K9" s="29"/>
    </row>
    <row r="10" spans="1:11" x14ac:dyDescent="0.45">
      <c r="A10" s="25">
        <v>3.5</v>
      </c>
      <c r="B10" s="26">
        <f>AVERAGE('Deviation Table'!C10:G10)</f>
        <v>-0.23350000000000093</v>
      </c>
      <c r="C10" s="26">
        <f>(B10+B16)/2</f>
        <v>-6.1000000000000942E-2</v>
      </c>
      <c r="D10" s="37"/>
      <c r="E10" s="37"/>
      <c r="F10" s="26">
        <f>(-0.061*A10) +0.4215</f>
        <v>0.20799999999999999</v>
      </c>
      <c r="G10" s="26">
        <f t="shared" si="1"/>
        <v>6.1000000000000942E-2</v>
      </c>
      <c r="H10" s="37"/>
      <c r="I10" s="37">
        <f>F10-H3</f>
        <v>7.9454545454545444E-2</v>
      </c>
      <c r="J10" s="37"/>
      <c r="K10" s="37"/>
    </row>
    <row r="11" spans="1:11" x14ac:dyDescent="0.45">
      <c r="A11" s="25">
        <v>4</v>
      </c>
      <c r="B11" s="26">
        <f>AVERAGE('Deviation Table'!C11:G11)</f>
        <v>-0.15600000000000058</v>
      </c>
      <c r="C11" s="26">
        <f>(B11+B15)/2</f>
        <v>6.0249999999999582E-2</v>
      </c>
      <c r="D11" s="37"/>
      <c r="E11" s="37"/>
      <c r="F11" s="26">
        <f t="shared" ref="F11:F13" si="2">(-0.061*A11) +0.4215</f>
        <v>0.17749999999999999</v>
      </c>
      <c r="G11" s="26">
        <f t="shared" si="1"/>
        <v>6.0249999999999582E-2</v>
      </c>
      <c r="H11" s="37"/>
      <c r="I11" s="37">
        <f>F11-H3</f>
        <v>4.8954545454545445E-2</v>
      </c>
      <c r="J11" s="37"/>
      <c r="K11" s="37"/>
    </row>
    <row r="12" spans="1:11" x14ac:dyDescent="0.45">
      <c r="A12" s="27">
        <v>4.5</v>
      </c>
      <c r="B12" s="28">
        <f>AVERAGE('Deviation Table'!C12:G12)</f>
        <v>-8.5000000000001741E-3</v>
      </c>
      <c r="C12" s="28">
        <f>(B12+B14)/2</f>
        <v>0.18149999999999999</v>
      </c>
      <c r="D12" s="29"/>
      <c r="E12" s="29"/>
      <c r="F12" s="28">
        <f t="shared" si="2"/>
        <v>0.14700000000000002</v>
      </c>
      <c r="G12" s="28">
        <f t="shared" si="1"/>
        <v>0.18149999999999999</v>
      </c>
      <c r="H12" s="29"/>
      <c r="I12" s="29">
        <f>F12-H3</f>
        <v>1.8454545454545473E-2</v>
      </c>
      <c r="J12" s="29"/>
      <c r="K12" s="29"/>
    </row>
    <row r="13" spans="1:11" x14ac:dyDescent="0.45">
      <c r="A13" s="27">
        <v>5</v>
      </c>
      <c r="B13" s="28">
        <f>AVERAGE('Deviation Table'!C13:G13)</f>
        <v>0.11649999999999938</v>
      </c>
      <c r="C13" s="28">
        <f>(B13+B13)/2</f>
        <v>0.11649999999999938</v>
      </c>
      <c r="D13" s="29"/>
      <c r="E13" s="29"/>
      <c r="F13" s="28">
        <f t="shared" si="2"/>
        <v>0.11649999999999999</v>
      </c>
      <c r="G13" s="28">
        <f t="shared" si="1"/>
        <v>0.11649999999999938</v>
      </c>
      <c r="H13" s="29"/>
      <c r="I13" s="29">
        <f>F13-H3</f>
        <v>-1.2045454545454554E-2</v>
      </c>
      <c r="J13" s="29"/>
      <c r="K13" s="29"/>
    </row>
    <row r="14" spans="1:11" x14ac:dyDescent="0.45">
      <c r="A14" s="25">
        <v>4.5</v>
      </c>
      <c r="B14" s="26">
        <f>AVERAGE('Deviation Table'!C14:G14)</f>
        <v>0.37150000000000016</v>
      </c>
      <c r="C14" s="26"/>
      <c r="D14" s="42"/>
      <c r="E14" s="42"/>
      <c r="F14" s="42"/>
      <c r="G14" s="42"/>
      <c r="H14" s="42"/>
      <c r="I14" s="42"/>
      <c r="J14" s="42"/>
      <c r="K14" s="42"/>
    </row>
    <row r="15" spans="1:11" x14ac:dyDescent="0.45">
      <c r="A15" s="25">
        <v>4</v>
      </c>
      <c r="B15" s="26">
        <f>AVERAGE('Deviation Table'!C15:F15)</f>
        <v>0.27649999999999975</v>
      </c>
      <c r="C15" s="26"/>
      <c r="D15" s="42"/>
      <c r="E15" s="42"/>
      <c r="F15" s="42"/>
      <c r="G15" s="42"/>
      <c r="H15" s="42"/>
      <c r="I15" s="42"/>
      <c r="J15" s="42"/>
      <c r="K15" s="42"/>
    </row>
    <row r="16" spans="1:11" x14ac:dyDescent="0.45">
      <c r="A16" s="27">
        <v>3.5</v>
      </c>
      <c r="B16" s="28">
        <f>AVERAGE('Deviation Table'!C16:G16)</f>
        <v>0.11149999999999904</v>
      </c>
      <c r="C16" s="28"/>
      <c r="D16" s="42"/>
      <c r="E16" s="42"/>
      <c r="F16" s="42"/>
      <c r="G16" s="42"/>
      <c r="H16" s="42"/>
      <c r="I16" s="42"/>
      <c r="J16" s="42"/>
      <c r="K16" s="42"/>
    </row>
    <row r="17" spans="1:11" x14ac:dyDescent="0.45">
      <c r="A17" s="27">
        <v>3</v>
      </c>
      <c r="B17" s="28">
        <f>AVERAGE('Deviation Table'!C17:G17)</f>
        <v>0.13400000000000001</v>
      </c>
      <c r="C17" s="28"/>
      <c r="D17" s="42"/>
      <c r="E17" s="42"/>
      <c r="F17" s="42"/>
      <c r="G17" s="42"/>
      <c r="H17" s="42"/>
      <c r="I17" s="42"/>
      <c r="J17" s="42"/>
      <c r="K17" s="42"/>
    </row>
    <row r="18" spans="1:11" x14ac:dyDescent="0.45">
      <c r="A18" s="25">
        <v>2.5</v>
      </c>
      <c r="B18" s="26">
        <f>AVERAGE('Deviation Table'!C18:G18)</f>
        <v>8.8999999999999968E-2</v>
      </c>
      <c r="C18" s="26"/>
      <c r="D18" s="42"/>
      <c r="E18" s="42"/>
      <c r="F18" s="42"/>
      <c r="G18" s="42"/>
      <c r="H18" s="42"/>
      <c r="I18" s="42"/>
      <c r="J18" s="42"/>
      <c r="K18" s="42"/>
    </row>
    <row r="19" spans="1:11" x14ac:dyDescent="0.45">
      <c r="A19" s="25">
        <v>2</v>
      </c>
      <c r="B19" s="26">
        <f>AVERAGE('Deviation Table'!C19:G19)</f>
        <v>5.3999999999999937E-2</v>
      </c>
      <c r="C19" s="26"/>
      <c r="D19" s="42"/>
      <c r="E19" s="42"/>
      <c r="F19" s="42"/>
      <c r="G19" s="42"/>
      <c r="H19" s="42"/>
      <c r="I19" s="42"/>
      <c r="J19" s="42"/>
      <c r="K19" s="42"/>
    </row>
    <row r="20" spans="1:11" x14ac:dyDescent="0.45">
      <c r="A20" s="27">
        <v>1.5</v>
      </c>
      <c r="B20" s="28">
        <f>AVERAGE('Deviation Table'!C20:G20)</f>
        <v>8.6500000000000021E-2</v>
      </c>
      <c r="C20" s="28"/>
      <c r="D20" s="42"/>
      <c r="E20" s="42"/>
      <c r="F20" s="42"/>
      <c r="G20" s="42"/>
      <c r="H20" s="42"/>
      <c r="I20" s="42"/>
      <c r="J20" s="42"/>
      <c r="K20" s="42"/>
    </row>
    <row r="21" spans="1:11" x14ac:dyDescent="0.45">
      <c r="A21" s="27">
        <v>1</v>
      </c>
      <c r="B21" s="28">
        <f>AVERAGE('Deviation Table'!C21:F21)</f>
        <v>0.19650000000000001</v>
      </c>
      <c r="C21" s="28"/>
      <c r="D21" s="42"/>
      <c r="E21" s="42"/>
      <c r="F21" s="42"/>
      <c r="G21" s="42"/>
      <c r="H21" s="42"/>
      <c r="I21" s="42"/>
      <c r="J21" s="42"/>
      <c r="K21" s="42"/>
    </row>
    <row r="22" spans="1:11" x14ac:dyDescent="0.45">
      <c r="A22" s="25">
        <v>0.5</v>
      </c>
      <c r="B22" s="26">
        <f>AVERAGE('Deviation Table'!C22:F22)</f>
        <v>0.29899999999999999</v>
      </c>
      <c r="C22" s="26"/>
      <c r="D22" s="42"/>
      <c r="E22" s="42"/>
      <c r="F22" s="42"/>
      <c r="G22" s="42"/>
      <c r="H22" s="42"/>
      <c r="I22" s="42"/>
      <c r="J22" s="42"/>
      <c r="K22" s="42"/>
    </row>
    <row r="23" spans="1:11" x14ac:dyDescent="0.45">
      <c r="A23" s="25">
        <v>0</v>
      </c>
      <c r="B23" s="26">
        <f>AVERAGE('Deviation Table'!C23:F23)</f>
        <v>0.42149999999999999</v>
      </c>
      <c r="C23" s="26"/>
      <c r="D23" s="42"/>
      <c r="E23" s="42"/>
      <c r="F23" s="42"/>
      <c r="G23" s="42"/>
      <c r="H23" s="42"/>
      <c r="I23" s="42"/>
      <c r="J23" s="42"/>
      <c r="K23" s="42"/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CD-FEF1-4696-B3A4-B4B1A50E948D}">
  <dimension ref="A1:D23"/>
  <sheetViews>
    <sheetView workbookViewId="0">
      <selection activeCell="D3" sqref="D3"/>
    </sheetView>
  </sheetViews>
  <sheetFormatPr defaultRowHeight="14.25" x14ac:dyDescent="0.45"/>
  <cols>
    <col min="2" max="2" width="11.46484375" bestFit="1" customWidth="1"/>
    <col min="3" max="3" width="11.46484375" style="7" bestFit="1" customWidth="1"/>
    <col min="4" max="4" width="16" style="7" bestFit="1" customWidth="1"/>
  </cols>
  <sheetData>
    <row r="1" spans="1:4" x14ac:dyDescent="0.45">
      <c r="A1" s="3" t="s">
        <v>0</v>
      </c>
      <c r="B1" s="9" t="s">
        <v>38</v>
      </c>
      <c r="C1" s="9" t="s">
        <v>38</v>
      </c>
      <c r="D1" s="9" t="s">
        <v>39</v>
      </c>
    </row>
    <row r="2" spans="1:4" x14ac:dyDescent="0.45">
      <c r="A2" s="4"/>
      <c r="B2" s="9" t="s">
        <v>21</v>
      </c>
      <c r="C2" s="9" t="s">
        <v>36</v>
      </c>
      <c r="D2" s="9" t="s">
        <v>19</v>
      </c>
    </row>
    <row r="3" spans="1:4" x14ac:dyDescent="0.45">
      <c r="A3" s="25">
        <v>0</v>
      </c>
      <c r="B3" s="37"/>
      <c r="C3" s="26">
        <f>MAX(B4:B23)</f>
        <v>0.17000000000000004</v>
      </c>
      <c r="D3" s="26">
        <f>(C3/'Finding Accuracy Limits'!E4)*100</f>
        <v>2.6356589147286829</v>
      </c>
    </row>
    <row r="4" spans="1:4" x14ac:dyDescent="0.45">
      <c r="A4" s="27">
        <v>0.5</v>
      </c>
      <c r="B4" s="29">
        <f>MAX('Deviation Table'!C4:G4)-MIN('Deviation Table'!C4:G4)</f>
        <v>0.12</v>
      </c>
      <c r="C4" s="43"/>
      <c r="D4" s="43"/>
    </row>
    <row r="5" spans="1:4" x14ac:dyDescent="0.45">
      <c r="A5" s="27">
        <v>1</v>
      </c>
      <c r="B5" s="29">
        <f>MAX('Deviation Table'!C5:G5)-MIN('Deviation Table'!C5:G5)</f>
        <v>0.17000000000000004</v>
      </c>
      <c r="C5" s="43"/>
      <c r="D5" s="43"/>
    </row>
    <row r="6" spans="1:4" x14ac:dyDescent="0.45">
      <c r="A6" s="25">
        <v>1.5</v>
      </c>
      <c r="B6" s="37">
        <f>MAX('Deviation Table'!C6:G6)-MIN('Deviation Table'!C6:G6)</f>
        <v>8.0000000000000071E-2</v>
      </c>
      <c r="C6" s="43"/>
      <c r="D6" s="43"/>
    </row>
    <row r="7" spans="1:4" x14ac:dyDescent="0.45">
      <c r="A7" s="25">
        <v>2</v>
      </c>
      <c r="B7" s="37">
        <f>MAX('Deviation Table'!C7:G7)-MIN('Deviation Table'!C7:G7)</f>
        <v>0.11999999999999988</v>
      </c>
      <c r="C7" s="43"/>
      <c r="D7" s="43"/>
    </row>
    <row r="8" spans="1:4" x14ac:dyDescent="0.45">
      <c r="A8" s="27">
        <v>2.5</v>
      </c>
      <c r="B8" s="29">
        <f>MAX('Deviation Table'!B8:G8)-MIN('Deviation Table'!B8:G8)</f>
        <v>0.16000000000000014</v>
      </c>
      <c r="C8" s="43"/>
      <c r="D8" s="43"/>
    </row>
    <row r="9" spans="1:4" x14ac:dyDescent="0.45">
      <c r="A9" s="27">
        <v>3</v>
      </c>
      <c r="B9" s="29">
        <f>MAX('Deviation Table'!B9:F9)-MIN('Deviation Table'!B9:F9)</f>
        <v>0.14999999999999991</v>
      </c>
      <c r="C9" s="43"/>
      <c r="D9" s="43"/>
    </row>
    <row r="10" spans="1:4" x14ac:dyDescent="0.45">
      <c r="A10" s="25">
        <v>3.5</v>
      </c>
      <c r="B10" s="37">
        <f>MAX('Deviation Table'!B10:F10)-MIN('Deviation Table'!B10:F10)</f>
        <v>0.13000000000000034</v>
      </c>
      <c r="C10" s="43"/>
      <c r="D10" s="43"/>
    </row>
    <row r="11" spans="1:4" x14ac:dyDescent="0.45">
      <c r="A11" s="25">
        <v>4</v>
      </c>
      <c r="B11" s="37">
        <f>MAX('Deviation Table'!B11:F11)-MIN('Deviation Table'!B11:F11)</f>
        <v>0.12000000000000011</v>
      </c>
      <c r="C11" s="43"/>
      <c r="D11" s="43"/>
    </row>
    <row r="12" spans="1:4" x14ac:dyDescent="0.45">
      <c r="A12" s="27">
        <v>4.5</v>
      </c>
      <c r="B12" s="29">
        <f>MAX('Deviation Table'!B12:F12)-MIN('Deviation Table'!B12:F12)</f>
        <v>0.14000000000000057</v>
      </c>
      <c r="C12" s="43"/>
      <c r="D12" s="43"/>
    </row>
    <row r="13" spans="1:4" x14ac:dyDescent="0.45">
      <c r="A13" s="27">
        <v>5</v>
      </c>
      <c r="B13" s="29">
        <f>MAX('Deviation Table'!B13:F13)-MIN('Deviation Table'!B13:F13)</f>
        <v>0.16999999999999993</v>
      </c>
      <c r="C13" s="43"/>
      <c r="D13" s="43"/>
    </row>
    <row r="14" spans="1:4" x14ac:dyDescent="0.45">
      <c r="A14" s="25">
        <v>4.5</v>
      </c>
      <c r="B14" s="37">
        <f>MAX('Deviation Table'!B14:F14)-MIN('Deviation Table'!B14:F14)</f>
        <v>0.16000000000000014</v>
      </c>
      <c r="C14" s="43"/>
      <c r="D14" s="43"/>
    </row>
    <row r="15" spans="1:4" x14ac:dyDescent="0.45">
      <c r="A15" s="25">
        <v>4</v>
      </c>
      <c r="B15" s="37">
        <f>MAX('Deviation Table'!B15:F15)-MIN('Deviation Table'!B15:F15)</f>
        <v>0.15000000000000036</v>
      </c>
      <c r="C15" s="43"/>
      <c r="D15" s="43"/>
    </row>
    <row r="16" spans="1:4" x14ac:dyDescent="0.45">
      <c r="A16" s="27">
        <v>3.5</v>
      </c>
      <c r="B16" s="29">
        <f>MAX('Deviation Table'!B16:F16)-MIN('Deviation Table'!B16:F16)</f>
        <v>0.12999999999999989</v>
      </c>
      <c r="C16" s="43"/>
      <c r="D16" s="43"/>
    </row>
    <row r="17" spans="1:4" x14ac:dyDescent="0.45">
      <c r="A17" s="27">
        <v>3</v>
      </c>
      <c r="B17" s="29">
        <f>MAX('Deviation Table'!B17:F17)-MIN('Deviation Table'!B17:F17)</f>
        <v>0.12000000000000011</v>
      </c>
      <c r="C17" s="43"/>
      <c r="D17" s="43"/>
    </row>
    <row r="18" spans="1:4" x14ac:dyDescent="0.45">
      <c r="A18" s="25">
        <v>2.5</v>
      </c>
      <c r="B18" s="37">
        <f>MAX('Deviation Table'!B18:F18)-MIN('Deviation Table'!B18:F18)</f>
        <v>0.12000000000000011</v>
      </c>
      <c r="C18" s="43"/>
      <c r="D18" s="43"/>
    </row>
    <row r="19" spans="1:4" x14ac:dyDescent="0.45">
      <c r="A19" s="25">
        <v>2</v>
      </c>
      <c r="B19" s="37">
        <f>MAX('Deviation Table'!B19:F19)-MIN('Deviation Table'!B19:F19)</f>
        <v>6.999999999999984E-2</v>
      </c>
      <c r="C19" s="43"/>
      <c r="D19" s="43"/>
    </row>
    <row r="20" spans="1:4" x14ac:dyDescent="0.45">
      <c r="A20" s="27">
        <v>1.5</v>
      </c>
      <c r="B20" s="29">
        <f>MAX('Deviation Table'!B20:F20)-MIN('Deviation Table'!B20:F20)</f>
        <v>0.12999999999999989</v>
      </c>
      <c r="C20" s="43"/>
      <c r="D20" s="43"/>
    </row>
    <row r="21" spans="1:4" x14ac:dyDescent="0.45">
      <c r="A21" s="27">
        <v>1</v>
      </c>
      <c r="B21" s="29">
        <f>MAX('Deviation Table'!B21:F21)-MIN('Deviation Table'!B21:F21)</f>
        <v>8.9999999999999858E-2</v>
      </c>
      <c r="C21" s="43"/>
      <c r="D21" s="43"/>
    </row>
    <row r="22" spans="1:4" x14ac:dyDescent="0.45">
      <c r="A22" s="25">
        <v>0.5</v>
      </c>
      <c r="B22" s="37">
        <f>MAX('Deviation Table'!B22:F22)-MIN('Deviation Table'!B22:F22)</f>
        <v>0.15999999999999998</v>
      </c>
      <c r="C22" s="43"/>
      <c r="D22" s="43"/>
    </row>
    <row r="23" spans="1:4" x14ac:dyDescent="0.45">
      <c r="A23" s="25">
        <v>0</v>
      </c>
      <c r="B23" s="37">
        <f>MAX('Deviation Table'!B23:F23)-MIN('Deviation Table'!B23:F23)</f>
        <v>0.11000000000000004</v>
      </c>
      <c r="C23" s="43"/>
      <c r="D23" s="43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83DA-393C-4CB2-986B-5B5A19A5C2F7}">
  <dimension ref="A1:H23"/>
  <sheetViews>
    <sheetView workbookViewId="0">
      <selection sqref="A1:A23"/>
    </sheetView>
  </sheetViews>
  <sheetFormatPr defaultRowHeight="14.25" x14ac:dyDescent="0.45"/>
  <cols>
    <col min="8" max="8" width="13.59765625" bestFit="1" customWidth="1"/>
  </cols>
  <sheetData>
    <row r="1" spans="1:8" x14ac:dyDescent="0.45">
      <c r="A1" s="3" t="s">
        <v>0</v>
      </c>
      <c r="B1" s="44" t="s">
        <v>41</v>
      </c>
      <c r="C1" s="44"/>
      <c r="D1" s="44"/>
      <c r="E1" s="44"/>
      <c r="F1" s="44"/>
      <c r="G1" s="9" t="s">
        <v>40</v>
      </c>
      <c r="H1" s="9" t="s">
        <v>42</v>
      </c>
    </row>
    <row r="2" spans="1:8" x14ac:dyDescent="0.45">
      <c r="A2" s="4"/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36</v>
      </c>
      <c r="H2" s="9" t="s">
        <v>19</v>
      </c>
    </row>
    <row r="3" spans="1:8" x14ac:dyDescent="0.45">
      <c r="A3" s="25">
        <v>0</v>
      </c>
      <c r="B3" s="26"/>
      <c r="C3" s="37"/>
      <c r="D3" s="37"/>
      <c r="E3" s="37"/>
      <c r="F3" s="37"/>
      <c r="G3" s="26">
        <f>MAX(MAX(B4:F12))</f>
        <v>0.54</v>
      </c>
      <c r="H3" s="26">
        <f>(G3/'Finding Accuracy Limits'!E4)*100</f>
        <v>8.3720930232558146</v>
      </c>
    </row>
    <row r="4" spans="1:8" x14ac:dyDescent="0.45">
      <c r="A4" s="27">
        <v>0.5</v>
      </c>
      <c r="B4" s="28"/>
      <c r="C4" s="28">
        <f>ABS('Deviation Table'!C4-'Deviation Table'!C22)</f>
        <v>0.41</v>
      </c>
      <c r="D4" s="28">
        <f>ABS('Deviation Table'!D4-'Deviation Table'!D22)</f>
        <v>0.53</v>
      </c>
      <c r="E4" s="28">
        <f>ABS('Deviation Table'!E4-'Deviation Table'!E22)</f>
        <v>0.43999999999999995</v>
      </c>
      <c r="F4" s="28">
        <f>ABS('Deviation Table'!F4-'Deviation Table'!F22)</f>
        <v>0.26</v>
      </c>
      <c r="G4" s="42"/>
      <c r="H4" s="42"/>
    </row>
    <row r="5" spans="1:8" x14ac:dyDescent="0.45">
      <c r="A5" s="27">
        <v>1</v>
      </c>
      <c r="B5" s="28"/>
      <c r="C5" s="28">
        <f>ABS('Deviation Table'!C5-'Deviation Table'!C21)</f>
        <v>0.37000000000000011</v>
      </c>
      <c r="D5" s="28">
        <f>ABS('Deviation Table'!D5-'Deviation Table'!D21)</f>
        <v>0.33000000000000007</v>
      </c>
      <c r="E5" s="28">
        <f>ABS('Deviation Table'!E5-'Deviation Table'!E21)</f>
        <v>0.51999999999999991</v>
      </c>
      <c r="F5" s="28">
        <f>ABS('Deviation Table'!F5-'Deviation Table'!F21)</f>
        <v>0.50000000000000011</v>
      </c>
      <c r="G5" s="42"/>
      <c r="H5" s="42"/>
    </row>
    <row r="6" spans="1:8" x14ac:dyDescent="0.45">
      <c r="A6" s="25">
        <v>1.5</v>
      </c>
      <c r="B6" s="26"/>
      <c r="C6" s="26">
        <f>ABS('Deviation Table'!C6-'Deviation Table'!C20)</f>
        <v>0.52</v>
      </c>
      <c r="D6" s="26">
        <f>ABS('Deviation Table'!D6-'Deviation Table'!D20)</f>
        <v>0.42999999999999994</v>
      </c>
      <c r="E6" s="26">
        <f>ABS('Deviation Table'!E6-'Deviation Table'!E20)</f>
        <v>0.37999999999999989</v>
      </c>
      <c r="F6" s="26">
        <f>ABS('Deviation Table'!F6-'Deviation Table'!F20)</f>
        <v>0.33000000000000007</v>
      </c>
      <c r="G6" s="42"/>
      <c r="H6" s="42"/>
    </row>
    <row r="7" spans="1:8" x14ac:dyDescent="0.45">
      <c r="A7" s="25">
        <v>2</v>
      </c>
      <c r="B7" s="26"/>
      <c r="C7" s="26">
        <f>ABS('Deviation Table'!C7-'Deviation Table'!C19)</f>
        <v>0.41999999999999993</v>
      </c>
      <c r="D7" s="26">
        <f>ABS('Deviation Table'!D7-'Deviation Table'!D19)</f>
        <v>0.32999999999999985</v>
      </c>
      <c r="E7" s="26">
        <f>ABS('Deviation Table'!E7-'Deviation Table'!E19)</f>
        <v>0.48</v>
      </c>
      <c r="F7" s="26">
        <f>ABS('Deviation Table'!F7-'Deviation Table'!F19)</f>
        <v>0.32999999999999985</v>
      </c>
      <c r="G7" s="42"/>
      <c r="H7" s="42"/>
    </row>
    <row r="8" spans="1:8" x14ac:dyDescent="0.45">
      <c r="A8" s="27">
        <v>2.5</v>
      </c>
      <c r="B8" s="28">
        <f>ABS('Deviation Table'!B8-'Deviation Table'!B18)</f>
        <v>0.35999999999999988</v>
      </c>
      <c r="C8" s="28">
        <f>ABS('Deviation Table'!C8-'Deviation Table'!C18)</f>
        <v>0.36999999999999966</v>
      </c>
      <c r="D8" s="28">
        <f>ABS('Deviation Table'!D8-'Deviation Table'!D18)</f>
        <v>0.52</v>
      </c>
      <c r="E8" s="28">
        <f>ABS('Deviation Table'!E8-'Deviation Table'!E18)</f>
        <v>0.52</v>
      </c>
      <c r="F8" s="28">
        <f>ABS('Deviation Table'!F8-'Deviation Table'!F18)</f>
        <v>0.35999999999999988</v>
      </c>
      <c r="G8" s="42"/>
      <c r="H8" s="42"/>
    </row>
    <row r="9" spans="1:8" x14ac:dyDescent="0.45">
      <c r="A9" s="27">
        <v>3</v>
      </c>
      <c r="B9" s="28">
        <f>ABS('Deviation Table'!B9-'Deviation Table'!B17)</f>
        <v>0.41999999999999993</v>
      </c>
      <c r="C9" s="28">
        <f>ABS('Deviation Table'!C9-'Deviation Table'!C17)</f>
        <v>0.45999999999999996</v>
      </c>
      <c r="D9" s="28">
        <f>ABS('Deviation Table'!D9-'Deviation Table'!D17)</f>
        <v>0.41999999999999993</v>
      </c>
      <c r="E9" s="28">
        <f>ABS('Deviation Table'!E9-'Deviation Table'!E17)</f>
        <v>0.27</v>
      </c>
      <c r="F9" s="28">
        <f>ABS('Deviation Table'!F9-'Deviation Table'!F17)</f>
        <v>0.54</v>
      </c>
      <c r="G9" s="42"/>
      <c r="H9" s="42"/>
    </row>
    <row r="10" spans="1:8" x14ac:dyDescent="0.45">
      <c r="A10" s="25">
        <v>3.5</v>
      </c>
      <c r="B10" s="26">
        <f>ABS('Deviation Table'!B10-'Deviation Table'!B16)</f>
        <v>0.31999999999999984</v>
      </c>
      <c r="C10" s="26">
        <f>ABS('Deviation Table'!C10-'Deviation Table'!C16)</f>
        <v>0.5</v>
      </c>
      <c r="D10" s="26">
        <f>ABS('Deviation Table'!D10-'Deviation Table'!D16)</f>
        <v>0.35000000000000009</v>
      </c>
      <c r="E10" s="26">
        <f>ABS('Deviation Table'!E10-'Deviation Table'!E16)</f>
        <v>0.24999999999999956</v>
      </c>
      <c r="F10" s="26">
        <f>ABS('Deviation Table'!F10-'Deviation Table'!F16)</f>
        <v>0.28000000000000025</v>
      </c>
      <c r="G10" s="42"/>
      <c r="H10" s="42"/>
    </row>
    <row r="11" spans="1:8" x14ac:dyDescent="0.45">
      <c r="A11" s="25">
        <v>4</v>
      </c>
      <c r="B11" s="26">
        <f>ABS('Deviation Table'!B11-'Deviation Table'!B15)</f>
        <v>0.37000000000000011</v>
      </c>
      <c r="C11" s="26">
        <f>ABS('Deviation Table'!C11-'Deviation Table'!C15)</f>
        <v>0.40000000000000036</v>
      </c>
      <c r="D11" s="26">
        <f>ABS('Deviation Table'!D11-'Deviation Table'!D15)</f>
        <v>0.46999999999999975</v>
      </c>
      <c r="E11" s="26">
        <f>ABS('Deviation Table'!E11-'Deviation Table'!E15)</f>
        <v>0.4300000000000006</v>
      </c>
      <c r="F11" s="26">
        <f>ABS('Deviation Table'!F11-'Deviation Table'!F15)</f>
        <v>0.4300000000000006</v>
      </c>
      <c r="G11" s="42"/>
      <c r="H11" s="42"/>
    </row>
    <row r="12" spans="1:8" x14ac:dyDescent="0.45">
      <c r="A12" s="27">
        <v>4.5</v>
      </c>
      <c r="B12" s="28">
        <f>ABS('Deviation Table'!B12-'Deviation Table'!B14)</f>
        <v>0.29999999999999982</v>
      </c>
      <c r="C12" s="28">
        <f>ABS('Deviation Table'!C12-'Deviation Table'!C14)</f>
        <v>0.39000000000000057</v>
      </c>
      <c r="D12" s="28">
        <f>ABS('Deviation Table'!D12-'Deviation Table'!D14)</f>
        <v>0.29000000000000004</v>
      </c>
      <c r="E12" s="28">
        <f>ABS('Deviation Table'!E12-'Deviation Table'!E14)</f>
        <v>0.41000000000000014</v>
      </c>
      <c r="F12" s="28">
        <f>ABS('Deviation Table'!F12-'Deviation Table'!F14)</f>
        <v>0.4300000000000006</v>
      </c>
      <c r="G12" s="42"/>
      <c r="H12" s="42"/>
    </row>
    <row r="13" spans="1:8" x14ac:dyDescent="0.45">
      <c r="A13" s="27">
        <v>5</v>
      </c>
      <c r="B13" s="43"/>
      <c r="C13" s="42"/>
      <c r="D13" s="42"/>
      <c r="E13" s="42"/>
      <c r="F13" s="42"/>
      <c r="G13" s="42"/>
      <c r="H13" s="42"/>
    </row>
    <row r="14" spans="1:8" x14ac:dyDescent="0.45">
      <c r="A14" s="25">
        <v>4.5</v>
      </c>
      <c r="B14" s="43"/>
      <c r="C14" s="42"/>
      <c r="D14" s="42"/>
      <c r="E14" s="42"/>
      <c r="F14" s="42"/>
      <c r="G14" s="42"/>
      <c r="H14" s="42"/>
    </row>
    <row r="15" spans="1:8" x14ac:dyDescent="0.45">
      <c r="A15" s="25">
        <v>4</v>
      </c>
      <c r="B15" s="43"/>
      <c r="C15" s="42"/>
      <c r="D15" s="42"/>
      <c r="E15" s="42"/>
      <c r="F15" s="42"/>
      <c r="G15" s="42"/>
      <c r="H15" s="42"/>
    </row>
    <row r="16" spans="1:8" x14ac:dyDescent="0.45">
      <c r="A16" s="27">
        <v>3.5</v>
      </c>
      <c r="B16" s="43"/>
      <c r="C16" s="42"/>
      <c r="D16" s="42"/>
      <c r="E16" s="42"/>
      <c r="F16" s="42"/>
      <c r="G16" s="42"/>
      <c r="H16" s="42"/>
    </row>
    <row r="17" spans="1:8" x14ac:dyDescent="0.45">
      <c r="A17" s="27">
        <v>3</v>
      </c>
      <c r="B17" s="43"/>
      <c r="C17" s="42"/>
      <c r="D17" s="42"/>
      <c r="E17" s="42"/>
      <c r="F17" s="42"/>
      <c r="G17" s="42"/>
      <c r="H17" s="42"/>
    </row>
    <row r="18" spans="1:8" x14ac:dyDescent="0.45">
      <c r="A18" s="25">
        <v>2.5</v>
      </c>
      <c r="B18" s="43"/>
      <c r="C18" s="42"/>
      <c r="D18" s="42"/>
      <c r="E18" s="42"/>
      <c r="F18" s="42"/>
      <c r="G18" s="42"/>
      <c r="H18" s="42"/>
    </row>
    <row r="19" spans="1:8" x14ac:dyDescent="0.45">
      <c r="A19" s="25">
        <v>2</v>
      </c>
      <c r="B19" s="43"/>
      <c r="C19" s="42"/>
      <c r="D19" s="42"/>
      <c r="E19" s="42"/>
      <c r="F19" s="42"/>
      <c r="G19" s="42"/>
      <c r="H19" s="42"/>
    </row>
    <row r="20" spans="1:8" x14ac:dyDescent="0.45">
      <c r="A20" s="27">
        <v>1.5</v>
      </c>
      <c r="B20" s="43"/>
      <c r="C20" s="42"/>
      <c r="D20" s="42"/>
      <c r="E20" s="42"/>
      <c r="F20" s="42"/>
      <c r="G20" s="42"/>
      <c r="H20" s="42"/>
    </row>
    <row r="21" spans="1:8" x14ac:dyDescent="0.45">
      <c r="A21" s="27">
        <v>1</v>
      </c>
      <c r="B21" s="43"/>
      <c r="C21" s="42"/>
      <c r="D21" s="42"/>
      <c r="E21" s="42"/>
      <c r="F21" s="42"/>
      <c r="G21" s="42"/>
      <c r="H21" s="42"/>
    </row>
    <row r="22" spans="1:8" x14ac:dyDescent="0.45">
      <c r="A22" s="25">
        <v>0.5</v>
      </c>
      <c r="B22" s="43"/>
      <c r="C22" s="42"/>
      <c r="D22" s="42"/>
      <c r="E22" s="42"/>
      <c r="F22" s="42"/>
      <c r="G22" s="42"/>
      <c r="H22" s="42"/>
    </row>
    <row r="23" spans="1:8" x14ac:dyDescent="0.45">
      <c r="A23" s="25">
        <v>0</v>
      </c>
      <c r="B23" s="43"/>
      <c r="C23" s="42"/>
      <c r="D23" s="42"/>
      <c r="E23" s="42"/>
      <c r="F23" s="42"/>
      <c r="G23" s="42"/>
      <c r="H23" s="42"/>
    </row>
  </sheetData>
  <mergeCells count="2">
    <mergeCell ref="A1:A2"/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506F-C072-4CBC-A10A-770A0C50D7A7}">
  <dimension ref="A1:E23"/>
  <sheetViews>
    <sheetView workbookViewId="0">
      <selection activeCell="D3" sqref="D3"/>
    </sheetView>
  </sheetViews>
  <sheetFormatPr defaultRowHeight="14.25" x14ac:dyDescent="0.45"/>
  <cols>
    <col min="2" max="3" width="18.33203125" bestFit="1" customWidth="1"/>
    <col min="4" max="4" width="21.19921875" bestFit="1" customWidth="1"/>
    <col min="5" max="5" width="23.3984375" bestFit="1" customWidth="1"/>
  </cols>
  <sheetData>
    <row r="1" spans="1:5" x14ac:dyDescent="0.45">
      <c r="A1" s="3" t="s">
        <v>0</v>
      </c>
      <c r="B1" s="9" t="s">
        <v>43</v>
      </c>
      <c r="C1" s="9" t="s">
        <v>43</v>
      </c>
      <c r="D1" s="9" t="s">
        <v>46</v>
      </c>
      <c r="E1" s="9" t="s">
        <v>48</v>
      </c>
    </row>
    <row r="2" spans="1:5" x14ac:dyDescent="0.45">
      <c r="A2" s="4"/>
      <c r="B2" s="9" t="s">
        <v>44</v>
      </c>
      <c r="C2" s="9" t="s">
        <v>45</v>
      </c>
      <c r="D2" s="9" t="s">
        <v>47</v>
      </c>
      <c r="E2" s="9" t="s">
        <v>47</v>
      </c>
    </row>
    <row r="3" spans="1:5" x14ac:dyDescent="0.45">
      <c r="A3" s="25">
        <v>0</v>
      </c>
      <c r="B3" s="26">
        <f>MIN('Finding Linearity Error'!B4:B13)</f>
        <v>-0.34699999999999998</v>
      </c>
      <c r="C3" s="26">
        <f>MAX('Finding Linearity Error'!B13:B23)</f>
        <v>0.42149999999999999</v>
      </c>
      <c r="D3" s="26">
        <f>(B3/'Finding Accuracy Limits'!E4)*100</f>
        <v>-5.3798449612403099</v>
      </c>
      <c r="E3" s="26">
        <f>(C3/'Finding Accuracy Limits'!E4)*100</f>
        <v>6.5348837209302317</v>
      </c>
    </row>
    <row r="4" spans="1:5" x14ac:dyDescent="0.45">
      <c r="A4" s="27">
        <v>0.5</v>
      </c>
      <c r="B4" s="42"/>
      <c r="C4" s="42"/>
      <c r="D4" s="42"/>
      <c r="E4" s="42"/>
    </row>
    <row r="5" spans="1:5" x14ac:dyDescent="0.45">
      <c r="A5" s="27">
        <v>1</v>
      </c>
      <c r="B5" s="42"/>
      <c r="C5" s="42"/>
      <c r="D5" s="42"/>
      <c r="E5" s="42"/>
    </row>
    <row r="6" spans="1:5" x14ac:dyDescent="0.45">
      <c r="A6" s="25">
        <v>1.5</v>
      </c>
      <c r="B6" s="42"/>
      <c r="C6" s="42"/>
      <c r="D6" s="42"/>
      <c r="E6" s="42"/>
    </row>
    <row r="7" spans="1:5" x14ac:dyDescent="0.45">
      <c r="A7" s="25">
        <v>2</v>
      </c>
      <c r="B7" s="42"/>
      <c r="C7" s="42"/>
      <c r="D7" s="42"/>
      <c r="E7" s="42"/>
    </row>
    <row r="8" spans="1:5" x14ac:dyDescent="0.45">
      <c r="A8" s="27">
        <v>2.5</v>
      </c>
      <c r="B8" s="42"/>
      <c r="C8" s="42"/>
      <c r="D8" s="42"/>
      <c r="E8" s="42"/>
    </row>
    <row r="9" spans="1:5" x14ac:dyDescent="0.45">
      <c r="A9" s="27">
        <v>3</v>
      </c>
      <c r="B9" s="42"/>
      <c r="C9" s="42"/>
      <c r="D9" s="42"/>
      <c r="E9" s="42"/>
    </row>
    <row r="10" spans="1:5" x14ac:dyDescent="0.45">
      <c r="A10" s="25">
        <v>3.5</v>
      </c>
      <c r="B10" s="42"/>
      <c r="C10" s="42"/>
      <c r="D10" s="42"/>
      <c r="E10" s="42"/>
    </row>
    <row r="11" spans="1:5" x14ac:dyDescent="0.45">
      <c r="A11" s="25">
        <v>4</v>
      </c>
      <c r="B11" s="42"/>
      <c r="C11" s="42"/>
      <c r="D11" s="42"/>
      <c r="E11" s="42"/>
    </row>
    <row r="12" spans="1:5" x14ac:dyDescent="0.45">
      <c r="A12" s="27">
        <v>4.5</v>
      </c>
      <c r="B12" s="42"/>
      <c r="C12" s="42"/>
      <c r="D12" s="42"/>
      <c r="E12" s="42"/>
    </row>
    <row r="13" spans="1:5" x14ac:dyDescent="0.45">
      <c r="A13" s="27">
        <v>5</v>
      </c>
      <c r="B13" s="42"/>
      <c r="C13" s="42"/>
      <c r="D13" s="42"/>
      <c r="E13" s="42"/>
    </row>
    <row r="14" spans="1:5" x14ac:dyDescent="0.45">
      <c r="A14" s="25">
        <v>4.5</v>
      </c>
      <c r="B14" s="42"/>
      <c r="C14" s="42"/>
      <c r="D14" s="42"/>
      <c r="E14" s="42"/>
    </row>
    <row r="15" spans="1:5" x14ac:dyDescent="0.45">
      <c r="A15" s="25">
        <v>4</v>
      </c>
      <c r="B15" s="42"/>
      <c r="C15" s="42"/>
      <c r="D15" s="42"/>
      <c r="E15" s="42"/>
    </row>
    <row r="16" spans="1:5" x14ac:dyDescent="0.45">
      <c r="A16" s="27">
        <v>3.5</v>
      </c>
      <c r="B16" s="42"/>
      <c r="C16" s="42"/>
      <c r="D16" s="42"/>
      <c r="E16" s="42"/>
    </row>
    <row r="17" spans="1:5" x14ac:dyDescent="0.45">
      <c r="A17" s="27">
        <v>3</v>
      </c>
      <c r="B17" s="42"/>
      <c r="C17" s="42"/>
      <c r="D17" s="42"/>
      <c r="E17" s="42"/>
    </row>
    <row r="18" spans="1:5" x14ac:dyDescent="0.45">
      <c r="A18" s="25">
        <v>2.5</v>
      </c>
      <c r="B18" s="42"/>
      <c r="C18" s="42"/>
      <c r="D18" s="42"/>
      <c r="E18" s="42"/>
    </row>
    <row r="19" spans="1:5" x14ac:dyDescent="0.45">
      <c r="A19" s="25">
        <v>2</v>
      </c>
      <c r="B19" s="42"/>
      <c r="C19" s="42"/>
      <c r="D19" s="42"/>
      <c r="E19" s="42"/>
    </row>
    <row r="20" spans="1:5" x14ac:dyDescent="0.45">
      <c r="A20" s="27">
        <v>1.5</v>
      </c>
      <c r="B20" s="42"/>
      <c r="C20" s="42"/>
      <c r="D20" s="42"/>
      <c r="E20" s="42"/>
    </row>
    <row r="21" spans="1:5" x14ac:dyDescent="0.45">
      <c r="A21" s="27">
        <v>1</v>
      </c>
      <c r="B21" s="42"/>
      <c r="C21" s="42"/>
      <c r="D21" s="42"/>
      <c r="E21" s="42"/>
    </row>
    <row r="22" spans="1:5" x14ac:dyDescent="0.45">
      <c r="A22" s="25">
        <v>0.5</v>
      </c>
      <c r="B22" s="42"/>
      <c r="C22" s="42"/>
      <c r="D22" s="42"/>
      <c r="E22" s="42"/>
    </row>
    <row r="23" spans="1:5" x14ac:dyDescent="0.45">
      <c r="A23" s="25">
        <v>0</v>
      </c>
      <c r="B23" s="42"/>
      <c r="C23" s="42"/>
      <c r="D23" s="42"/>
      <c r="E23" s="42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Scale Readings</vt:lpstr>
      <vt:lpstr>Deviation Table</vt:lpstr>
      <vt:lpstr>Finding Accuracy Limits</vt:lpstr>
      <vt:lpstr>Finding Linearity Error</vt:lpstr>
      <vt:lpstr>Finding Repeatability Error</vt:lpstr>
      <vt:lpstr>Finding Hysteresis Error</vt:lpstr>
      <vt:lpstr>Finding Max Systematic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T</dc:creator>
  <cp:lastModifiedBy>Garrett T</cp:lastModifiedBy>
  <dcterms:created xsi:type="dcterms:W3CDTF">2021-02-20T16:40:56Z</dcterms:created>
  <dcterms:modified xsi:type="dcterms:W3CDTF">2021-02-26T07:20:19Z</dcterms:modified>
</cp:coreProperties>
</file>