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Datalab\23_DGT\"/>
    </mc:Choice>
  </mc:AlternateContent>
  <xr:revisionPtr revIDLastSave="0" documentId="13_ncr:1_{2441F668-6999-49D0-8D12-0A0128A49F14}" xr6:coauthVersionLast="47" xr6:coauthVersionMax="47" xr10:uidLastSave="{00000000-0000-0000-0000-000000000000}"/>
  <bookViews>
    <workbookView xWindow="-120" yWindow="-120" windowWidth="29040" windowHeight="17520" activeTab="1" xr2:uid="{C5F8B29F-53BD-4F98-BBFF-2FFEE7DF6E94}"/>
  </bookViews>
  <sheets>
    <sheet name="Cruce1" sheetId="5" r:id="rId1"/>
    <sheet name="Cruce2" sheetId="6" r:id="rId2"/>
    <sheet name="TD" sheetId="4" r:id="rId3"/>
    <sheet name="Datos" sheetId="1" r:id="rId4"/>
  </sheets>
  <definedNames>
    <definedName name="_xlnm._FilterDatabase" localSheetId="3" hidden="1">Datos!$A$2:$C$34</definedName>
  </definedNames>
  <calcPr calcId="181029"/>
  <pivotCaches>
    <pivotCache cacheId="0" r:id="rId5"/>
    <pivotCache cacheId="5" r:id="rId6"/>
  </pivotCaches>
</workbook>
</file>

<file path=xl/calcChain.xml><?xml version="1.0" encoding="utf-8"?>
<calcChain xmlns="http://schemas.openxmlformats.org/spreadsheetml/2006/main">
  <c r="A3" i="5" l="1"/>
  <c r="B2" i="5"/>
  <c r="B2" i="6"/>
  <c r="A3" i="6"/>
  <c r="A1" i="6"/>
  <c r="A1" i="5"/>
  <c r="I9" i="6"/>
  <c r="C17" i="6" s="1"/>
  <c r="I8" i="6"/>
  <c r="K8" i="6" s="1"/>
  <c r="I7" i="6"/>
  <c r="K7" i="6" s="1"/>
  <c r="L7" i="6" s="1"/>
  <c r="M7" i="6" s="1"/>
  <c r="I6" i="6"/>
  <c r="K6" i="6" s="1"/>
  <c r="I5" i="6"/>
  <c r="I4" i="6"/>
  <c r="K4" i="6" s="1"/>
  <c r="L4" i="6" s="1"/>
  <c r="M4" i="6" s="1"/>
  <c r="D10" i="6"/>
  <c r="E10" i="6"/>
  <c r="F10" i="6"/>
  <c r="G10" i="6"/>
  <c r="H10" i="6"/>
  <c r="C10" i="6"/>
  <c r="I10" i="6" s="1"/>
  <c r="F17" i="6"/>
  <c r="F16" i="6"/>
  <c r="C16" i="6"/>
  <c r="C14" i="6"/>
  <c r="C16" i="5"/>
  <c r="F17" i="5"/>
  <c r="F16" i="5"/>
  <c r="C17" i="5"/>
  <c r="F13" i="5"/>
  <c r="F12" i="5"/>
  <c r="K5" i="5"/>
  <c r="K6" i="5"/>
  <c r="K7" i="5"/>
  <c r="K8" i="5"/>
  <c r="K4" i="5"/>
  <c r="C14" i="5"/>
  <c r="F12" i="6" l="1"/>
  <c r="F13" i="6"/>
  <c r="K5" i="6"/>
  <c r="L5" i="6" s="1"/>
  <c r="M5" i="6" s="1"/>
  <c r="F14" i="6"/>
  <c r="L6" i="6"/>
  <c r="M6" i="6" s="1"/>
  <c r="L8" i="6"/>
  <c r="M8" i="6" s="1"/>
  <c r="F14" i="5"/>
  <c r="L6" i="5"/>
  <c r="M6" i="5" s="1"/>
  <c r="L7" i="5"/>
  <c r="M7" i="5" s="1"/>
  <c r="L4" i="5"/>
  <c r="M4" i="5" s="1"/>
  <c r="L5" i="5"/>
  <c r="M5" i="5" s="1"/>
  <c r="L8" i="5"/>
  <c r="M8" i="5" s="1"/>
</calcChain>
</file>

<file path=xl/sharedStrings.xml><?xml version="1.0" encoding="utf-8"?>
<sst xmlns="http://schemas.openxmlformats.org/spreadsheetml/2006/main" count="226" uniqueCount="33">
  <si>
    <t>ETIQUETA1</t>
  </si>
  <si>
    <t>ETIQUETA2</t>
  </si>
  <si>
    <t>N</t>
  </si>
  <si>
    <t>3_Etiqueta C</t>
  </si>
  <si>
    <t>4_Etiqueta B</t>
  </si>
  <si>
    <t>5_Sin Etiqueta</t>
  </si>
  <si>
    <t>2_Etiqueta ECO</t>
  </si>
  <si>
    <t>1_Etiqueta 0</t>
  </si>
  <si>
    <t>6_Alta</t>
  </si>
  <si>
    <t>Suma de N</t>
  </si>
  <si>
    <t>Etiquetas de fila</t>
  </si>
  <si>
    <t>Total general</t>
  </si>
  <si>
    <t>Etiquetas de columna</t>
  </si>
  <si>
    <t>6_Baja</t>
  </si>
  <si>
    <t>Parque vehículos 20250226</t>
  </si>
  <si>
    <t>Parque vehículos 20250112</t>
  </si>
  <si>
    <t>T. de vida (años)</t>
  </si>
  <si>
    <t>Inicio período</t>
  </si>
  <si>
    <t>Fin período</t>
  </si>
  <si>
    <t>Tasa Bajas período</t>
  </si>
  <si>
    <t>Tasa Bajas anual</t>
  </si>
  <si>
    <t>Inc.</t>
  </si>
  <si>
    <t>Parque 0+ECO</t>
  </si>
  <si>
    <t>Matriculaciones 0+ECO</t>
  </si>
  <si>
    <t>Upgrades</t>
  </si>
  <si>
    <t>Downgrades</t>
  </si>
  <si>
    <t>Parque inicio</t>
  </si>
  <si>
    <t>Parque actual</t>
  </si>
  <si>
    <t>Días</t>
  </si>
  <si>
    <t>Cruce1</t>
  </si>
  <si>
    <t>Cruce2</t>
  </si>
  <si>
    <t>Parque vehículos 20250307</t>
  </si>
  <si>
    <t>Parque vehículos 20250103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</si>
</sst>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rgb="FFC0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3" borderId="0" xfId="0" applyFont="1" applyFill="1"/>
    <xf numFmtId="3" fontId="0" fillId="0" borderId="0" xfId="0" applyNumberFormat="1"/>
    <xf numFmtId="3" fontId="0" fillId="34" borderId="0" xfId="0" applyNumberFormat="1" applyFill="1"/>
    <xf numFmtId="3" fontId="0" fillId="35" borderId="0" xfId="0" applyNumberFormat="1" applyFill="1"/>
    <xf numFmtId="0" fontId="16" fillId="0" borderId="0" xfId="0" applyFont="1"/>
    <xf numFmtId="3" fontId="16" fillId="0" borderId="0" xfId="0" applyNumberFormat="1" applyFont="1"/>
    <xf numFmtId="0" fontId="16" fillId="33" borderId="11" xfId="0" applyFont="1" applyFill="1" applyBorder="1" applyAlignment="1">
      <alignment horizontal="left"/>
    </xf>
    <xf numFmtId="3" fontId="16" fillId="33" borderId="11" xfId="0" applyNumberFormat="1" applyFont="1" applyFill="1" applyBorder="1"/>
    <xf numFmtId="3" fontId="16" fillId="35" borderId="11" xfId="0" applyNumberFormat="1" applyFont="1" applyFill="1" applyBorder="1"/>
    <xf numFmtId="3" fontId="0" fillId="0" borderId="13" xfId="0" applyNumberFormat="1" applyBorder="1"/>
    <xf numFmtId="3" fontId="0" fillId="36" borderId="14" xfId="0" applyNumberFormat="1" applyFill="1" applyBorder="1"/>
    <xf numFmtId="3" fontId="0" fillId="36" borderId="15" xfId="0" applyNumberFormat="1" applyFill="1" applyBorder="1"/>
    <xf numFmtId="3" fontId="0" fillId="37" borderId="16" xfId="0" applyNumberFormat="1" applyFill="1" applyBorder="1"/>
    <xf numFmtId="3" fontId="0" fillId="36" borderId="0" xfId="0" applyNumberFormat="1" applyFill="1"/>
    <xf numFmtId="3" fontId="0" fillId="36" borderId="17" xfId="0" applyNumberFormat="1" applyFill="1" applyBorder="1"/>
    <xf numFmtId="3" fontId="0" fillId="37" borderId="0" xfId="0" applyNumberFormat="1" applyFill="1"/>
    <xf numFmtId="3" fontId="0" fillId="37" borderId="18" xfId="0" applyNumberFormat="1" applyFill="1" applyBorder="1"/>
    <xf numFmtId="3" fontId="0" fillId="37" borderId="19" xfId="0" applyNumberFormat="1" applyFill="1" applyBorder="1"/>
    <xf numFmtId="3" fontId="0" fillId="0" borderId="20" xfId="0" applyNumberFormat="1" applyBorder="1"/>
    <xf numFmtId="0" fontId="18" fillId="0" borderId="0" xfId="0" applyFont="1"/>
    <xf numFmtId="15" fontId="0" fillId="0" borderId="0" xfId="0" applyNumberFormat="1"/>
    <xf numFmtId="0" fontId="16" fillId="38" borderId="21" xfId="0" applyFont="1" applyFill="1" applyBorder="1"/>
    <xf numFmtId="3" fontId="0" fillId="0" borderId="17" xfId="0" applyNumberFormat="1" applyBorder="1"/>
    <xf numFmtId="3" fontId="16" fillId="35" borderId="0" xfId="0" applyNumberFormat="1" applyFont="1" applyFill="1"/>
    <xf numFmtId="3" fontId="0" fillId="0" borderId="15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16" fillId="38" borderId="12" xfId="0" applyFont="1" applyFill="1" applyBorder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3" fontId="17" fillId="39" borderId="19" xfId="0" applyNumberFormat="1" applyFont="1" applyFill="1" applyBorder="1"/>
    <xf numFmtId="0" fontId="16" fillId="0" borderId="0" xfId="0" applyFont="1" applyAlignment="1">
      <alignment horizontal="right"/>
    </xf>
    <xf numFmtId="9" fontId="0" fillId="0" borderId="0" xfId="1" applyFont="1"/>
    <xf numFmtId="0" fontId="16" fillId="37" borderId="0" xfId="0" applyFont="1" applyFill="1"/>
    <xf numFmtId="0" fontId="16" fillId="36" borderId="0" xfId="0" applyFont="1" applyFill="1"/>
    <xf numFmtId="3" fontId="0" fillId="40" borderId="0" xfId="0" applyNumberFormat="1" applyFill="1"/>
    <xf numFmtId="3" fontId="18" fillId="0" borderId="0" xfId="0" applyNumberFormat="1" applyFont="1"/>
    <xf numFmtId="0" fontId="19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Mix Parque actual (26-feb-25)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F-4F94-A1DF-50C6F8137D70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0F-4F94-A1DF-50C6F8137D7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F-4F94-A1DF-50C6F8137D7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0F-4F94-A1DF-50C6F8137D70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F-4F94-A1DF-50C6F8137D70}"/>
              </c:ext>
            </c:extLst>
          </c:dPt>
          <c:dLbls>
            <c:dLbl>
              <c:idx val="0"/>
              <c:layout>
                <c:manualLayout>
                  <c:x val="-2.9304029304029304E-2"/>
                  <c:y val="-0.1424242424242424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0F-4F94-A1DF-50C6F8137D70}"/>
                </c:ext>
              </c:extLst>
            </c:dLbl>
            <c:dLbl>
              <c:idx val="1"/>
              <c:layout>
                <c:manualLayout>
                  <c:x val="9.4191522762951257E-2"/>
                  <c:y val="-0.1272727272727272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0F-4F94-A1DF-50C6F8137D7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F0F-4F94-A1DF-50C6F8137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Cruce1!$C$3:$G$3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Cruce1!$C$10:$G$10</c:f>
              <c:numCache>
                <c:formatCode>#,##0</c:formatCode>
                <c:ptCount val="5"/>
                <c:pt idx="0">
                  <c:v>605715</c:v>
                </c:pt>
                <c:pt idx="1">
                  <c:v>1887461</c:v>
                </c:pt>
                <c:pt idx="2">
                  <c:v>14273344</c:v>
                </c:pt>
                <c:pt idx="3">
                  <c:v>10334516</c:v>
                </c:pt>
                <c:pt idx="4">
                  <c:v>10017575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F-4F94-A1DF-50C6F813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Mix nuevas</a:t>
            </a:r>
            <a:r>
              <a:rPr lang="es-ES" baseline="0"/>
              <a:t> Matrículas período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09-4606-864B-352C9636E88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9-4606-864B-352C9636E88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09-4606-864B-352C9636E88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09-4606-864B-352C9636E88F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09-4606-864B-352C9636E88F}"/>
              </c:ext>
            </c:extLst>
          </c:dPt>
          <c:dLbls>
            <c:dLbl>
              <c:idx val="3"/>
              <c:layout>
                <c:manualLayout>
                  <c:x val="-1.6745077195021024E-2"/>
                  <c:y val="-1.8181698878549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945660638574018E-2"/>
                      <c:h val="0.10365163445478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009-4606-864B-352C9636E88F}"/>
                </c:ext>
              </c:extLst>
            </c:dLbl>
            <c:dLbl>
              <c:idx val="4"/>
              <c:layout>
                <c:manualLayout>
                  <c:x val="-9.41923468357664E-3"/>
                  <c:y val="-3.7878668575518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573080837422785E-2"/>
                      <c:h val="0.109712240515390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009-4606-864B-352C9636E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Cruce1!$C$3:$G$3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Cruce1!$C$9:$G$9</c:f>
              <c:numCache>
                <c:formatCode>#,##0</c:formatCode>
                <c:ptCount val="5"/>
                <c:pt idx="0">
                  <c:v>23222</c:v>
                </c:pt>
                <c:pt idx="1">
                  <c:v>63873</c:v>
                </c:pt>
                <c:pt idx="2">
                  <c:v>112204</c:v>
                </c:pt>
                <c:pt idx="3">
                  <c:v>12178</c:v>
                </c:pt>
                <c:pt idx="4">
                  <c:v>12532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9-4606-864B-352C9636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Cruce1!$L$3</c:f>
              <c:strCache>
                <c:ptCount val="1"/>
                <c:pt idx="0">
                  <c:v>Tasa Bajas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B9-4DAC-93EF-938AA0EF408A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B9-4DAC-93EF-938AA0EF4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B9-4DAC-93EF-938AA0EF408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B9-4DAC-93EF-938AA0EF408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B9-4DAC-93EF-938AA0EF4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Cruce1!$B$4:$B$8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Cruce1!$L$4:$L$8</c:f>
              <c:numCache>
                <c:formatCode>0.00%</c:formatCode>
                <c:ptCount val="5"/>
                <c:pt idx="0">
                  <c:v>2.2713291669205882E-2</c:v>
                </c:pt>
                <c:pt idx="1">
                  <c:v>2.1026073189931327E-2</c:v>
                </c:pt>
                <c:pt idx="2">
                  <c:v>1.7615136458526415E-2</c:v>
                </c:pt>
                <c:pt idx="3">
                  <c:v>2.8775568790601946E-2</c:v>
                </c:pt>
                <c:pt idx="4">
                  <c:v>4.2888892902389397E-2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9-4DAC-93EF-938AA0EF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9119"/>
        <c:axId val="2086651999"/>
      </c:barChart>
      <c:catAx>
        <c:axId val="2086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51999"/>
        <c:crosses val="autoZero"/>
        <c:auto val="1"/>
        <c:lblAlgn val="ctr"/>
        <c:lblOffset val="100"/>
        <c:noMultiLvlLbl val="0"/>
      </c:catAx>
      <c:valAx>
        <c:axId val="20866519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866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Cruce1!$M$3</c:f>
              <c:strCache>
                <c:ptCount val="1"/>
                <c:pt idx="0">
                  <c:v>T. de vida (años)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D2-436A-83C2-92B0DA235DAA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D2-436A-83C2-92B0DA235D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D2-436A-83C2-92B0DA235DA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D2-436A-83C2-92B0DA235DA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D2-436A-83C2-92B0DA235D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Cruce1!$B$4:$B$8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Cruce1!$M$4:$M$8</c:f>
              <c:numCache>
                <c:formatCode>0.0</c:formatCode>
                <c:ptCount val="5"/>
                <c:pt idx="0">
                  <c:v>43.525169405415127</c:v>
                </c:pt>
                <c:pt idx="1">
                  <c:v>47.058227211725978</c:v>
                </c:pt>
                <c:pt idx="2">
                  <c:v>56.267877687734085</c:v>
                </c:pt>
                <c:pt idx="3">
                  <c:v>34.249269188313654</c:v>
                </c:pt>
                <c:pt idx="4">
                  <c:v>22.812407128349555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D2-436A-83C2-92B0DA23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9119"/>
        <c:axId val="2086651999"/>
      </c:barChart>
      <c:catAx>
        <c:axId val="2086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51999"/>
        <c:crosses val="autoZero"/>
        <c:auto val="1"/>
        <c:lblAlgn val="ctr"/>
        <c:lblOffset val="100"/>
        <c:noMultiLvlLbl val="0"/>
      </c:catAx>
      <c:valAx>
        <c:axId val="208665199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0866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Mix Parque actual (07-mar-25)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81-49FB-A855-4FADE9CF9DC0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81-49FB-A855-4FADE9CF9DC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81-49FB-A855-4FADE9CF9DC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81-49FB-A855-4FADE9CF9DC0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81-49FB-A855-4FADE9CF9DC0}"/>
              </c:ext>
            </c:extLst>
          </c:dPt>
          <c:dLbls>
            <c:dLbl>
              <c:idx val="0"/>
              <c:layout>
                <c:manualLayout>
                  <c:x val="-2.9304029304029304E-2"/>
                  <c:y val="-0.1424242424242424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81-49FB-A855-4FADE9CF9DC0}"/>
                </c:ext>
              </c:extLst>
            </c:dLbl>
            <c:dLbl>
              <c:idx val="1"/>
              <c:layout>
                <c:manualLayout>
                  <c:x val="9.4191522762951257E-2"/>
                  <c:y val="-0.1272727272727272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81-49FB-A855-4FADE9CF9DC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D81-49FB-A855-4FADE9CF9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Cruce2!$C$3:$G$3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Cruce2!$C$10:$G$10</c:f>
              <c:numCache>
                <c:formatCode>#,##0</c:formatCode>
                <c:ptCount val="5"/>
                <c:pt idx="0">
                  <c:v>612812</c:v>
                </c:pt>
                <c:pt idx="1">
                  <c:v>1907833</c:v>
                </c:pt>
                <c:pt idx="2">
                  <c:v>14300782</c:v>
                </c:pt>
                <c:pt idx="3">
                  <c:v>10329260</c:v>
                </c:pt>
                <c:pt idx="4">
                  <c:v>10007248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81-49FB-A855-4FADE9CF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Mix nuevas</a:t>
            </a:r>
            <a:r>
              <a:rPr lang="es-ES" baseline="0"/>
              <a:t> Matrículas período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5-4D12-BE35-B2E798147AC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5-4D12-BE35-B2E798147AC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35-4D12-BE35-B2E798147AC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35-4D12-BE35-B2E798147ACA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35-4D12-BE35-B2E798147ACA}"/>
              </c:ext>
            </c:extLst>
          </c:dPt>
          <c:dLbls>
            <c:dLbl>
              <c:idx val="3"/>
              <c:layout>
                <c:manualLayout>
                  <c:x val="-1.6745077195021024E-2"/>
                  <c:y val="-1.8181698878549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945660638574018E-2"/>
                      <c:h val="0.10365163445478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D35-4D12-BE35-B2E798147ACA}"/>
                </c:ext>
              </c:extLst>
            </c:dLbl>
            <c:dLbl>
              <c:idx val="4"/>
              <c:layout>
                <c:manualLayout>
                  <c:x val="-9.41923468357664E-3"/>
                  <c:y val="-3.7878668575518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573080837422785E-2"/>
                      <c:h val="0.109712240515390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D35-4D12-BE35-B2E798147A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Cruce2!$C$3:$G$3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Cruce2!$C$9:$G$9</c:f>
              <c:numCache>
                <c:formatCode>#,##0</c:formatCode>
                <c:ptCount val="5"/>
                <c:pt idx="0">
                  <c:v>33451</c:v>
                </c:pt>
                <c:pt idx="1">
                  <c:v>92227</c:v>
                </c:pt>
                <c:pt idx="2">
                  <c:v>158685</c:v>
                </c:pt>
                <c:pt idx="3">
                  <c:v>15081</c:v>
                </c:pt>
                <c:pt idx="4">
                  <c:v>13614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35-4D12-BE35-B2E79814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Cruce2!$L$3</c:f>
              <c:strCache>
                <c:ptCount val="1"/>
                <c:pt idx="0">
                  <c:v>Tasa Bajas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B-4BEF-8B02-B259C26B3B2F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B-4BEF-8B02-B259C26B3B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B-4BEF-8B02-B259C26B3B2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B-4BEF-8B02-B259C26B3B2F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B-4BEF-8B02-B259C26B3B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Cruce2!$B$4:$B$8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Cruce2!$L$4:$L$8</c:f>
              <c:numCache>
                <c:formatCode>0.00%</c:formatCode>
                <c:ptCount val="5"/>
                <c:pt idx="0">
                  <c:v>2.3129976436728428E-2</c:v>
                </c:pt>
                <c:pt idx="1">
                  <c:v>1.9977816856477038E-2</c:v>
                </c:pt>
                <c:pt idx="2">
                  <c:v>1.6793710488736124E-2</c:v>
                </c:pt>
                <c:pt idx="3">
                  <c:v>2.8621773473547218E-2</c:v>
                </c:pt>
                <c:pt idx="4">
                  <c:v>4.5533179212764119E-2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CB-4BEF-8B02-B259C26B3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9119"/>
        <c:axId val="2086651999"/>
      </c:barChart>
      <c:catAx>
        <c:axId val="2086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51999"/>
        <c:crosses val="autoZero"/>
        <c:auto val="1"/>
        <c:lblAlgn val="ctr"/>
        <c:lblOffset val="100"/>
        <c:noMultiLvlLbl val="0"/>
      </c:catAx>
      <c:valAx>
        <c:axId val="20866519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866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Cruce2!$M$3</c:f>
              <c:strCache>
                <c:ptCount val="1"/>
                <c:pt idx="0">
                  <c:v>T. de vida (años)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B-4566-B2C8-286504D56CE9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0B-4566-B2C8-286504D56C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B-4566-B2C8-286504D56CE9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0B-4566-B2C8-286504D56CE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0B-4566-B2C8-286504D56C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Cruce2!$B$4:$B$8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Cruce2!$M$4:$M$8</c:f>
              <c:numCache>
                <c:formatCode>0.0</c:formatCode>
                <c:ptCount val="5"/>
                <c:pt idx="0">
                  <c:v>42.731989296232449</c:v>
                </c:pt>
                <c:pt idx="1">
                  <c:v>49.553837777362212</c:v>
                </c:pt>
                <c:pt idx="2">
                  <c:v>59.044690782153374</c:v>
                </c:pt>
                <c:pt idx="3">
                  <c:v>34.436016062146372</c:v>
                </c:pt>
                <c:pt idx="4">
                  <c:v>21.458123594215706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0B-4566-B2C8-286504D5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9119"/>
        <c:axId val="2086651999"/>
      </c:barChart>
      <c:catAx>
        <c:axId val="2086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51999"/>
        <c:crosses val="autoZero"/>
        <c:auto val="1"/>
        <c:lblAlgn val="ctr"/>
        <c:lblOffset val="100"/>
        <c:noMultiLvlLbl val="0"/>
      </c:catAx>
      <c:valAx>
        <c:axId val="208665199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20866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18</xdr:row>
      <xdr:rowOff>0</xdr:rowOff>
    </xdr:from>
    <xdr:to>
      <xdr:col>6</xdr:col>
      <xdr:colOff>981074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250687-D56C-794C-6D7E-191C55303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7878D7-87A3-4FC5-92B6-015DACAC7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2720</xdr:colOff>
      <xdr:row>40</xdr:row>
      <xdr:rowOff>0</xdr:rowOff>
    </xdr:from>
    <xdr:to>
      <xdr:col>7</xdr:col>
      <xdr:colOff>1359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43D243-C240-BADF-9FBB-63028741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88287</xdr:colOff>
      <xdr:row>55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214F0F-D1C7-489B-B617-CE734AA2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18</xdr:row>
      <xdr:rowOff>0</xdr:rowOff>
    </xdr:from>
    <xdr:to>
      <xdr:col>6</xdr:col>
      <xdr:colOff>981074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37E675-2171-43CE-B42A-DC5778D9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0C691D-A137-410B-AEB6-ABE5F1BDA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2720</xdr:colOff>
      <xdr:row>40</xdr:row>
      <xdr:rowOff>0</xdr:rowOff>
    </xdr:from>
    <xdr:to>
      <xdr:col>7</xdr:col>
      <xdr:colOff>1359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4C1139-2E27-4BF8-BDD4-28977BA41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88287</xdr:colOff>
      <xdr:row>55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0FE920-E721-42FA-A9C1-859CFDA8B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 Luijk" refreshedDate="45715.022944328703" createdVersion="8" refreshedVersion="8" minRefreshableVersion="3" recordCount="32" xr:uid="{469BCE31-8440-4388-8FA1-FC2C36B06899}">
  <cacheSource type="worksheet">
    <worksheetSource ref="A2:C34" sheet="Datos"/>
  </cacheSource>
  <cacheFields count="3">
    <cacheField name="ETIQUETA1" numFmtId="0">
      <sharedItems count="6">
        <s v="3_Etiqueta C"/>
        <s v="4_Etiqueta B"/>
        <s v="5_Sin Etiqueta"/>
        <s v="2_Etiqueta ECO"/>
        <s v="1_Etiqueta 0"/>
        <s v="6_Alta"/>
      </sharedItems>
    </cacheField>
    <cacheField name="ETIQUETA2" numFmtId="0">
      <sharedItems count="6">
        <s v="3_Etiqueta C"/>
        <s v="4_Etiqueta B"/>
        <s v="5_Sin Etiqueta"/>
        <s v="2_Etiqueta ECO"/>
        <s v="1_Etiqueta 0"/>
        <s v="6_Baja"/>
      </sharedItems>
    </cacheField>
    <cacheField name="N" numFmtId="3">
      <sharedItems containsSemiMixedTypes="0" containsString="0" containsNumber="1" containsInteger="1" minValue="1" maxValue="14160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 Luijk" refreshedDate="45725.810247106485" createdVersion="8" refreshedVersion="8" minRefreshableVersion="3" recordCount="32" xr:uid="{E10ABB97-9C90-4CA2-95ED-484A6554A348}">
  <cacheSource type="worksheet">
    <worksheetSource ref="E2:G34" sheet="Datos"/>
  </cacheSource>
  <cacheFields count="3">
    <cacheField name="ETIQUETA1" numFmtId="0">
      <sharedItems count="6">
        <s v="3_Etiqueta C"/>
        <s v="4_Etiqueta B"/>
        <s v="5_Sin Etiqueta"/>
        <s v="2_Etiqueta ECO"/>
        <s v="1_Etiqueta 0"/>
        <s v="6_Alta"/>
      </sharedItems>
    </cacheField>
    <cacheField name="ETIQUETA2" numFmtId="0">
      <sharedItems count="6">
        <s v="3_Etiqueta C"/>
        <s v="4_Etiqueta B"/>
        <s v="5_Sin Etiqueta"/>
        <s v="2_Etiqueta ECO"/>
        <s v="1_Etiqueta 0"/>
        <s v="6_Baja"/>
      </sharedItems>
    </cacheField>
    <cacheField name="N" numFmtId="3">
      <sharedItems containsSemiMixedTypes="0" containsString="0" containsNumber="1" containsInteger="1" minValue="1" maxValue="141414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4160632"/>
  </r>
  <r>
    <x v="1"/>
    <x v="1"/>
    <n v="10321781"/>
  </r>
  <r>
    <x v="2"/>
    <x v="2"/>
    <n v="10005005"/>
  </r>
  <r>
    <x v="3"/>
    <x v="3"/>
    <n v="1822923"/>
  </r>
  <r>
    <x v="4"/>
    <x v="4"/>
    <n v="582435"/>
  </r>
  <r>
    <x v="5"/>
    <x v="0"/>
    <n v="112204"/>
  </r>
  <r>
    <x v="5"/>
    <x v="3"/>
    <n v="63873"/>
  </r>
  <r>
    <x v="2"/>
    <x v="5"/>
    <n v="54184"/>
  </r>
  <r>
    <x v="1"/>
    <x v="5"/>
    <n v="37199"/>
  </r>
  <r>
    <x v="0"/>
    <x v="5"/>
    <n v="31041"/>
  </r>
  <r>
    <x v="5"/>
    <x v="4"/>
    <n v="23222"/>
  </r>
  <r>
    <x v="5"/>
    <x v="2"/>
    <n v="12532"/>
  </r>
  <r>
    <x v="5"/>
    <x v="1"/>
    <n v="12178"/>
  </r>
  <r>
    <x v="3"/>
    <x v="5"/>
    <n v="4779"/>
  </r>
  <r>
    <x v="4"/>
    <x v="5"/>
    <n v="1651"/>
  </r>
  <r>
    <x v="2"/>
    <x v="1"/>
    <n v="515"/>
  </r>
  <r>
    <x v="0"/>
    <x v="3"/>
    <n v="449"/>
  </r>
  <r>
    <x v="1"/>
    <x v="0"/>
    <n v="347"/>
  </r>
  <r>
    <x v="1"/>
    <x v="3"/>
    <n v="194"/>
  </r>
  <r>
    <x v="2"/>
    <x v="0"/>
    <n v="139"/>
  </r>
  <r>
    <x v="0"/>
    <x v="1"/>
    <n v="41"/>
  </r>
  <r>
    <x v="1"/>
    <x v="2"/>
    <n v="36"/>
  </r>
  <r>
    <x v="3"/>
    <x v="4"/>
    <n v="34"/>
  </r>
  <r>
    <x v="0"/>
    <x v="4"/>
    <n v="23"/>
  </r>
  <r>
    <x v="3"/>
    <x v="0"/>
    <n v="21"/>
  </r>
  <r>
    <x v="2"/>
    <x v="3"/>
    <n v="20"/>
  </r>
  <r>
    <x v="4"/>
    <x v="3"/>
    <n v="2"/>
  </r>
  <r>
    <x v="3"/>
    <x v="2"/>
    <n v="1"/>
  </r>
  <r>
    <x v="4"/>
    <x v="0"/>
    <n v="1"/>
  </r>
  <r>
    <x v="4"/>
    <x v="1"/>
    <n v="1"/>
  </r>
  <r>
    <x v="0"/>
    <x v="2"/>
    <n v="1"/>
  </r>
  <r>
    <x v="2"/>
    <x v="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4141434"/>
  </r>
  <r>
    <x v="1"/>
    <x v="1"/>
    <n v="10313519"/>
  </r>
  <r>
    <x v="2"/>
    <x v="2"/>
    <n v="9993581"/>
  </r>
  <r>
    <x v="3"/>
    <x v="3"/>
    <n v="1814773"/>
  </r>
  <r>
    <x v="4"/>
    <x v="4"/>
    <n v="579287"/>
  </r>
  <r>
    <x v="5"/>
    <x v="0"/>
    <n v="158685"/>
  </r>
  <r>
    <x v="5"/>
    <x v="3"/>
    <n v="92227"/>
  </r>
  <r>
    <x v="2"/>
    <x v="5"/>
    <n v="80661"/>
  </r>
  <r>
    <x v="1"/>
    <x v="5"/>
    <n v="51792"/>
  </r>
  <r>
    <x v="0"/>
    <x v="5"/>
    <n v="41373"/>
  </r>
  <r>
    <x v="5"/>
    <x v="4"/>
    <n v="33451"/>
  </r>
  <r>
    <x v="5"/>
    <x v="1"/>
    <n v="15081"/>
  </r>
  <r>
    <x v="5"/>
    <x v="2"/>
    <n v="13614"/>
  </r>
  <r>
    <x v="3"/>
    <x v="5"/>
    <n v="6328"/>
  </r>
  <r>
    <x v="4"/>
    <x v="5"/>
    <n v="2343"/>
  </r>
  <r>
    <x v="2"/>
    <x v="1"/>
    <n v="608"/>
  </r>
  <r>
    <x v="0"/>
    <x v="3"/>
    <n v="548"/>
  </r>
  <r>
    <x v="1"/>
    <x v="0"/>
    <n v="433"/>
  </r>
  <r>
    <x v="1"/>
    <x v="3"/>
    <n v="241"/>
  </r>
  <r>
    <x v="2"/>
    <x v="0"/>
    <n v="206"/>
  </r>
  <r>
    <x v="0"/>
    <x v="1"/>
    <n v="51"/>
  </r>
  <r>
    <x v="1"/>
    <x v="2"/>
    <n v="45"/>
  </r>
  <r>
    <x v="2"/>
    <x v="3"/>
    <n v="41"/>
  </r>
  <r>
    <x v="3"/>
    <x v="4"/>
    <n v="40"/>
  </r>
  <r>
    <x v="0"/>
    <x v="4"/>
    <n v="32"/>
  </r>
  <r>
    <x v="3"/>
    <x v="0"/>
    <n v="22"/>
  </r>
  <r>
    <x v="0"/>
    <x v="2"/>
    <n v="7"/>
  </r>
  <r>
    <x v="4"/>
    <x v="3"/>
    <n v="3"/>
  </r>
  <r>
    <x v="4"/>
    <x v="0"/>
    <n v="2"/>
  </r>
  <r>
    <x v="2"/>
    <x v="4"/>
    <n v="2"/>
  </r>
  <r>
    <x v="3"/>
    <x v="2"/>
    <n v="1"/>
  </r>
  <r>
    <x v="4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07703-8FE4-47F4-9EC8-C1A6F450B1A7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6:I24" firstHeaderRow="1" firstDataRow="2" firstDataCol="1"/>
  <pivotFields count="3">
    <pivotField axis="axisRow" showAll="0">
      <items count="7">
        <item x="4"/>
        <item x="3"/>
        <item x="0"/>
        <item x="1"/>
        <item x="2"/>
        <item x="5"/>
        <item t="default"/>
      </items>
    </pivotField>
    <pivotField axis="axisCol" showAll="0">
      <items count="7">
        <item x="4"/>
        <item x="3"/>
        <item x="0"/>
        <item x="1"/>
        <item x="2"/>
        <item x="5"/>
        <item t="default"/>
      </items>
    </pivotField>
    <pivotField dataField="1" numFmtId="3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N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56FE5-94EF-4BBE-9649-7A18DE3B13E5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I11" firstHeaderRow="1" firstDataRow="2" firstDataCol="1"/>
  <pivotFields count="3">
    <pivotField axis="axisRow" showAll="0">
      <items count="7">
        <item x="4"/>
        <item x="3"/>
        <item x="0"/>
        <item x="1"/>
        <item x="2"/>
        <item x="5"/>
        <item t="default"/>
      </items>
    </pivotField>
    <pivotField axis="axisCol" showAll="0">
      <items count="7">
        <item x="4"/>
        <item x="3"/>
        <item x="0"/>
        <item x="1"/>
        <item x="2"/>
        <item x="5"/>
        <item t="default"/>
      </items>
    </pivotField>
    <pivotField dataField="1" numFmtId="3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N" fld="2" baseField="0" baseItem="0" numFmtId="3"/>
  </dataFields>
  <formats count="1">
    <format dxfId="0">
      <pivotArea collapsedLevelsAreSubtotals="1" fieldPosition="0">
        <references count="2">
          <reference field="0" count="5">
            <x v="0"/>
            <x v="1"/>
            <x v="2"/>
            <x v="3"/>
            <x v="4"/>
          </reference>
          <reference field="1" count="5" selected="0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161D-A5BF-4807-B71E-B03EF7FCAA56}">
  <dimension ref="A1:M17"/>
  <sheetViews>
    <sheetView showGridLines="0" zoomScale="85" zoomScaleNormal="85" workbookViewId="0"/>
  </sheetViews>
  <sheetFormatPr baseColWidth="10" defaultRowHeight="15" x14ac:dyDescent="0.25"/>
  <cols>
    <col min="1" max="1" width="25.140625" bestFit="1" customWidth="1"/>
    <col min="2" max="2" width="22.42578125" customWidth="1"/>
    <col min="3" max="9" width="14.7109375" customWidth="1"/>
    <col min="10" max="10" width="4.140625" customWidth="1"/>
    <col min="11" max="11" width="17.7109375" bestFit="1" customWidth="1"/>
    <col min="12" max="12" width="16.42578125" bestFit="1" customWidth="1"/>
    <col min="13" max="13" width="15.5703125" bestFit="1" customWidth="1"/>
  </cols>
  <sheetData>
    <row r="1" spans="1:13" ht="21" x14ac:dyDescent="0.35">
      <c r="A1" s="41" t="str">
        <f>"Movimiento del parque de vehículos por distintivo ambiental entre el "&amp;DAY(C12)&amp;"-"&amp;MONTH(C12)&amp;"-"&amp;YEAR(C12)&amp;" y el "&amp;DAY(C13)&amp;"-"&amp;MONTH(C13)&amp;"-"&amp;YEAR(C13)</f>
        <v>Movimiento del parque de vehículos por distintivo ambiental entre el 12-1-2025 y el 26-2-2025</v>
      </c>
    </row>
    <row r="2" spans="1:13" x14ac:dyDescent="0.25">
      <c r="B2" s="22" t="str">
        <f>"Parque vehículos "&amp;DAY(C13)&amp;"-"&amp;MONTH(C13)&amp;"-"&amp;YEAR(C13)</f>
        <v>Parque vehículos 26-2-2025</v>
      </c>
    </row>
    <row r="3" spans="1:13" x14ac:dyDescent="0.25">
      <c r="A3" s="22" t="str">
        <f>"Parque vehículos "&amp;DAY(C12)&amp;"-"&amp;MONTH(C12)&amp;"-"&amp;YEAR(C12)</f>
        <v>Parque vehículos 12-1-2025</v>
      </c>
      <c r="C3" s="30" t="s">
        <v>7</v>
      </c>
      <c r="D3" s="30" t="s">
        <v>6</v>
      </c>
      <c r="E3" s="30" t="s">
        <v>3</v>
      </c>
      <c r="F3" s="30" t="s">
        <v>4</v>
      </c>
      <c r="G3" s="30" t="s">
        <v>5</v>
      </c>
      <c r="H3" s="30" t="s">
        <v>13</v>
      </c>
      <c r="K3" s="7" t="s">
        <v>19</v>
      </c>
      <c r="L3" s="7" t="s">
        <v>20</v>
      </c>
      <c r="M3" s="7" t="s">
        <v>16</v>
      </c>
    </row>
    <row r="4" spans="1:13" x14ac:dyDescent="0.25">
      <c r="B4" s="24" t="s">
        <v>7</v>
      </c>
      <c r="C4" s="12">
        <v>582435</v>
      </c>
      <c r="D4" s="13">
        <v>2</v>
      </c>
      <c r="E4" s="13">
        <v>1</v>
      </c>
      <c r="F4" s="13">
        <v>1</v>
      </c>
      <c r="G4" s="14"/>
      <c r="H4" s="27">
        <v>1651</v>
      </c>
      <c r="I4" s="4">
        <v>584090</v>
      </c>
      <c r="K4" s="32">
        <f>H4/I4</f>
        <v>2.8266191853995102E-3</v>
      </c>
      <c r="L4" s="32">
        <f>1-(1-K4)^(365.25/$C$14)</f>
        <v>2.2713291669205882E-2</v>
      </c>
      <c r="M4" s="33">
        <f>-1/LN(1-L4)</f>
        <v>43.525169405415127</v>
      </c>
    </row>
    <row r="5" spans="1:13" x14ac:dyDescent="0.25">
      <c r="B5" s="24" t="s">
        <v>6</v>
      </c>
      <c r="C5" s="15">
        <v>34</v>
      </c>
      <c r="D5" s="4">
        <v>1822923</v>
      </c>
      <c r="E5" s="16">
        <v>21</v>
      </c>
      <c r="F5" s="16"/>
      <c r="G5" s="17">
        <v>1</v>
      </c>
      <c r="H5" s="25">
        <v>4779</v>
      </c>
      <c r="I5" s="4">
        <v>1827758</v>
      </c>
      <c r="K5" s="32">
        <f>H5/I5</f>
        <v>2.614678748499528E-3</v>
      </c>
      <c r="L5" s="32">
        <f>1-(1-K5)^(365.25/$C$14)</f>
        <v>2.1026073189931327E-2</v>
      </c>
      <c r="M5" s="33">
        <f t="shared" ref="M5:M8" si="0">-1/LN(1-L5)</f>
        <v>47.058227211725978</v>
      </c>
    </row>
    <row r="6" spans="1:13" x14ac:dyDescent="0.25">
      <c r="B6" s="24" t="s">
        <v>3</v>
      </c>
      <c r="C6" s="15">
        <v>23</v>
      </c>
      <c r="D6" s="18">
        <v>449</v>
      </c>
      <c r="E6" s="4">
        <v>14160632</v>
      </c>
      <c r="F6" s="16">
        <v>41</v>
      </c>
      <c r="G6" s="17">
        <v>1</v>
      </c>
      <c r="H6" s="25">
        <v>31041</v>
      </c>
      <c r="I6" s="4">
        <v>14192187</v>
      </c>
      <c r="K6" s="32">
        <f>H6/I6</f>
        <v>2.18718933170765E-3</v>
      </c>
      <c r="L6" s="32">
        <f>1-(1-K6)^(365.25/$C$14)</f>
        <v>1.7615136458526415E-2</v>
      </c>
      <c r="M6" s="33">
        <f t="shared" si="0"/>
        <v>56.267877687734085</v>
      </c>
    </row>
    <row r="7" spans="1:13" x14ac:dyDescent="0.25">
      <c r="B7" s="24" t="s">
        <v>4</v>
      </c>
      <c r="C7" s="15"/>
      <c r="D7" s="18">
        <v>194</v>
      </c>
      <c r="E7" s="18">
        <v>347</v>
      </c>
      <c r="F7" s="4">
        <v>10321781</v>
      </c>
      <c r="G7" s="17">
        <v>36</v>
      </c>
      <c r="H7" s="25">
        <v>37199</v>
      </c>
      <c r="I7" s="4">
        <v>10359557</v>
      </c>
      <c r="K7" s="32">
        <f>H7/I7</f>
        <v>3.5907906100618009E-3</v>
      </c>
      <c r="L7" s="32">
        <f>1-(1-K7)^(365.25/$C$14)</f>
        <v>2.8775568790601946E-2</v>
      </c>
      <c r="M7" s="33">
        <f t="shared" si="0"/>
        <v>34.249269188313654</v>
      </c>
    </row>
    <row r="8" spans="1:13" x14ac:dyDescent="0.25">
      <c r="B8" s="24" t="s">
        <v>5</v>
      </c>
      <c r="C8" s="19">
        <v>1</v>
      </c>
      <c r="D8" s="20">
        <v>20</v>
      </c>
      <c r="E8" s="20">
        <v>139</v>
      </c>
      <c r="F8" s="20">
        <v>515</v>
      </c>
      <c r="G8" s="21">
        <v>10005005</v>
      </c>
      <c r="H8" s="25">
        <v>54184</v>
      </c>
      <c r="I8" s="4">
        <v>10059864</v>
      </c>
      <c r="K8" s="32">
        <f>H8/I8</f>
        <v>5.3861563138428116E-3</v>
      </c>
      <c r="L8" s="32">
        <f>1-(1-K8)^(365.25/$C$14)</f>
        <v>4.2888892902389397E-2</v>
      </c>
      <c r="M8" s="33">
        <f t="shared" si="0"/>
        <v>22.812407128349555</v>
      </c>
    </row>
    <row r="9" spans="1:13" x14ac:dyDescent="0.25">
      <c r="B9" s="24" t="s">
        <v>8</v>
      </c>
      <c r="C9" s="28">
        <v>23222</v>
      </c>
      <c r="D9" s="29">
        <v>63873</v>
      </c>
      <c r="E9" s="29">
        <v>112204</v>
      </c>
      <c r="F9" s="29">
        <v>12178</v>
      </c>
      <c r="G9" s="34">
        <v>12532</v>
      </c>
      <c r="H9" s="21"/>
      <c r="I9" s="39">
        <v>224009</v>
      </c>
      <c r="K9" s="31"/>
    </row>
    <row r="10" spans="1:13" x14ac:dyDescent="0.25">
      <c r="C10" s="8">
        <v>605715</v>
      </c>
      <c r="D10" s="8">
        <v>1887461</v>
      </c>
      <c r="E10" s="8">
        <v>14273344</v>
      </c>
      <c r="F10" s="8">
        <v>10334516</v>
      </c>
      <c r="G10" s="8">
        <v>10017575</v>
      </c>
      <c r="H10" s="26">
        <v>128854</v>
      </c>
      <c r="I10" s="8">
        <v>37247465</v>
      </c>
    </row>
    <row r="12" spans="1:13" x14ac:dyDescent="0.25">
      <c r="B12" s="7" t="s">
        <v>17</v>
      </c>
      <c r="C12" s="23">
        <v>45669</v>
      </c>
      <c r="E12" s="7" t="s">
        <v>26</v>
      </c>
      <c r="F12" s="4">
        <f>SUM(I4:I8)</f>
        <v>37023456</v>
      </c>
    </row>
    <row r="13" spans="1:13" x14ac:dyDescent="0.25">
      <c r="B13" s="7" t="s">
        <v>18</v>
      </c>
      <c r="C13" s="23">
        <v>45714</v>
      </c>
      <c r="E13" s="7" t="s">
        <v>27</v>
      </c>
      <c r="F13" s="4">
        <f>SUM(C10:G10)</f>
        <v>37118611</v>
      </c>
    </row>
    <row r="14" spans="1:13" x14ac:dyDescent="0.25">
      <c r="B14" s="35" t="s">
        <v>28</v>
      </c>
      <c r="C14">
        <f>C13-C12</f>
        <v>45</v>
      </c>
      <c r="E14" s="35" t="s">
        <v>21</v>
      </c>
      <c r="F14" s="4">
        <f>F13-F12</f>
        <v>95155</v>
      </c>
    </row>
    <row r="16" spans="1:13" x14ac:dyDescent="0.25">
      <c r="B16" s="7" t="s">
        <v>22</v>
      </c>
      <c r="C16" s="36">
        <f>SUM(C10:D10)/SUM(C10:G10)</f>
        <v>6.7167815088770427E-2</v>
      </c>
      <c r="E16" s="37" t="s">
        <v>24</v>
      </c>
      <c r="F16" s="4">
        <f>SUM(C5:C8,D6:D8,E7:E8,F8)</f>
        <v>1722</v>
      </c>
    </row>
    <row r="17" spans="2:6" x14ac:dyDescent="0.25">
      <c r="B17" s="7" t="s">
        <v>23</v>
      </c>
      <c r="C17" s="36">
        <f>SUM(C9:D9)/I9</f>
        <v>0.38880134280319095</v>
      </c>
      <c r="E17" s="38" t="s">
        <v>25</v>
      </c>
      <c r="F17" s="4">
        <f>SUM(D4:G4,E4:G5,F6:G6,G7)</f>
        <v>106</v>
      </c>
    </row>
  </sheetData>
  <pageMargins left="0.7" right="0.7" top="0.75" bottom="0.75" header="0.3" footer="0.3"/>
  <ignoredErrors>
    <ignoredError sqref="F12:F13 F16:F17 C1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4D9D-D036-420C-B4A5-4C96E722F48E}">
  <dimension ref="A1:M17"/>
  <sheetViews>
    <sheetView showGridLines="0" tabSelected="1" zoomScale="85" zoomScaleNormal="85" workbookViewId="0">
      <selection activeCell="P28" sqref="P28"/>
    </sheetView>
  </sheetViews>
  <sheetFormatPr baseColWidth="10" defaultRowHeight="15" x14ac:dyDescent="0.25"/>
  <cols>
    <col min="1" max="1" width="25.140625" bestFit="1" customWidth="1"/>
    <col min="2" max="2" width="22.42578125" customWidth="1"/>
    <col min="3" max="9" width="14.7109375" customWidth="1"/>
    <col min="10" max="10" width="4.140625" customWidth="1"/>
    <col min="11" max="11" width="17.7109375" bestFit="1" customWidth="1"/>
    <col min="12" max="12" width="16.42578125" bestFit="1" customWidth="1"/>
    <col min="13" max="13" width="15.5703125" bestFit="1" customWidth="1"/>
  </cols>
  <sheetData>
    <row r="1" spans="1:13" ht="21" x14ac:dyDescent="0.35">
      <c r="A1" s="41" t="str">
        <f>"Movimiento del parque de vehículos por distintivo ambiental entre el "&amp;DAY(C12)&amp;"-"&amp;MONTH(C12)&amp;"-"&amp;YEAR(C12)&amp;" y el "&amp;DAY(C13)&amp;"-"&amp;MONTH(C13)&amp;"-"&amp;YEAR(C13)</f>
        <v>Movimiento del parque de vehículos por distintivo ambiental entre el 3-1-2025 y el 7-3-2025</v>
      </c>
    </row>
    <row r="2" spans="1:13" x14ac:dyDescent="0.25">
      <c r="B2" s="22" t="str">
        <f>"Parque vehículos "&amp;DAY(C13)&amp;"-"&amp;MONTH(C13)&amp;"-"&amp;YEAR(C13)</f>
        <v>Parque vehículos 7-3-2025</v>
      </c>
    </row>
    <row r="3" spans="1:13" x14ac:dyDescent="0.25">
      <c r="A3" s="22" t="str">
        <f>"Parque vehículos "&amp;DAY(C12)&amp;"-"&amp;MONTH(C12)&amp;"-"&amp;YEAR(C12)</f>
        <v>Parque vehículos 3-1-2025</v>
      </c>
      <c r="C3" s="30" t="s">
        <v>7</v>
      </c>
      <c r="D3" s="30" t="s">
        <v>6</v>
      </c>
      <c r="E3" s="30" t="s">
        <v>3</v>
      </c>
      <c r="F3" s="30" t="s">
        <v>4</v>
      </c>
      <c r="G3" s="30" t="s">
        <v>5</v>
      </c>
      <c r="H3" s="30" t="s">
        <v>13</v>
      </c>
      <c r="K3" s="7" t="s">
        <v>19</v>
      </c>
      <c r="L3" s="7" t="s">
        <v>20</v>
      </c>
      <c r="M3" s="7" t="s">
        <v>16</v>
      </c>
    </row>
    <row r="4" spans="1:13" x14ac:dyDescent="0.25">
      <c r="B4" s="24" t="s">
        <v>7</v>
      </c>
      <c r="C4" s="12">
        <v>579287</v>
      </c>
      <c r="D4" s="13">
        <v>3</v>
      </c>
      <c r="E4" s="13">
        <v>2</v>
      </c>
      <c r="F4" s="13">
        <v>1</v>
      </c>
      <c r="G4" s="14"/>
      <c r="H4" s="27">
        <v>2343</v>
      </c>
      <c r="I4" s="4">
        <f>SUM(C4:H4)</f>
        <v>581636</v>
      </c>
      <c r="K4" s="32">
        <f>H4/I4</f>
        <v>4.028292609123232E-3</v>
      </c>
      <c r="L4" s="32">
        <f>1-(1-K4)^(365.25/$C$14)</f>
        <v>2.3129976436728428E-2</v>
      </c>
      <c r="M4" s="33">
        <f>-1/LN(1-L4)</f>
        <v>42.731989296232449</v>
      </c>
    </row>
    <row r="5" spans="1:13" x14ac:dyDescent="0.25">
      <c r="B5" s="24" t="s">
        <v>6</v>
      </c>
      <c r="C5" s="15">
        <v>40</v>
      </c>
      <c r="D5" s="4">
        <v>1814773</v>
      </c>
      <c r="E5" s="16">
        <v>22</v>
      </c>
      <c r="F5" s="16"/>
      <c r="G5" s="17">
        <v>1</v>
      </c>
      <c r="H5" s="25">
        <v>6328</v>
      </c>
      <c r="I5" s="4">
        <f t="shared" ref="I5:I10" si="0">SUM(C5:H5)</f>
        <v>1821164</v>
      </c>
      <c r="K5" s="32">
        <f>H5/I5</f>
        <v>3.474700795754803E-3</v>
      </c>
      <c r="L5" s="32">
        <f>1-(1-K5)^(365.25/$C$14)</f>
        <v>1.9977816856477038E-2</v>
      </c>
      <c r="M5" s="33">
        <f t="shared" ref="M5:M8" si="1">-1/LN(1-L5)</f>
        <v>49.553837777362212</v>
      </c>
    </row>
    <row r="6" spans="1:13" x14ac:dyDescent="0.25">
      <c r="B6" s="24" t="s">
        <v>3</v>
      </c>
      <c r="C6" s="15">
        <v>32</v>
      </c>
      <c r="D6" s="18">
        <v>548</v>
      </c>
      <c r="E6" s="4">
        <v>14141434</v>
      </c>
      <c r="F6" s="16">
        <v>51</v>
      </c>
      <c r="G6" s="17">
        <v>7</v>
      </c>
      <c r="H6" s="25">
        <v>41373</v>
      </c>
      <c r="I6" s="4">
        <f t="shared" si="0"/>
        <v>14183445</v>
      </c>
      <c r="K6" s="32">
        <f>H6/I6</f>
        <v>2.9169923104013164E-3</v>
      </c>
      <c r="L6" s="32">
        <f>1-(1-K6)^(365.25/$C$14)</f>
        <v>1.6793710488736124E-2</v>
      </c>
      <c r="M6" s="33">
        <f t="shared" si="1"/>
        <v>59.044690782153374</v>
      </c>
    </row>
    <row r="7" spans="1:13" x14ac:dyDescent="0.25">
      <c r="B7" s="24" t="s">
        <v>4</v>
      </c>
      <c r="C7" s="15"/>
      <c r="D7" s="18">
        <v>241</v>
      </c>
      <c r="E7" s="18">
        <v>433</v>
      </c>
      <c r="F7" s="4">
        <v>10313519</v>
      </c>
      <c r="G7" s="17">
        <v>45</v>
      </c>
      <c r="H7" s="25">
        <v>51792</v>
      </c>
      <c r="I7" s="4">
        <f t="shared" si="0"/>
        <v>10366030</v>
      </c>
      <c r="K7" s="32">
        <f>H7/I7</f>
        <v>4.9963197096670568E-3</v>
      </c>
      <c r="L7" s="32">
        <f>1-(1-K7)^(365.25/$C$14)</f>
        <v>2.8621773473547218E-2</v>
      </c>
      <c r="M7" s="33">
        <f t="shared" si="1"/>
        <v>34.436016062146372</v>
      </c>
    </row>
    <row r="8" spans="1:13" x14ac:dyDescent="0.25">
      <c r="B8" s="24" t="s">
        <v>5</v>
      </c>
      <c r="C8" s="19">
        <v>2</v>
      </c>
      <c r="D8" s="20">
        <v>41</v>
      </c>
      <c r="E8" s="20">
        <v>206</v>
      </c>
      <c r="F8" s="20">
        <v>608</v>
      </c>
      <c r="G8" s="21">
        <v>9993581</v>
      </c>
      <c r="H8" s="25">
        <v>80661</v>
      </c>
      <c r="I8" s="4">
        <f t="shared" si="0"/>
        <v>10075099</v>
      </c>
      <c r="K8" s="32">
        <f>H8/I8</f>
        <v>8.0059759214276705E-3</v>
      </c>
      <c r="L8" s="32">
        <f>1-(1-K8)^(365.25/$C$14)</f>
        <v>4.5533179212764119E-2</v>
      </c>
      <c r="M8" s="33">
        <f t="shared" si="1"/>
        <v>21.458123594215706</v>
      </c>
    </row>
    <row r="9" spans="1:13" x14ac:dyDescent="0.25">
      <c r="B9" s="24" t="s">
        <v>8</v>
      </c>
      <c r="C9" s="28">
        <v>33451</v>
      </c>
      <c r="D9" s="29">
        <v>92227</v>
      </c>
      <c r="E9" s="29">
        <v>158685</v>
      </c>
      <c r="F9" s="29">
        <v>15081</v>
      </c>
      <c r="G9" s="34">
        <v>13614</v>
      </c>
      <c r="H9" s="21"/>
      <c r="I9" s="39">
        <f t="shared" si="0"/>
        <v>313058</v>
      </c>
      <c r="K9" s="31"/>
    </row>
    <row r="10" spans="1:13" x14ac:dyDescent="0.25">
      <c r="C10" s="8">
        <f>SUM(C4:C9)</f>
        <v>612812</v>
      </c>
      <c r="D10" s="8">
        <f t="shared" ref="D10:H10" si="2">SUM(D4:D9)</f>
        <v>1907833</v>
      </c>
      <c r="E10" s="8">
        <f t="shared" si="2"/>
        <v>14300782</v>
      </c>
      <c r="F10" s="8">
        <f t="shared" si="2"/>
        <v>10329260</v>
      </c>
      <c r="G10" s="8">
        <f t="shared" si="2"/>
        <v>10007248</v>
      </c>
      <c r="H10" s="26">
        <f t="shared" si="2"/>
        <v>182497</v>
      </c>
      <c r="I10" s="8">
        <f t="shared" si="0"/>
        <v>37340432</v>
      </c>
    </row>
    <row r="12" spans="1:13" x14ac:dyDescent="0.25">
      <c r="B12" s="7" t="s">
        <v>17</v>
      </c>
      <c r="C12" s="23">
        <v>45660</v>
      </c>
      <c r="E12" s="7" t="s">
        <v>26</v>
      </c>
      <c r="F12" s="4">
        <f>SUM(I4:I8)</f>
        <v>37027374</v>
      </c>
    </row>
    <row r="13" spans="1:13" x14ac:dyDescent="0.25">
      <c r="B13" s="7" t="s">
        <v>18</v>
      </c>
      <c r="C13" s="23">
        <v>45723</v>
      </c>
      <c r="E13" s="7" t="s">
        <v>27</v>
      </c>
      <c r="F13" s="4">
        <f>SUM(C10:G10)</f>
        <v>37157935</v>
      </c>
    </row>
    <row r="14" spans="1:13" x14ac:dyDescent="0.25">
      <c r="B14" s="35" t="s">
        <v>28</v>
      </c>
      <c r="C14">
        <f>C13-C12</f>
        <v>63</v>
      </c>
      <c r="E14" s="35" t="s">
        <v>21</v>
      </c>
      <c r="F14" s="4">
        <f>F13-F12</f>
        <v>130561</v>
      </c>
    </row>
    <row r="16" spans="1:13" x14ac:dyDescent="0.25">
      <c r="B16" s="7" t="s">
        <v>22</v>
      </c>
      <c r="C16" s="36">
        <f>SUM(C10:D10)/SUM(C10:G10)</f>
        <v>6.7835981735798828E-2</v>
      </c>
      <c r="E16" s="37" t="s">
        <v>24</v>
      </c>
      <c r="F16" s="4">
        <f>SUM(C5:C8,D6:D8,E7:E8,F8)</f>
        <v>2151</v>
      </c>
    </row>
    <row r="17" spans="2:6" x14ac:dyDescent="0.25">
      <c r="B17" s="7" t="s">
        <v>23</v>
      </c>
      <c r="C17" s="36">
        <f>SUM(C9:D9)/I9</f>
        <v>0.40145276594113549</v>
      </c>
      <c r="E17" s="38" t="s">
        <v>25</v>
      </c>
      <c r="F17" s="4">
        <f>SUM(D4:G4,E4:G5,F6:G6,G7)</f>
        <v>135</v>
      </c>
    </row>
  </sheetData>
  <pageMargins left="0.7" right="0.7" top="0.75" bottom="0.75" header="0.3" footer="0.3"/>
  <ignoredErrors>
    <ignoredError sqref="F16:F17 C1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489F-8A6C-4EE6-86B7-9D957FBF1BB3}">
  <dimension ref="A1:I36"/>
  <sheetViews>
    <sheetView workbookViewId="0"/>
  </sheetViews>
  <sheetFormatPr baseColWidth="10" defaultRowHeight="15" x14ac:dyDescent="0.25"/>
  <cols>
    <col min="1" max="1" width="26.28515625" customWidth="1"/>
    <col min="2" max="2" width="17.85546875" bestFit="1" customWidth="1"/>
    <col min="3" max="3" width="22.85546875" bestFit="1" customWidth="1"/>
    <col min="4" max="4" width="14.85546875" bestFit="1" customWidth="1"/>
    <col min="5" max="5" width="12.28515625" bestFit="1" customWidth="1"/>
    <col min="6" max="6" width="12" bestFit="1" customWidth="1"/>
    <col min="7" max="7" width="13.7109375" bestFit="1" customWidth="1"/>
    <col min="8" max="8" width="13.140625" customWidth="1"/>
    <col min="9" max="9" width="12.5703125" bestFit="1" customWidth="1"/>
  </cols>
  <sheetData>
    <row r="1" spans="1:9" ht="21" x14ac:dyDescent="0.35">
      <c r="A1" s="41" t="s">
        <v>29</v>
      </c>
    </row>
    <row r="2" spans="1:9" x14ac:dyDescent="0.25">
      <c r="B2" s="22" t="s">
        <v>14</v>
      </c>
    </row>
    <row r="3" spans="1:9" x14ac:dyDescent="0.25">
      <c r="B3" s="3" t="s">
        <v>9</v>
      </c>
      <c r="C3" s="3" t="s">
        <v>12</v>
      </c>
      <c r="D3" s="3"/>
      <c r="E3" s="3"/>
      <c r="F3" s="3"/>
      <c r="G3" s="3"/>
      <c r="H3" s="3"/>
      <c r="I3" s="3"/>
    </row>
    <row r="4" spans="1:9" x14ac:dyDescent="0.25">
      <c r="A4" s="22" t="s">
        <v>15</v>
      </c>
      <c r="B4" s="1" t="s">
        <v>10</v>
      </c>
      <c r="C4" s="3" t="s">
        <v>7</v>
      </c>
      <c r="D4" s="3" t="s">
        <v>6</v>
      </c>
      <c r="E4" s="3" t="s">
        <v>3</v>
      </c>
      <c r="F4" s="3" t="s">
        <v>4</v>
      </c>
      <c r="G4" s="3" t="s">
        <v>5</v>
      </c>
      <c r="H4" s="1" t="s">
        <v>13</v>
      </c>
      <c r="I4" s="1" t="s">
        <v>11</v>
      </c>
    </row>
    <row r="5" spans="1:9" x14ac:dyDescent="0.25">
      <c r="B5" s="2" t="s">
        <v>7</v>
      </c>
      <c r="C5" s="12">
        <v>582435</v>
      </c>
      <c r="D5" s="13">
        <v>2</v>
      </c>
      <c r="E5" s="13">
        <v>1</v>
      </c>
      <c r="F5" s="13">
        <v>1</v>
      </c>
      <c r="G5" s="14"/>
      <c r="H5" s="4">
        <v>1651</v>
      </c>
      <c r="I5" s="4">
        <v>584090</v>
      </c>
    </row>
    <row r="6" spans="1:9" x14ac:dyDescent="0.25">
      <c r="B6" s="2" t="s">
        <v>6</v>
      </c>
      <c r="C6" s="15">
        <v>34</v>
      </c>
      <c r="D6" s="4">
        <v>1822923</v>
      </c>
      <c r="E6" s="16">
        <v>21</v>
      </c>
      <c r="F6" s="16"/>
      <c r="G6" s="17">
        <v>1</v>
      </c>
      <c r="H6" s="4">
        <v>4779</v>
      </c>
      <c r="I6" s="4">
        <v>1827758</v>
      </c>
    </row>
    <row r="7" spans="1:9" x14ac:dyDescent="0.25">
      <c r="B7" s="2" t="s">
        <v>3</v>
      </c>
      <c r="C7" s="15">
        <v>23</v>
      </c>
      <c r="D7" s="18">
        <v>449</v>
      </c>
      <c r="E7" s="4">
        <v>14160632</v>
      </c>
      <c r="F7" s="16">
        <v>41</v>
      </c>
      <c r="G7" s="17">
        <v>1</v>
      </c>
      <c r="H7" s="4">
        <v>31041</v>
      </c>
      <c r="I7" s="4">
        <v>14192187</v>
      </c>
    </row>
    <row r="8" spans="1:9" x14ac:dyDescent="0.25">
      <c r="B8" s="2" t="s">
        <v>4</v>
      </c>
      <c r="C8" s="15"/>
      <c r="D8" s="18">
        <v>194</v>
      </c>
      <c r="E8" s="18">
        <v>347</v>
      </c>
      <c r="F8" s="4">
        <v>10321781</v>
      </c>
      <c r="G8" s="17">
        <v>36</v>
      </c>
      <c r="H8" s="4">
        <v>37199</v>
      </c>
      <c r="I8" s="4">
        <v>10359557</v>
      </c>
    </row>
    <row r="9" spans="1:9" x14ac:dyDescent="0.25">
      <c r="B9" s="2" t="s">
        <v>5</v>
      </c>
      <c r="C9" s="19">
        <v>1</v>
      </c>
      <c r="D9" s="20">
        <v>20</v>
      </c>
      <c r="E9" s="20">
        <v>139</v>
      </c>
      <c r="F9" s="20">
        <v>515</v>
      </c>
      <c r="G9" s="21">
        <v>10005005</v>
      </c>
      <c r="H9" s="4">
        <v>54184</v>
      </c>
      <c r="I9" s="4">
        <v>10059864</v>
      </c>
    </row>
    <row r="10" spans="1:9" x14ac:dyDescent="0.25">
      <c r="B10" s="2" t="s">
        <v>8</v>
      </c>
      <c r="C10" s="4">
        <v>23222</v>
      </c>
      <c r="D10" s="4">
        <v>63873</v>
      </c>
      <c r="E10" s="4">
        <v>112204</v>
      </c>
      <c r="F10" s="4">
        <v>12178</v>
      </c>
      <c r="G10" s="5">
        <v>12532</v>
      </c>
      <c r="H10" s="4"/>
      <c r="I10" s="6">
        <v>224009</v>
      </c>
    </row>
    <row r="11" spans="1:9" x14ac:dyDescent="0.25">
      <c r="B11" s="9" t="s">
        <v>11</v>
      </c>
      <c r="C11" s="10">
        <v>605715</v>
      </c>
      <c r="D11" s="10">
        <v>1887461</v>
      </c>
      <c r="E11" s="10">
        <v>14273344</v>
      </c>
      <c r="F11" s="10">
        <v>10334516</v>
      </c>
      <c r="G11" s="10">
        <v>10017575</v>
      </c>
      <c r="H11" s="11">
        <v>128854</v>
      </c>
      <c r="I11" s="10">
        <v>37247465</v>
      </c>
    </row>
    <row r="14" spans="1:9" ht="21" x14ac:dyDescent="0.35">
      <c r="A14" s="41" t="s">
        <v>30</v>
      </c>
      <c r="B14" s="22"/>
    </row>
    <row r="15" spans="1:9" x14ac:dyDescent="0.25">
      <c r="B15" s="22" t="s">
        <v>31</v>
      </c>
    </row>
    <row r="16" spans="1:9" x14ac:dyDescent="0.25">
      <c r="B16" s="3" t="s">
        <v>9</v>
      </c>
      <c r="C16" s="3" t="s">
        <v>12</v>
      </c>
      <c r="D16" s="3"/>
      <c r="E16" s="3"/>
      <c r="F16" s="3"/>
      <c r="G16" s="3"/>
      <c r="H16" s="3"/>
      <c r="I16" s="3"/>
    </row>
    <row r="17" spans="1:9" x14ac:dyDescent="0.25">
      <c r="A17" s="22" t="s">
        <v>32</v>
      </c>
      <c r="B17" s="1" t="s">
        <v>10</v>
      </c>
      <c r="C17" s="3" t="s">
        <v>7</v>
      </c>
      <c r="D17" s="3" t="s">
        <v>6</v>
      </c>
      <c r="E17" s="3" t="s">
        <v>3</v>
      </c>
      <c r="F17" s="3" t="s">
        <v>4</v>
      </c>
      <c r="G17" s="3" t="s">
        <v>5</v>
      </c>
      <c r="H17" s="1" t="s">
        <v>13</v>
      </c>
      <c r="I17" s="1" t="s">
        <v>11</v>
      </c>
    </row>
    <row r="18" spans="1:9" x14ac:dyDescent="0.25">
      <c r="B18" s="2" t="s">
        <v>7</v>
      </c>
      <c r="C18" s="12">
        <v>579287</v>
      </c>
      <c r="D18" s="13">
        <v>3</v>
      </c>
      <c r="E18" s="13">
        <v>2</v>
      </c>
      <c r="F18" s="13">
        <v>1</v>
      </c>
      <c r="G18" s="14"/>
      <c r="H18" s="4">
        <v>2343</v>
      </c>
      <c r="I18" s="4">
        <v>581636</v>
      </c>
    </row>
    <row r="19" spans="1:9" x14ac:dyDescent="0.25">
      <c r="B19" s="2" t="s">
        <v>6</v>
      </c>
      <c r="C19" s="15">
        <v>40</v>
      </c>
      <c r="D19" s="4">
        <v>1814773</v>
      </c>
      <c r="E19" s="16">
        <v>22</v>
      </c>
      <c r="F19" s="16"/>
      <c r="G19" s="17">
        <v>1</v>
      </c>
      <c r="H19" s="4">
        <v>6328</v>
      </c>
      <c r="I19" s="4">
        <v>1821164</v>
      </c>
    </row>
    <row r="20" spans="1:9" x14ac:dyDescent="0.25">
      <c r="B20" s="2" t="s">
        <v>3</v>
      </c>
      <c r="C20" s="15">
        <v>32</v>
      </c>
      <c r="D20" s="18">
        <v>548</v>
      </c>
      <c r="E20" s="4">
        <v>14141434</v>
      </c>
      <c r="F20" s="16">
        <v>51</v>
      </c>
      <c r="G20" s="17">
        <v>7</v>
      </c>
      <c r="H20" s="4">
        <v>41373</v>
      </c>
      <c r="I20" s="4">
        <v>14183445</v>
      </c>
    </row>
    <row r="21" spans="1:9" x14ac:dyDescent="0.25">
      <c r="B21" s="2" t="s">
        <v>4</v>
      </c>
      <c r="C21" s="15"/>
      <c r="D21" s="18">
        <v>241</v>
      </c>
      <c r="E21" s="18">
        <v>433</v>
      </c>
      <c r="F21" s="4">
        <v>10313519</v>
      </c>
      <c r="G21" s="17">
        <v>45</v>
      </c>
      <c r="H21" s="4">
        <v>51792</v>
      </c>
      <c r="I21" s="4">
        <v>10366030</v>
      </c>
    </row>
    <row r="22" spans="1:9" x14ac:dyDescent="0.25">
      <c r="B22" s="2" t="s">
        <v>5</v>
      </c>
      <c r="C22" s="19">
        <v>2</v>
      </c>
      <c r="D22" s="20">
        <v>41</v>
      </c>
      <c r="E22" s="20">
        <v>206</v>
      </c>
      <c r="F22" s="20">
        <v>608</v>
      </c>
      <c r="G22" s="21">
        <v>9993581</v>
      </c>
      <c r="H22" s="4">
        <v>80661</v>
      </c>
      <c r="I22" s="4">
        <v>10075099</v>
      </c>
    </row>
    <row r="23" spans="1:9" x14ac:dyDescent="0.25">
      <c r="B23" s="2" t="s">
        <v>8</v>
      </c>
      <c r="C23" s="4">
        <v>33451</v>
      </c>
      <c r="D23" s="4">
        <v>92227</v>
      </c>
      <c r="E23" s="4">
        <v>158685</v>
      </c>
      <c r="F23" s="4">
        <v>15081</v>
      </c>
      <c r="G23" s="5">
        <v>13614</v>
      </c>
      <c r="H23" s="4"/>
      <c r="I23" s="6">
        <v>313058</v>
      </c>
    </row>
    <row r="24" spans="1:9" x14ac:dyDescent="0.25">
      <c r="B24" s="9" t="s">
        <v>11</v>
      </c>
      <c r="C24" s="10">
        <v>612812</v>
      </c>
      <c r="D24" s="10">
        <v>1907833</v>
      </c>
      <c r="E24" s="10">
        <v>14300782</v>
      </c>
      <c r="F24" s="10">
        <v>10329260</v>
      </c>
      <c r="G24" s="10">
        <v>10007248</v>
      </c>
      <c r="H24" s="11">
        <v>182497</v>
      </c>
      <c r="I24" s="10">
        <v>37340432</v>
      </c>
    </row>
    <row r="30" spans="1:9" x14ac:dyDescent="0.25">
      <c r="B30" s="2"/>
      <c r="C30" s="4"/>
      <c r="D30" s="4"/>
      <c r="E30" s="4"/>
      <c r="F30" s="4"/>
      <c r="G30" s="4"/>
      <c r="H30" s="4"/>
      <c r="I30" s="4"/>
    </row>
    <row r="31" spans="1:9" x14ac:dyDescent="0.25">
      <c r="B31" s="2"/>
      <c r="C31" s="4"/>
      <c r="D31" s="4"/>
      <c r="E31" s="4"/>
      <c r="F31" s="4"/>
      <c r="G31" s="4"/>
      <c r="H31" s="4"/>
      <c r="I31" s="4"/>
    </row>
    <row r="32" spans="1:9" x14ac:dyDescent="0.25">
      <c r="B32" s="2"/>
      <c r="C32" s="4"/>
      <c r="D32" s="4"/>
      <c r="E32" s="4"/>
      <c r="F32" s="4"/>
      <c r="G32" s="4"/>
      <c r="H32" s="4"/>
      <c r="I32" s="4"/>
    </row>
    <row r="33" spans="2:9" x14ac:dyDescent="0.25">
      <c r="B33" s="2"/>
      <c r="C33" s="4"/>
      <c r="D33" s="4"/>
      <c r="E33" s="4"/>
      <c r="F33" s="4"/>
      <c r="G33" s="4"/>
      <c r="H33" s="4"/>
      <c r="I33" s="4"/>
    </row>
    <row r="34" spans="2:9" x14ac:dyDescent="0.25">
      <c r="B34" s="2"/>
      <c r="C34" s="4"/>
      <c r="D34" s="4"/>
      <c r="E34" s="4"/>
      <c r="F34" s="4"/>
      <c r="G34" s="4"/>
      <c r="H34" s="4"/>
      <c r="I34" s="4"/>
    </row>
    <row r="35" spans="2:9" x14ac:dyDescent="0.25">
      <c r="B35" s="2"/>
      <c r="C35" s="4"/>
      <c r="D35" s="4"/>
      <c r="E35" s="4"/>
      <c r="F35" s="4"/>
      <c r="G35" s="4"/>
      <c r="H35" s="4"/>
      <c r="I35" s="4"/>
    </row>
    <row r="36" spans="2:9" x14ac:dyDescent="0.25">
      <c r="B36" s="2"/>
      <c r="C36" s="4"/>
      <c r="D36" s="4"/>
      <c r="E36" s="4"/>
      <c r="F36" s="4"/>
      <c r="G36" s="4"/>
      <c r="H36" s="4"/>
      <c r="I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684C-5238-4C09-B0D9-7AAB355A921A}">
  <dimension ref="A1:G34"/>
  <sheetViews>
    <sheetView workbookViewId="0"/>
  </sheetViews>
  <sheetFormatPr baseColWidth="10" defaultRowHeight="15" x14ac:dyDescent="0.25"/>
  <cols>
    <col min="1" max="1" width="17.5703125" customWidth="1"/>
    <col min="2" max="2" width="16.85546875" customWidth="1"/>
    <col min="3" max="3" width="12.42578125" style="4" customWidth="1"/>
    <col min="5" max="5" width="17.5703125" customWidth="1"/>
    <col min="6" max="6" width="16.85546875" customWidth="1"/>
    <col min="7" max="7" width="12.42578125" style="4" customWidth="1"/>
  </cols>
  <sheetData>
    <row r="1" spans="1:7" s="22" customFormat="1" x14ac:dyDescent="0.25">
      <c r="A1" s="22" t="s">
        <v>29</v>
      </c>
      <c r="C1" s="40"/>
      <c r="E1" s="22" t="s">
        <v>30</v>
      </c>
      <c r="G1" s="40"/>
    </row>
    <row r="2" spans="1:7" s="7" customFormat="1" x14ac:dyDescent="0.25">
      <c r="A2" s="7" t="s">
        <v>0</v>
      </c>
      <c r="B2" s="7" t="s">
        <v>1</v>
      </c>
      <c r="C2" s="8" t="s">
        <v>2</v>
      </c>
      <c r="E2" s="7" t="s">
        <v>0</v>
      </c>
      <c r="F2" s="7" t="s">
        <v>1</v>
      </c>
      <c r="G2" s="8" t="s">
        <v>2</v>
      </c>
    </row>
    <row r="3" spans="1:7" x14ac:dyDescent="0.25">
      <c r="A3" t="s">
        <v>3</v>
      </c>
      <c r="B3" t="s">
        <v>3</v>
      </c>
      <c r="C3" s="4">
        <v>14160632</v>
      </c>
      <c r="E3" t="s">
        <v>3</v>
      </c>
      <c r="F3" t="s">
        <v>3</v>
      </c>
      <c r="G3" s="4">
        <v>14141434</v>
      </c>
    </row>
    <row r="4" spans="1:7" x14ac:dyDescent="0.25">
      <c r="A4" t="s">
        <v>4</v>
      </c>
      <c r="B4" t="s">
        <v>4</v>
      </c>
      <c r="C4" s="4">
        <v>10321781</v>
      </c>
      <c r="E4" t="s">
        <v>4</v>
      </c>
      <c r="F4" t="s">
        <v>4</v>
      </c>
      <c r="G4" s="4">
        <v>10313519</v>
      </c>
    </row>
    <row r="5" spans="1:7" x14ac:dyDescent="0.25">
      <c r="A5" t="s">
        <v>5</v>
      </c>
      <c r="B5" t="s">
        <v>5</v>
      </c>
      <c r="C5" s="4">
        <v>10005005</v>
      </c>
      <c r="E5" t="s">
        <v>5</v>
      </c>
      <c r="F5" t="s">
        <v>5</v>
      </c>
      <c r="G5" s="4">
        <v>9993581</v>
      </c>
    </row>
    <row r="6" spans="1:7" x14ac:dyDescent="0.25">
      <c r="A6" t="s">
        <v>6</v>
      </c>
      <c r="B6" t="s">
        <v>6</v>
      </c>
      <c r="C6" s="4">
        <v>1822923</v>
      </c>
      <c r="E6" t="s">
        <v>6</v>
      </c>
      <c r="F6" t="s">
        <v>6</v>
      </c>
      <c r="G6" s="4">
        <v>1814773</v>
      </c>
    </row>
    <row r="7" spans="1:7" x14ac:dyDescent="0.25">
      <c r="A7" t="s">
        <v>7</v>
      </c>
      <c r="B7" t="s">
        <v>7</v>
      </c>
      <c r="C7" s="4">
        <v>582435</v>
      </c>
      <c r="E7" t="s">
        <v>7</v>
      </c>
      <c r="F7" t="s">
        <v>7</v>
      </c>
      <c r="G7" s="4">
        <v>579287</v>
      </c>
    </row>
    <row r="8" spans="1:7" x14ac:dyDescent="0.25">
      <c r="A8" t="s">
        <v>8</v>
      </c>
      <c r="B8" t="s">
        <v>3</v>
      </c>
      <c r="C8" s="4">
        <v>112204</v>
      </c>
      <c r="E8" t="s">
        <v>8</v>
      </c>
      <c r="F8" t="s">
        <v>3</v>
      </c>
      <c r="G8" s="4">
        <v>158685</v>
      </c>
    </row>
    <row r="9" spans="1:7" x14ac:dyDescent="0.25">
      <c r="A9" t="s">
        <v>8</v>
      </c>
      <c r="B9" t="s">
        <v>6</v>
      </c>
      <c r="C9" s="4">
        <v>63873</v>
      </c>
      <c r="E9" t="s">
        <v>8</v>
      </c>
      <c r="F9" t="s">
        <v>6</v>
      </c>
      <c r="G9" s="4">
        <v>92227</v>
      </c>
    </row>
    <row r="10" spans="1:7" x14ac:dyDescent="0.25">
      <c r="A10" t="s">
        <v>5</v>
      </c>
      <c r="B10" t="s">
        <v>13</v>
      </c>
      <c r="C10" s="4">
        <v>54184</v>
      </c>
      <c r="E10" t="s">
        <v>5</v>
      </c>
      <c r="F10" t="s">
        <v>13</v>
      </c>
      <c r="G10" s="4">
        <v>80661</v>
      </c>
    </row>
    <row r="11" spans="1:7" x14ac:dyDescent="0.25">
      <c r="A11" t="s">
        <v>4</v>
      </c>
      <c r="B11" t="s">
        <v>13</v>
      </c>
      <c r="C11" s="4">
        <v>37199</v>
      </c>
      <c r="E11" t="s">
        <v>4</v>
      </c>
      <c r="F11" t="s">
        <v>13</v>
      </c>
      <c r="G11" s="4">
        <v>51792</v>
      </c>
    </row>
    <row r="12" spans="1:7" x14ac:dyDescent="0.25">
      <c r="A12" t="s">
        <v>3</v>
      </c>
      <c r="B12" t="s">
        <v>13</v>
      </c>
      <c r="C12" s="4">
        <v>31041</v>
      </c>
      <c r="E12" t="s">
        <v>3</v>
      </c>
      <c r="F12" t="s">
        <v>13</v>
      </c>
      <c r="G12" s="4">
        <v>41373</v>
      </c>
    </row>
    <row r="13" spans="1:7" x14ac:dyDescent="0.25">
      <c r="A13" t="s">
        <v>8</v>
      </c>
      <c r="B13" t="s">
        <v>7</v>
      </c>
      <c r="C13" s="4">
        <v>23222</v>
      </c>
      <c r="E13" t="s">
        <v>8</v>
      </c>
      <c r="F13" t="s">
        <v>7</v>
      </c>
      <c r="G13" s="4">
        <v>33451</v>
      </c>
    </row>
    <row r="14" spans="1:7" x14ac:dyDescent="0.25">
      <c r="A14" t="s">
        <v>8</v>
      </c>
      <c r="B14" t="s">
        <v>5</v>
      </c>
      <c r="C14" s="4">
        <v>12532</v>
      </c>
      <c r="E14" t="s">
        <v>8</v>
      </c>
      <c r="F14" t="s">
        <v>4</v>
      </c>
      <c r="G14" s="4">
        <v>15081</v>
      </c>
    </row>
    <row r="15" spans="1:7" x14ac:dyDescent="0.25">
      <c r="A15" t="s">
        <v>8</v>
      </c>
      <c r="B15" t="s">
        <v>4</v>
      </c>
      <c r="C15" s="4">
        <v>12178</v>
      </c>
      <c r="E15" t="s">
        <v>8</v>
      </c>
      <c r="F15" t="s">
        <v>5</v>
      </c>
      <c r="G15" s="4">
        <v>13614</v>
      </c>
    </row>
    <row r="16" spans="1:7" x14ac:dyDescent="0.25">
      <c r="A16" t="s">
        <v>6</v>
      </c>
      <c r="B16" t="s">
        <v>13</v>
      </c>
      <c r="C16" s="4">
        <v>4779</v>
      </c>
      <c r="E16" t="s">
        <v>6</v>
      </c>
      <c r="F16" t="s">
        <v>13</v>
      </c>
      <c r="G16" s="4">
        <v>6328</v>
      </c>
    </row>
    <row r="17" spans="1:7" x14ac:dyDescent="0.25">
      <c r="A17" t="s">
        <v>7</v>
      </c>
      <c r="B17" t="s">
        <v>13</v>
      </c>
      <c r="C17" s="4">
        <v>1651</v>
      </c>
      <c r="E17" t="s">
        <v>7</v>
      </c>
      <c r="F17" t="s">
        <v>13</v>
      </c>
      <c r="G17" s="4">
        <v>2343</v>
      </c>
    </row>
    <row r="18" spans="1:7" x14ac:dyDescent="0.25">
      <c r="A18" t="s">
        <v>5</v>
      </c>
      <c r="B18" t="s">
        <v>4</v>
      </c>
      <c r="C18" s="4">
        <v>515</v>
      </c>
      <c r="E18" t="s">
        <v>5</v>
      </c>
      <c r="F18" t="s">
        <v>4</v>
      </c>
      <c r="G18" s="4">
        <v>608</v>
      </c>
    </row>
    <row r="19" spans="1:7" x14ac:dyDescent="0.25">
      <c r="A19" t="s">
        <v>3</v>
      </c>
      <c r="B19" t="s">
        <v>6</v>
      </c>
      <c r="C19" s="4">
        <v>449</v>
      </c>
      <c r="E19" t="s">
        <v>3</v>
      </c>
      <c r="F19" t="s">
        <v>6</v>
      </c>
      <c r="G19" s="4">
        <v>548</v>
      </c>
    </row>
    <row r="20" spans="1:7" x14ac:dyDescent="0.25">
      <c r="A20" t="s">
        <v>4</v>
      </c>
      <c r="B20" t="s">
        <v>3</v>
      </c>
      <c r="C20" s="4">
        <v>347</v>
      </c>
      <c r="E20" t="s">
        <v>4</v>
      </c>
      <c r="F20" t="s">
        <v>3</v>
      </c>
      <c r="G20" s="4">
        <v>433</v>
      </c>
    </row>
    <row r="21" spans="1:7" x14ac:dyDescent="0.25">
      <c r="A21" t="s">
        <v>4</v>
      </c>
      <c r="B21" t="s">
        <v>6</v>
      </c>
      <c r="C21" s="4">
        <v>194</v>
      </c>
      <c r="E21" t="s">
        <v>4</v>
      </c>
      <c r="F21" t="s">
        <v>6</v>
      </c>
      <c r="G21" s="4">
        <v>241</v>
      </c>
    </row>
    <row r="22" spans="1:7" x14ac:dyDescent="0.25">
      <c r="A22" t="s">
        <v>5</v>
      </c>
      <c r="B22" t="s">
        <v>3</v>
      </c>
      <c r="C22" s="4">
        <v>139</v>
      </c>
      <c r="E22" t="s">
        <v>5</v>
      </c>
      <c r="F22" t="s">
        <v>3</v>
      </c>
      <c r="G22" s="4">
        <v>206</v>
      </c>
    </row>
    <row r="23" spans="1:7" x14ac:dyDescent="0.25">
      <c r="A23" t="s">
        <v>3</v>
      </c>
      <c r="B23" t="s">
        <v>4</v>
      </c>
      <c r="C23" s="4">
        <v>41</v>
      </c>
      <c r="E23" t="s">
        <v>3</v>
      </c>
      <c r="F23" t="s">
        <v>4</v>
      </c>
      <c r="G23" s="4">
        <v>51</v>
      </c>
    </row>
    <row r="24" spans="1:7" x14ac:dyDescent="0.25">
      <c r="A24" t="s">
        <v>4</v>
      </c>
      <c r="B24" t="s">
        <v>5</v>
      </c>
      <c r="C24" s="4">
        <v>36</v>
      </c>
      <c r="E24" t="s">
        <v>4</v>
      </c>
      <c r="F24" t="s">
        <v>5</v>
      </c>
      <c r="G24" s="4">
        <v>45</v>
      </c>
    </row>
    <row r="25" spans="1:7" x14ac:dyDescent="0.25">
      <c r="A25" t="s">
        <v>6</v>
      </c>
      <c r="B25" t="s">
        <v>7</v>
      </c>
      <c r="C25" s="4">
        <v>34</v>
      </c>
      <c r="E25" t="s">
        <v>5</v>
      </c>
      <c r="F25" t="s">
        <v>6</v>
      </c>
      <c r="G25" s="4">
        <v>41</v>
      </c>
    </row>
    <row r="26" spans="1:7" x14ac:dyDescent="0.25">
      <c r="A26" t="s">
        <v>3</v>
      </c>
      <c r="B26" t="s">
        <v>7</v>
      </c>
      <c r="C26" s="4">
        <v>23</v>
      </c>
      <c r="E26" t="s">
        <v>6</v>
      </c>
      <c r="F26" t="s">
        <v>7</v>
      </c>
      <c r="G26" s="4">
        <v>40</v>
      </c>
    </row>
    <row r="27" spans="1:7" x14ac:dyDescent="0.25">
      <c r="A27" t="s">
        <v>6</v>
      </c>
      <c r="B27" t="s">
        <v>3</v>
      </c>
      <c r="C27" s="4">
        <v>21</v>
      </c>
      <c r="E27" t="s">
        <v>3</v>
      </c>
      <c r="F27" t="s">
        <v>7</v>
      </c>
      <c r="G27" s="4">
        <v>32</v>
      </c>
    </row>
    <row r="28" spans="1:7" x14ac:dyDescent="0.25">
      <c r="A28" t="s">
        <v>5</v>
      </c>
      <c r="B28" t="s">
        <v>6</v>
      </c>
      <c r="C28" s="4">
        <v>20</v>
      </c>
      <c r="E28" t="s">
        <v>6</v>
      </c>
      <c r="F28" t="s">
        <v>3</v>
      </c>
      <c r="G28" s="4">
        <v>22</v>
      </c>
    </row>
    <row r="29" spans="1:7" x14ac:dyDescent="0.25">
      <c r="A29" t="s">
        <v>7</v>
      </c>
      <c r="B29" t="s">
        <v>6</v>
      </c>
      <c r="C29" s="4">
        <v>2</v>
      </c>
      <c r="E29" t="s">
        <v>3</v>
      </c>
      <c r="F29" t="s">
        <v>5</v>
      </c>
      <c r="G29" s="4">
        <v>7</v>
      </c>
    </row>
    <row r="30" spans="1:7" x14ac:dyDescent="0.25">
      <c r="A30" t="s">
        <v>6</v>
      </c>
      <c r="B30" t="s">
        <v>5</v>
      </c>
      <c r="C30" s="4">
        <v>1</v>
      </c>
      <c r="E30" t="s">
        <v>7</v>
      </c>
      <c r="F30" t="s">
        <v>6</v>
      </c>
      <c r="G30" s="4">
        <v>3</v>
      </c>
    </row>
    <row r="31" spans="1:7" x14ac:dyDescent="0.25">
      <c r="A31" t="s">
        <v>7</v>
      </c>
      <c r="B31" t="s">
        <v>3</v>
      </c>
      <c r="C31" s="4">
        <v>1</v>
      </c>
      <c r="E31" t="s">
        <v>7</v>
      </c>
      <c r="F31" t="s">
        <v>3</v>
      </c>
      <c r="G31" s="4">
        <v>2</v>
      </c>
    </row>
    <row r="32" spans="1:7" x14ac:dyDescent="0.25">
      <c r="A32" t="s">
        <v>7</v>
      </c>
      <c r="B32" t="s">
        <v>4</v>
      </c>
      <c r="C32" s="4">
        <v>1</v>
      </c>
      <c r="E32" t="s">
        <v>5</v>
      </c>
      <c r="F32" t="s">
        <v>7</v>
      </c>
      <c r="G32" s="4">
        <v>2</v>
      </c>
    </row>
    <row r="33" spans="1:7" x14ac:dyDescent="0.25">
      <c r="A33" t="s">
        <v>3</v>
      </c>
      <c r="B33" t="s">
        <v>5</v>
      </c>
      <c r="C33" s="4">
        <v>1</v>
      </c>
      <c r="E33" t="s">
        <v>6</v>
      </c>
      <c r="F33" t="s">
        <v>5</v>
      </c>
      <c r="G33" s="4">
        <v>1</v>
      </c>
    </row>
    <row r="34" spans="1:7" x14ac:dyDescent="0.25">
      <c r="A34" t="s">
        <v>5</v>
      </c>
      <c r="B34" t="s">
        <v>7</v>
      </c>
      <c r="C34" s="4">
        <v>1</v>
      </c>
      <c r="E34" t="s">
        <v>7</v>
      </c>
      <c r="F34" t="s">
        <v>4</v>
      </c>
      <c r="G34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Cruce1</vt:lpstr>
      <vt:lpstr>Cruce2</vt:lpstr>
      <vt:lpstr>TD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Luijk</dc:creator>
  <cp:lastModifiedBy>Guillermo Luijk</cp:lastModifiedBy>
  <dcterms:created xsi:type="dcterms:W3CDTF">2025-02-26T23:50:50Z</dcterms:created>
  <dcterms:modified xsi:type="dcterms:W3CDTF">2025-03-09T18:49:54Z</dcterms:modified>
</cp:coreProperties>
</file>