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shpen\"/>
    </mc:Choice>
  </mc:AlternateContent>
  <xr:revisionPtr revIDLastSave="0" documentId="13_ncr:1_{E6B68AF6-A882-47AF-9270-C1E1E4C09494}" xr6:coauthVersionLast="47" xr6:coauthVersionMax="47" xr10:uidLastSave="{00000000-0000-0000-0000-000000000000}"/>
  <bookViews>
    <workbookView xWindow="2925" yWindow="1185" windowWidth="23610" windowHeight="13575" activeTab="1" xr2:uid="{F2D6FEB2-8F42-4BA3-87D7-EF80B319936C}"/>
  </bookViews>
  <sheets>
    <sheet name="Character recruitment" sheetId="2" r:id="rId1"/>
    <sheet name="Growths, weapons, sto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3" l="1"/>
  <c r="AT11" i="3"/>
  <c r="AU11" i="3" s="1"/>
  <c r="AT10" i="3"/>
  <c r="AU10" i="3" s="1"/>
  <c r="AT7" i="3"/>
  <c r="AU7" i="3" s="1"/>
  <c r="D4" i="3"/>
  <c r="D35" i="3" s="1"/>
  <c r="Q36" i="2"/>
  <c r="AP12" i="2"/>
  <c r="AP13" i="2"/>
  <c r="AP14" i="2"/>
  <c r="AP15" i="2"/>
  <c r="AP16" i="2"/>
  <c r="AP17" i="2"/>
  <c r="AP18" i="2"/>
  <c r="AP19" i="2"/>
  <c r="AP20" i="2"/>
  <c r="AP11" i="2"/>
  <c r="AQ54" i="3"/>
  <c r="AR54" i="3"/>
  <c r="AP54" i="3"/>
  <c r="AU13" i="3"/>
  <c r="AT12" i="3"/>
  <c r="AU12" i="3" s="1"/>
  <c r="AP53" i="3"/>
  <c r="AP52" i="3"/>
  <c r="M36" i="2"/>
  <c r="AQ53" i="3"/>
  <c r="AR53" i="3"/>
  <c r="AP51" i="3"/>
  <c r="AQ51" i="3"/>
  <c r="AR51" i="3"/>
  <c r="AQ50" i="3"/>
  <c r="AP46" i="3"/>
  <c r="AQ46" i="3"/>
  <c r="AR46" i="3"/>
  <c r="AP47" i="3"/>
  <c r="AQ47" i="3"/>
  <c r="AR47" i="3"/>
  <c r="AP48" i="3"/>
  <c r="AQ48" i="3"/>
  <c r="AR48" i="3"/>
  <c r="AP49" i="3"/>
  <c r="AQ49" i="3"/>
  <c r="AR49" i="3"/>
  <c r="AP50" i="3"/>
  <c r="AR50" i="3"/>
  <c r="AQ52" i="3"/>
  <c r="AR52" i="3"/>
  <c r="AP45" i="3"/>
  <c r="AQ45" i="3"/>
  <c r="AR45" i="3"/>
  <c r="AP44" i="3"/>
  <c r="AQ44" i="3"/>
  <c r="AR44" i="3"/>
  <c r="AQ43" i="3"/>
  <c r="AR43" i="3"/>
  <c r="AP43" i="3"/>
  <c r="AT8" i="3"/>
  <c r="AU8" i="3" s="1"/>
  <c r="AT9" i="3"/>
  <c r="AU9" i="3" s="1"/>
  <c r="B35" i="3"/>
  <c r="T31" i="3"/>
  <c r="U31" i="3" s="1"/>
  <c r="V31" i="3" s="1"/>
  <c r="W31" i="3" s="1"/>
  <c r="X31" i="3" s="1"/>
  <c r="Y31" i="3" s="1"/>
  <c r="Z31" i="3" s="1"/>
  <c r="AA31" i="3" s="1"/>
  <c r="AB31" i="3" s="1"/>
  <c r="AN31" i="3" s="1"/>
  <c r="Q30" i="3"/>
  <c r="R30" i="3" s="1"/>
  <c r="S30" i="3" s="1"/>
  <c r="T30" i="3" s="1"/>
  <c r="U30" i="3" s="1"/>
  <c r="V30" i="3" s="1"/>
  <c r="W29" i="3"/>
  <c r="X29" i="3" s="1"/>
  <c r="Y29" i="3" s="1"/>
  <c r="V28" i="3"/>
  <c r="W28" i="3" s="1"/>
  <c r="X28" i="3" s="1"/>
  <c r="Y28" i="3" s="1"/>
  <c r="Z28" i="3" s="1"/>
  <c r="AA28" i="3" s="1"/>
  <c r="AB28" i="3" s="1"/>
  <c r="AM28" i="3" s="1"/>
  <c r="V27" i="3"/>
  <c r="W27" i="3" s="1"/>
  <c r="X27" i="3" s="1"/>
  <c r="T26" i="3"/>
  <c r="U26" i="3" s="1"/>
  <c r="V26" i="3" s="1"/>
  <c r="W26" i="3" s="1"/>
  <c r="AA23" i="3"/>
  <c r="AB23" i="3" s="1"/>
  <c r="AC23" i="3" s="1"/>
  <c r="S25" i="3"/>
  <c r="T25" i="3" s="1"/>
  <c r="U25" i="3" s="1"/>
  <c r="V25" i="3" s="1"/>
  <c r="R25" i="3"/>
  <c r="S24" i="3"/>
  <c r="T24" i="3" s="1"/>
  <c r="U24" i="3" s="1"/>
  <c r="V24" i="3" s="1"/>
  <c r="Q22" i="3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N22" i="3" s="1"/>
  <c r="Q21" i="3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N21" i="3" s="1"/>
  <c r="Q20" i="3"/>
  <c r="R20" i="3" s="1"/>
  <c r="S20" i="3" s="1"/>
  <c r="Q18" i="3"/>
  <c r="T18" i="3" s="1"/>
  <c r="U18" i="3" s="1"/>
  <c r="V18" i="3" s="1"/>
  <c r="W18" i="3" s="1"/>
  <c r="N16" i="3"/>
  <c r="O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L16" i="3" s="1"/>
  <c r="Z15" i="3"/>
  <c r="AA15" i="3" s="1"/>
  <c r="AB15" i="3" s="1"/>
  <c r="AO15" i="3" s="1"/>
  <c r="N15" i="3"/>
  <c r="L14" i="3"/>
  <c r="N14" i="3" s="1"/>
  <c r="O14" i="3" s="1"/>
  <c r="M12" i="3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O12" i="3" s="1"/>
  <c r="J11" i="3"/>
  <c r="L11" i="3" s="1"/>
  <c r="N11" i="3" s="1"/>
  <c r="O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N11" i="3" s="1"/>
  <c r="H9" i="3"/>
  <c r="J9" i="3" s="1"/>
  <c r="L9" i="3" s="1"/>
  <c r="N9" i="3" s="1"/>
  <c r="O9" i="3" s="1"/>
  <c r="P9" i="3" s="1"/>
  <c r="P35" i="3" s="1"/>
  <c r="G8" i="3"/>
  <c r="H8" i="3" s="1"/>
  <c r="J8" i="3" s="1"/>
  <c r="I7" i="3"/>
  <c r="M7" i="3" s="1"/>
  <c r="Q7" i="3" s="1"/>
  <c r="R7" i="3" s="1"/>
  <c r="F6" i="3"/>
  <c r="I6" i="3" s="1"/>
  <c r="E5" i="3"/>
  <c r="F5" i="3" s="1"/>
  <c r="G5" i="3" s="1"/>
  <c r="B32" i="3"/>
  <c r="AC19" i="3"/>
  <c r="AC17" i="3"/>
  <c r="AC13" i="3"/>
  <c r="AB36" i="2"/>
  <c r="L36" i="2"/>
  <c r="AH36" i="2"/>
  <c r="AE36" i="2"/>
  <c r="AC24" i="2"/>
  <c r="AE37" i="2"/>
  <c r="AC49" i="2"/>
  <c r="AC23" i="2"/>
  <c r="AC21" i="2"/>
  <c r="AC17" i="2"/>
  <c r="AC32" i="2"/>
  <c r="AC8" i="2"/>
  <c r="AC9" i="2"/>
  <c r="AC38" i="2"/>
  <c r="AC39" i="2"/>
  <c r="AC40" i="2"/>
  <c r="AC41" i="2"/>
  <c r="AC42" i="2"/>
  <c r="AC43" i="2"/>
  <c r="AC44" i="2"/>
  <c r="AC45" i="2"/>
  <c r="AC46" i="2"/>
  <c r="AC47" i="2"/>
  <c r="AC48" i="2"/>
  <c r="AC33" i="2"/>
  <c r="AC12" i="2"/>
  <c r="AC20" i="2"/>
  <c r="AC10" i="2"/>
  <c r="AC11" i="2"/>
  <c r="AC13" i="2"/>
  <c r="AC14" i="2"/>
  <c r="AC15" i="2"/>
  <c r="AC16" i="2"/>
  <c r="AC18" i="2"/>
  <c r="AC19" i="2"/>
  <c r="AC22" i="2"/>
  <c r="AC25" i="2"/>
  <c r="AC26" i="2"/>
  <c r="AC27" i="2"/>
  <c r="AC28" i="2"/>
  <c r="AC29" i="2"/>
  <c r="AC30" i="2"/>
  <c r="AC31" i="2"/>
  <c r="AC34" i="2"/>
  <c r="AC35" i="2"/>
  <c r="J36" i="2"/>
  <c r="B36" i="2"/>
  <c r="I50" i="2"/>
  <c r="I36" i="2"/>
  <c r="K36" i="2"/>
  <c r="N36" i="2"/>
  <c r="C50" i="2"/>
  <c r="D50" i="2"/>
  <c r="E50" i="2"/>
  <c r="F50" i="2"/>
  <c r="G50" i="2"/>
  <c r="H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0" i="2"/>
  <c r="C36" i="2"/>
  <c r="D36" i="2"/>
  <c r="E36" i="2"/>
  <c r="F36" i="2"/>
  <c r="G36" i="2"/>
  <c r="H36" i="2"/>
  <c r="O36" i="2"/>
  <c r="P36" i="2"/>
  <c r="R36" i="2"/>
  <c r="S36" i="2"/>
  <c r="T36" i="2"/>
  <c r="U36" i="2"/>
  <c r="V36" i="2"/>
  <c r="W36" i="2"/>
  <c r="X36" i="2"/>
  <c r="Y36" i="2"/>
  <c r="Z36" i="2"/>
  <c r="AA36" i="2"/>
  <c r="AO11" i="3" l="1"/>
  <c r="AO16" i="3"/>
  <c r="AO31" i="3"/>
  <c r="AO23" i="3"/>
  <c r="AO22" i="3"/>
  <c r="AO21" i="3"/>
  <c r="AO28" i="3"/>
  <c r="E4" i="3"/>
  <c r="F4" i="3" s="1"/>
  <c r="G4" i="3" s="1"/>
  <c r="H4" i="3" s="1"/>
  <c r="K4" i="3" s="1"/>
  <c r="N4" i="3" s="1"/>
  <c r="O4" i="3" s="1"/>
  <c r="R4" i="3" s="1"/>
  <c r="T4" i="3" s="1"/>
  <c r="U4" i="3" s="1"/>
  <c r="V4" i="3" s="1"/>
  <c r="W4" i="3" s="1"/>
  <c r="X4" i="3" s="1"/>
  <c r="AA4" i="3" s="1"/>
  <c r="AB4" i="3" s="1"/>
  <c r="AP21" i="2"/>
  <c r="AS54" i="3"/>
  <c r="AS45" i="3"/>
  <c r="AS53" i="3"/>
  <c r="M6" i="3"/>
  <c r="M35" i="3" s="1"/>
  <c r="AL15" i="3"/>
  <c r="AS44" i="3"/>
  <c r="AS47" i="3"/>
  <c r="AS51" i="3"/>
  <c r="AS50" i="3"/>
  <c r="AS46" i="3"/>
  <c r="AS43" i="3"/>
  <c r="AS52" i="3"/>
  <c r="AS49" i="3"/>
  <c r="AS48" i="3"/>
  <c r="AL11" i="3"/>
  <c r="AP11" i="3" s="1"/>
  <c r="AL22" i="3"/>
  <c r="AM15" i="3"/>
  <c r="AM21" i="3"/>
  <c r="AL21" i="3"/>
  <c r="AN28" i="3"/>
  <c r="AL12" i="3"/>
  <c r="AL23" i="3"/>
  <c r="AL31" i="3"/>
  <c r="AN15" i="3"/>
  <c r="AM11" i="3"/>
  <c r="AM16" i="3"/>
  <c r="AM22" i="3"/>
  <c r="AN16" i="3"/>
  <c r="AM12" i="3"/>
  <c r="AM23" i="3"/>
  <c r="AM31" i="3"/>
  <c r="AN23" i="3"/>
  <c r="AL28" i="3"/>
  <c r="I35" i="3"/>
  <c r="C35" i="3"/>
  <c r="L10" i="3"/>
  <c r="D32" i="3"/>
  <c r="Q14" i="3"/>
  <c r="AC31" i="3"/>
  <c r="W30" i="3"/>
  <c r="X30" i="3" s="1"/>
  <c r="Y30" i="3" s="1"/>
  <c r="Z30" i="3" s="1"/>
  <c r="AA30" i="3" s="1"/>
  <c r="AB30" i="3" s="1"/>
  <c r="AO30" i="3" s="1"/>
  <c r="Z29" i="3"/>
  <c r="AA29" i="3" s="1"/>
  <c r="AB29" i="3" s="1"/>
  <c r="Y27" i="3"/>
  <c r="Z27" i="3" s="1"/>
  <c r="AA27" i="3" s="1"/>
  <c r="AB27" i="3" s="1"/>
  <c r="AO27" i="3" s="1"/>
  <c r="AC28" i="3"/>
  <c r="X26" i="3"/>
  <c r="Y26" i="3" s="1"/>
  <c r="Z26" i="3" s="1"/>
  <c r="AA26" i="3" s="1"/>
  <c r="AB26" i="3" s="1"/>
  <c r="AO26" i="3" s="1"/>
  <c r="W25" i="3"/>
  <c r="X25" i="3" s="1"/>
  <c r="Y25" i="3" s="1"/>
  <c r="Z25" i="3" s="1"/>
  <c r="AA25" i="3" s="1"/>
  <c r="AB25" i="3" s="1"/>
  <c r="AO25" i="3" s="1"/>
  <c r="W24" i="3"/>
  <c r="X24" i="3" s="1"/>
  <c r="Y24" i="3" s="1"/>
  <c r="Z24" i="3" s="1"/>
  <c r="AA24" i="3" s="1"/>
  <c r="AB24" i="3" s="1"/>
  <c r="AO24" i="3" s="1"/>
  <c r="AC21" i="3"/>
  <c r="AC22" i="3"/>
  <c r="T20" i="3"/>
  <c r="U20" i="3" s="1"/>
  <c r="V20" i="3" s="1"/>
  <c r="W20" i="3" s="1"/>
  <c r="X20" i="3" s="1"/>
  <c r="Y20" i="3" s="1"/>
  <c r="Z20" i="3" s="1"/>
  <c r="AA20" i="3" s="1"/>
  <c r="AB20" i="3" s="1"/>
  <c r="AO20" i="3" s="1"/>
  <c r="X18" i="3"/>
  <c r="Y18" i="3" s="1"/>
  <c r="Z18" i="3" s="1"/>
  <c r="AA18" i="3" s="1"/>
  <c r="AB18" i="3" s="1"/>
  <c r="AO18" i="3" s="1"/>
  <c r="AC16" i="3"/>
  <c r="AC15" i="3"/>
  <c r="AC12" i="3"/>
  <c r="AC11" i="3"/>
  <c r="S9" i="3"/>
  <c r="P32" i="3"/>
  <c r="L8" i="3"/>
  <c r="S7" i="3"/>
  <c r="I32" i="3"/>
  <c r="H5" i="3"/>
  <c r="J5" i="3" s="1"/>
  <c r="L5" i="3" s="1"/>
  <c r="N5" i="3" s="1"/>
  <c r="O5" i="3" s="1"/>
  <c r="Q5" i="3" s="1"/>
  <c r="T5" i="3" s="1"/>
  <c r="U5" i="3" s="1"/>
  <c r="V5" i="3" s="1"/>
  <c r="W5" i="3" s="1"/>
  <c r="X5" i="3" s="1"/>
  <c r="Y5" i="3" s="1"/>
  <c r="C32" i="3"/>
  <c r="AP31" i="3" l="1"/>
  <c r="AP21" i="3"/>
  <c r="AP22" i="3"/>
  <c r="AM29" i="3"/>
  <c r="AO29" i="3"/>
  <c r="AP15" i="3"/>
  <c r="AO4" i="3"/>
  <c r="AN4" i="3"/>
  <c r="AP23" i="3"/>
  <c r="AP12" i="3"/>
  <c r="N10" i="3"/>
  <c r="R10" i="3" s="1"/>
  <c r="AP16" i="3"/>
  <c r="AP28" i="3"/>
  <c r="M32" i="3"/>
  <c r="E32" i="3"/>
  <c r="Q6" i="3"/>
  <c r="Q35" i="3" s="1"/>
  <c r="AN10" i="3"/>
  <c r="AN27" i="3"/>
  <c r="AL27" i="3"/>
  <c r="AM27" i="3"/>
  <c r="AM20" i="3"/>
  <c r="AL20" i="3"/>
  <c r="AN20" i="3"/>
  <c r="AN30" i="3"/>
  <c r="AM30" i="3"/>
  <c r="AL30" i="3"/>
  <c r="AN29" i="3"/>
  <c r="AL29" i="3"/>
  <c r="AM24" i="3"/>
  <c r="AL24" i="3"/>
  <c r="AN24" i="3"/>
  <c r="AL26" i="3"/>
  <c r="AN26" i="3"/>
  <c r="AP26" i="3" s="1"/>
  <c r="AM26" i="3"/>
  <c r="AN18" i="3"/>
  <c r="AL18" i="3"/>
  <c r="AM18" i="3"/>
  <c r="AL25" i="3"/>
  <c r="AN25" i="3"/>
  <c r="AM25" i="3"/>
  <c r="AC25" i="3"/>
  <c r="L35" i="3"/>
  <c r="Z5" i="3"/>
  <c r="AA5" i="3" s="1"/>
  <c r="AC18" i="3"/>
  <c r="R14" i="3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O14" i="3" s="1"/>
  <c r="AC30" i="3"/>
  <c r="F35" i="3"/>
  <c r="E35" i="3"/>
  <c r="J35" i="3"/>
  <c r="T9" i="3"/>
  <c r="J32" i="3"/>
  <c r="AC29" i="3"/>
  <c r="AC27" i="3"/>
  <c r="AC26" i="3"/>
  <c r="AC24" i="3"/>
  <c r="AC20" i="3"/>
  <c r="L32" i="3"/>
  <c r="N8" i="3"/>
  <c r="S8" i="3" s="1"/>
  <c r="T7" i="3"/>
  <c r="U7" i="3" s="1"/>
  <c r="V7" i="3" s="1"/>
  <c r="W7" i="3" s="1"/>
  <c r="X7" i="3" s="1"/>
  <c r="Y7" i="3" s="1"/>
  <c r="Z7" i="3" s="1"/>
  <c r="AA7" i="3" s="1"/>
  <c r="AB7" i="3" s="1"/>
  <c r="AO7" i="3" s="1"/>
  <c r="AP25" i="3" l="1"/>
  <c r="AP24" i="3"/>
  <c r="AP20" i="3"/>
  <c r="AM10" i="3"/>
  <c r="AL10" i="3"/>
  <c r="AP30" i="3"/>
  <c r="AC10" i="3"/>
  <c r="AP18" i="3"/>
  <c r="AP29" i="3"/>
  <c r="AP27" i="3"/>
  <c r="AO10" i="3"/>
  <c r="Q32" i="3"/>
  <c r="R6" i="3"/>
  <c r="T6" i="3"/>
  <c r="U6" i="3" s="1"/>
  <c r="S6" i="3"/>
  <c r="S35" i="3" s="1"/>
  <c r="AM14" i="3"/>
  <c r="AL14" i="3"/>
  <c r="AN14" i="3"/>
  <c r="AP14" i="3" s="1"/>
  <c r="AL7" i="3"/>
  <c r="AN7" i="3"/>
  <c r="AM7" i="3"/>
  <c r="F32" i="3"/>
  <c r="G35" i="3"/>
  <c r="AC14" i="3"/>
  <c r="U9" i="3"/>
  <c r="T8" i="3"/>
  <c r="U8" i="3" s="1"/>
  <c r="V8" i="3" s="1"/>
  <c r="W8" i="3" s="1"/>
  <c r="X8" i="3" s="1"/>
  <c r="Y8" i="3" s="1"/>
  <c r="O8" i="3"/>
  <c r="AC7" i="3"/>
  <c r="AB5" i="3"/>
  <c r="AO5" i="3" s="1"/>
  <c r="AP10" i="3" l="1"/>
  <c r="AP7" i="3"/>
  <c r="G32" i="3"/>
  <c r="Z8" i="3"/>
  <c r="AA8" i="3" s="1"/>
  <c r="AM5" i="3"/>
  <c r="AL5" i="3"/>
  <c r="AN5" i="3"/>
  <c r="AP5" i="3" s="1"/>
  <c r="H35" i="3"/>
  <c r="V9" i="3"/>
  <c r="S32" i="3"/>
  <c r="V6" i="3"/>
  <c r="AC5" i="3"/>
  <c r="AB8" i="3" l="1"/>
  <c r="H32" i="3"/>
  <c r="K35" i="3"/>
  <c r="W9" i="3"/>
  <c r="W6" i="3"/>
  <c r="AC8" i="3" l="1"/>
  <c r="AO8" i="3"/>
  <c r="AN8" i="3"/>
  <c r="AL8" i="3"/>
  <c r="AM8" i="3"/>
  <c r="N35" i="3"/>
  <c r="K32" i="3"/>
  <c r="X9" i="3"/>
  <c r="X6" i="3"/>
  <c r="AP8" i="3" l="1"/>
  <c r="N32" i="3"/>
  <c r="O35" i="3"/>
  <c r="Y9" i="3"/>
  <c r="Y6" i="3"/>
  <c r="R35" i="3" l="1"/>
  <c r="O32" i="3"/>
  <c r="Y35" i="3"/>
  <c r="Z9" i="3"/>
  <c r="Z6" i="3"/>
  <c r="Y32" i="3"/>
  <c r="T35" i="3" l="1"/>
  <c r="R32" i="3"/>
  <c r="AA9" i="3"/>
  <c r="Z35" i="3"/>
  <c r="AA6" i="3"/>
  <c r="Z32" i="3"/>
  <c r="T32" i="3" l="1"/>
  <c r="U35" i="3"/>
  <c r="AB9" i="3"/>
  <c r="AO9" i="3" s="1"/>
  <c r="AB6" i="3"/>
  <c r="AO6" i="3" s="1"/>
  <c r="U32" i="3" l="1"/>
  <c r="V35" i="3"/>
  <c r="AL6" i="3"/>
  <c r="AN6" i="3"/>
  <c r="AP6" i="3" s="1"/>
  <c r="AM6" i="3"/>
  <c r="AM9" i="3"/>
  <c r="AL9" i="3"/>
  <c r="AN9" i="3"/>
  <c r="AC9" i="3"/>
  <c r="AC6" i="3"/>
  <c r="AP9" i="3" l="1"/>
  <c r="V32" i="3"/>
  <c r="W35" i="3"/>
  <c r="W32" i="3" l="1"/>
  <c r="X35" i="3"/>
  <c r="X32" i="3"/>
  <c r="AA35" i="3" l="1"/>
  <c r="AA32" i="3" l="1"/>
  <c r="AB35" i="3"/>
  <c r="AM4" i="3" l="1"/>
  <c r="AC4" i="3"/>
  <c r="AB32" i="3"/>
  <c r="AL4" i="3"/>
  <c r="AP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Myke</author>
  </authors>
  <commentList>
    <comment ref="N14" authorId="0" shapeId="0" xr:uid="{BAA9E747-BDE4-42CF-AD77-AF998AD054FB}">
      <text>
        <r>
          <rPr>
            <sz val="11"/>
            <color indexed="81"/>
            <rFont val="Tahoma"/>
            <family val="2"/>
          </rPr>
          <t xml:space="preserve">Controls the 10-gun </t>
        </r>
        <r>
          <rPr>
            <b/>
            <sz val="11"/>
            <color indexed="81"/>
            <rFont val="Tahoma"/>
            <family val="2"/>
          </rPr>
          <t>HIMS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Tahoma"/>
            <family val="2"/>
          </rPr>
          <t>Sagria</t>
        </r>
        <r>
          <rPr>
            <sz val="11"/>
            <color indexed="81"/>
            <rFont val="Tahoma"/>
            <family val="2"/>
          </rPr>
          <t>. Can't be picked</t>
        </r>
      </text>
    </comment>
    <comment ref="AM15" authorId="1" shapeId="0" xr:uid="{4B1B7570-9B7B-41A8-89B2-E06D57D579F7}">
      <text>
        <r>
          <rPr>
            <b/>
            <sz val="11"/>
            <color indexed="81"/>
            <rFont val="Tahoma"/>
            <family val="2"/>
          </rPr>
          <t>lv. 20</t>
        </r>
      </text>
    </comment>
    <comment ref="AM32" authorId="1" shapeId="0" xr:uid="{0A5908B5-D4C4-46CA-90BB-76BDF52E9C95}">
      <text>
        <r>
          <rPr>
            <b/>
            <sz val="11"/>
            <color indexed="81"/>
            <rFont val="Tahoma"/>
            <family val="2"/>
          </rPr>
          <t>lv. 20</t>
        </r>
      </text>
    </comment>
    <comment ref="G59" authorId="1" shapeId="0" xr:uid="{C2686DCC-68D2-49D5-A969-BF439EFF2483}">
      <text>
        <r>
          <rPr>
            <b/>
            <sz val="11"/>
            <color indexed="81"/>
            <rFont val="Tahoma"/>
            <family val="2"/>
          </rPr>
          <t>= Turn 1</t>
        </r>
        <r>
          <rPr>
            <sz val="11"/>
            <color indexed="81"/>
            <rFont val="Tahoma"/>
            <family val="2"/>
          </rPr>
          <t xml:space="preserve">
Ship vs. Ship</t>
        </r>
      </text>
    </comment>
    <comment ref="O61" authorId="0" shapeId="0" xr:uid="{BB8C5660-084A-408C-BD52-9BF9EA73F823}">
      <text>
        <r>
          <rPr>
            <sz val="11"/>
            <color indexed="81"/>
            <rFont val="Tahoma"/>
            <family val="2"/>
          </rPr>
          <t>Won't move; attacking with Cyara -&gt; both retreat</t>
        </r>
      </text>
    </comment>
    <comment ref="G62" authorId="1" shapeId="0" xr:uid="{8E23767F-F69B-4BE9-BC31-D5ED8162B03D}">
      <text>
        <r>
          <rPr>
            <b/>
            <sz val="11"/>
            <color indexed="81"/>
            <rFont val="Tahoma"/>
            <family val="2"/>
          </rPr>
          <t>Turn 2</t>
        </r>
        <r>
          <rPr>
            <sz val="11"/>
            <color indexed="81"/>
            <rFont val="Tahoma"/>
            <family val="2"/>
          </rPr>
          <t xml:space="preserve">
Enemy ship side-by-side with the Princess
</t>
        </r>
        <r>
          <rPr>
            <b/>
            <sz val="11"/>
            <color indexed="81"/>
            <rFont val="Tahoma"/>
            <family val="2"/>
          </rPr>
          <t xml:space="preserve">Turn 3+
</t>
        </r>
        <r>
          <rPr>
            <sz val="11"/>
            <color indexed="81"/>
            <rFont val="Tahoma"/>
            <family val="2"/>
          </rPr>
          <t>Enemy ship boarding</t>
        </r>
      </text>
    </comment>
    <comment ref="J62" authorId="0" shapeId="0" xr:uid="{115A4045-AC63-48D7-AB8B-BBE2B726094B}">
      <text>
        <r>
          <rPr>
            <sz val="11"/>
            <color indexed="81"/>
            <rFont val="Tahoma"/>
            <family val="2"/>
          </rPr>
          <t>Max. Depends on gameplay</t>
        </r>
      </text>
    </comment>
    <comment ref="Y62" authorId="0" shapeId="0" xr:uid="{9EA4A0FE-ED2E-4088-99BB-6ACCEB50EAD2}">
      <text>
        <r>
          <rPr>
            <sz val="11"/>
            <color indexed="81"/>
            <rFont val="Tahoma"/>
            <family val="2"/>
          </rPr>
          <t xml:space="preserve">Doesn't engage,
retreats if defeated.
Has Anassar's </t>
        </r>
        <r>
          <rPr>
            <b/>
            <sz val="11"/>
            <color indexed="81"/>
            <rFont val="Tahoma"/>
            <family val="2"/>
          </rPr>
          <t>amethyst</t>
        </r>
      </text>
    </comment>
    <comment ref="V63" authorId="0" shapeId="0" xr:uid="{8ABD3037-F852-4B4D-BCEC-C000DAA1D774}">
      <text>
        <r>
          <rPr>
            <sz val="11"/>
            <color indexed="81"/>
            <rFont val="Tahoma"/>
            <family val="2"/>
          </rPr>
          <t>Stalls player 3 turns to let Shano escape</t>
        </r>
      </text>
    </comment>
    <comment ref="X63" authorId="0" shapeId="0" xr:uid="{00CB65FE-E61B-4A9E-95DF-D79DA8A14061}">
      <text>
        <r>
          <rPr>
            <sz val="11"/>
            <color indexed="81"/>
            <rFont val="Tahoma"/>
            <family val="2"/>
          </rPr>
          <t>Every 3 turns since turn 10</t>
        </r>
      </text>
    </comment>
    <comment ref="P64" authorId="0" shapeId="0" xr:uid="{02EE99BF-2979-481D-BFBA-2E3E89352B9F}">
      <text>
        <r>
          <rPr>
            <b/>
            <sz val="11"/>
            <color indexed="81"/>
            <rFont val="Tahoma"/>
            <family val="2"/>
          </rPr>
          <t>Turn 3+</t>
        </r>
      </text>
    </comment>
    <comment ref="R64" authorId="0" shapeId="0" xr:uid="{DAD65F78-CF04-4C99-9E2B-CE64549B1382}">
      <text>
        <r>
          <rPr>
            <sz val="11"/>
            <color indexed="81"/>
            <rFont val="Tahoma"/>
            <family val="2"/>
          </rPr>
          <t>After defeating Ghetlix</t>
        </r>
      </text>
    </comment>
    <comment ref="G65" authorId="1" shapeId="0" xr:uid="{8BE22F51-A3D5-4FA1-9D7D-377BB4FC84C6}">
      <text>
        <r>
          <rPr>
            <b/>
            <sz val="11"/>
            <color indexed="81"/>
            <rFont val="Tahoma"/>
            <family val="2"/>
          </rPr>
          <t xml:space="preserve">Scripted:
</t>
        </r>
        <r>
          <rPr>
            <sz val="11"/>
            <color indexed="81"/>
            <rFont val="Tahoma"/>
            <family val="2"/>
          </rPr>
          <t>Merges with boss when only they are left</t>
        </r>
      </text>
    </comment>
    <comment ref="K66" authorId="0" shapeId="0" xr:uid="{F7E744C6-2EE8-4DFA-AAEE-F0AFD5888C45}">
      <text>
        <r>
          <rPr>
            <sz val="11"/>
            <color indexed="81"/>
            <rFont val="Tahoma"/>
            <family val="2"/>
          </rPr>
          <t>static</t>
        </r>
      </text>
    </comment>
    <comment ref="E69" authorId="1" shapeId="0" xr:uid="{258D66C9-760F-4B0C-85C8-7488911EAEFD}">
      <text>
        <r>
          <rPr>
            <b/>
            <sz val="11"/>
            <color indexed="81"/>
            <rFont val="Tahoma"/>
            <family val="2"/>
          </rPr>
          <t xml:space="preserve">Scripted: </t>
        </r>
        <r>
          <rPr>
            <sz val="11"/>
            <color indexed="81"/>
            <rFont val="Tahoma"/>
            <family val="2"/>
          </rPr>
          <t>bridges a river</t>
        </r>
      </text>
    </comment>
    <comment ref="F69" authorId="1" shapeId="0" xr:uid="{FDC7A16F-2DE8-4A21-82EC-7CDDA71B4F57}">
      <text>
        <r>
          <rPr>
            <b/>
            <sz val="11"/>
            <color indexed="81"/>
            <rFont val="Tahoma"/>
            <family val="2"/>
          </rPr>
          <t xml:space="preserve">Scripted:
</t>
        </r>
        <r>
          <rPr>
            <sz val="11"/>
            <color indexed="81"/>
            <rFont val="Tahoma"/>
            <family val="2"/>
          </rPr>
          <t>Bombs a breakable wall</t>
        </r>
      </text>
    </comment>
    <comment ref="C76" authorId="0" shapeId="0" xr:uid="{A76CD8D5-962B-4AD6-97C1-10C2841FD5FA}">
      <text>
        <r>
          <rPr>
            <b/>
            <sz val="11"/>
            <color indexed="81"/>
            <rFont val="Tahoma"/>
            <family val="2"/>
          </rPr>
          <t xml:space="preserve">No CO
</t>
        </r>
        <r>
          <rPr>
            <sz val="11"/>
            <color indexed="81"/>
            <rFont val="Tahoma"/>
            <family val="2"/>
          </rPr>
          <t>to be merged</t>
        </r>
      </text>
    </comment>
    <comment ref="P76" authorId="0" shapeId="0" xr:uid="{C1C04596-CDB2-4332-8730-9F9F98443614}">
      <text>
        <r>
          <rPr>
            <b/>
            <sz val="11"/>
            <color indexed="81"/>
            <rFont val="Tahoma"/>
            <family val="2"/>
          </rPr>
          <t>Turn 3+</t>
        </r>
      </text>
    </comment>
    <comment ref="S76" authorId="0" shapeId="0" xr:uid="{11A7F3D9-7048-4C2E-8FAA-D574FE8EF47C}">
      <text>
        <r>
          <rPr>
            <b/>
            <sz val="11"/>
            <color indexed="81"/>
            <rFont val="Tahoma"/>
            <family val="2"/>
          </rPr>
          <t xml:space="preserve">Recruit as ally: </t>
        </r>
        <r>
          <rPr>
            <sz val="11"/>
            <color indexed="81"/>
            <rFont val="Tahoma"/>
            <family val="2"/>
          </rPr>
          <t>talk with Cyara</t>
        </r>
      </text>
    </comment>
    <comment ref="X76" authorId="0" shapeId="0" xr:uid="{C4F42070-D75B-48E1-889B-2C7685E4AACC}">
      <text>
        <r>
          <rPr>
            <b/>
            <sz val="11"/>
            <color indexed="81"/>
            <rFont val="Tahoma"/>
            <family val="2"/>
          </rPr>
          <t xml:space="preserve">Recruit as ally: </t>
        </r>
        <r>
          <rPr>
            <sz val="11"/>
            <color indexed="81"/>
            <rFont val="Tahoma"/>
            <family val="2"/>
          </rPr>
          <t>talk with Jyan</t>
        </r>
      </text>
    </comment>
    <comment ref="AA76" authorId="0" shapeId="0" xr:uid="{546C9248-8982-4A13-B9AC-1700391C617E}">
      <text>
        <r>
          <rPr>
            <b/>
            <sz val="11"/>
            <color indexed="81"/>
            <rFont val="Tahoma"/>
            <family val="2"/>
          </rPr>
          <t>Resurrected</t>
        </r>
        <r>
          <rPr>
            <sz val="11"/>
            <color indexed="81"/>
            <rFont val="Tahoma"/>
            <family val="2"/>
          </rPr>
          <t xml:space="preserve"> after turn 3</t>
        </r>
      </text>
    </comment>
    <comment ref="S77" authorId="0" shapeId="0" xr:uid="{5B525123-A0A0-42D7-9EBA-143A0364C36A}">
      <text>
        <r>
          <rPr>
            <sz val="11"/>
            <color indexed="81"/>
            <rFont val="Tahoma"/>
            <family val="2"/>
          </rPr>
          <t>Max. Depends on gameplay</t>
        </r>
      </text>
    </comment>
    <comment ref="X77" authorId="0" shapeId="0" xr:uid="{DE426EEB-5ACE-4369-8E7C-13F49A23439D}">
      <text>
        <r>
          <rPr>
            <sz val="11"/>
            <color indexed="81"/>
            <rFont val="Tahoma"/>
            <family val="2"/>
          </rPr>
          <t>Max. Depends on gameplay</t>
        </r>
      </text>
    </comment>
    <comment ref="C78" authorId="0" shapeId="0" xr:uid="{CA0FBED7-CCC2-4FB6-B8D2-38DD2F5CB25A}">
      <text>
        <r>
          <rPr>
            <b/>
            <sz val="11"/>
            <color indexed="81"/>
            <rFont val="Tahoma"/>
            <family val="2"/>
          </rPr>
          <t xml:space="preserve">No CO
</t>
        </r>
        <r>
          <rPr>
            <sz val="11"/>
            <color indexed="81"/>
            <rFont val="Tahoma"/>
            <family val="2"/>
          </rPr>
          <t>to be merged</t>
        </r>
      </text>
    </comment>
    <comment ref="Y82" authorId="0" shapeId="0" xr:uid="{134A62BF-F602-40AB-B976-A759C8E808F3}">
      <text>
        <r>
          <rPr>
            <sz val="11"/>
            <color indexed="81"/>
            <rFont val="Tahoma"/>
            <family val="2"/>
          </rPr>
          <t xml:space="preserve">Doesn't engage,
retreats if defeated.
Has Anassar's </t>
        </r>
        <r>
          <rPr>
            <b/>
            <sz val="11"/>
            <color indexed="81"/>
            <rFont val="Tahoma"/>
            <family val="2"/>
          </rPr>
          <t>amethyst</t>
        </r>
      </text>
    </comment>
    <comment ref="J92" authorId="0" shapeId="0" xr:uid="{3C368ECA-032F-4566-8BDE-299CBF69122F}">
      <text>
        <r>
          <rPr>
            <b/>
            <sz val="11"/>
            <color indexed="81"/>
            <rFont val="Tahoma"/>
            <family val="2"/>
          </rPr>
          <t xml:space="preserve">Turn 3:
</t>
        </r>
        <r>
          <rPr>
            <sz val="11"/>
            <color indexed="81"/>
            <rFont val="Tahoma"/>
            <family val="2"/>
          </rPr>
          <t>Defects to enemy</t>
        </r>
      </text>
    </comment>
    <comment ref="AA92" authorId="0" shapeId="0" xr:uid="{AAFAC2BE-35C3-493A-8F0D-615D8F11B094}">
      <text>
        <r>
          <rPr>
            <b/>
            <sz val="11"/>
            <color indexed="81"/>
            <rFont val="Tahoma"/>
            <family val="2"/>
          </rPr>
          <t xml:space="preserve">Resurrected </t>
        </r>
        <r>
          <rPr>
            <sz val="11"/>
            <color indexed="81"/>
            <rFont val="Tahoma"/>
            <family val="2"/>
          </rPr>
          <t>after turn 3</t>
        </r>
      </text>
    </comment>
    <comment ref="G93" authorId="1" shapeId="0" xr:uid="{916CF786-81A4-47E0-8E03-30983B8B38B6}">
      <text>
        <r>
          <rPr>
            <b/>
            <sz val="11"/>
            <color indexed="81"/>
            <rFont val="Tahoma"/>
            <family val="2"/>
          </rPr>
          <t xml:space="preserve">Scripted:
</t>
        </r>
        <r>
          <rPr>
            <sz val="11"/>
            <color indexed="81"/>
            <rFont val="Tahoma"/>
            <family val="2"/>
          </rPr>
          <t>Get out of enemy chase range;
Bokah fires on enemy turn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P93" authorId="0" shapeId="0" xr:uid="{4ECC97AF-E3C3-446B-93D6-FC303B0D5DE6}">
      <text>
        <r>
          <rPr>
            <sz val="11"/>
            <color indexed="81"/>
            <rFont val="Tahoma"/>
            <family val="2"/>
          </rPr>
          <t>temporary unit</t>
        </r>
      </text>
    </comment>
    <comment ref="AA93" authorId="0" shapeId="0" xr:uid="{FADF7CCF-B199-4972-856F-C7D81F07CBF2}">
      <text>
        <r>
          <rPr>
            <sz val="11"/>
            <color indexed="81"/>
            <rFont val="Tahoma"/>
            <family val="2"/>
          </rPr>
          <t>Whatever his unit was in ch. 22</t>
        </r>
      </text>
    </comment>
    <comment ref="R94" authorId="0" shapeId="0" xr:uid="{8C44E273-4F26-4DAC-BA23-A149A4F3540E}">
      <text>
        <r>
          <rPr>
            <sz val="11"/>
            <color indexed="81"/>
            <rFont val="Tahoma"/>
            <family val="2"/>
          </rPr>
          <t>After defeating Ghetlix</t>
        </r>
      </text>
    </comment>
    <comment ref="G96" authorId="1" shapeId="0" xr:uid="{661A88A4-96D1-465D-8CB8-A283346926D3}">
      <text>
        <r>
          <rPr>
            <b/>
            <sz val="11"/>
            <color indexed="81"/>
            <rFont val="Tahoma"/>
            <family val="2"/>
          </rPr>
          <t xml:space="preserve">Turn 2:
</t>
        </r>
        <r>
          <rPr>
            <sz val="11"/>
            <color indexed="81"/>
            <rFont val="Tahoma"/>
            <family val="2"/>
          </rPr>
          <t xml:space="preserve">operate Shmeckling gun
</t>
        </r>
        <r>
          <rPr>
            <b/>
            <sz val="11"/>
            <color indexed="81"/>
            <rFont val="Tahoma"/>
            <family val="2"/>
          </rPr>
          <t xml:space="preserve">Turn 3:
</t>
        </r>
        <r>
          <rPr>
            <sz val="11"/>
            <color indexed="81"/>
            <rFont val="Tahoma"/>
            <family val="2"/>
          </rPr>
          <t>merge with Bokah's troops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Myke</author>
    <author>Alex</author>
  </authors>
  <commentList>
    <comment ref="C4" authorId="0" shapeId="0" xr:uid="{BFA8347B-7132-41AD-871D-06190595D942}">
      <text>
        <r>
          <rPr>
            <sz val="11"/>
            <color indexed="81"/>
            <rFont val="Tahoma"/>
            <family val="2"/>
          </rPr>
          <t>Prologue gives no XP</t>
        </r>
      </text>
    </comment>
    <comment ref="D4" authorId="0" shapeId="0" xr:uid="{6E5C501C-39C0-43F7-8CA8-CEC5335F5125}">
      <text>
        <r>
          <rPr>
            <sz val="11"/>
            <color indexed="81"/>
            <rFont val="Tahoma"/>
            <family val="2"/>
          </rPr>
          <t xml:space="preserve">Growths assuming Jyan has the </t>
        </r>
        <r>
          <rPr>
            <b/>
            <sz val="11"/>
            <color indexed="81"/>
            <rFont val="Tahoma"/>
            <family val="2"/>
          </rPr>
          <t>Opal</t>
        </r>
        <r>
          <rPr>
            <sz val="11"/>
            <color indexed="81"/>
            <rFont val="Tahoma"/>
            <family val="2"/>
          </rPr>
          <t xml:space="preserve"> at least half the time</t>
        </r>
      </text>
    </comment>
    <comment ref="B49" authorId="0" shapeId="0" xr:uid="{2679BA84-F27A-4A85-B759-28E614E05A48}">
      <text>
        <r>
          <rPr>
            <b/>
            <sz val="12"/>
            <color indexed="81"/>
            <rFont val="Tahoma"/>
            <family val="2"/>
          </rPr>
          <t>Nemon only</t>
        </r>
      </text>
    </comment>
    <comment ref="G49" authorId="0" shapeId="0" xr:uid="{8088E131-C842-4634-ABDE-DE7E5A0B8FF5}">
      <text>
        <r>
          <rPr>
            <sz val="11"/>
            <color indexed="81"/>
            <rFont val="Tahoma"/>
            <family val="2"/>
          </rPr>
          <t>Maybe a new</t>
        </r>
        <r>
          <rPr>
            <b/>
            <sz val="11"/>
            <color indexed="81"/>
            <rFont val="Tahoma"/>
            <family val="2"/>
          </rPr>
          <t xml:space="preserve"> narrow cone</t>
        </r>
        <r>
          <rPr>
            <sz val="11"/>
            <color indexed="81"/>
            <rFont val="Tahoma"/>
            <family val="2"/>
          </rPr>
          <t xml:space="preserve"> area attack</t>
        </r>
      </text>
    </comment>
    <comment ref="W49" authorId="0" shapeId="0" xr:uid="{AA290E55-53A6-4EAD-9701-B3EE67B9AEEE}">
      <text>
        <r>
          <rPr>
            <sz val="11"/>
            <color indexed="81"/>
            <rFont val="Tahoma"/>
            <family val="2"/>
          </rPr>
          <t>collectively: "mounted"</t>
        </r>
      </text>
    </comment>
    <comment ref="AC53" authorId="1" shapeId="0" xr:uid="{00A4F045-D80A-443B-AB6A-628A0DD902B5}">
      <text>
        <r>
          <rPr>
            <sz val="11"/>
            <color indexed="81"/>
            <rFont val="Tahoma"/>
            <family val="2"/>
          </rPr>
          <t>Nemon, Thrazia, Anfelard</t>
        </r>
      </text>
    </comment>
    <comment ref="S54" authorId="0" shapeId="0" xr:uid="{CCE3EDBB-029D-49EA-8BEB-C8183AE1B4B2}">
      <text>
        <r>
          <rPr>
            <b/>
            <sz val="11"/>
            <color indexed="81"/>
            <rFont val="Tahoma"/>
            <family val="2"/>
          </rPr>
          <t xml:space="preserve">Artillery weapon:
</t>
        </r>
        <r>
          <rPr>
            <sz val="11"/>
            <color indexed="81"/>
            <rFont val="Tahoma"/>
            <family val="2"/>
          </rPr>
          <t>* Attack 5 soldiers at once
* Can break walls</t>
        </r>
      </text>
    </comment>
    <comment ref="Y58" authorId="1" shapeId="0" xr:uid="{3A8AE0E2-B788-42A1-B502-8A6FBC307D4D}">
      <text>
        <r>
          <rPr>
            <sz val="11"/>
            <color indexed="81"/>
            <rFont val="Tahoma"/>
            <family val="2"/>
          </rPr>
          <t>Artillery only</t>
        </r>
      </text>
    </comment>
    <comment ref="AM58" authorId="0" shapeId="0" xr:uid="{E97A05B1-84FD-428E-BC86-AF9BBAB7D3B7}">
      <text>
        <r>
          <rPr>
            <b/>
            <sz val="11"/>
            <color indexed="81"/>
            <rFont val="Tahoma"/>
            <family val="2"/>
          </rPr>
          <t xml:space="preserve">all+1 </t>
        </r>
        <r>
          <rPr>
            <sz val="11"/>
            <color indexed="81"/>
            <rFont val="Tahoma"/>
            <family val="2"/>
          </rPr>
          <t>if armed with a demi-cannon</t>
        </r>
      </text>
    </comment>
    <comment ref="Y59" authorId="1" shapeId="0" xr:uid="{75E8188D-B36F-482A-9B7C-C412E8C2423E}">
      <text>
        <r>
          <rPr>
            <sz val="11"/>
            <color indexed="81"/>
            <rFont val="Tahoma"/>
            <family val="2"/>
          </rPr>
          <t>Artillery only</t>
        </r>
      </text>
    </comment>
    <comment ref="W60" authorId="0" shapeId="0" xr:uid="{A3DFF556-7F07-4248-9BB0-ED9C21BB107F}">
      <text>
        <r>
          <rPr>
            <sz val="11"/>
            <color indexed="81"/>
            <rFont val="Tahoma"/>
            <family val="2"/>
          </rPr>
          <t>collectively: "sage"</t>
        </r>
      </text>
    </comment>
    <comment ref="B76" authorId="0" shapeId="0" xr:uid="{E0471198-1859-4151-82FF-8648836C66A9}">
      <text>
        <r>
          <rPr>
            <sz val="11"/>
            <color indexed="81"/>
            <rFont val="Tahoma"/>
            <family val="2"/>
          </rPr>
          <t>if enemy can't be shoved 2 tiles</t>
        </r>
      </text>
    </comment>
  </commentList>
</comments>
</file>

<file path=xl/sharedStrings.xml><?xml version="1.0" encoding="utf-8"?>
<sst xmlns="http://schemas.openxmlformats.org/spreadsheetml/2006/main" count="1919" uniqueCount="921">
  <si>
    <t>Time</t>
  </si>
  <si>
    <t>Amber</t>
  </si>
  <si>
    <t>Splash and Gun</t>
  </si>
  <si>
    <t>Bust Out</t>
  </si>
  <si>
    <t>Turquoise</t>
  </si>
  <si>
    <t>A Taste of Power</t>
  </si>
  <si>
    <t>The Southern Realms</t>
  </si>
  <si>
    <t>Emerald</t>
  </si>
  <si>
    <t>Carnelian</t>
  </si>
  <si>
    <t>Sapphire</t>
  </si>
  <si>
    <t>Abducted</t>
  </si>
  <si>
    <t>Amethyst</t>
  </si>
  <si>
    <t>In Search of Father</t>
  </si>
  <si>
    <t>Opal</t>
  </si>
  <si>
    <t>The Great Battle on the Versen</t>
  </si>
  <si>
    <t>Garnet</t>
  </si>
  <si>
    <t>The Black Marshal</t>
  </si>
  <si>
    <t>Nemon</t>
  </si>
  <si>
    <t>The Kingmaker</t>
  </si>
  <si>
    <t>Topaz</t>
  </si>
  <si>
    <t>Aquamarine</t>
  </si>
  <si>
    <t>Onyx</t>
  </si>
  <si>
    <t>Jasper</t>
  </si>
  <si>
    <t>F</t>
  </si>
  <si>
    <t>Unto the World's End</t>
  </si>
  <si>
    <t>Purveyor of Chaos</t>
  </si>
  <si>
    <t>Anfelard</t>
  </si>
  <si>
    <t>A Stone-Cold Heart</t>
  </si>
  <si>
    <t>The Lion's Wrath</t>
  </si>
  <si>
    <t>Splash McBoot</t>
  </si>
  <si>
    <t>Elvira Entelchio</t>
  </si>
  <si>
    <t>Jyan falls in battle</t>
  </si>
  <si>
    <t>A Punch to the Gut</t>
  </si>
  <si>
    <t>Chapter</t>
  </si>
  <si>
    <t>Prologue</t>
  </si>
  <si>
    <t>Elvira</t>
  </si>
  <si>
    <t>The Streets of Ispahan</t>
  </si>
  <si>
    <t>The Horse Thief</t>
  </si>
  <si>
    <t>Jack of All Trades</t>
  </si>
  <si>
    <t>Minus One</t>
  </si>
  <si>
    <t>The Pirate Who Loved Me</t>
  </si>
  <si>
    <t>South Corp International</t>
  </si>
  <si>
    <t>Poking The Lion</t>
  </si>
  <si>
    <t>Storming The Capital</t>
  </si>
  <si>
    <t>A Clash of Nations</t>
  </si>
  <si>
    <t>The Sledge-hammer of Earth and Hell</t>
  </si>
  <si>
    <t>Act III</t>
  </si>
  <si>
    <t>Act II</t>
  </si>
  <si>
    <t>Act I</t>
  </si>
  <si>
    <t>Jyan</t>
  </si>
  <si>
    <t>Total char</t>
  </si>
  <si>
    <t>Stones</t>
  </si>
  <si>
    <t>Characters</t>
  </si>
  <si>
    <t>Total stones</t>
  </si>
  <si>
    <t>Kushbi</t>
  </si>
  <si>
    <t>Dover</t>
  </si>
  <si>
    <t>Yaco</t>
  </si>
  <si>
    <t>Splash</t>
  </si>
  <si>
    <t>Bokah</t>
  </si>
  <si>
    <t>Master of None</t>
  </si>
  <si>
    <t>Baz</t>
  </si>
  <si>
    <t>Ari</t>
  </si>
  <si>
    <t>R'azak</t>
  </si>
  <si>
    <t>Toemgar</t>
  </si>
  <si>
    <t>Cyara</t>
  </si>
  <si>
    <t>Odvin</t>
  </si>
  <si>
    <r>
      <t>Zeth</t>
    </r>
    <r>
      <rPr>
        <vertAlign val="superscript"/>
        <sz val="11"/>
        <color theme="1"/>
        <rFont val="Roboto Slab"/>
      </rPr>
      <t xml:space="preserve"> A</t>
    </r>
  </si>
  <si>
    <t>Salmari</t>
  </si>
  <si>
    <t>Cici</t>
  </si>
  <si>
    <t>Saira</t>
  </si>
  <si>
    <t>Murdoc</t>
  </si>
  <si>
    <t>Yaris</t>
  </si>
  <si>
    <r>
      <t>Champidu</t>
    </r>
    <r>
      <rPr>
        <vertAlign val="superscript"/>
        <sz val="11"/>
        <color theme="1"/>
        <rFont val="Roboto Slab"/>
      </rPr>
      <t xml:space="preserve"> R</t>
    </r>
  </si>
  <si>
    <r>
      <t>Zagas</t>
    </r>
    <r>
      <rPr>
        <vertAlign val="superscript"/>
        <sz val="11"/>
        <color theme="1"/>
        <rFont val="Roboto Slab"/>
      </rPr>
      <t xml:space="preserve"> A</t>
    </r>
  </si>
  <si>
    <t>Nyantal</t>
  </si>
  <si>
    <t>Champidu</t>
  </si>
  <si>
    <t>Gralou</t>
  </si>
  <si>
    <r>
      <t>Ari</t>
    </r>
    <r>
      <rPr>
        <vertAlign val="superscript"/>
        <sz val="11"/>
        <color theme="1"/>
        <rFont val="Roboto Slab"/>
      </rPr>
      <t xml:space="preserve"> A</t>
    </r>
  </si>
  <si>
    <r>
      <t>Zagas</t>
    </r>
    <r>
      <rPr>
        <vertAlign val="superscript"/>
        <sz val="11"/>
        <color theme="1"/>
        <rFont val="Roboto Slab"/>
      </rPr>
      <t xml:space="preserve"> </t>
    </r>
  </si>
  <si>
    <t>Max units</t>
  </si>
  <si>
    <t>7 &gt; 6</t>
  </si>
  <si>
    <t>3+3</t>
  </si>
  <si>
    <t>3+4</t>
  </si>
  <si>
    <t>Rimon</t>
  </si>
  <si>
    <t>7 &gt; 8</t>
  </si>
  <si>
    <r>
      <t>Cici</t>
    </r>
    <r>
      <rPr>
        <vertAlign val="superscript"/>
        <sz val="11"/>
        <color theme="1"/>
        <rFont val="Roboto Slab"/>
      </rPr>
      <t xml:space="preserve"> XO</t>
    </r>
  </si>
  <si>
    <t>Ispahan</t>
  </si>
  <si>
    <t>Bourj</t>
  </si>
  <si>
    <t>Red mtn. pass</t>
  </si>
  <si>
    <t>Bovin</t>
  </si>
  <si>
    <t>Corristapold</t>
  </si>
  <si>
    <t>Ončir</t>
  </si>
  <si>
    <t>Celmyr</t>
  </si>
  <si>
    <t>Laynora</t>
  </si>
  <si>
    <t>Wilderness</t>
  </si>
  <si>
    <t>Ocean Sea</t>
  </si>
  <si>
    <t>Zingara</t>
  </si>
  <si>
    <t>Anijero</t>
  </si>
  <si>
    <t>Location</t>
  </si>
  <si>
    <t>Crameand</t>
  </si>
  <si>
    <t>Ascaension</t>
  </si>
  <si>
    <t>Caudif</t>
  </si>
  <si>
    <t>Chirocta</t>
  </si>
  <si>
    <t>Cassadia</t>
  </si>
  <si>
    <t>Highlands</t>
  </si>
  <si>
    <t>Chorbos Ruins</t>
  </si>
  <si>
    <t>Ganvelt</t>
  </si>
  <si>
    <t>Fall 1333</t>
  </si>
  <si>
    <t>—</t>
  </si>
  <si>
    <t>Spring 1335</t>
  </si>
  <si>
    <t>L spring 1335</t>
  </si>
  <si>
    <t>Summer 1335</t>
  </si>
  <si>
    <t>Amriassad</t>
  </si>
  <si>
    <t>Fall 1335</t>
  </si>
  <si>
    <t>L fall 1335</t>
  </si>
  <si>
    <t>Winter 1336</t>
  </si>
  <si>
    <t>Spring 1336</t>
  </si>
  <si>
    <t>Summer 1336</t>
  </si>
  <si>
    <t>Fall 1336</t>
  </si>
  <si>
    <t>Spring 1337</t>
  </si>
  <si>
    <t>L spring 1337</t>
  </si>
  <si>
    <t>Summer 1337</t>
  </si>
  <si>
    <t>Fall 1337</t>
  </si>
  <si>
    <t>E spring 1338</t>
  </si>
  <si>
    <t>Summer 1338</t>
  </si>
  <si>
    <t>Fall 1338</t>
  </si>
  <si>
    <t>Winter 1339</t>
  </si>
  <si>
    <t>Ragandon Plateau</t>
  </si>
  <si>
    <t>Silver Cross.</t>
  </si>
  <si>
    <t>OPAL</t>
  </si>
  <si>
    <t>AMBER</t>
  </si>
  <si>
    <t>TURQUOISE</t>
  </si>
  <si>
    <t>CARNELIAN</t>
  </si>
  <si>
    <t>TOPAZ</t>
  </si>
  <si>
    <t>SAPPHIRE</t>
  </si>
  <si>
    <t>EMERALD</t>
  </si>
  <si>
    <t>JASPER</t>
  </si>
  <si>
    <t>ONYX</t>
  </si>
  <si>
    <t>AMETHYST</t>
  </si>
  <si>
    <t>GARNET</t>
  </si>
  <si>
    <t>AQUAM.</t>
  </si>
  <si>
    <t>Act</t>
  </si>
  <si>
    <t>Arc</t>
  </si>
  <si>
    <t>Onyx *</t>
  </si>
  <si>
    <t>* completely useless</t>
  </si>
  <si>
    <r>
      <t xml:space="preserve">Miro </t>
    </r>
    <r>
      <rPr>
        <vertAlign val="superscript"/>
        <sz val="11"/>
        <color theme="1"/>
        <rFont val="Roboto Slab"/>
      </rPr>
      <t>T</t>
    </r>
  </si>
  <si>
    <t>Index</t>
  </si>
  <si>
    <t>Unit types</t>
  </si>
  <si>
    <t>infantry</t>
  </si>
  <si>
    <t>cavalry</t>
  </si>
  <si>
    <t>fuboars</t>
  </si>
  <si>
    <t>marines</t>
  </si>
  <si>
    <t>artillery</t>
  </si>
  <si>
    <t>ship</t>
  </si>
  <si>
    <t>sage</t>
  </si>
  <si>
    <t>balloons</t>
  </si>
  <si>
    <t>T  =  Traitor</t>
  </si>
  <si>
    <t>A  =  Ally (can't control)</t>
  </si>
  <si>
    <t>R  =  Reinforcement</t>
  </si>
  <si>
    <t>XO  =  Executive Officer</t>
  </si>
  <si>
    <r>
      <t>Čolts</t>
    </r>
    <r>
      <rPr>
        <vertAlign val="superscript"/>
        <sz val="11"/>
        <color theme="0"/>
        <rFont val="Roboto Slab"/>
      </rPr>
      <t xml:space="preserve"> A</t>
    </r>
  </si>
  <si>
    <t>Total chapters per character / stone</t>
  </si>
  <si>
    <r>
      <t xml:space="preserve">	</t>
    </r>
    <r>
      <rPr>
        <b/>
        <sz val="11"/>
        <color theme="1"/>
        <rFont val="Roboto Slab"/>
      </rPr>
      <t>▢</t>
    </r>
    <r>
      <rPr>
        <sz val="11"/>
        <color theme="1"/>
        <rFont val="Roboto Slab"/>
      </rPr>
      <t xml:space="preserve">  =  must deploy</t>
    </r>
  </si>
  <si>
    <t>Tutorial chapters</t>
  </si>
  <si>
    <t>♂</t>
  </si>
  <si>
    <t>♀</t>
  </si>
  <si>
    <t>Males =</t>
  </si>
  <si>
    <t>Females =</t>
  </si>
  <si>
    <t>Mengtoch</t>
  </si>
  <si>
    <t>Full name</t>
  </si>
  <si>
    <r>
      <t>Jyan Mollbrant (</t>
    </r>
    <r>
      <rPr>
        <i/>
        <sz val="11"/>
        <color theme="1"/>
        <rFont val="Roboto Slab"/>
      </rPr>
      <t xml:space="preserve">né </t>
    </r>
    <r>
      <rPr>
        <sz val="11"/>
        <color theme="1"/>
        <rFont val="Roboto Slab"/>
      </rPr>
      <t>Averenchio)</t>
    </r>
  </si>
  <si>
    <r>
      <t xml:space="preserve">Age </t>
    </r>
    <r>
      <rPr>
        <sz val="11"/>
        <color theme="1"/>
        <rFont val="Roboto Slab"/>
      </rPr>
      <t>(1335 ER)</t>
    </r>
  </si>
  <si>
    <t>Kushbi Hajbaec</t>
  </si>
  <si>
    <t>Dover Ilisian</t>
  </si>
  <si>
    <t>Yacshellias Livoni</t>
  </si>
  <si>
    <t>Bokah Alhein</t>
  </si>
  <si>
    <t>Cyara Belandi</t>
  </si>
  <si>
    <t>Baz Higezer</t>
  </si>
  <si>
    <t>Miroslas Tanjiflagri</t>
  </si>
  <si>
    <t>Toemgar Scopolomini</t>
  </si>
  <si>
    <t>Milford Čolts</t>
  </si>
  <si>
    <t>Odvin Cay</t>
  </si>
  <si>
    <t>Zethpyar (of the Wilderness)</t>
  </si>
  <si>
    <t>Salmari Juhlaiden</t>
  </si>
  <si>
    <t>Cici Castenego</t>
  </si>
  <si>
    <t>Saira den Anijero</t>
  </si>
  <si>
    <t>Jyantar "J.T." Murdoc</t>
  </si>
  <si>
    <t>Nilner Ivmentio, Count of Yaris</t>
  </si>
  <si>
    <t>Aridobas Canelsi, Prince of Meyria</t>
  </si>
  <si>
    <t>Nyantal of Kiba</t>
  </si>
  <si>
    <t>Elias Champidu</t>
  </si>
  <si>
    <t>Petine Gralou</t>
  </si>
  <si>
    <t>Boeren Zagas</t>
  </si>
  <si>
    <t>Sambigr'azak (of Ersil Makarey)</t>
  </si>
  <si>
    <t>Mengtoch (of Walakan Dagan)</t>
  </si>
  <si>
    <t>Rimon Avicarpas</t>
  </si>
  <si>
    <t>Tangerine</t>
  </si>
  <si>
    <t>Tangerine Debonaire</t>
  </si>
  <si>
    <t>400+</t>
  </si>
  <si>
    <t>unknown</t>
  </si>
  <si>
    <t>Monjardian (raised in Zurbaghan)</t>
  </si>
  <si>
    <t>Nationality</t>
  </si>
  <si>
    <t>Monjardian</t>
  </si>
  <si>
    <t>Zurian</t>
  </si>
  <si>
    <t>Imperial</t>
  </si>
  <si>
    <t>Sendaghari</t>
  </si>
  <si>
    <t>Cored</t>
  </si>
  <si>
    <t>Ger'dah</t>
  </si>
  <si>
    <t>Wilderman (?)</t>
  </si>
  <si>
    <t>Sagrian</t>
  </si>
  <si>
    <t>Sagrian / Eldacrion</t>
  </si>
  <si>
    <t>Daemon of Anijero</t>
  </si>
  <si>
    <t>Kiban</t>
  </si>
  <si>
    <t>Monjardian / Eldacrion</t>
  </si>
  <si>
    <t>Avg. age =</t>
  </si>
  <si>
    <r>
      <t>Gralou</t>
    </r>
    <r>
      <rPr>
        <vertAlign val="superscript"/>
        <sz val="11"/>
        <color theme="0"/>
        <rFont val="Roboto Slab"/>
      </rPr>
      <t xml:space="preserve"> R</t>
    </r>
  </si>
  <si>
    <t>sappers</t>
  </si>
  <si>
    <t>Bases</t>
  </si>
  <si>
    <t>Growths</t>
  </si>
  <si>
    <t>Maxes</t>
  </si>
  <si>
    <t>Miro</t>
  </si>
  <si>
    <t>Čolts</t>
  </si>
  <si>
    <t>Zeth</t>
  </si>
  <si>
    <t>Zagas</t>
  </si>
  <si>
    <t>Units who can wield stones</t>
  </si>
  <si>
    <t>Nobody has a stone</t>
  </si>
  <si>
    <t>Jyan learns how to use his stone</t>
  </si>
  <si>
    <t>Splash comes with his stone but can't yet use it</t>
  </si>
  <si>
    <t>Jyan only</t>
  </si>
  <si>
    <r>
      <t xml:space="preserve">Units who can </t>
    </r>
    <r>
      <rPr>
        <b/>
        <sz val="11"/>
        <color theme="1"/>
        <rFont val="Roboto Slab"/>
      </rPr>
      <t>use</t>
    </r>
    <r>
      <rPr>
        <sz val="11"/>
        <color theme="1"/>
        <rFont val="Roboto Slab"/>
      </rPr>
      <t xml:space="preserve"> stones</t>
    </r>
  </si>
  <si>
    <t>Splash learns how to use his stone</t>
  </si>
  <si>
    <t>Splash only</t>
  </si>
  <si>
    <r>
      <rPr>
        <b/>
        <sz val="11"/>
        <color theme="1"/>
        <rFont val="Roboto Slab"/>
      </rPr>
      <t>Odvin</t>
    </r>
    <r>
      <rPr>
        <sz val="11"/>
        <color theme="1"/>
        <rFont val="Roboto Slab"/>
      </rPr>
      <t xml:space="preserve"> has already figured out how to use stones</t>
    </r>
  </si>
  <si>
    <t>* Kushbi can't use yet</t>
  </si>
  <si>
    <t>Actual usable stones</t>
  </si>
  <si>
    <t>Jyan, Splash, Salmari, Cici</t>
  </si>
  <si>
    <t>Jyan, Splash, Ari (with Emperor's stone)</t>
  </si>
  <si>
    <t>* Elvira and Cyara can't use yet</t>
  </si>
  <si>
    <r>
      <t xml:space="preserve">Splash learns how to </t>
    </r>
    <r>
      <rPr>
        <b/>
        <sz val="11"/>
        <color rgb="FF0070C0"/>
        <rFont val="Roboto Slab"/>
      </rPr>
      <t xml:space="preserve">upgrade </t>
    </r>
    <r>
      <rPr>
        <sz val="11"/>
        <color rgb="FF0070C0"/>
        <rFont val="Roboto Slab"/>
      </rPr>
      <t>stone ability</t>
    </r>
  </si>
  <si>
    <t>5  (max)</t>
  </si>
  <si>
    <t>Splash returns, teach Jyan upgrade ability</t>
  </si>
  <si>
    <t>Jyan, Splash, Salmari, Cici, Kushbi</t>
  </si>
  <si>
    <t>Upgraded stones</t>
  </si>
  <si>
    <t>Splash, Saira</t>
  </si>
  <si>
    <t>Splash, Jyan</t>
  </si>
  <si>
    <t>Odvin, Kushbi, Salmari, Cici, Nyantal</t>
  </si>
  <si>
    <t>( upon reaching lv. 15 )</t>
  </si>
  <si>
    <r>
      <rPr>
        <b/>
        <sz val="11"/>
        <color theme="1"/>
        <rFont val="Roboto Slab"/>
      </rPr>
      <t>Nyantal</t>
    </r>
    <r>
      <rPr>
        <sz val="11"/>
        <color theme="1"/>
        <rFont val="Roboto Slab"/>
      </rPr>
      <t xml:space="preserve"> joins with her stone, </t>
    </r>
    <r>
      <rPr>
        <b/>
        <sz val="11"/>
        <color theme="1"/>
        <rFont val="Roboto Slab"/>
      </rPr>
      <t>Kushbi</t>
    </r>
    <r>
      <rPr>
        <sz val="11"/>
        <color theme="1"/>
        <rFont val="Roboto Slab"/>
      </rPr>
      <t xml:space="preserve"> figured out</t>
    </r>
  </si>
  <si>
    <t>Cyara, Kushbi, Splash, S &amp; C</t>
  </si>
  <si>
    <t>1~2</t>
  </si>
  <si>
    <t>prob. only Splash</t>
  </si>
  <si>
    <t>Everyone can use their stones now</t>
  </si>
  <si>
    <t>Jyan, Elvira, Splash, Nyantal</t>
  </si>
  <si>
    <t>~4</t>
  </si>
  <si>
    <t>~7</t>
  </si>
  <si>
    <t>~8</t>
  </si>
  <si>
    <t>Can now use Garnet</t>
  </si>
  <si>
    <t>Ari is an ally, uses Carnelian</t>
  </si>
  <si>
    <t>Jyan falls in battle, his stone still useable</t>
  </si>
  <si>
    <t>Saira joins; Nemon's onyx is unuseable</t>
  </si>
  <si>
    <t>Only residual power remains; weakened basic ability</t>
  </si>
  <si>
    <t>Re-gathering the stones' power</t>
  </si>
  <si>
    <t>Movement</t>
  </si>
  <si>
    <t>Attack</t>
  </si>
  <si>
    <t>Terrain</t>
  </si>
  <si>
    <t>Stone ability</t>
  </si>
  <si>
    <t>Merge</t>
  </si>
  <si>
    <t>Rewind</t>
  </si>
  <si>
    <t>Heal</t>
  </si>
  <si>
    <t>Map wpns</t>
  </si>
  <si>
    <t>Marketplace</t>
  </si>
  <si>
    <t>Multitarget</t>
  </si>
  <si>
    <t>Deployment</t>
  </si>
  <si>
    <t>Recruit Enemy</t>
  </si>
  <si>
    <t>Escape map</t>
  </si>
  <si>
    <t>Sappers</t>
  </si>
  <si>
    <t>Artillery (E)</t>
  </si>
  <si>
    <t>Artillery (P)</t>
  </si>
  <si>
    <t>Ship (P)</t>
  </si>
  <si>
    <t>Ship (E)</t>
  </si>
  <si>
    <t>Swap stones</t>
  </si>
  <si>
    <t>XO's</t>
  </si>
  <si>
    <t>Tutored mechanics</t>
  </si>
  <si>
    <t>Upgraded ability</t>
  </si>
  <si>
    <t>Cavalry (P)</t>
  </si>
  <si>
    <t>Marines</t>
  </si>
  <si>
    <t>Balloons</t>
  </si>
  <si>
    <t>Commander Aura (Zeth)</t>
  </si>
  <si>
    <t>Sage (P)</t>
  </si>
  <si>
    <t>Sage (E)</t>
  </si>
  <si>
    <t>Defend map</t>
  </si>
  <si>
    <t>Survive map</t>
  </si>
  <si>
    <t>Customized Split teams</t>
  </si>
  <si>
    <t>Map controls</t>
  </si>
  <si>
    <t>Rout map</t>
  </si>
  <si>
    <t>2dary goals</t>
  </si>
  <si>
    <t>Pert Peldor</t>
  </si>
  <si>
    <t>Nemon (R)</t>
  </si>
  <si>
    <t>HIMS Falcon</t>
  </si>
  <si>
    <t>Miro (R)</t>
  </si>
  <si>
    <t>Serphan Vladi</t>
  </si>
  <si>
    <t>Morale</t>
  </si>
  <si>
    <t>Atk</t>
  </si>
  <si>
    <t>Def</t>
  </si>
  <si>
    <t>Maxes (expected)</t>
  </si>
  <si>
    <t>Salmari and comes with her stone, Cici can also use but is XO</t>
  </si>
  <si>
    <t>Stone abilities</t>
  </si>
  <si>
    <t>Basic</t>
  </si>
  <si>
    <t>Advanced</t>
  </si>
  <si>
    <t>Passive</t>
  </si>
  <si>
    <t>Saira's weapon</t>
  </si>
  <si>
    <t>Rng = 1</t>
  </si>
  <si>
    <t>Rng = 2</t>
  </si>
  <si>
    <t>Reload = 2</t>
  </si>
  <si>
    <r>
      <t>Mesmerize</t>
    </r>
    <r>
      <rPr>
        <sz val="11"/>
        <color theme="1"/>
        <rFont val="Roboto Slab"/>
      </rPr>
      <t xml:space="preserve"> - debuff enemy avoid -30%</t>
    </r>
  </si>
  <si>
    <t>Nerfed</t>
  </si>
  <si>
    <t>Reload = 3</t>
  </si>
  <si>
    <r>
      <t xml:space="preserve">Bedazzle </t>
    </r>
    <r>
      <rPr>
        <sz val="11"/>
        <color theme="1"/>
        <rFont val="Roboto Slab"/>
      </rPr>
      <t>- stun 1 turn + debuff def. 3 turns</t>
    </r>
  </si>
  <si>
    <t>Mt = 50</t>
  </si>
  <si>
    <t>Nemon's weapon</t>
  </si>
  <si>
    <t>Hit = 90</t>
  </si>
  <si>
    <r>
      <t xml:space="preserve">Warp dash </t>
    </r>
    <r>
      <rPr>
        <sz val="11"/>
        <color theme="1"/>
        <rFont val="Roboto Slab"/>
      </rPr>
      <t>- teleport and then attack</t>
    </r>
  </si>
  <si>
    <r>
      <t xml:space="preserve">Warp storm </t>
    </r>
    <r>
      <rPr>
        <sz val="11"/>
        <color theme="1"/>
        <rFont val="Roboto Slab"/>
      </rPr>
      <t>- teleport and attack 3 times</t>
    </r>
  </si>
  <si>
    <t>Reload = 4</t>
  </si>
  <si>
    <t>Rng = 7</t>
  </si>
  <si>
    <t>Rng = 12 total</t>
  </si>
  <si>
    <t>Mov</t>
  </si>
  <si>
    <t xml:space="preserve">Hit </t>
  </si>
  <si>
    <t>Avo</t>
  </si>
  <si>
    <t>Heal (HP)</t>
  </si>
  <si>
    <r>
      <t xml:space="preserve">Shockwave </t>
    </r>
    <r>
      <rPr>
        <sz val="11"/>
        <color theme="1"/>
        <rFont val="Roboto Slab"/>
      </rPr>
      <t>- circle lightning attack</t>
    </r>
  </si>
  <si>
    <t>Mt = 8, 6</t>
  </si>
  <si>
    <t>Mt = 8, 5</t>
  </si>
  <si>
    <t>Mt = 12 (24)</t>
  </si>
  <si>
    <t>Bonuses to unit</t>
  </si>
  <si>
    <t>Mt = 3</t>
  </si>
  <si>
    <r>
      <t xml:space="preserve">Sturdy up - </t>
    </r>
    <r>
      <rPr>
        <sz val="11"/>
        <color theme="1"/>
        <rFont val="Roboto Slab"/>
      </rPr>
      <t>buff defense to allies, half-cir</t>
    </r>
  </si>
  <si>
    <t>Mt = 5</t>
  </si>
  <si>
    <t>10 &gt; 15</t>
  </si>
  <si>
    <t>1 &gt; 2</t>
  </si>
  <si>
    <t>Reload = 1</t>
  </si>
  <si>
    <r>
      <t>Invigorate</t>
    </r>
    <r>
      <rPr>
        <sz val="11"/>
        <rFont val="Roboto Slab"/>
      </rPr>
      <t xml:space="preserve"> - reenable 1 unit</t>
    </r>
  </si>
  <si>
    <r>
      <rPr>
        <b/>
        <sz val="11"/>
        <rFont val="Roboto Slab"/>
      </rPr>
      <t>Rejuvenate</t>
    </r>
    <r>
      <rPr>
        <sz val="11"/>
        <rFont val="Roboto Slab"/>
      </rPr>
      <t xml:space="preserve"> - reenable up to 4 units</t>
    </r>
  </si>
  <si>
    <r>
      <t xml:space="preserve">Surefire </t>
    </r>
    <r>
      <rPr>
        <sz val="11"/>
        <color theme="1"/>
        <rFont val="Roboto Slab"/>
      </rPr>
      <t>- powerful arrow volley, column</t>
    </r>
  </si>
  <si>
    <t>Mt = 10,8,6,4</t>
  </si>
  <si>
    <t>Mt = 9, 7, 5</t>
  </si>
  <si>
    <r>
      <t xml:space="preserve">Chain wallop </t>
    </r>
    <r>
      <rPr>
        <sz val="11"/>
        <color theme="1"/>
        <rFont val="Roboto Slab"/>
      </rPr>
      <t>- nunchuck attack, circle</t>
    </r>
  </si>
  <si>
    <t>Mt = 10, 8</t>
  </si>
  <si>
    <r>
      <t xml:space="preserve">Dispirit - </t>
    </r>
    <r>
      <rPr>
        <sz val="11"/>
        <color theme="1"/>
        <rFont val="Roboto Slab"/>
      </rPr>
      <t>debuff enemy attack, 2 rows, 1 turn</t>
    </r>
  </si>
  <si>
    <r>
      <t xml:space="preserve">Yank </t>
    </r>
    <r>
      <rPr>
        <sz val="11"/>
        <color theme="1"/>
        <rFont val="Roboto Slab"/>
      </rPr>
      <t>- draw enemy near, circle</t>
    </r>
  </si>
  <si>
    <r>
      <t xml:space="preserve">Yank &amp; smite </t>
    </r>
    <r>
      <rPr>
        <sz val="11"/>
        <color theme="1"/>
        <rFont val="Roboto Slab"/>
      </rPr>
      <t>- draw enemy near, circle</t>
    </r>
  </si>
  <si>
    <t>Mt = 9</t>
  </si>
  <si>
    <t>0 &gt; 1</t>
  </si>
  <si>
    <t>Saira: ignore terrain (flying unit)</t>
  </si>
  <si>
    <r>
      <rPr>
        <b/>
        <sz val="11"/>
        <color rgb="FF0070C0"/>
        <rFont val="Roboto Slab"/>
      </rPr>
      <t>Scorched earth</t>
    </r>
    <r>
      <rPr>
        <sz val="11"/>
        <color rgb="FF0070C0"/>
        <rFont val="Roboto Slab"/>
      </rPr>
      <t xml:space="preserve"> - row of fire, hinders movement for 2 turns</t>
    </r>
  </si>
  <si>
    <r>
      <t>Red harvest</t>
    </r>
    <r>
      <rPr>
        <sz val="11"/>
        <color rgb="FF0070C0"/>
        <rFont val="Roboto Slab"/>
      </rPr>
      <t xml:space="preserve"> - half-circle sword attack</t>
    </r>
  </si>
  <si>
    <r>
      <t xml:space="preserve">Tailwinds </t>
    </r>
    <r>
      <rPr>
        <sz val="11"/>
        <color theme="1"/>
        <rFont val="Roboto Slab"/>
      </rPr>
      <t>- buff +1 mov to adjacent allies</t>
    </r>
  </si>
  <si>
    <r>
      <t>Bamboozle</t>
    </r>
    <r>
      <rPr>
        <sz val="11"/>
        <color theme="1"/>
        <rFont val="Roboto Slab"/>
      </rPr>
      <t xml:space="preserve"> - debuff enemy avoid -15%</t>
    </r>
  </si>
  <si>
    <t>Mt = 15</t>
  </si>
  <si>
    <t>Mt = 12</t>
  </si>
  <si>
    <r>
      <t xml:space="preserve">Clobber </t>
    </r>
    <r>
      <rPr>
        <sz val="11"/>
        <color theme="1"/>
        <rFont val="Roboto Slab"/>
      </rPr>
      <t>- powerful attack, ignore def.</t>
    </r>
  </si>
  <si>
    <r>
      <t>Run through</t>
    </r>
    <r>
      <rPr>
        <sz val="11"/>
        <color theme="1"/>
        <rFont val="Roboto Slab"/>
      </rPr>
      <t xml:space="preserve"> - pass 3 enemies while attacking</t>
    </r>
  </si>
  <si>
    <t>Mt = 10, 8, 6</t>
  </si>
  <si>
    <t>N/A</t>
  </si>
  <si>
    <r>
      <t xml:space="preserve">Persevere </t>
    </r>
    <r>
      <rPr>
        <sz val="11"/>
        <color theme="1"/>
        <rFont val="Roboto Slab"/>
      </rPr>
      <t>- soldiers are guaranteed to survive an attack (&gt; 1 HP -&gt; min. 1 HP)</t>
    </r>
  </si>
  <si>
    <r>
      <t>Revitalize</t>
    </r>
    <r>
      <rPr>
        <sz val="11"/>
        <color theme="1"/>
        <rFont val="Roboto Slab"/>
      </rPr>
      <t xml:space="preserve"> - fully heal adjacent allies, circle</t>
    </r>
  </si>
  <si>
    <r>
      <t xml:space="preserve">Psych up </t>
    </r>
    <r>
      <rPr>
        <sz val="11"/>
        <color theme="1"/>
        <rFont val="Roboto Slab"/>
      </rPr>
      <t>- buff adj.allies disc+mor, circle</t>
    </r>
  </si>
  <si>
    <t>Discipline</t>
  </si>
  <si>
    <t>Authority</t>
  </si>
  <si>
    <t>Unit sizes from authority</t>
  </si>
  <si>
    <t>Infantry</t>
  </si>
  <si>
    <t>Cavalry</t>
  </si>
  <si>
    <t>Infantry, Marines, Sappers</t>
  </si>
  <si>
    <t>Artillery, Ship</t>
  </si>
  <si>
    <t>Sage</t>
  </si>
  <si>
    <t>Balloon</t>
  </si>
  <si>
    <t>Calculations</t>
  </si>
  <si>
    <t>DMG = ATK - en.DEF</t>
  </si>
  <si>
    <t>ACC = HIT - en.AVO</t>
  </si>
  <si>
    <t>Medics</t>
  </si>
  <si>
    <t>soldier.MaxHP = unitBase.HP + int((int(soldier.XP/100)-1) * unitGrowths.HP)</t>
  </si>
  <si>
    <t>soldier.SKL = unitBase.SKL + int((int(soldier.XP/100)-1) * unitGrowths.SKL)</t>
  </si>
  <si>
    <t>soldier.SPD = unitBase.SPD + int((int(soldier.XP/100)-1) * unitGrowths.SPD)</t>
  </si>
  <si>
    <t>HEAL = int(medic.XP/600) + 4 + stone.buffs.heal</t>
  </si>
  <si>
    <t>TWICE = MOR &gt;= en.MOR +5</t>
  </si>
  <si>
    <t>AUTH = CO.AUTH + int(XO.AUTH/2) + int(CdrAura.AUTH/2)</t>
  </si>
  <si>
    <t>MOR = CO.MOR + int(XO.MOR/2) + int(CdrAura.MOR/2)</t>
  </si>
  <si>
    <t>Total</t>
  </si>
  <si>
    <t>Merge: redux</t>
  </si>
  <si>
    <t>Unit stats</t>
  </si>
  <si>
    <t>Skl</t>
  </si>
  <si>
    <t>Spd</t>
  </si>
  <si>
    <t>HP</t>
  </si>
  <si>
    <t>Vision</t>
  </si>
  <si>
    <t>Fuboars</t>
  </si>
  <si>
    <t>Artillery</t>
  </si>
  <si>
    <t>Ship</t>
  </si>
  <si>
    <t>+Avo</t>
  </si>
  <si>
    <t>Forest</t>
  </si>
  <si>
    <t>Hills</t>
  </si>
  <si>
    <t>Mountain</t>
  </si>
  <si>
    <t>Redoubt</t>
  </si>
  <si>
    <t>DEF = unitBase.def + terrain.def + int(DISC/5) + stone.buffs.def</t>
  </si>
  <si>
    <t>Terrain stats</t>
  </si>
  <si>
    <t>Swamp</t>
  </si>
  <si>
    <t>Water</t>
  </si>
  <si>
    <t>Weapon stats</t>
  </si>
  <si>
    <t>Mt</t>
  </si>
  <si>
    <t>Acc</t>
  </si>
  <si>
    <t>Rng</t>
  </si>
  <si>
    <t>Unit type</t>
  </si>
  <si>
    <t>Unit cost</t>
  </si>
  <si>
    <t>Singular?</t>
  </si>
  <si>
    <t>Musket</t>
  </si>
  <si>
    <t>Min. CO lv</t>
  </si>
  <si>
    <t>Bayonet</t>
  </si>
  <si>
    <t>Knife</t>
  </si>
  <si>
    <t>ALL</t>
  </si>
  <si>
    <t>Sabre</t>
  </si>
  <si>
    <t>Cutlass</t>
  </si>
  <si>
    <t>Pistol</t>
  </si>
  <si>
    <t>Musketoon</t>
  </si>
  <si>
    <t>3-pound gun</t>
  </si>
  <si>
    <t>2~4</t>
  </si>
  <si>
    <t>Howitzer</t>
  </si>
  <si>
    <t>3~5</t>
  </si>
  <si>
    <t>Fire</t>
  </si>
  <si>
    <t>column</t>
  </si>
  <si>
    <t>circle</t>
  </si>
  <si>
    <t>2~5</t>
  </si>
  <si>
    <t>Shmeckling gun</t>
  </si>
  <si>
    <t>T</t>
  </si>
  <si>
    <t>multitarget</t>
  </si>
  <si>
    <t>Reload</t>
  </si>
  <si>
    <t>3~10</t>
  </si>
  <si>
    <t>Broadside</t>
  </si>
  <si>
    <t>Full broadside</t>
  </si>
  <si>
    <t>row</t>
  </si>
  <si>
    <t>3~6</t>
  </si>
  <si>
    <t>10, 8, 6, 2</t>
  </si>
  <si>
    <t>10, 7, 3</t>
  </si>
  <si>
    <t>60, 50, 40</t>
  </si>
  <si>
    <t>8, 8, 8, 8, 8</t>
  </si>
  <si>
    <t>10, 10</t>
  </si>
  <si>
    <t>12, 12, 12</t>
  </si>
  <si>
    <t>Rifle</t>
  </si>
  <si>
    <t>Dagger</t>
  </si>
  <si>
    <t>Demi-culverin</t>
  </si>
  <si>
    <t>Bomb</t>
  </si>
  <si>
    <t>half-circle</t>
  </si>
  <si>
    <t>7, 4</t>
  </si>
  <si>
    <t>15, 10</t>
  </si>
  <si>
    <t>Air bomb</t>
  </si>
  <si>
    <t>100, 80</t>
  </si>
  <si>
    <t>70, 50</t>
  </si>
  <si>
    <t>Siege cannon</t>
  </si>
  <si>
    <t>(map wpn)</t>
  </si>
  <si>
    <t>12, 6</t>
  </si>
  <si>
    <t>75, 55</t>
  </si>
  <si>
    <t>3~8</t>
  </si>
  <si>
    <t>Flint spear</t>
  </si>
  <si>
    <t>Hit = 200</t>
  </si>
  <si>
    <t>daemon</t>
  </si>
  <si>
    <t>Sword</t>
  </si>
  <si>
    <r>
      <t xml:space="preserve">Gale wind </t>
    </r>
    <r>
      <rPr>
        <sz val="11"/>
        <color theme="1"/>
        <rFont val="Roboto Slab"/>
      </rPr>
      <t>- shove enemy back 2 tiles, blows away trees</t>
    </r>
  </si>
  <si>
    <t>Movement costs</t>
  </si>
  <si>
    <t>Floor, Plains</t>
  </si>
  <si>
    <t>Rampart</t>
  </si>
  <si>
    <t>Sand</t>
  </si>
  <si>
    <t>Flying</t>
  </si>
  <si>
    <t>Blaze</t>
  </si>
  <si>
    <r>
      <t xml:space="preserve">Impact </t>
    </r>
    <r>
      <rPr>
        <sz val="11"/>
        <color theme="1"/>
        <rFont val="Roboto Slab"/>
      </rPr>
      <t>- shove 2 rows of 3 enemies back 1 tile</t>
    </r>
    <r>
      <rPr>
        <b/>
        <sz val="11"/>
        <color theme="1"/>
        <rFont val="Roboto Slab"/>
      </rPr>
      <t xml:space="preserve">, </t>
    </r>
    <r>
      <rPr>
        <sz val="11"/>
        <color theme="1"/>
        <rFont val="Roboto Slab"/>
      </rPr>
      <t>destroys trees, br.walls, hills</t>
    </r>
  </si>
  <si>
    <t>15, 12, 10, 6</t>
  </si>
  <si>
    <t>12, 9, 7</t>
  </si>
  <si>
    <t>Lance</t>
  </si>
  <si>
    <t>Cav, Fub</t>
  </si>
  <si>
    <t>Sage, Dmn</t>
  </si>
  <si>
    <t>Bite</t>
  </si>
  <si>
    <t>Daemons</t>
  </si>
  <si>
    <t>Wolves</t>
  </si>
  <si>
    <r>
      <t>Wolves</t>
    </r>
    <r>
      <rPr>
        <vertAlign val="superscript"/>
        <sz val="11"/>
        <color theme="9" tint="-0.249977111117893"/>
        <rFont val="Roboto Slab"/>
      </rPr>
      <t xml:space="preserve">  Zeth only</t>
    </r>
  </si>
  <si>
    <t>Turret cannon</t>
  </si>
  <si>
    <t>10, 10, 10</t>
  </si>
  <si>
    <t>Carbine</t>
  </si>
  <si>
    <t>Barband</t>
  </si>
  <si>
    <t>Chase carronade</t>
  </si>
  <si>
    <r>
      <t>1331</t>
    </r>
    <r>
      <rPr>
        <sz val="9"/>
        <color theme="1"/>
        <rFont val="Roboto Slab"/>
      </rPr>
      <t>ER</t>
    </r>
    <r>
      <rPr>
        <sz val="11"/>
        <color theme="1"/>
        <rFont val="Roboto Slab"/>
      </rPr>
      <t xml:space="preserve"> Stratvolta</t>
    </r>
  </si>
  <si>
    <t>Wall / Br.Wall</t>
  </si>
  <si>
    <r>
      <t xml:space="preserve">Demi-cannon </t>
    </r>
    <r>
      <rPr>
        <vertAlign val="superscript"/>
        <sz val="11"/>
        <color theme="1" tint="0.249977111117893"/>
        <rFont val="Roboto Slab"/>
      </rPr>
      <t>MV.COST+1</t>
    </r>
  </si>
  <si>
    <t>* flying units are immune to melee and artillery exc. Howitzer and Turret cannon</t>
  </si>
  <si>
    <t xml:space="preserve">  3x FL</t>
  </si>
  <si>
    <r>
      <t xml:space="preserve">Chain lightning </t>
    </r>
    <r>
      <rPr>
        <vertAlign val="superscript"/>
        <sz val="11"/>
        <color theme="1"/>
        <rFont val="Roboto Slab"/>
      </rPr>
      <t>2x FL</t>
    </r>
  </si>
  <si>
    <r>
      <t xml:space="preserve">Lightning  </t>
    </r>
    <r>
      <rPr>
        <vertAlign val="superscript"/>
        <sz val="11"/>
        <color theme="1"/>
        <rFont val="Roboto Slab"/>
      </rPr>
      <t>2x FL</t>
    </r>
  </si>
  <si>
    <r>
      <t>Daemon</t>
    </r>
    <r>
      <rPr>
        <vertAlign val="superscript"/>
        <sz val="11"/>
        <color theme="3"/>
        <rFont val="Roboto Slab"/>
      </rPr>
      <t xml:space="preserve"> FL</t>
    </r>
  </si>
  <si>
    <r>
      <t>Balloon</t>
    </r>
    <r>
      <rPr>
        <vertAlign val="superscript"/>
        <sz val="11"/>
        <color theme="3"/>
        <rFont val="Roboto Slab"/>
      </rPr>
      <t xml:space="preserve"> FL</t>
    </r>
  </si>
  <si>
    <t>Gendarme</t>
  </si>
  <si>
    <t>10 cavalry</t>
  </si>
  <si>
    <t>10 infantry</t>
  </si>
  <si>
    <t>5 infantry</t>
  </si>
  <si>
    <t>Enemy units</t>
  </si>
  <si>
    <t>Ally units</t>
  </si>
  <si>
    <t>5 infantry (+)</t>
  </si>
  <si>
    <t>Other units</t>
  </si>
  <si>
    <t>New Unit</t>
  </si>
  <si>
    <t>Merge:   battle prep.</t>
  </si>
  <si>
    <t>alone</t>
  </si>
  <si>
    <t>Undead reinforcmts.</t>
  </si>
  <si>
    <t>varies; 20~50</t>
  </si>
  <si>
    <t>Zeth (R)</t>
  </si>
  <si>
    <t>40 wolves</t>
  </si>
  <si>
    <t>Total possible of unit type</t>
  </si>
  <si>
    <r>
      <t>Can command</t>
    </r>
    <r>
      <rPr>
        <sz val="11"/>
        <color theme="1"/>
        <rFont val="Roboto Slab"/>
      </rPr>
      <t xml:space="preserve"> (start -&gt; lv.15)</t>
    </r>
  </si>
  <si>
    <t>Player unit sizes</t>
  </si>
  <si>
    <t>(empty)</t>
  </si>
  <si>
    <t>20 infantry</t>
  </si>
  <si>
    <t>Calvin</t>
  </si>
  <si>
    <t>15 infantry</t>
  </si>
  <si>
    <t>Dirrell</t>
  </si>
  <si>
    <t>20 cavalry</t>
  </si>
  <si>
    <t>Gendarme (R)</t>
  </si>
  <si>
    <t>From here onward, the player needs to replenish units in the marketplace</t>
  </si>
  <si>
    <t>Zoltan Newa</t>
  </si>
  <si>
    <t>40 infanrty</t>
  </si>
  <si>
    <t>Sappers (E)</t>
  </si>
  <si>
    <t>Sappers (P)</t>
  </si>
  <si>
    <t>Cern. Dragoons</t>
  </si>
  <si>
    <t>18 cavalry</t>
  </si>
  <si>
    <t>Cern. Lancers</t>
  </si>
  <si>
    <t>15 cavalry</t>
  </si>
  <si>
    <t>Cern. Artillery</t>
  </si>
  <si>
    <t>3 artillery</t>
  </si>
  <si>
    <t>Cern. Rangers</t>
  </si>
  <si>
    <t>25 infantry</t>
  </si>
  <si>
    <t>22 infantry</t>
  </si>
  <si>
    <t>Cern. Inf (R)</t>
  </si>
  <si>
    <t>constructs roadblock and runs</t>
  </si>
  <si>
    <t>Map items</t>
  </si>
  <si>
    <t>(destroy)</t>
  </si>
  <si>
    <t>Imp. Sapper</t>
  </si>
  <si>
    <t>5 sappers</t>
  </si>
  <si>
    <t>30 fuboars</t>
  </si>
  <si>
    <t>Dover (R:2)</t>
  </si>
  <si>
    <t>Maegdif (R:2)</t>
  </si>
  <si>
    <t>Maegdif (R:3)</t>
  </si>
  <si>
    <t>Saigath Bunda</t>
  </si>
  <si>
    <t>40 cavalry</t>
  </si>
  <si>
    <t>50 cavalry</t>
  </si>
  <si>
    <t>Yaco Livoni</t>
  </si>
  <si>
    <t>30 imfantry</t>
  </si>
  <si>
    <t>Coast Artillery</t>
  </si>
  <si>
    <t>4 artillery</t>
  </si>
  <si>
    <t>3x Infantry</t>
  </si>
  <si>
    <t>25-40 inf.</t>
  </si>
  <si>
    <t>15 sappers</t>
  </si>
  <si>
    <t>15 marines</t>
  </si>
  <si>
    <t>Pt. 1</t>
  </si>
  <si>
    <t>6-gun ship</t>
  </si>
  <si>
    <t>Rob Kiljoy</t>
  </si>
  <si>
    <t>8-gun ship</t>
  </si>
  <si>
    <t>Pt. 2</t>
  </si>
  <si>
    <t>5 marines</t>
  </si>
  <si>
    <t>25 marines</t>
  </si>
  <si>
    <t>35 marines</t>
  </si>
  <si>
    <t>Gunthar Coridi</t>
  </si>
  <si>
    <t>20 marines</t>
  </si>
  <si>
    <t>Pirate</t>
  </si>
  <si>
    <t>Gunner (R:3)</t>
  </si>
  <si>
    <t>2x mast (destroy)</t>
  </si>
  <si>
    <t>Miro Tanjifl.</t>
  </si>
  <si>
    <t>60 infantry</t>
  </si>
  <si>
    <t>40 infantry</t>
  </si>
  <si>
    <t>Cern. Hussars</t>
  </si>
  <si>
    <t>Cern. Cuirass.</t>
  </si>
  <si>
    <t>30 cavalry</t>
  </si>
  <si>
    <t>5 artillery</t>
  </si>
  <si>
    <t>Cern. Howitzers</t>
  </si>
  <si>
    <t>Shiro Belandi</t>
  </si>
  <si>
    <t>20 sappers</t>
  </si>
  <si>
    <t>Brk. Walls</t>
  </si>
  <si>
    <t>Training battle</t>
  </si>
  <si>
    <t>* All stone attacks are singular, with a hit rate of 150, and cancel enemy counterattacks</t>
  </si>
  <si>
    <t>Mt = 5 *</t>
  </si>
  <si>
    <t>Mt = 3 *</t>
  </si>
  <si>
    <t>Pre-battle menu</t>
  </si>
  <si>
    <t>Street urchins</t>
  </si>
  <si>
    <t>Battle menu</t>
  </si>
  <si>
    <t>Pre-b. menu</t>
  </si>
  <si>
    <t>N/A, autostart</t>
  </si>
  <si>
    <t>Units, Settings, Save, Quit</t>
  </si>
  <si>
    <t>Before battle</t>
  </si>
  <si>
    <t>After Battle</t>
  </si>
  <si>
    <t>Academy</t>
  </si>
  <si>
    <t>Jyan runs from gendarmes</t>
  </si>
  <si>
    <t>Elvira meets wih Jyan</t>
  </si>
  <si>
    <t>Jyan, Elvira, Maegdif flee to Bourj</t>
  </si>
  <si>
    <t>Shadow Council meeting</t>
  </si>
  <si>
    <t>+$1000</t>
  </si>
  <si>
    <t>Can add soldiers, medics, weapons</t>
  </si>
  <si>
    <t>Decide to go south, Kushbi joins team</t>
  </si>
  <si>
    <t>Free Dover from slavery</t>
  </si>
  <si>
    <t>Jyan's vision of Nemon</t>
  </si>
  <si>
    <t>Yaco convinces to go to Elmanar</t>
  </si>
  <si>
    <t>+ Army (select units)</t>
  </si>
  <si>
    <t>+ Lore, Army &gt; Brigades</t>
  </si>
  <si>
    <t>Dover and Kushbi to get funds + mercs in Oncir and go to Monjarden</t>
  </si>
  <si>
    <t>Meet Bokah &gt; accosed by pirates</t>
  </si>
  <si>
    <t>+$500</t>
  </si>
  <si>
    <t xml:space="preserve">another </t>
  </si>
  <si>
    <t>+$350</t>
  </si>
  <si>
    <t>for each mast destroyed</t>
  </si>
  <si>
    <t>Introducing House Belandi</t>
  </si>
  <si>
    <t>Decide to go to Aspra to meet with Toemgar</t>
  </si>
  <si>
    <t>Baz joins &gt; siege of Oncir</t>
  </si>
  <si>
    <t>Field arty.</t>
  </si>
  <si>
    <t>2x Onciri guards</t>
  </si>
  <si>
    <t>30 infantry</t>
  </si>
  <si>
    <t xml:space="preserve">Mal Mo inn &gt; Jyan kidnapped &gt; imperials chase team </t>
  </si>
  <si>
    <t>Miro tells team that the prince takes Jyan to Laynora</t>
  </si>
  <si>
    <t>35 cavalry</t>
  </si>
  <si>
    <t>2x zouaves (R)</t>
  </si>
  <si>
    <t>2x Csd. riders</t>
  </si>
  <si>
    <t>60 cavalry</t>
  </si>
  <si>
    <t>2x Imp. Carab</t>
  </si>
  <si>
    <t>Split teams/funds</t>
  </si>
  <si>
    <t>Army unavailable. Must pick new unit for Jyan</t>
  </si>
  <si>
    <t>Ari recruits Jyan to fight for him</t>
  </si>
  <si>
    <t>+$200</t>
  </si>
  <si>
    <r>
      <t xml:space="preserve">(funds transferred to </t>
    </r>
    <r>
      <rPr>
        <b/>
        <sz val="11"/>
        <color theme="1"/>
        <rFont val="Roboto Slab"/>
      </rPr>
      <t>Elvira's funds</t>
    </r>
    <r>
      <rPr>
        <sz val="11"/>
        <color theme="1"/>
        <rFont val="Roboto Slab"/>
      </rPr>
      <t>)</t>
    </r>
  </si>
  <si>
    <t>Jyan thrown in prison</t>
  </si>
  <si>
    <t>Ileneor Chuo.</t>
  </si>
  <si>
    <t>Nemon orders Saira to seek Splash's stone</t>
  </si>
  <si>
    <t>Ari Canelsi</t>
  </si>
  <si>
    <t>45 cavalry</t>
  </si>
  <si>
    <t>50 infantry</t>
  </si>
  <si>
    <t>2x gren. Grds</t>
  </si>
  <si>
    <t>2x cuir. grds</t>
  </si>
  <si>
    <t>2x turrets</t>
  </si>
  <si>
    <t>Anassar</t>
  </si>
  <si>
    <t>100 infantry</t>
  </si>
  <si>
    <t>2 stones</t>
  </si>
  <si>
    <t>2x drag. grds</t>
  </si>
  <si>
    <t>2x coast cav</t>
  </si>
  <si>
    <t>3x coast inf</t>
  </si>
  <si>
    <t>Meet with Čolts then sail to rescue Jyan</t>
  </si>
  <si>
    <t>Ari temporarily joins team</t>
  </si>
  <si>
    <t>Sambigr'azak</t>
  </si>
  <si>
    <t>40 marines</t>
  </si>
  <si>
    <t>15-gun ship</t>
  </si>
  <si>
    <t>18-gun ship</t>
  </si>
  <si>
    <t>Imp.battleship</t>
  </si>
  <si>
    <t>2x imp.frigate</t>
  </si>
  <si>
    <t>7-gun ship</t>
  </si>
  <si>
    <t>Imp. Marines</t>
  </si>
  <si>
    <t>2x IGHG inf</t>
  </si>
  <si>
    <t>IGHG lancers</t>
  </si>
  <si>
    <t>6 artillery</t>
  </si>
  <si>
    <t>50 fuboars</t>
  </si>
  <si>
    <t>Mengtoch (R)</t>
  </si>
  <si>
    <r>
      <t xml:space="preserve">Pert drops </t>
    </r>
    <r>
      <rPr>
        <b/>
        <sz val="11"/>
        <color theme="1"/>
        <rFont val="Roboto Slab"/>
      </rPr>
      <t>Aquamarine</t>
    </r>
  </si>
  <si>
    <r>
      <t xml:space="preserve">D&amp;K buy </t>
    </r>
    <r>
      <rPr>
        <b/>
        <sz val="11"/>
        <color theme="1"/>
        <rFont val="Roboto Slab"/>
      </rPr>
      <t>topaz</t>
    </r>
  </si>
  <si>
    <t>Odvin joins</t>
  </si>
  <si>
    <t>Ambushed by Nemon</t>
  </si>
  <si>
    <t>Nemon to &lt;20% HP &gt; teleports away</t>
  </si>
  <si>
    <t>Nyantal joins</t>
  </si>
  <si>
    <r>
      <t>(to</t>
    </r>
    <r>
      <rPr>
        <b/>
        <sz val="10"/>
        <color theme="1"/>
        <rFont val="Roboto Slab"/>
      </rPr>
      <t xml:space="preserve"> southern funds</t>
    </r>
    <r>
      <rPr>
        <sz val="10"/>
        <color theme="1"/>
        <rFont val="Roboto Slab"/>
      </rPr>
      <t>)</t>
    </r>
  </si>
  <si>
    <t>Lampos Pygadi</t>
  </si>
  <si>
    <t>Gunchis Rubeldi</t>
  </si>
  <si>
    <t>50 marines</t>
  </si>
  <si>
    <t>70 marines</t>
  </si>
  <si>
    <t>Tangerine joins</t>
  </si>
  <si>
    <t>Sail to Sagria</t>
  </si>
  <si>
    <t>Ari tells about Anassar and Nemon</t>
  </si>
  <si>
    <t>Princess boarded</t>
  </si>
  <si>
    <t>+$750</t>
  </si>
  <si>
    <t>80 marines</t>
  </si>
  <si>
    <t>2x pirates</t>
  </si>
  <si>
    <t>2x imp. Navy</t>
  </si>
  <si>
    <t>2x imp. Drg.</t>
  </si>
  <si>
    <t>Pirate sappers</t>
  </si>
  <si>
    <t>50 sappers</t>
  </si>
  <si>
    <t>Princess Lauris refuses to help</t>
  </si>
  <si>
    <t>25 sages</t>
  </si>
  <si>
    <t>16 sages</t>
  </si>
  <si>
    <r>
      <t xml:space="preserve">SCI's </t>
    </r>
    <r>
      <rPr>
        <sz val="11"/>
        <color rgb="FF00B050"/>
        <rFont val="Roboto Slab"/>
      </rPr>
      <t>Matjos Bregnen</t>
    </r>
    <r>
      <rPr>
        <sz val="11"/>
        <color theme="1"/>
        <rFont val="Roboto Slab"/>
      </rPr>
      <t xml:space="preserve"> supports Jyan's cause</t>
    </r>
  </si>
  <si>
    <t>R. Mycainen</t>
  </si>
  <si>
    <t>100 cavalry</t>
  </si>
  <si>
    <t>Mansel Bel.(R)</t>
  </si>
  <si>
    <t>200 infantry</t>
  </si>
  <si>
    <t>Kill boss map</t>
  </si>
  <si>
    <t>3x NW inf</t>
  </si>
  <si>
    <t>75~85 inf.</t>
  </si>
  <si>
    <t>2x NW drag</t>
  </si>
  <si>
    <t>70,80 cav.</t>
  </si>
  <si>
    <t>3x Artillery</t>
  </si>
  <si>
    <t>2x NHT huss.</t>
  </si>
  <si>
    <t>Saira (R)</t>
  </si>
  <si>
    <t>Glattrig first appearance</t>
  </si>
  <si>
    <t>Saira arrives mid-battle, kidnaps Splash</t>
  </si>
  <si>
    <t>20 daemons</t>
  </si>
  <si>
    <t>Army unavailabe</t>
  </si>
  <si>
    <t>Salmari Juhl.</t>
  </si>
  <si>
    <t>70 infantry</t>
  </si>
  <si>
    <t xml:space="preserve">Saira </t>
  </si>
  <si>
    <t>Demios</t>
  </si>
  <si>
    <t>30 daemons</t>
  </si>
  <si>
    <t>25 daemons</t>
  </si>
  <si>
    <t>5x MTg mage</t>
  </si>
  <si>
    <t>25-40 sages</t>
  </si>
  <si>
    <t>2x Howizer</t>
  </si>
  <si>
    <t>Saira wants to teach Splash to use the stones properly</t>
  </si>
  <si>
    <t>Saira claims she rebels against her father and urges Splash to gather all stones with her</t>
  </si>
  <si>
    <t>D&amp;K arrive</t>
  </si>
  <si>
    <t>Rimon watches arrivals from afar</t>
  </si>
  <si>
    <t>Yaris &amp; Murdoc join</t>
  </si>
  <si>
    <t>Select brigades for next 3 chapters</t>
  </si>
  <si>
    <t>Čolts' fleet arrives, ecorts to S. Monjarden</t>
  </si>
  <si>
    <t>Meet Sintya</t>
  </si>
  <si>
    <t>2-part map</t>
  </si>
  <si>
    <t>Jyan &amp; Yaco see princes Ari &amp; Selena at a parade</t>
  </si>
  <si>
    <t>Divine</t>
  </si>
  <si>
    <t>G. Svaldi</t>
  </si>
  <si>
    <t>O. Ygni</t>
  </si>
  <si>
    <t>5 units</t>
  </si>
  <si>
    <t>3 reinforc.</t>
  </si>
  <si>
    <t>Pol Marsena</t>
  </si>
  <si>
    <t>Ghetlix and Felion Tycci demoted</t>
  </si>
  <si>
    <t>Y. Ghetlix</t>
  </si>
  <si>
    <t>A.S. Tamyr</t>
  </si>
  <si>
    <t>10-gun ship</t>
  </si>
  <si>
    <t>7 units</t>
  </si>
  <si>
    <t>5 balloons</t>
  </si>
  <si>
    <t>Rimon (R:3)</t>
  </si>
  <si>
    <t>Cali Conia</t>
  </si>
  <si>
    <t>G.C. Marsena</t>
  </si>
  <si>
    <t>11 units</t>
  </si>
  <si>
    <t>240 infantry</t>
  </si>
  <si>
    <t>M. Belandi (R)</t>
  </si>
  <si>
    <t>M. Belandi</t>
  </si>
  <si>
    <t>10 units</t>
  </si>
  <si>
    <t>NW Arty (R)</t>
  </si>
  <si>
    <t>Canto Chuo.</t>
  </si>
  <si>
    <t>Mycainen (R)</t>
  </si>
  <si>
    <t>Champidu (R)</t>
  </si>
  <si>
    <t>6 reincorc.</t>
  </si>
  <si>
    <t>Can edit brigades again</t>
  </si>
  <si>
    <t>E. Vornich</t>
  </si>
  <si>
    <t>B. en Catenei</t>
  </si>
  <si>
    <t>Ogin Cuzar</t>
  </si>
  <si>
    <t>L. Chaldin</t>
  </si>
  <si>
    <t>Shano Chuo.</t>
  </si>
  <si>
    <t>Thrazia (R)</t>
  </si>
  <si>
    <t>2x Daemon(R)</t>
  </si>
  <si>
    <t>B. Zagas (R)</t>
  </si>
  <si>
    <t>B .Zagas</t>
  </si>
  <si>
    <t>P. Gralou (R)</t>
  </si>
  <si>
    <t>Cavalry, Fuboars</t>
  </si>
  <si>
    <t>19 units</t>
  </si>
  <si>
    <t>4 reincorc.</t>
  </si>
  <si>
    <t>250 infantry</t>
  </si>
  <si>
    <t>180 cavalry</t>
  </si>
  <si>
    <t>23 units</t>
  </si>
  <si>
    <t>Defeat boss</t>
  </si>
  <si>
    <t>Mansel is crowned king of Eldacar</t>
  </si>
  <si>
    <t>Jyan is crowned king of Monjarden</t>
  </si>
  <si>
    <t>J.T. Murdoc</t>
  </si>
  <si>
    <t>B. Zagas</t>
  </si>
  <si>
    <t xml:space="preserve">Glattrig </t>
  </si>
  <si>
    <t>300 infantry</t>
  </si>
  <si>
    <t>280 infantry</t>
  </si>
  <si>
    <t>25 units</t>
  </si>
  <si>
    <t>36 daemons</t>
  </si>
  <si>
    <t>35 daemons</t>
  </si>
  <si>
    <t>Saira collects Anassar's stone</t>
  </si>
  <si>
    <t>Anassar is killed by Kushbi's bullet</t>
  </si>
  <si>
    <t>Elvira calls to avenge Jyan</t>
  </si>
  <si>
    <t>Defeat all bosses</t>
  </si>
  <si>
    <t>Massive daemon reinforcements steal stones. Saira delivers all stones to Nemon, who proceeds to resurrect Anfelard</t>
  </si>
  <si>
    <t>Nemon resurrects Saltir army with Anfelard's power</t>
  </si>
  <si>
    <t>Chorbos</t>
  </si>
  <si>
    <t>60 daemons</t>
  </si>
  <si>
    <t>50 daemons</t>
  </si>
  <si>
    <t>Salte General</t>
  </si>
  <si>
    <t>30 units</t>
  </si>
  <si>
    <t>24 units</t>
  </si>
  <si>
    <t>Jyan pleads with the Divines Ethereal to resurrect warriors who can defeat Nemon, as well as Nemon's brother Lantris</t>
  </si>
  <si>
    <t>Nemon, mad with nihilism, seeks to destroy humanity</t>
  </si>
  <si>
    <t>35 units</t>
  </si>
  <si>
    <t>Flerhal of Mantron</t>
  </si>
  <si>
    <t>Albre Elmannas</t>
  </si>
  <si>
    <t>Celtingar the Highlander</t>
  </si>
  <si>
    <t>Rouzlan the Legendary</t>
  </si>
  <si>
    <t>Monjard the Divine Hero</t>
  </si>
  <si>
    <t>Jyan (R)</t>
  </si>
  <si>
    <t>dependent</t>
  </si>
  <si>
    <t>Saira gives now-defunct stones to Splash as a pity prize</t>
  </si>
  <si>
    <r>
      <rPr>
        <b/>
        <sz val="11"/>
        <color theme="1"/>
        <rFont val="Roboto Slab"/>
      </rPr>
      <t>No</t>
    </r>
    <r>
      <rPr>
        <sz val="11"/>
        <color theme="1"/>
        <rFont val="Roboto Slab"/>
      </rPr>
      <t xml:space="preserve"> battle preparations; can't pick Jyan's unit</t>
    </r>
  </si>
  <si>
    <t>Can't pick Jyan's unit</t>
  </si>
  <si>
    <t>12 bosses</t>
  </si>
  <si>
    <t>Defeat Anfelard</t>
  </si>
  <si>
    <t>Ganvelt erupts every 3 turns</t>
  </si>
  <si>
    <t>Resurrected allies leave</t>
  </si>
  <si>
    <t>Epilogue</t>
  </si>
  <si>
    <t>Nemon subsumed by Anfelard. Retrieve all stones to re-bind him!</t>
  </si>
  <si>
    <t>Shiro is crowned Emperor (1340 ER)</t>
  </si>
  <si>
    <t>+$5000</t>
  </si>
  <si>
    <t>+$10,000</t>
  </si>
  <si>
    <r>
      <rPr>
        <sz val="11"/>
        <color rgb="FF00B050"/>
        <rFont val="Roboto Slab"/>
      </rPr>
      <t>Glattrig</t>
    </r>
    <r>
      <rPr>
        <sz val="11"/>
        <color theme="1"/>
        <rFont val="Roboto Slab"/>
      </rPr>
      <t xml:space="preserve"> presents war plan</t>
    </r>
  </si>
  <si>
    <t>Jyan &amp; Elvira, Yaco &amp; Cyara marry</t>
  </si>
  <si>
    <t>DISC = CO.DISC + int(XO.DISC/2) + int(CdrAura.DISC/2)</t>
  </si>
  <si>
    <t>Other skills</t>
  </si>
  <si>
    <t>Name</t>
  </si>
  <si>
    <t>Effect</t>
  </si>
  <si>
    <t>50% to proc a fatal hit if unit size is &lt; 1/3 enemy size</t>
  </si>
  <si>
    <t xml:space="preserve">Eligible </t>
  </si>
  <si>
    <t>Hit and run</t>
  </si>
  <si>
    <t>Can move 1 tile after attacking</t>
  </si>
  <si>
    <t>Hit and run +</t>
  </si>
  <si>
    <t>Can move 2 tiles after attacking</t>
  </si>
  <si>
    <t>Healing hands</t>
  </si>
  <si>
    <t>Sages, individual</t>
  </si>
  <si>
    <t>Determination</t>
  </si>
  <si>
    <t>Individual</t>
  </si>
  <si>
    <t>Fighting spirit</t>
  </si>
  <si>
    <t>Morale+2 if initiating combat</t>
  </si>
  <si>
    <t>Jyan, Splash</t>
  </si>
  <si>
    <t>Commander aura</t>
  </si>
  <si>
    <t>+1/2 stats to units in 2-tile radius</t>
  </si>
  <si>
    <t>Commander aura +</t>
  </si>
  <si>
    <t>+1/2 stats to units in 3-tile radius</t>
  </si>
  <si>
    <t>COL, any</t>
  </si>
  <si>
    <t>GEN, any</t>
  </si>
  <si>
    <t xml:space="preserve">Tailwinds </t>
  </si>
  <si>
    <t>+20% HP to self + adjacent units at the start of turn</t>
  </si>
  <si>
    <t xml:space="preserve">Mov+1 to self + adjacent allies </t>
  </si>
  <si>
    <t>GEN, inf/mar</t>
  </si>
  <si>
    <t>Breastplate</t>
  </si>
  <si>
    <t>Def+2</t>
  </si>
  <si>
    <t>Cavalry, individual units</t>
  </si>
  <si>
    <t>Reckless abandon</t>
  </si>
  <si>
    <t>Razor's edge</t>
  </si>
  <si>
    <t>Dmg+1 with melee weapons</t>
  </si>
  <si>
    <t>Cavalry, MAJ+ except Kushbi</t>
  </si>
  <si>
    <t>Fences have 5 tiles, bridges 2 tiles</t>
  </si>
  <si>
    <t>Sappers, Kushbi only</t>
  </si>
  <si>
    <t xml:space="preserve">Mov+2 to self + adjacent allies </t>
  </si>
  <si>
    <t>Tailwinds +</t>
  </si>
  <si>
    <t>Individual (Jyan, Elvira, Yaco, Dover)</t>
  </si>
  <si>
    <t>Sapper skills</t>
  </si>
  <si>
    <t>Ignore terrain (costs and buffs)</t>
  </si>
  <si>
    <t>Balloons, daemons</t>
  </si>
  <si>
    <t>Nemon: ignore terrain costs</t>
  </si>
  <si>
    <t>Divine agility</t>
  </si>
  <si>
    <t>Ignore terrain costs</t>
  </si>
  <si>
    <t>Fence</t>
  </si>
  <si>
    <t>Build a 3-tile long breakable fence</t>
  </si>
  <si>
    <t>Bridge</t>
  </si>
  <si>
    <t>Build a 1-tile bridge over water</t>
  </si>
  <si>
    <t>2x dmg from Lightning; 3x dmg from Howitzers</t>
  </si>
  <si>
    <t>Big guns</t>
  </si>
  <si>
    <t>All terrain costs +1</t>
  </si>
  <si>
    <t>Demi-cannon equipped</t>
  </si>
  <si>
    <t>* Can't have 2 artillery weapons equipped simultaneously</t>
  </si>
  <si>
    <r>
      <t xml:space="preserve">GEN, inf/mar with </t>
    </r>
    <r>
      <rPr>
        <b/>
        <sz val="11"/>
        <color theme="1"/>
        <rFont val="Roboto Slab"/>
      </rPr>
      <t>Jasper</t>
    </r>
  </si>
  <si>
    <r>
      <t xml:space="preserve">Only when self </t>
    </r>
    <r>
      <rPr>
        <i/>
        <sz val="11"/>
        <color theme="1"/>
        <rFont val="Roboto Slab"/>
      </rPr>
      <t>and</t>
    </r>
    <r>
      <rPr>
        <sz val="11"/>
        <color theme="1"/>
        <rFont val="Roboto Slab"/>
      </rPr>
      <t xml:space="preserve"> foe are inf/mar/sap/cav/fub/sage</t>
    </r>
  </si>
  <si>
    <t>Statuses</t>
  </si>
  <si>
    <t>Idle</t>
  </si>
  <si>
    <t>Moving</t>
  </si>
  <si>
    <t>= moving, can't attack</t>
  </si>
  <si>
    <t>Attacking</t>
  </si>
  <si>
    <t>Disabled</t>
  </si>
  <si>
    <t>Afflictions</t>
  </si>
  <si>
    <r>
      <t xml:space="preserve">Stunned </t>
    </r>
    <r>
      <rPr>
        <sz val="11"/>
        <color theme="1"/>
        <rFont val="Roboto Slab"/>
      </rPr>
      <t>(phase counter)</t>
    </r>
  </si>
  <si>
    <t>2 = disabled; 1 = can't move, can attack</t>
  </si>
  <si>
    <r>
      <t xml:space="preserve">Bedazzled </t>
    </r>
    <r>
      <rPr>
        <sz val="11"/>
        <color theme="1"/>
        <rFont val="Roboto Slab"/>
      </rPr>
      <t>(turn counter)</t>
    </r>
  </si>
  <si>
    <t>Cavalry, CPT+ except Kushbi</t>
  </si>
  <si>
    <t>Retreating</t>
  </si>
  <si>
    <t>Forlorn hope</t>
  </si>
  <si>
    <t>Divines</t>
  </si>
  <si>
    <t>Dmg+3, Def-2 if initiating combat</t>
  </si>
  <si>
    <t>50% chance to rush straight to the boss</t>
  </si>
  <si>
    <t>NPCs only; individual</t>
  </si>
  <si>
    <t>It's personal!</t>
  </si>
  <si>
    <t>Immune to melee and artillery excl. Howitzer/Turret</t>
  </si>
  <si>
    <r>
      <t xml:space="preserve">Dispirited </t>
    </r>
    <r>
      <rPr>
        <sz val="11"/>
        <color theme="1"/>
        <rFont val="Roboto Slab"/>
      </rPr>
      <t>(turn counter)</t>
    </r>
  </si>
  <si>
    <t>Def-3 for 3 turns</t>
  </si>
  <si>
    <t>Dmg+2 if initiating combat</t>
  </si>
  <si>
    <t>Atk-5 for 1 turn</t>
  </si>
  <si>
    <t>Buffs</t>
  </si>
  <si>
    <r>
      <t xml:space="preserve">Sturdied up </t>
    </r>
    <r>
      <rPr>
        <sz val="11"/>
        <color theme="1"/>
        <rFont val="Roboto Slab"/>
      </rPr>
      <t>(turn counter)</t>
    </r>
  </si>
  <si>
    <t>Def+3 for 1 turn</t>
  </si>
  <si>
    <r>
      <t xml:space="preserve">Psyched up </t>
    </r>
    <r>
      <rPr>
        <sz val="11"/>
        <color theme="1"/>
        <rFont val="Roboto Slab"/>
      </rPr>
      <t>(turn counter)</t>
    </r>
  </si>
  <si>
    <t>Disc+5, Mor+5 for 1 turn</t>
  </si>
  <si>
    <t>Allied faction</t>
  </si>
  <si>
    <t>Handyman</t>
  </si>
  <si>
    <r>
      <t xml:space="preserve">Diligence </t>
    </r>
    <r>
      <rPr>
        <sz val="11"/>
        <color theme="1"/>
        <rFont val="Roboto Slab"/>
      </rPr>
      <t>- XP gains +20%</t>
    </r>
  </si>
  <si>
    <t>Serendipity</t>
  </si>
  <si>
    <t>All randoms roll twice. Take best of 2</t>
  </si>
  <si>
    <t>Individual (Kushbi, Odvin, Nyan, Baz, Cici)</t>
  </si>
  <si>
    <t>Rng = 2~3</t>
  </si>
  <si>
    <t>Mt = 10, 10</t>
  </si>
  <si>
    <t>Mt = 6, 6, 6, 6</t>
  </si>
  <si>
    <t>Rng = 1~2</t>
  </si>
  <si>
    <t>Mt = 0</t>
  </si>
  <si>
    <t>Rng = 1~3</t>
  </si>
  <si>
    <t>Mt = 3, 3</t>
  </si>
  <si>
    <t>Rng = 1~5</t>
  </si>
  <si>
    <t>Rng = 1~4</t>
  </si>
  <si>
    <r>
      <t xml:space="preserve">Fissure </t>
    </r>
    <r>
      <rPr>
        <sz val="11"/>
        <color theme="1"/>
        <rFont val="Roboto Slab"/>
      </rPr>
      <t>- 6-tile column, insta-kills any enemy</t>
    </r>
  </si>
  <si>
    <t>Rng = 3~10</t>
  </si>
  <si>
    <t>Mt = 0,0</t>
  </si>
  <si>
    <r>
      <t xml:space="preserve">Ball lightning </t>
    </r>
    <r>
      <rPr>
        <sz val="11"/>
        <color theme="1"/>
        <rFont val="Roboto Slab"/>
      </rPr>
      <t xml:space="preserve">- column, </t>
    </r>
    <r>
      <rPr>
        <sz val="11"/>
        <color rgb="FFFF0000"/>
        <rFont val="Roboto Slab"/>
      </rPr>
      <t>2x effect on water</t>
    </r>
  </si>
  <si>
    <t>Mt = 5, 5, 5</t>
  </si>
  <si>
    <t>Mt = 4</t>
  </si>
  <si>
    <r>
      <t>Raise dead</t>
    </r>
    <r>
      <rPr>
        <sz val="11"/>
        <color theme="1"/>
        <rFont val="Roboto Slab"/>
      </rPr>
      <t xml:space="preserve"> - create 4 undead around self</t>
    </r>
  </si>
  <si>
    <r>
      <t xml:space="preserve">Stupefy </t>
    </r>
    <r>
      <rPr>
        <sz val="11"/>
        <color theme="1"/>
        <rFont val="Roboto Slab"/>
      </rPr>
      <t>- stun adjacent enemies for 1 turn</t>
    </r>
  </si>
  <si>
    <t>HIT = wpn.ACC + soldier.SKL + DISC + stone.buffs.hit - (fatigue-10)*2</t>
  </si>
  <si>
    <t>AVO = terrain.avo + soldier.SPD + int(soldier.SKL/2) + int(DISC/2) + stone.buffs.avo - (fatigue-10)*2</t>
  </si>
  <si>
    <t>MOV = unitBase.mov + CO.tailwinds + CdrAura.tailwinds + stone.buffs.mov - INT(fatigue/10)</t>
  </si>
  <si>
    <t>ATK = wpn.MT * (en.flying ? wpn.flying_eff : 1) + int((AUTH + MOR)/7) + stone.buffs.atk - INT(fatigue/10)</t>
  </si>
  <si>
    <t/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</si>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</sst>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[$$-409]#,##0"/>
    <numFmt numFmtId="167" formatCode="0."/>
  </numFmts>
  <fonts count="56">
    <font>
      <sz val="11"/>
      <color theme="1"/>
      <name val="Arial"/>
      <family val="2"/>
      <charset val="177"/>
      <scheme val="minor"/>
    </font>
    <font>
      <sz val="11"/>
      <color theme="1"/>
      <name val="Roboto Slab"/>
    </font>
    <font>
      <sz val="11"/>
      <color rgb="FF0070C0"/>
      <name val="Roboto Slab"/>
    </font>
    <font>
      <sz val="11"/>
      <color theme="0"/>
      <name val="Roboto Slab"/>
    </font>
    <font>
      <sz val="11"/>
      <color rgb="FFFF0000"/>
      <name val="Roboto Slab"/>
    </font>
    <font>
      <sz val="11"/>
      <name val="Roboto Slab"/>
    </font>
    <font>
      <sz val="11"/>
      <color theme="1" tint="0.249977111117893"/>
      <name val="Roboto Slab"/>
    </font>
    <font>
      <sz val="11"/>
      <color theme="0" tint="-0.499984740745262"/>
      <name val="Roboto Slab"/>
    </font>
    <font>
      <sz val="11"/>
      <color theme="0" tint="-0.34998626667073579"/>
      <name val="Roboto Slab"/>
    </font>
    <font>
      <sz val="11"/>
      <color rgb="FF00B050"/>
      <name val="Roboto Slab"/>
    </font>
    <font>
      <b/>
      <sz val="11"/>
      <color rgb="FFFF0000"/>
      <name val="Roboto Slab"/>
    </font>
    <font>
      <sz val="11"/>
      <color theme="3"/>
      <name val="Roboto Slab"/>
    </font>
    <font>
      <b/>
      <sz val="11"/>
      <color rgb="FF0070C0"/>
      <name val="Roboto Slab"/>
    </font>
    <font>
      <sz val="11"/>
      <color theme="9" tint="-0.249977111117893"/>
      <name val="Roboto Slab"/>
    </font>
    <font>
      <b/>
      <sz val="11"/>
      <color theme="1"/>
      <name val="Roboto Slab"/>
    </font>
    <font>
      <sz val="10"/>
      <color rgb="FF0070C0"/>
      <name val="Roboto Slab"/>
    </font>
    <font>
      <sz val="9"/>
      <color rgb="FF0070C0"/>
      <name val="Roboto Slab"/>
    </font>
    <font>
      <vertAlign val="superscript"/>
      <sz val="11"/>
      <color theme="1"/>
      <name val="Roboto Slab"/>
    </font>
    <font>
      <sz val="11"/>
      <color rgb="FF00B0F0"/>
      <name val="Roboto Slab"/>
    </font>
    <font>
      <vertAlign val="superscript"/>
      <sz val="11"/>
      <color theme="0"/>
      <name val="Roboto Slab"/>
    </font>
    <font>
      <sz val="11"/>
      <color theme="0" tint="-0.249977111117893"/>
      <name val="Roboto Slab"/>
    </font>
    <font>
      <sz val="11"/>
      <color rgb="FFFF5050"/>
      <name val="Roboto Slab"/>
    </font>
    <font>
      <i/>
      <sz val="11"/>
      <color theme="1"/>
      <name val="Roboto Slab"/>
    </font>
    <font>
      <b/>
      <sz val="11"/>
      <color theme="0"/>
      <name val="Roboto Slab"/>
    </font>
    <font>
      <sz val="10"/>
      <color theme="1"/>
      <name val="Roboto Slab"/>
    </font>
    <font>
      <sz val="8"/>
      <name val="Arial"/>
      <family val="2"/>
      <charset val="177"/>
      <scheme val="minor"/>
    </font>
    <font>
      <sz val="11"/>
      <color theme="1" tint="0.499984740745262"/>
      <name val="Roboto Slab"/>
    </font>
    <font>
      <sz val="11"/>
      <color theme="1" tint="0.34998626667073579"/>
      <name val="Roboto Slab"/>
    </font>
    <font>
      <sz val="11"/>
      <color theme="7" tint="-0.249977111117893"/>
      <name val="Roboto Slab"/>
    </font>
    <font>
      <sz val="11"/>
      <color rgb="FF7030A0"/>
      <name val="Roboto Slab"/>
    </font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charset val="177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Roboto Slab"/>
    </font>
    <font>
      <sz val="11"/>
      <color rgb="FFC00000"/>
      <name val="Roboto Slab"/>
    </font>
    <font>
      <sz val="11"/>
      <color rgb="FF0070C0"/>
      <name val="FiraCode NF"/>
      <family val="3"/>
      <charset val="177"/>
    </font>
    <font>
      <sz val="11"/>
      <color rgb="FF0070C0"/>
      <name val="FiraCode Nerd Font"/>
      <family val="3"/>
      <charset val="177"/>
    </font>
    <font>
      <sz val="11"/>
      <color rgb="FF00B050"/>
      <name val="FiraCode Nerd Font"/>
      <family val="3"/>
      <charset val="177"/>
    </font>
    <font>
      <sz val="11"/>
      <color rgb="FF7030A0"/>
      <name val="FiraCode Nerd Font"/>
      <family val="3"/>
      <charset val="177"/>
    </font>
    <font>
      <sz val="11"/>
      <color rgb="FFC00000"/>
      <name val="FiraCode Nerd Font"/>
      <family val="3"/>
      <charset val="177"/>
    </font>
    <font>
      <vertAlign val="superscript"/>
      <sz val="11"/>
      <color theme="9" tint="-0.249977111117893"/>
      <name val="Roboto Slab"/>
    </font>
    <font>
      <sz val="11"/>
      <color theme="9"/>
      <name val="Roboto Slab"/>
    </font>
    <font>
      <sz val="9"/>
      <color theme="1"/>
      <name val="Roboto Slab"/>
    </font>
    <font>
      <vertAlign val="superscript"/>
      <sz val="11"/>
      <color theme="1" tint="0.249977111117893"/>
      <name val="Roboto Slab"/>
    </font>
    <font>
      <sz val="11"/>
      <color theme="2" tint="-0.749992370372631"/>
      <name val="Roboto Slab"/>
    </font>
    <font>
      <vertAlign val="superscript"/>
      <sz val="11"/>
      <name val="Roboto Slab"/>
    </font>
    <font>
      <sz val="11"/>
      <color indexed="81"/>
      <name val="Tahoma"/>
      <family val="2"/>
    </font>
    <font>
      <vertAlign val="superscript"/>
      <sz val="11"/>
      <color theme="3"/>
      <name val="Roboto Slab"/>
    </font>
    <font>
      <sz val="11"/>
      <color rgb="FFBA8BDD"/>
      <name val="Roboto Slab"/>
    </font>
    <font>
      <b/>
      <u/>
      <sz val="11"/>
      <color theme="1"/>
      <name val="Roboto Slab"/>
    </font>
    <font>
      <b/>
      <sz val="11"/>
      <color rgb="FF00B050"/>
      <name val="Roboto Slab"/>
    </font>
    <font>
      <b/>
      <sz val="10"/>
      <color theme="1"/>
      <name val="Roboto Slab"/>
    </font>
    <font>
      <sz val="11"/>
      <color theme="7" tint="-0.499984740745262"/>
      <name val="Roboto Slab"/>
    </font>
    <font>
      <sz val="11"/>
      <color theme="4" tint="0.79998168889431442"/>
      <name val="Roboto Slab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0AB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A8BD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53C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double">
        <color indexed="64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double">
        <color indexed="64"/>
      </bottom>
      <diagonal/>
    </border>
    <border>
      <left style="thin">
        <color theme="1" tint="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double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/>
      <top style="double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/>
      <bottom style="double">
        <color theme="1" tint="0.34998626667073579"/>
      </bottom>
      <diagonal/>
    </border>
    <border>
      <left/>
      <right style="thin">
        <color theme="1" tint="0.34998626667073579"/>
      </right>
      <top/>
      <bottom style="double">
        <color theme="1" tint="0.34998626667073579"/>
      </bottom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thin">
        <color indexed="64"/>
      </left>
      <right/>
      <top/>
      <bottom style="medium">
        <color theme="1" tint="0.34998626667073579"/>
      </bottom>
      <diagonal/>
    </border>
    <border>
      <left style="double">
        <color indexed="64"/>
      </left>
      <right style="thin">
        <color theme="1" tint="0.34998626667073579"/>
      </right>
      <top style="double">
        <color indexed="64"/>
      </top>
      <bottom/>
      <diagonal/>
    </border>
    <border>
      <left style="double">
        <color indexed="64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double">
        <color indexed="64"/>
      </left>
      <right style="thin">
        <color theme="1" tint="0.34998626667073579"/>
      </right>
      <top/>
      <bottom/>
      <diagonal/>
    </border>
    <border>
      <left style="double">
        <color indexed="64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double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slantDashDot">
        <color rgb="FF00B050"/>
      </right>
      <top style="thin">
        <color indexed="64"/>
      </top>
      <bottom style="double">
        <color indexed="64"/>
      </bottom>
      <diagonal/>
    </border>
    <border>
      <left/>
      <right style="slantDashDot">
        <color rgb="FF00B050"/>
      </right>
      <top style="double">
        <color indexed="64"/>
      </top>
      <bottom/>
      <diagonal/>
    </border>
    <border>
      <left/>
      <right style="slantDashDot">
        <color rgb="FF00B050"/>
      </right>
      <top/>
      <bottom/>
      <diagonal/>
    </border>
    <border>
      <left/>
      <right style="slantDashDot">
        <color rgb="FF00B050"/>
      </right>
      <top/>
      <bottom style="thin">
        <color indexed="64"/>
      </bottom>
      <diagonal/>
    </border>
    <border>
      <left/>
      <right style="slantDashDot">
        <color rgb="FF00B050"/>
      </right>
      <top style="thin">
        <color indexed="64"/>
      </top>
      <bottom style="thin">
        <color indexed="64"/>
      </bottom>
      <diagonal/>
    </border>
    <border>
      <left/>
      <right style="slantDashDot">
        <color rgb="FF00B050"/>
      </right>
      <top/>
      <bottom style="double">
        <color indexed="64"/>
      </bottom>
      <diagonal/>
    </border>
    <border>
      <left/>
      <right style="slantDashDot">
        <color rgb="FF00B050"/>
      </right>
      <top style="thin">
        <color indexed="64"/>
      </top>
      <bottom/>
      <diagonal/>
    </border>
    <border>
      <left/>
      <right style="slantDashDot">
        <color rgb="FF00B050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0" fillId="0" borderId="0" applyFont="0" applyFill="0" applyBorder="0" applyAlignment="0" applyProtection="0"/>
    <xf numFmtId="164" fontId="30" fillId="0" borderId="0" applyFont="0" applyFill="0" applyBorder="0" applyAlignment="0" applyProtection="0"/>
  </cellStyleXfs>
  <cellXfs count="6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2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" fillId="16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29" borderId="1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5" fillId="0" borderId="0" xfId="0" quotePrefix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0" borderId="16" xfId="0" applyFont="1" applyBorder="1" applyAlignment="1">
      <alignment horizontal="left" inden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 inden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21" borderId="19" xfId="0" applyFont="1" applyFill="1" applyBorder="1" applyAlignment="1">
      <alignment horizontal="center"/>
    </xf>
    <xf numFmtId="0" fontId="3" fillId="32" borderId="19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5" fillId="30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" fillId="33" borderId="26" xfId="0" applyFont="1" applyFill="1" applyBorder="1" applyAlignment="1">
      <alignment horizontal="center"/>
    </xf>
    <xf numFmtId="0" fontId="1" fillId="33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>
      <alignment horizontal="right" indent="1"/>
    </xf>
    <xf numFmtId="0" fontId="1" fillId="0" borderId="7" xfId="0" applyFont="1" applyBorder="1" applyAlignment="1">
      <alignment horizontal="right" indent="1"/>
    </xf>
    <xf numFmtId="0" fontId="14" fillId="0" borderId="2" xfId="0" applyFont="1" applyBorder="1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5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3" fillId="12" borderId="9" xfId="0" applyFont="1" applyFill="1" applyBorder="1" applyAlignment="1">
      <alignment horizontal="center"/>
    </xf>
    <xf numFmtId="0" fontId="3" fillId="29" borderId="0" xfId="0" applyFont="1" applyFill="1" applyAlignment="1">
      <alignment horizontal="center"/>
    </xf>
    <xf numFmtId="0" fontId="3" fillId="29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5" borderId="11" xfId="0" applyNumberFormat="1" applyFont="1" applyFill="1" applyBorder="1" applyAlignment="1">
      <alignment horizontal="center"/>
    </xf>
    <xf numFmtId="1" fontId="1" fillId="5" borderId="9" xfId="0" applyNumberFormat="1" applyFont="1" applyFill="1" applyBorder="1" applyAlignment="1">
      <alignment horizontal="center"/>
    </xf>
    <xf numFmtId="1" fontId="1" fillId="17" borderId="0" xfId="0" applyNumberFormat="1" applyFont="1" applyFill="1" applyAlignment="1">
      <alignment horizontal="center"/>
    </xf>
    <xf numFmtId="1" fontId="1" fillId="18" borderId="0" xfId="0" applyNumberFormat="1" applyFont="1" applyFill="1" applyAlignment="1">
      <alignment horizontal="center"/>
    </xf>
    <xf numFmtId="1" fontId="14" fillId="5" borderId="0" xfId="0" applyNumberFormat="1" applyFont="1" applyFill="1" applyAlignment="1">
      <alignment horizontal="center"/>
    </xf>
    <xf numFmtId="1" fontId="14" fillId="17" borderId="0" xfId="0" applyNumberFormat="1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1" fontId="2" fillId="17" borderId="0" xfId="0" applyNumberFormat="1" applyFont="1" applyFill="1" applyAlignment="1">
      <alignment horizontal="center"/>
    </xf>
    <xf numFmtId="1" fontId="2" fillId="18" borderId="0" xfId="0" applyNumberFormat="1" applyFont="1" applyFill="1" applyAlignment="1">
      <alignment horizontal="center"/>
    </xf>
    <xf numFmtId="1" fontId="1" fillId="17" borderId="9" xfId="0" applyNumberFormat="1" applyFont="1" applyFill="1" applyBorder="1" applyAlignment="1">
      <alignment horizontal="center"/>
    </xf>
    <xf numFmtId="1" fontId="14" fillId="18" borderId="0" xfId="0" applyNumberFormat="1" applyFont="1" applyFill="1" applyAlignment="1">
      <alignment horizontal="center"/>
    </xf>
    <xf numFmtId="1" fontId="14" fillId="19" borderId="0" xfId="0" applyNumberFormat="1" applyFont="1" applyFill="1" applyAlignment="1">
      <alignment horizontal="center"/>
    </xf>
    <xf numFmtId="1" fontId="1" fillId="19" borderId="0" xfId="0" applyNumberFormat="1" applyFont="1" applyFill="1" applyAlignment="1">
      <alignment horizontal="center"/>
    </xf>
    <xf numFmtId="1" fontId="1" fillId="19" borderId="9" xfId="0" applyNumberFormat="1" applyFont="1" applyFill="1" applyBorder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23" fillId="12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" fontId="2" fillId="19" borderId="0" xfId="0" applyNumberFormat="1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1" fontId="14" fillId="21" borderId="0" xfId="0" applyNumberFormat="1" applyFont="1" applyFill="1" applyAlignment="1">
      <alignment horizontal="center"/>
    </xf>
    <xf numFmtId="1" fontId="1" fillId="21" borderId="0" xfId="0" applyNumberFormat="1" applyFont="1" applyFill="1" applyAlignment="1">
      <alignment horizontal="center"/>
    </xf>
    <xf numFmtId="1" fontId="2" fillId="21" borderId="0" xfId="0" applyNumberFormat="1" applyFont="1" applyFill="1" applyAlignment="1">
      <alignment horizontal="center"/>
    </xf>
    <xf numFmtId="1" fontId="14" fillId="17" borderId="9" xfId="0" applyNumberFormat="1" applyFont="1" applyFill="1" applyBorder="1" applyAlignment="1">
      <alignment horizontal="center"/>
    </xf>
    <xf numFmtId="1" fontId="14" fillId="19" borderId="9" xfId="0" applyNumberFormat="1" applyFont="1" applyFill="1" applyBorder="1" applyAlignment="1">
      <alignment horizontal="center"/>
    </xf>
    <xf numFmtId="1" fontId="23" fillId="29" borderId="0" xfId="0" applyNumberFormat="1" applyFont="1" applyFill="1" applyAlignment="1">
      <alignment horizontal="center"/>
    </xf>
    <xf numFmtId="1" fontId="3" fillId="29" borderId="0" xfId="0" applyNumberFormat="1" applyFont="1" applyFill="1" applyAlignment="1">
      <alignment horizontal="center"/>
    </xf>
    <xf numFmtId="1" fontId="14" fillId="16" borderId="9" xfId="0" applyNumberFormat="1" applyFont="1" applyFill="1" applyBorder="1" applyAlignment="1">
      <alignment horizontal="center"/>
    </xf>
    <xf numFmtId="1" fontId="1" fillId="16" borderId="0" xfId="0" applyNumberFormat="1" applyFont="1" applyFill="1" applyAlignment="1">
      <alignment horizontal="center"/>
    </xf>
    <xf numFmtId="0" fontId="1" fillId="0" borderId="29" xfId="0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17" borderId="28" xfId="0" applyNumberFormat="1" applyFont="1" applyFill="1" applyBorder="1" applyAlignment="1">
      <alignment horizontal="center"/>
    </xf>
    <xf numFmtId="1" fontId="1" fillId="18" borderId="28" xfId="0" applyNumberFormat="1" applyFont="1" applyFill="1" applyBorder="1" applyAlignment="1">
      <alignment horizontal="center"/>
    </xf>
    <xf numFmtId="1" fontId="1" fillId="6" borderId="28" xfId="0" applyNumberFormat="1" applyFont="1" applyFill="1" applyBorder="1" applyAlignment="1">
      <alignment horizontal="center"/>
    </xf>
    <xf numFmtId="1" fontId="1" fillId="19" borderId="28" xfId="0" applyNumberFormat="1" applyFont="1" applyFill="1" applyBorder="1" applyAlignment="1">
      <alignment horizontal="center"/>
    </xf>
    <xf numFmtId="1" fontId="1" fillId="21" borderId="28" xfId="0" applyNumberFormat="1" applyFont="1" applyFill="1" applyBorder="1" applyAlignment="1">
      <alignment horizontal="center"/>
    </xf>
    <xf numFmtId="1" fontId="14" fillId="6" borderId="28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14" fillId="5" borderId="28" xfId="0" applyNumberFormat="1" applyFont="1" applyFill="1" applyBorder="1" applyAlignment="1">
      <alignment horizontal="center"/>
    </xf>
    <xf numFmtId="0" fontId="14" fillId="0" borderId="28" xfId="0" applyFont="1" applyBorder="1"/>
    <xf numFmtId="0" fontId="3" fillId="0" borderId="28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23" fillId="12" borderId="9" xfId="0" applyNumberFormat="1" applyFont="1" applyFill="1" applyBorder="1" applyAlignment="1">
      <alignment horizontal="center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3" fillId="29" borderId="9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2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1" fillId="0" borderId="4" xfId="0" applyFont="1" applyBorder="1"/>
    <xf numFmtId="0" fontId="14" fillId="0" borderId="0" xfId="0" applyFont="1"/>
    <xf numFmtId="0" fontId="1" fillId="0" borderId="28" xfId="0" applyFont="1" applyBorder="1"/>
    <xf numFmtId="0" fontId="8" fillId="0" borderId="4" xfId="0" applyFont="1" applyBorder="1"/>
    <xf numFmtId="0" fontId="1" fillId="0" borderId="12" xfId="0" applyFont="1" applyBorder="1"/>
    <xf numFmtId="0" fontId="14" fillId="0" borderId="36" xfId="0" applyFont="1" applyBorder="1"/>
    <xf numFmtId="0" fontId="31" fillId="0" borderId="28" xfId="0" quotePrefix="1" applyFont="1" applyBorder="1" applyAlignment="1">
      <alignment horizontal="left"/>
    </xf>
    <xf numFmtId="0" fontId="14" fillId="0" borderId="36" xfId="0" applyFont="1" applyBorder="1" applyAlignment="1">
      <alignment horizontal="left"/>
    </xf>
    <xf numFmtId="0" fontId="14" fillId="35" borderId="36" xfId="0" applyFont="1" applyFill="1" applyBorder="1"/>
    <xf numFmtId="0" fontId="1" fillId="35" borderId="0" xfId="0" applyFont="1" applyFill="1"/>
    <xf numFmtId="0" fontId="31" fillId="35" borderId="28" xfId="0" quotePrefix="1" applyFont="1" applyFill="1" applyBorder="1"/>
    <xf numFmtId="0" fontId="8" fillId="0" borderId="1" xfId="0" applyFont="1" applyBorder="1" applyAlignment="1">
      <alignment horizontal="center"/>
    </xf>
    <xf numFmtId="0" fontId="32" fillId="0" borderId="35" xfId="0" quotePrefix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0" xfId="0" quotePrefix="1" applyFont="1" applyAlignment="1">
      <alignment horizontal="center"/>
    </xf>
    <xf numFmtId="0" fontId="8" fillId="0" borderId="35" xfId="0" quotePrefix="1" applyFont="1" applyBorder="1" applyAlignment="1">
      <alignment horizontal="left"/>
    </xf>
    <xf numFmtId="0" fontId="8" fillId="0" borderId="3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8" fillId="0" borderId="35" xfId="0" applyFont="1" applyBorder="1" applyAlignment="1">
      <alignment horizontal="left"/>
    </xf>
    <xf numFmtId="0" fontId="35" fillId="0" borderId="28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1" fillId="6" borderId="1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35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5" xfId="0" applyFont="1" applyBorder="1"/>
    <xf numFmtId="0" fontId="2" fillId="0" borderId="1" xfId="0" applyFont="1" applyBorder="1"/>
    <xf numFmtId="0" fontId="2" fillId="0" borderId="34" xfId="0" applyFont="1" applyBorder="1"/>
    <xf numFmtId="0" fontId="2" fillId="0" borderId="3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2" fillId="0" borderId="0" xfId="0" applyFont="1"/>
    <xf numFmtId="0" fontId="2" fillId="0" borderId="4" xfId="0" applyFont="1" applyBorder="1"/>
    <xf numFmtId="0" fontId="8" fillId="0" borderId="28" xfId="0" applyFont="1" applyBorder="1"/>
    <xf numFmtId="0" fontId="14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9" fontId="5" fillId="0" borderId="28" xfId="0" applyNumberFormat="1" applyFont="1" applyBorder="1" applyAlignment="1">
      <alignment horizontal="center" vertical="center"/>
    </xf>
    <xf numFmtId="9" fontId="1" fillId="0" borderId="28" xfId="1" applyFont="1" applyBorder="1" applyAlignment="1">
      <alignment horizontal="center" vertical="center"/>
    </xf>
    <xf numFmtId="165" fontId="14" fillId="0" borderId="30" xfId="0" applyNumberFormat="1" applyFont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35" borderId="41" xfId="0" applyFont="1" applyFill="1" applyBorder="1" applyAlignment="1">
      <alignment horizontal="center" vertical="center"/>
    </xf>
    <xf numFmtId="0" fontId="1" fillId="24" borderId="42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2" fillId="16" borderId="43" xfId="0" applyFont="1" applyFill="1" applyBorder="1" applyAlignment="1">
      <alignment horizontal="center" vertical="center"/>
    </xf>
    <xf numFmtId="0" fontId="37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7" fillId="0" borderId="44" xfId="0" applyFont="1" applyBorder="1" applyAlignment="1">
      <alignment horizontal="left" vertical="center"/>
    </xf>
    <xf numFmtId="0" fontId="2" fillId="0" borderId="46" xfId="0" applyFont="1" applyBorder="1" applyAlignment="1">
      <alignment horizontal="center" vertical="center"/>
    </xf>
    <xf numFmtId="0" fontId="38" fillId="0" borderId="46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9" fillId="0" borderId="46" xfId="0" applyFont="1" applyBorder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41" fillId="0" borderId="46" xfId="0" applyFont="1" applyBorder="1" applyAlignment="1">
      <alignment horizontal="left" vertical="center"/>
    </xf>
    <xf numFmtId="0" fontId="36" fillId="0" borderId="4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9" fontId="5" fillId="0" borderId="28" xfId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35" fillId="0" borderId="48" xfId="0" applyNumberFormat="1" applyFont="1" applyBorder="1" applyAlignment="1">
      <alignment horizontal="center" vertical="center"/>
    </xf>
    <xf numFmtId="1" fontId="5" fillId="0" borderId="35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29" borderId="9" xfId="0" applyNumberFormat="1" applyFont="1" applyFill="1" applyBorder="1" applyAlignment="1">
      <alignment horizontal="center"/>
    </xf>
    <xf numFmtId="0" fontId="1" fillId="0" borderId="5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1" fontId="1" fillId="0" borderId="49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62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1" fillId="0" borderId="57" xfId="0" applyFont="1" applyBorder="1" applyAlignment="1">
      <alignment horizontal="center"/>
    </xf>
    <xf numFmtId="0" fontId="14" fillId="0" borderId="47" xfId="0" applyFont="1" applyBorder="1" applyAlignment="1">
      <alignment wrapText="1"/>
    </xf>
    <xf numFmtId="167" fontId="1" fillId="0" borderId="28" xfId="0" applyNumberFormat="1" applyFont="1" applyBorder="1" applyAlignment="1">
      <alignment horizontal="right"/>
    </xf>
    <xf numFmtId="0" fontId="1" fillId="0" borderId="49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4" fillId="0" borderId="28" xfId="0" applyFont="1" applyBorder="1" applyAlignment="1">
      <alignment horizontal="left"/>
    </xf>
    <xf numFmtId="0" fontId="23" fillId="37" borderId="0" xfId="0" applyFont="1" applyFill="1" applyAlignment="1">
      <alignment horizontal="center"/>
    </xf>
    <xf numFmtId="1" fontId="3" fillId="37" borderId="0" xfId="0" applyNumberFormat="1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3" fillId="37" borderId="4" xfId="0" applyFont="1" applyFill="1" applyBorder="1" applyAlignment="1">
      <alignment horizontal="center"/>
    </xf>
    <xf numFmtId="0" fontId="3" fillId="37" borderId="19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1" fillId="16" borderId="2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35" borderId="41" xfId="0" applyFont="1" applyFill="1" applyBorder="1" applyAlignment="1">
      <alignment horizontal="center" vertical="center"/>
    </xf>
    <xf numFmtId="0" fontId="13" fillId="24" borderId="42" xfId="0" applyFont="1" applyFill="1" applyBorder="1" applyAlignment="1">
      <alignment horizontal="center" vertical="center"/>
    </xf>
    <xf numFmtId="0" fontId="36" fillId="0" borderId="72" xfId="0" applyFont="1" applyBorder="1" applyAlignment="1">
      <alignment horizontal="center"/>
    </xf>
    <xf numFmtId="0" fontId="36" fillId="0" borderId="49" xfId="0" applyFont="1" applyBorder="1" applyAlignment="1">
      <alignment horizontal="center" vertical="center"/>
    </xf>
    <xf numFmtId="3" fontId="36" fillId="0" borderId="28" xfId="2" applyNumberFormat="1" applyFont="1" applyBorder="1" applyAlignment="1">
      <alignment horizontal="center" vertical="center"/>
    </xf>
    <xf numFmtId="9" fontId="36" fillId="0" borderId="28" xfId="2" applyNumberFormat="1" applyFont="1" applyBorder="1" applyAlignment="1">
      <alignment horizontal="center" vertical="center"/>
    </xf>
    <xf numFmtId="9" fontId="36" fillId="0" borderId="0" xfId="0" applyNumberFormat="1" applyFont="1" applyAlignment="1">
      <alignment horizontal="center" vertical="center"/>
    </xf>
    <xf numFmtId="9" fontId="36" fillId="0" borderId="4" xfId="0" applyNumberFormat="1" applyFont="1" applyBorder="1" applyAlignment="1">
      <alignment horizontal="center" vertical="center"/>
    </xf>
    <xf numFmtId="3" fontId="36" fillId="0" borderId="28" xfId="0" applyNumberFormat="1" applyFont="1" applyBorder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43" fillId="0" borderId="7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/>
    </xf>
    <xf numFmtId="0" fontId="43" fillId="0" borderId="34" xfId="0" applyFont="1" applyBorder="1" applyAlignment="1">
      <alignment horizontal="center"/>
    </xf>
    <xf numFmtId="1" fontId="43" fillId="0" borderId="1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1" fillId="0" borderId="75" xfId="0" applyFont="1" applyBorder="1" applyAlignment="1">
      <alignment horizontal="center"/>
    </xf>
    <xf numFmtId="167" fontId="1" fillId="0" borderId="35" xfId="0" applyNumberFormat="1" applyFont="1" applyBorder="1" applyAlignment="1">
      <alignment horizontal="right"/>
    </xf>
    <xf numFmtId="0" fontId="43" fillId="0" borderId="1" xfId="0" applyFont="1" applyBorder="1" applyAlignment="1">
      <alignment horizontal="left" indent="1"/>
    </xf>
    <xf numFmtId="0" fontId="43" fillId="0" borderId="55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167" fontId="1" fillId="0" borderId="36" xfId="0" applyNumberFormat="1" applyFont="1" applyBorder="1" applyAlignment="1">
      <alignment horizontal="right"/>
    </xf>
    <xf numFmtId="0" fontId="1" fillId="0" borderId="14" xfId="0" applyFont="1" applyBorder="1" applyAlignment="1">
      <alignment horizontal="left" indent="1"/>
    </xf>
    <xf numFmtId="0" fontId="6" fillId="38" borderId="0" xfId="0" applyFont="1" applyFill="1" applyAlignment="1">
      <alignment horizontal="left" indent="1"/>
    </xf>
    <xf numFmtId="0" fontId="6" fillId="38" borderId="0" xfId="0" applyFont="1" applyFill="1" applyAlignment="1">
      <alignment horizontal="center"/>
    </xf>
    <xf numFmtId="0" fontId="6" fillId="38" borderId="48" xfId="0" applyFont="1" applyFill="1" applyBorder="1" applyAlignment="1">
      <alignment horizontal="center"/>
    </xf>
    <xf numFmtId="0" fontId="6" fillId="38" borderId="48" xfId="0" applyFont="1" applyFill="1" applyBorder="1" applyAlignment="1">
      <alignment horizontal="left"/>
    </xf>
    <xf numFmtId="0" fontId="46" fillId="38" borderId="0" xfId="0" applyFont="1" applyFill="1" applyAlignment="1">
      <alignment horizontal="left" indent="1"/>
    </xf>
    <xf numFmtId="0" fontId="46" fillId="38" borderId="48" xfId="0" applyFont="1" applyFill="1" applyBorder="1" applyAlignment="1">
      <alignment horizontal="center"/>
    </xf>
    <xf numFmtId="0" fontId="4" fillId="0" borderId="73" xfId="0" applyFont="1" applyBorder="1" applyAlignment="1">
      <alignment horizontal="left" indent="2"/>
    </xf>
    <xf numFmtId="0" fontId="45" fillId="38" borderId="48" xfId="0" applyFont="1" applyFill="1" applyBorder="1" applyAlignment="1">
      <alignment horizontal="left" indent="1"/>
    </xf>
    <xf numFmtId="0" fontId="47" fillId="0" borderId="48" xfId="0" applyFont="1" applyBorder="1" applyAlignment="1">
      <alignment horizontal="left"/>
    </xf>
    <xf numFmtId="0" fontId="6" fillId="38" borderId="4" xfId="0" applyFont="1" applyFill="1" applyBorder="1" applyAlignment="1">
      <alignment horizontal="center"/>
    </xf>
    <xf numFmtId="0" fontId="11" fillId="24" borderId="6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" fillId="0" borderId="78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4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51" fillId="0" borderId="0" xfId="0" applyFont="1" applyAlignment="1">
      <alignment horizontal="center"/>
    </xf>
    <xf numFmtId="0" fontId="1" fillId="0" borderId="28" xfId="0" quotePrefix="1" applyFont="1" applyBorder="1" applyAlignment="1">
      <alignment horizontal="left"/>
    </xf>
    <xf numFmtId="0" fontId="14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4" fillId="0" borderId="0" xfId="0" applyFont="1" applyAlignment="1">
      <alignment horizontal="center" vertical="top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2" fillId="0" borderId="0" xfId="0" quotePrefix="1" applyFont="1" applyAlignment="1">
      <alignment horizontal="center" vertical="top"/>
    </xf>
    <xf numFmtId="0" fontId="4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vertical="top"/>
    </xf>
    <xf numFmtId="1" fontId="55" fillId="12" borderId="0" xfId="0" applyNumberFormat="1" applyFont="1" applyFill="1" applyAlignment="1">
      <alignment horizontal="center"/>
    </xf>
    <xf numFmtId="0" fontId="24" fillId="0" borderId="0" xfId="0" applyFont="1" applyAlignment="1">
      <alignment vertical="top" wrapText="1"/>
    </xf>
    <xf numFmtId="0" fontId="1" fillId="39" borderId="0" xfId="0" applyFont="1" applyFill="1" applyAlignment="1">
      <alignment horizontal="center"/>
    </xf>
    <xf numFmtId="0" fontId="36" fillId="39" borderId="0" xfId="0" applyFont="1" applyFill="1" applyAlignment="1">
      <alignment horizontal="center"/>
    </xf>
    <xf numFmtId="1" fontId="23" fillId="12" borderId="4" xfId="0" applyNumberFormat="1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5" fillId="19" borderId="0" xfId="0" applyNumberFormat="1" applyFont="1" applyFill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14" fillId="0" borderId="20" xfId="0" applyFont="1" applyBorder="1" applyAlignment="1">
      <alignment horizontal="left"/>
    </xf>
    <xf numFmtId="0" fontId="4" fillId="0" borderId="0" xfId="0" applyFont="1" applyAlignment="1">
      <alignment horizontal="left" indent="1"/>
    </xf>
    <xf numFmtId="0" fontId="14" fillId="0" borderId="74" xfId="0" applyFont="1" applyBorder="1" applyAlignment="1">
      <alignment vertical="center"/>
    </xf>
    <xf numFmtId="0" fontId="14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14" fillId="0" borderId="18" xfId="0" applyFont="1" applyBorder="1"/>
    <xf numFmtId="0" fontId="32" fillId="0" borderId="28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85" xfId="0" applyFont="1" applyBorder="1" applyAlignment="1">
      <alignment horizontal="center"/>
    </xf>
    <xf numFmtId="0" fontId="1" fillId="5" borderId="86" xfId="0" applyFont="1" applyFill="1" applyBorder="1" applyAlignment="1">
      <alignment horizontal="center"/>
    </xf>
    <xf numFmtId="0" fontId="1" fillId="5" borderId="87" xfId="0" applyFont="1" applyFill="1" applyBorder="1" applyAlignment="1">
      <alignment horizontal="center"/>
    </xf>
    <xf numFmtId="0" fontId="1" fillId="17" borderId="87" xfId="0" applyFont="1" applyFill="1" applyBorder="1" applyAlignment="1">
      <alignment horizontal="center"/>
    </xf>
    <xf numFmtId="0" fontId="1" fillId="18" borderId="87" xfId="0" applyFont="1" applyFill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8" fillId="0" borderId="90" xfId="0" applyFont="1" applyBorder="1" applyAlignment="1">
      <alignment horizontal="center"/>
    </xf>
    <xf numFmtId="0" fontId="15" fillId="0" borderId="87" xfId="0" applyFont="1" applyBorder="1" applyAlignment="1">
      <alignment horizontal="center" wrapText="1"/>
    </xf>
    <xf numFmtId="0" fontId="1" fillId="9" borderId="86" xfId="0" applyFont="1" applyFill="1" applyBorder="1" applyAlignment="1">
      <alignment horizontal="center"/>
    </xf>
    <xf numFmtId="0" fontId="1" fillId="0" borderId="87" xfId="0" applyFont="1" applyBorder="1" applyAlignment="1">
      <alignment horizontal="center" wrapText="1"/>
    </xf>
    <xf numFmtId="0" fontId="24" fillId="0" borderId="87" xfId="0" applyFont="1" applyBorder="1" applyAlignment="1">
      <alignment horizontal="center"/>
    </xf>
    <xf numFmtId="0" fontId="1" fillId="0" borderId="89" xfId="0" quotePrefix="1" applyFont="1" applyBorder="1" applyAlignment="1">
      <alignment horizontal="center" vertical="center" wrapText="1"/>
    </xf>
    <xf numFmtId="0" fontId="36" fillId="0" borderId="87" xfId="0" applyFont="1" applyBorder="1" applyAlignment="1">
      <alignment horizontal="center"/>
    </xf>
    <xf numFmtId="0" fontId="21" fillId="0" borderId="87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18" fillId="0" borderId="87" xfId="0" applyFont="1" applyBorder="1" applyAlignment="1">
      <alignment horizontal="center"/>
    </xf>
    <xf numFmtId="0" fontId="5" fillId="0" borderId="87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43" fillId="0" borderId="87" xfId="0" applyFont="1" applyBorder="1" applyAlignment="1">
      <alignment horizontal="center"/>
    </xf>
    <xf numFmtId="0" fontId="44" fillId="0" borderId="87" xfId="0" applyFont="1" applyBorder="1" applyAlignment="1">
      <alignment vertical="center" wrapText="1"/>
    </xf>
    <xf numFmtId="0" fontId="1" fillId="0" borderId="90" xfId="0" applyFont="1" applyBorder="1" applyAlignment="1">
      <alignment horizontal="center"/>
    </xf>
    <xf numFmtId="1" fontId="1" fillId="5" borderId="87" xfId="0" applyNumberFormat="1" applyFont="1" applyFill="1" applyBorder="1" applyAlignment="1">
      <alignment horizontal="center"/>
    </xf>
    <xf numFmtId="1" fontId="1" fillId="17" borderId="87" xfId="0" applyNumberFormat="1" applyFont="1" applyFill="1" applyBorder="1" applyAlignment="1">
      <alignment horizontal="center"/>
    </xf>
    <xf numFmtId="1" fontId="14" fillId="18" borderId="87" xfId="0" applyNumberFormat="1" applyFont="1" applyFill="1" applyBorder="1" applyAlignment="1">
      <alignment horizontal="center"/>
    </xf>
    <xf numFmtId="1" fontId="14" fillId="17" borderId="87" xfId="0" applyNumberFormat="1" applyFont="1" applyFill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88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/>
    </xf>
    <xf numFmtId="0" fontId="43" fillId="0" borderId="4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0" fontId="24" fillId="0" borderId="3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36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2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wrapText="1"/>
    </xf>
    <xf numFmtId="0" fontId="44" fillId="0" borderId="8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20" borderId="26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1" fillId="16" borderId="0" xfId="0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0" fontId="1" fillId="34" borderId="4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44" fillId="0" borderId="0" xfId="0" applyFont="1" applyAlignment="1">
      <alignment horizontal="center" vertical="top" wrapText="1"/>
    </xf>
    <xf numFmtId="0" fontId="44" fillId="0" borderId="1" xfId="0" applyFont="1" applyBorder="1" applyAlignment="1">
      <alignment horizontal="center" vertical="top" wrapText="1"/>
    </xf>
    <xf numFmtId="0" fontId="1" fillId="0" borderId="87" xfId="0" applyFont="1" applyBorder="1" applyAlignment="1">
      <alignment horizontal="center" vertical="top" wrapText="1"/>
    </xf>
    <xf numFmtId="0" fontId="1" fillId="0" borderId="8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8" xfId="0" applyFont="1" applyBorder="1" applyAlignment="1">
      <alignment horizontal="center"/>
    </xf>
    <xf numFmtId="0" fontId="27" fillId="0" borderId="28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6" xfId="0" applyFont="1" applyBorder="1" applyAlignment="1">
      <alignment horizontal="left" wrapText="1"/>
    </xf>
    <xf numFmtId="0" fontId="14" fillId="0" borderId="14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0" fontId="14" fillId="0" borderId="28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28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14" fillId="0" borderId="36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5" fillId="14" borderId="1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wrapText="1"/>
    </xf>
    <xf numFmtId="0" fontId="14" fillId="0" borderId="37" xfId="0" applyFont="1" applyBorder="1" applyAlignment="1">
      <alignment horizontal="center" wrapText="1"/>
    </xf>
    <xf numFmtId="0" fontId="14" fillId="0" borderId="69" xfId="0" applyFont="1" applyBorder="1" applyAlignment="1">
      <alignment horizontal="center" wrapText="1"/>
    </xf>
    <xf numFmtId="0" fontId="14" fillId="0" borderId="76" xfId="0" applyFont="1" applyBorder="1" applyAlignment="1">
      <alignment horizontal="center" wrapText="1"/>
    </xf>
    <xf numFmtId="0" fontId="6" fillId="38" borderId="0" xfId="0" applyFont="1" applyFill="1" applyAlignment="1">
      <alignment horizontal="left" indent="1"/>
    </xf>
    <xf numFmtId="0" fontId="6" fillId="38" borderId="48" xfId="0" applyFont="1" applyFill="1" applyBorder="1" applyAlignment="1">
      <alignment horizontal="left" indent="1"/>
    </xf>
    <xf numFmtId="0" fontId="14" fillId="0" borderId="28" xfId="0" applyFont="1" applyBorder="1" applyAlignment="1">
      <alignment horizontal="center" vertical="center" textRotation="90" wrapText="1"/>
    </xf>
    <xf numFmtId="0" fontId="14" fillId="0" borderId="29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4" fillId="0" borderId="66" xfId="0" applyFont="1" applyBorder="1" applyAlignment="1">
      <alignment horizontal="center" wrapText="1"/>
    </xf>
    <xf numFmtId="0" fontId="14" fillId="0" borderId="61" xfId="0" applyFont="1" applyBorder="1" applyAlignment="1">
      <alignment horizontal="center" wrapText="1"/>
    </xf>
    <xf numFmtId="0" fontId="14" fillId="0" borderId="62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9" xfId="0" applyFont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81" xfId="0" applyFont="1" applyBorder="1" applyAlignment="1">
      <alignment horizontal="left"/>
    </xf>
    <xf numFmtId="0" fontId="14" fillId="0" borderId="22" xfId="0" applyFont="1" applyBorder="1" applyAlignment="1">
      <alignment horizontal="center" wrapText="1"/>
    </xf>
    <xf numFmtId="0" fontId="14" fillId="0" borderId="79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2" fillId="0" borderId="8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14" fillId="0" borderId="20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4" fillId="0" borderId="79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  <color rgb="FFBA8BDD"/>
      <color rgb="FF954DCB"/>
      <color rgb="FFA161D1"/>
      <color rgb="FF9953CD"/>
      <color rgb="FFFF9999"/>
      <color rgb="FFFF7C80"/>
      <color rgb="FFA162D0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8401-0415-4FD4-876F-C30DFCC3037E}">
  <dimension ref="A1:AP123"/>
  <sheetViews>
    <sheetView topLeftCell="T14" zoomScale="70" zoomScaleNormal="70" workbookViewId="0">
      <selection activeCell="AL8" sqref="AL8:AM35"/>
    </sheetView>
  </sheetViews>
  <sheetFormatPr defaultColWidth="11.875" defaultRowHeight="17.25"/>
  <cols>
    <col min="1" max="27" width="11.875" style="5"/>
    <col min="28" max="28" width="11.875" style="15"/>
    <col min="29" max="29" width="11.875" style="42"/>
    <col min="30" max="16384" width="11.875" style="5"/>
  </cols>
  <sheetData>
    <row r="1" spans="1:42">
      <c r="B1" s="505" t="s">
        <v>163</v>
      </c>
      <c r="C1" s="505"/>
      <c r="D1" s="505"/>
      <c r="E1" s="505"/>
      <c r="F1" s="505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2"/>
    </row>
    <row r="2" spans="1:42">
      <c r="A2" s="5" t="s">
        <v>141</v>
      </c>
      <c r="C2" s="516" t="s">
        <v>48</v>
      </c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9" t="s">
        <v>47</v>
      </c>
      <c r="R2" s="519"/>
      <c r="S2" s="519"/>
      <c r="T2" s="519"/>
      <c r="U2" s="519"/>
      <c r="V2" s="519"/>
      <c r="W2" s="519"/>
      <c r="X2" s="519"/>
      <c r="Y2" s="517" t="s">
        <v>46</v>
      </c>
      <c r="Z2" s="517"/>
      <c r="AA2" s="517"/>
      <c r="AB2" s="518"/>
      <c r="AC2" s="514" t="s">
        <v>161</v>
      </c>
    </row>
    <row r="3" spans="1:42">
      <c r="A3" s="5" t="s">
        <v>142</v>
      </c>
      <c r="C3" s="524" t="s">
        <v>129</v>
      </c>
      <c r="D3" s="524"/>
      <c r="E3" s="524"/>
      <c r="F3" s="525" t="s">
        <v>130</v>
      </c>
      <c r="G3" s="525"/>
      <c r="H3" s="525"/>
      <c r="I3" s="526" t="s">
        <v>131</v>
      </c>
      <c r="J3" s="526"/>
      <c r="K3" s="512" t="s">
        <v>132</v>
      </c>
      <c r="L3" s="512"/>
      <c r="M3" s="513" t="s">
        <v>133</v>
      </c>
      <c r="N3" s="513"/>
      <c r="O3" s="513"/>
      <c r="P3" s="26" t="s">
        <v>134</v>
      </c>
      <c r="Q3" s="520" t="s">
        <v>135</v>
      </c>
      <c r="R3" s="520"/>
      <c r="S3" s="520"/>
      <c r="T3" s="20" t="s">
        <v>140</v>
      </c>
      <c r="U3" s="523" t="s">
        <v>139</v>
      </c>
      <c r="V3" s="523"/>
      <c r="W3" s="522" t="s">
        <v>138</v>
      </c>
      <c r="X3" s="522"/>
      <c r="Y3" s="521" t="s">
        <v>137</v>
      </c>
      <c r="Z3" s="521"/>
      <c r="AA3" s="521"/>
      <c r="AB3" s="47" t="s">
        <v>136</v>
      </c>
      <c r="AC3" s="514"/>
    </row>
    <row r="4" spans="1:42" s="9" customFormat="1" ht="45.75" customHeight="1">
      <c r="A4" s="509" t="s">
        <v>33</v>
      </c>
      <c r="B4" s="59" t="s">
        <v>108</v>
      </c>
      <c r="C4" s="9" t="s">
        <v>36</v>
      </c>
      <c r="D4" s="9" t="s">
        <v>35</v>
      </c>
      <c r="E4" s="9" t="s">
        <v>37</v>
      </c>
      <c r="F4" s="452" t="s">
        <v>6</v>
      </c>
      <c r="G4" s="9" t="s">
        <v>2</v>
      </c>
      <c r="H4" s="9" t="s">
        <v>38</v>
      </c>
      <c r="I4" s="9" t="s">
        <v>59</v>
      </c>
      <c r="J4" s="9" t="s">
        <v>39</v>
      </c>
      <c r="K4" s="9" t="s">
        <v>5</v>
      </c>
      <c r="L4" s="9" t="s">
        <v>3</v>
      </c>
      <c r="M4" s="9" t="s">
        <v>16</v>
      </c>
      <c r="N4" s="9" t="s">
        <v>40</v>
      </c>
      <c r="O4" s="9" t="s">
        <v>41</v>
      </c>
      <c r="P4" s="9" t="s">
        <v>10</v>
      </c>
      <c r="Q4" s="9" t="s">
        <v>42</v>
      </c>
      <c r="R4" s="9" t="s">
        <v>43</v>
      </c>
      <c r="S4" s="9" t="s">
        <v>12</v>
      </c>
      <c r="T4" s="9" t="s">
        <v>14</v>
      </c>
      <c r="U4" s="9" t="s">
        <v>32</v>
      </c>
      <c r="V4" s="9" t="s">
        <v>18</v>
      </c>
      <c r="W4" s="9" t="s">
        <v>44</v>
      </c>
      <c r="X4" s="9" t="s">
        <v>28</v>
      </c>
      <c r="Y4" s="9" t="s">
        <v>27</v>
      </c>
      <c r="Z4" s="9" t="s">
        <v>25</v>
      </c>
      <c r="AA4" s="13" t="s">
        <v>45</v>
      </c>
      <c r="AB4" s="14" t="s">
        <v>24</v>
      </c>
      <c r="AC4" s="514"/>
    </row>
    <row r="5" spans="1:42" s="8" customFormat="1" ht="17.25" customHeight="1">
      <c r="A5" s="510"/>
      <c r="B5" s="5" t="s">
        <v>34</v>
      </c>
      <c r="C5" s="8">
        <v>1</v>
      </c>
      <c r="D5" s="5">
        <v>2</v>
      </c>
      <c r="E5" s="5">
        <v>3</v>
      </c>
      <c r="F5" s="449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  <c r="O5" s="5">
        <v>13</v>
      </c>
      <c r="P5" s="5">
        <v>14</v>
      </c>
      <c r="Q5" s="5">
        <v>15</v>
      </c>
      <c r="R5" s="5">
        <v>16</v>
      </c>
      <c r="S5" s="5">
        <v>17</v>
      </c>
      <c r="T5" s="5">
        <v>18</v>
      </c>
      <c r="U5" s="5">
        <v>19</v>
      </c>
      <c r="V5" s="5">
        <v>20</v>
      </c>
      <c r="W5" s="5">
        <v>21</v>
      </c>
      <c r="X5" s="5">
        <v>22</v>
      </c>
      <c r="Y5" s="5">
        <v>23</v>
      </c>
      <c r="Z5" s="5">
        <v>24</v>
      </c>
      <c r="AA5" s="5">
        <v>25</v>
      </c>
      <c r="AB5" s="15">
        <v>26</v>
      </c>
      <c r="AC5" s="514"/>
    </row>
    <row r="6" spans="1:42" ht="17.25" customHeight="1">
      <c r="A6" s="58" t="s">
        <v>0</v>
      </c>
      <c r="B6" s="58" t="s">
        <v>107</v>
      </c>
      <c r="C6" s="511" t="s">
        <v>109</v>
      </c>
      <c r="D6" s="511"/>
      <c r="E6" s="58" t="s">
        <v>110</v>
      </c>
      <c r="F6" s="511" t="s">
        <v>111</v>
      </c>
      <c r="G6" s="511"/>
      <c r="H6" s="511"/>
      <c r="I6" s="511"/>
      <c r="J6" s="58" t="s">
        <v>113</v>
      </c>
      <c r="K6" s="58" t="s">
        <v>114</v>
      </c>
      <c r="L6" s="511" t="s">
        <v>115</v>
      </c>
      <c r="M6" s="511"/>
      <c r="N6" s="58" t="s">
        <v>116</v>
      </c>
      <c r="O6" s="58" t="s">
        <v>117</v>
      </c>
      <c r="P6" s="58" t="s">
        <v>118</v>
      </c>
      <c r="Q6" s="511" t="s">
        <v>119</v>
      </c>
      <c r="R6" s="511"/>
      <c r="S6" s="58" t="s">
        <v>120</v>
      </c>
      <c r="T6" s="58" t="s">
        <v>121</v>
      </c>
      <c r="U6" s="58" t="s">
        <v>122</v>
      </c>
      <c r="V6" s="58" t="s">
        <v>123</v>
      </c>
      <c r="W6" s="58" t="s">
        <v>124</v>
      </c>
      <c r="X6" s="511" t="s">
        <v>125</v>
      </c>
      <c r="Y6" s="511"/>
      <c r="Z6" s="511" t="s">
        <v>126</v>
      </c>
      <c r="AA6" s="511"/>
      <c r="AB6" s="527"/>
      <c r="AC6" s="514"/>
    </row>
    <row r="7" spans="1:42" s="12" customFormat="1" ht="17.25" customHeight="1" thickBot="1">
      <c r="A7" s="12" t="s">
        <v>98</v>
      </c>
      <c r="B7" s="12" t="s">
        <v>86</v>
      </c>
      <c r="C7" s="12" t="s">
        <v>86</v>
      </c>
      <c r="D7" s="12" t="s">
        <v>87</v>
      </c>
      <c r="E7" s="12" t="s">
        <v>88</v>
      </c>
      <c r="F7" s="443" t="s">
        <v>89</v>
      </c>
      <c r="G7" s="12" t="s">
        <v>112</v>
      </c>
      <c r="H7" s="12" t="s">
        <v>90</v>
      </c>
      <c r="I7" s="12" t="s">
        <v>91</v>
      </c>
      <c r="J7" s="12" t="s">
        <v>92</v>
      </c>
      <c r="K7" s="12" t="s">
        <v>93</v>
      </c>
      <c r="L7" s="12" t="s">
        <v>93</v>
      </c>
      <c r="M7" s="12" t="s">
        <v>94</v>
      </c>
      <c r="N7" s="12" t="s">
        <v>95</v>
      </c>
      <c r="O7" s="12" t="s">
        <v>96</v>
      </c>
      <c r="P7" s="12" t="s">
        <v>97</v>
      </c>
      <c r="Q7" s="12" t="s">
        <v>99</v>
      </c>
      <c r="R7" s="12" t="s">
        <v>100</v>
      </c>
      <c r="S7" s="12" t="s">
        <v>101</v>
      </c>
      <c r="T7" s="12" t="s">
        <v>128</v>
      </c>
      <c r="U7" s="12" t="s">
        <v>102</v>
      </c>
      <c r="V7" s="12" t="s">
        <v>103</v>
      </c>
      <c r="W7" s="12" t="s">
        <v>104</v>
      </c>
      <c r="X7" s="503" t="s">
        <v>127</v>
      </c>
      <c r="Y7" s="503"/>
      <c r="Z7" s="503" t="s">
        <v>105</v>
      </c>
      <c r="AA7" s="503"/>
      <c r="AB7" s="16" t="s">
        <v>106</v>
      </c>
      <c r="AC7" s="515"/>
      <c r="AE7" s="97" t="s">
        <v>169</v>
      </c>
      <c r="AH7" s="11" t="s">
        <v>171</v>
      </c>
      <c r="AI7" s="97" t="s">
        <v>201</v>
      </c>
      <c r="AL7" s="97" t="s">
        <v>511</v>
      </c>
    </row>
    <row r="8" spans="1:42" ht="17.25" customHeight="1" thickTop="1">
      <c r="A8" s="5" t="s">
        <v>52</v>
      </c>
      <c r="B8" s="23" t="s">
        <v>49</v>
      </c>
      <c r="C8" s="23" t="s">
        <v>49</v>
      </c>
      <c r="D8" s="23" t="s">
        <v>49</v>
      </c>
      <c r="E8" s="23" t="s">
        <v>49</v>
      </c>
      <c r="F8" s="444" t="s">
        <v>49</v>
      </c>
      <c r="G8" s="23" t="s">
        <v>49</v>
      </c>
      <c r="H8" s="23" t="s">
        <v>49</v>
      </c>
      <c r="K8" s="23" t="s">
        <v>49</v>
      </c>
      <c r="N8" s="23" t="s">
        <v>49</v>
      </c>
      <c r="O8" s="23" t="s">
        <v>49</v>
      </c>
      <c r="R8" s="57" t="s">
        <v>49</v>
      </c>
      <c r="T8" s="23" t="s">
        <v>49</v>
      </c>
      <c r="U8" s="23" t="s">
        <v>49</v>
      </c>
      <c r="V8" s="23" t="s">
        <v>49</v>
      </c>
      <c r="W8" s="23" t="s">
        <v>49</v>
      </c>
      <c r="X8" s="23" t="s">
        <v>49</v>
      </c>
      <c r="AA8" s="23" t="s">
        <v>49</v>
      </c>
      <c r="AB8" s="27" t="s">
        <v>49</v>
      </c>
      <c r="AC8" s="42">
        <f>COUNTA(B8:AB8)</f>
        <v>18</v>
      </c>
      <c r="AD8" s="34" t="s">
        <v>164</v>
      </c>
      <c r="AE8" s="2" t="s">
        <v>170</v>
      </c>
      <c r="AH8" s="5">
        <v>19</v>
      </c>
      <c r="AI8" s="2" t="s">
        <v>200</v>
      </c>
      <c r="AL8" s="5" t="s">
        <v>148</v>
      </c>
      <c r="AM8" s="5" t="s">
        <v>149</v>
      </c>
    </row>
    <row r="9" spans="1:42" ht="17.25" customHeight="1" thickBot="1">
      <c r="D9" s="23" t="s">
        <v>35</v>
      </c>
      <c r="E9" s="23" t="s">
        <v>35</v>
      </c>
      <c r="F9" s="445" t="s">
        <v>35</v>
      </c>
      <c r="G9" s="23" t="s">
        <v>35</v>
      </c>
      <c r="H9" s="23" t="s">
        <v>35</v>
      </c>
      <c r="J9" s="23" t="s">
        <v>35</v>
      </c>
      <c r="L9" s="23" t="s">
        <v>35</v>
      </c>
      <c r="N9" s="23" t="s">
        <v>35</v>
      </c>
      <c r="O9" s="23" t="s">
        <v>35</v>
      </c>
      <c r="Q9" s="40" t="s">
        <v>35</v>
      </c>
      <c r="T9" s="23" t="s">
        <v>35</v>
      </c>
      <c r="U9" s="23" t="s">
        <v>35</v>
      </c>
      <c r="V9" s="23" t="s">
        <v>35</v>
      </c>
      <c r="W9" s="23" t="s">
        <v>35</v>
      </c>
      <c r="X9" s="23" t="s">
        <v>35</v>
      </c>
      <c r="Y9" s="23" t="s">
        <v>35</v>
      </c>
      <c r="Z9" s="23" t="s">
        <v>35</v>
      </c>
      <c r="AA9" s="23" t="s">
        <v>35</v>
      </c>
      <c r="AB9" s="27" t="s">
        <v>35</v>
      </c>
      <c r="AC9" s="42">
        <f>COUNTA(C9:AB9)</f>
        <v>19</v>
      </c>
      <c r="AD9" s="93" t="s">
        <v>165</v>
      </c>
      <c r="AE9" s="2" t="s">
        <v>30</v>
      </c>
      <c r="AH9" s="5">
        <v>20</v>
      </c>
      <c r="AI9" s="2" t="s">
        <v>202</v>
      </c>
      <c r="AL9" s="5" t="s">
        <v>148</v>
      </c>
      <c r="AM9" s="5" t="s">
        <v>149</v>
      </c>
    </row>
    <row r="10" spans="1:42" ht="17.25" customHeight="1">
      <c r="E10" s="18" t="s">
        <v>54</v>
      </c>
      <c r="F10" s="446" t="s">
        <v>54</v>
      </c>
      <c r="I10" s="18" t="s">
        <v>54</v>
      </c>
      <c r="M10" s="18" t="s">
        <v>54</v>
      </c>
      <c r="Q10" s="18" t="s">
        <v>54</v>
      </c>
      <c r="R10" s="18" t="s">
        <v>54</v>
      </c>
      <c r="S10" s="18" t="s">
        <v>54</v>
      </c>
      <c r="T10" s="18" t="s">
        <v>54</v>
      </c>
      <c r="U10" s="18" t="s">
        <v>54</v>
      </c>
      <c r="V10" s="18" t="s">
        <v>54</v>
      </c>
      <c r="W10" s="18" t="s">
        <v>54</v>
      </c>
      <c r="X10" s="18" t="s">
        <v>54</v>
      </c>
      <c r="Y10" s="18" t="s">
        <v>54</v>
      </c>
      <c r="Z10" s="18" t="s">
        <v>54</v>
      </c>
      <c r="AA10" s="18" t="s">
        <v>54</v>
      </c>
      <c r="AB10" s="28" t="s">
        <v>54</v>
      </c>
      <c r="AC10" s="42">
        <f t="shared" ref="AC10:AC48" si="0">COUNTA(C10:AB10)</f>
        <v>16</v>
      </c>
      <c r="AD10" s="34" t="s">
        <v>164</v>
      </c>
      <c r="AE10" s="2" t="s">
        <v>172</v>
      </c>
      <c r="AH10" s="5">
        <v>21</v>
      </c>
      <c r="AI10" s="2" t="s">
        <v>203</v>
      </c>
      <c r="AL10" s="5" t="s">
        <v>149</v>
      </c>
      <c r="AM10" s="5" t="s">
        <v>216</v>
      </c>
      <c r="AO10" s="398" t="s">
        <v>510</v>
      </c>
      <c r="AP10" s="399"/>
    </row>
    <row r="11" spans="1:42" ht="17.25" customHeight="1">
      <c r="F11" s="447" t="s">
        <v>55</v>
      </c>
      <c r="I11" s="19" t="s">
        <v>55</v>
      </c>
      <c r="M11" s="19" t="s">
        <v>55</v>
      </c>
      <c r="Q11" s="19" t="s">
        <v>55</v>
      </c>
      <c r="R11" s="19" t="s">
        <v>55</v>
      </c>
      <c r="S11" s="19" t="s">
        <v>55</v>
      </c>
      <c r="T11" s="19" t="s">
        <v>55</v>
      </c>
      <c r="U11" s="19" t="s">
        <v>55</v>
      </c>
      <c r="V11" s="19" t="s">
        <v>55</v>
      </c>
      <c r="W11" s="19" t="s">
        <v>55</v>
      </c>
      <c r="X11" s="19" t="s">
        <v>55</v>
      </c>
      <c r="Y11" s="19" t="s">
        <v>55</v>
      </c>
      <c r="Z11" s="19" t="s">
        <v>55</v>
      </c>
      <c r="AA11" s="19" t="s">
        <v>55</v>
      </c>
      <c r="AB11" s="29" t="s">
        <v>55</v>
      </c>
      <c r="AC11" s="42">
        <f t="shared" si="0"/>
        <v>15</v>
      </c>
      <c r="AD11" s="34" t="s">
        <v>164</v>
      </c>
      <c r="AE11" s="2" t="s">
        <v>173</v>
      </c>
      <c r="AH11" s="5">
        <v>24</v>
      </c>
      <c r="AI11" s="2" t="s">
        <v>202</v>
      </c>
      <c r="AL11" s="5" t="s">
        <v>150</v>
      </c>
      <c r="AM11" s="5" t="s">
        <v>149</v>
      </c>
      <c r="AO11" s="396" t="s">
        <v>148</v>
      </c>
      <c r="AP11" s="67">
        <f>COUNTIF(AL$8:AM35,AO11)</f>
        <v>8</v>
      </c>
    </row>
    <row r="12" spans="1:42" ht="17.25" customHeight="1">
      <c r="F12" s="446" t="s">
        <v>56</v>
      </c>
      <c r="G12" s="18" t="s">
        <v>56</v>
      </c>
      <c r="H12" s="18" t="s">
        <v>56</v>
      </c>
      <c r="J12" s="18" t="s">
        <v>56</v>
      </c>
      <c r="L12" s="18" t="s">
        <v>56</v>
      </c>
      <c r="N12" s="18" t="s">
        <v>56</v>
      </c>
      <c r="O12" s="18" t="s">
        <v>56</v>
      </c>
      <c r="S12" s="41" t="s">
        <v>56</v>
      </c>
      <c r="T12" s="18" t="s">
        <v>56</v>
      </c>
      <c r="U12" s="18" t="s">
        <v>56</v>
      </c>
      <c r="V12" s="41" t="s">
        <v>56</v>
      </c>
      <c r="W12" s="18" t="s">
        <v>56</v>
      </c>
      <c r="X12" s="18" t="s">
        <v>56</v>
      </c>
      <c r="Y12" s="18" t="s">
        <v>56</v>
      </c>
      <c r="Z12" s="18" t="s">
        <v>56</v>
      </c>
      <c r="AA12" s="18" t="s">
        <v>56</v>
      </c>
      <c r="AB12" s="28" t="s">
        <v>56</v>
      </c>
      <c r="AC12" s="42">
        <f>COUNTA(C12:AB12)</f>
        <v>17</v>
      </c>
      <c r="AD12" s="34" t="s">
        <v>164</v>
      </c>
      <c r="AE12" s="2" t="s">
        <v>174</v>
      </c>
      <c r="AH12" s="5">
        <v>22</v>
      </c>
      <c r="AI12" s="2" t="s">
        <v>204</v>
      </c>
      <c r="AL12" s="5" t="s">
        <v>149</v>
      </c>
      <c r="AM12" s="5" t="s">
        <v>148</v>
      </c>
      <c r="AO12" s="396" t="s">
        <v>151</v>
      </c>
      <c r="AP12" s="67">
        <f>COUNTIF(AL$8:AM36,AO12)</f>
        <v>4</v>
      </c>
    </row>
    <row r="13" spans="1:42" ht="17.25" customHeight="1">
      <c r="F13" s="448"/>
      <c r="G13" s="20" t="s">
        <v>57</v>
      </c>
      <c r="H13" s="20" t="s">
        <v>57</v>
      </c>
      <c r="J13" s="20" t="s">
        <v>57</v>
      </c>
      <c r="L13" s="20" t="s">
        <v>57</v>
      </c>
      <c r="N13" s="43" t="s">
        <v>57</v>
      </c>
      <c r="O13" s="20" t="s">
        <v>57</v>
      </c>
      <c r="P13" s="20" t="s">
        <v>57</v>
      </c>
      <c r="R13" s="104" t="s">
        <v>57</v>
      </c>
      <c r="S13" s="54" t="s">
        <v>57</v>
      </c>
      <c r="T13" s="20" t="s">
        <v>57</v>
      </c>
      <c r="U13" s="20" t="s">
        <v>57</v>
      </c>
      <c r="V13" s="20" t="s">
        <v>57</v>
      </c>
      <c r="W13" s="54" t="s">
        <v>57</v>
      </c>
      <c r="X13" s="54" t="s">
        <v>57</v>
      </c>
      <c r="Y13" s="54" t="s">
        <v>57</v>
      </c>
      <c r="Z13" s="20" t="s">
        <v>57</v>
      </c>
      <c r="AA13" s="20" t="s">
        <v>57</v>
      </c>
      <c r="AB13" s="76" t="s">
        <v>57</v>
      </c>
      <c r="AC13" s="42">
        <f t="shared" si="0"/>
        <v>18</v>
      </c>
      <c r="AD13" s="34" t="s">
        <v>164</v>
      </c>
      <c r="AE13" s="2" t="s">
        <v>29</v>
      </c>
      <c r="AH13" s="5">
        <v>17</v>
      </c>
      <c r="AI13" s="2" t="s">
        <v>203</v>
      </c>
      <c r="AL13" s="5" t="s">
        <v>151</v>
      </c>
      <c r="AM13" s="5" t="s">
        <v>153</v>
      </c>
      <c r="AO13" s="396" t="s">
        <v>216</v>
      </c>
      <c r="AP13" s="67">
        <f>COUNTIF(AL$8:AM37,AO13)</f>
        <v>5</v>
      </c>
    </row>
    <row r="14" spans="1:42" ht="17.25" customHeight="1">
      <c r="F14" s="448"/>
      <c r="G14" s="54" t="s">
        <v>58</v>
      </c>
      <c r="J14" s="54" t="s">
        <v>58</v>
      </c>
      <c r="L14" s="54" t="s">
        <v>58</v>
      </c>
      <c r="N14" s="54" t="s">
        <v>58</v>
      </c>
      <c r="O14" s="54" t="s">
        <v>58</v>
      </c>
      <c r="R14" s="54" t="s">
        <v>58</v>
      </c>
      <c r="AA14" s="49"/>
      <c r="AB14" s="76" t="s">
        <v>58</v>
      </c>
      <c r="AC14" s="42">
        <f t="shared" si="0"/>
        <v>7</v>
      </c>
      <c r="AD14" s="93" t="s">
        <v>165</v>
      </c>
      <c r="AE14" s="2" t="s">
        <v>175</v>
      </c>
      <c r="AH14" s="5">
        <v>32</v>
      </c>
      <c r="AI14" s="2" t="s">
        <v>205</v>
      </c>
      <c r="AL14" s="5" t="s">
        <v>153</v>
      </c>
      <c r="AM14" s="327" t="s">
        <v>108</v>
      </c>
      <c r="AO14" s="396" t="s">
        <v>149</v>
      </c>
      <c r="AP14" s="67">
        <f>COUNTIF(AL$8:AM38,AO14)</f>
        <v>10</v>
      </c>
    </row>
    <row r="15" spans="1:42" ht="17.25" customHeight="1">
      <c r="F15" s="448"/>
      <c r="H15" s="105" t="s">
        <v>64</v>
      </c>
      <c r="J15" s="105" t="s">
        <v>64</v>
      </c>
      <c r="L15" s="105" t="s">
        <v>64</v>
      </c>
      <c r="N15" s="105" t="s">
        <v>64</v>
      </c>
      <c r="O15" s="105" t="s">
        <v>64</v>
      </c>
      <c r="S15" s="186" t="s">
        <v>64</v>
      </c>
      <c r="T15" s="105" t="s">
        <v>64</v>
      </c>
      <c r="U15" s="105" t="s">
        <v>64</v>
      </c>
      <c r="V15" s="186" t="s">
        <v>64</v>
      </c>
      <c r="W15" s="105" t="s">
        <v>64</v>
      </c>
      <c r="X15" s="105" t="s">
        <v>64</v>
      </c>
      <c r="Y15" s="105" t="s">
        <v>64</v>
      </c>
      <c r="Z15" s="105" t="s">
        <v>64</v>
      </c>
      <c r="AA15" s="105" t="s">
        <v>64</v>
      </c>
      <c r="AB15" s="106" t="s">
        <v>64</v>
      </c>
      <c r="AC15" s="42">
        <f t="shared" si="0"/>
        <v>15</v>
      </c>
      <c r="AD15" s="93" t="s">
        <v>165</v>
      </c>
      <c r="AE15" s="2" t="s">
        <v>176</v>
      </c>
      <c r="AH15" s="5">
        <v>16</v>
      </c>
      <c r="AI15" s="2" t="s">
        <v>204</v>
      </c>
      <c r="AL15" s="5" t="s">
        <v>216</v>
      </c>
      <c r="AM15" s="5" t="s">
        <v>155</v>
      </c>
      <c r="AO15" s="396" t="s">
        <v>150</v>
      </c>
      <c r="AP15" s="67">
        <f>COUNTIF(AL$8:AM39,AO15)</f>
        <v>3</v>
      </c>
    </row>
    <row r="16" spans="1:42" ht="17.25" customHeight="1" thickBot="1">
      <c r="F16" s="448"/>
      <c r="I16" s="22" t="s">
        <v>60</v>
      </c>
      <c r="M16" s="22" t="s">
        <v>60</v>
      </c>
      <c r="Q16" s="22" t="s">
        <v>60</v>
      </c>
      <c r="R16" s="22" t="s">
        <v>60</v>
      </c>
      <c r="S16" s="22" t="s">
        <v>60</v>
      </c>
      <c r="T16" s="22" t="s">
        <v>60</v>
      </c>
      <c r="U16" s="22" t="s">
        <v>60</v>
      </c>
      <c r="V16" s="22" t="s">
        <v>60</v>
      </c>
      <c r="W16" s="22" t="s">
        <v>60</v>
      </c>
      <c r="X16" s="22" t="s">
        <v>60</v>
      </c>
      <c r="Y16" s="22" t="s">
        <v>60</v>
      </c>
      <c r="Z16" s="22" t="s">
        <v>60</v>
      </c>
      <c r="AA16" s="22" t="s">
        <v>60</v>
      </c>
      <c r="AB16" s="30" t="s">
        <v>60</v>
      </c>
      <c r="AC16" s="42">
        <f t="shared" si="0"/>
        <v>14</v>
      </c>
      <c r="AD16" s="34" t="s">
        <v>164</v>
      </c>
      <c r="AE16" s="2" t="s">
        <v>177</v>
      </c>
      <c r="AH16" s="5">
        <v>25</v>
      </c>
      <c r="AI16" s="2" t="s">
        <v>206</v>
      </c>
      <c r="AL16" s="5" t="s">
        <v>152</v>
      </c>
      <c r="AM16" s="5" t="s">
        <v>216</v>
      </c>
      <c r="AO16" s="396" t="s">
        <v>152</v>
      </c>
      <c r="AP16" s="67">
        <f>COUNTIF(AL$8:AM40,AO16)</f>
        <v>5</v>
      </c>
    </row>
    <row r="17" spans="1:42" ht="17.25" customHeight="1">
      <c r="A17" s="507" t="s">
        <v>146</v>
      </c>
      <c r="B17" s="508"/>
      <c r="F17" s="448"/>
      <c r="J17" s="23" t="s">
        <v>145</v>
      </c>
      <c r="AC17" s="90">
        <f>COUNTA(C17:AB17)</f>
        <v>1</v>
      </c>
      <c r="AD17" s="98"/>
      <c r="AE17" s="99" t="s">
        <v>178</v>
      </c>
      <c r="AF17" s="98"/>
      <c r="AG17" s="98"/>
      <c r="AH17" s="98">
        <v>27</v>
      </c>
      <c r="AI17" s="99" t="s">
        <v>204</v>
      </c>
      <c r="AO17" s="396" t="s">
        <v>153</v>
      </c>
      <c r="AP17" s="67">
        <f>COUNTIF(AL$8:AM41,AO17)</f>
        <v>3</v>
      </c>
    </row>
    <row r="18" spans="1:42" ht="17.25" customHeight="1">
      <c r="A18" s="64" t="s">
        <v>156</v>
      </c>
      <c r="B18" s="65"/>
      <c r="F18" s="448"/>
      <c r="J18" s="18" t="s">
        <v>63</v>
      </c>
      <c r="L18" s="18" t="s">
        <v>63</v>
      </c>
      <c r="N18" s="18" t="s">
        <v>63</v>
      </c>
      <c r="O18" s="18" t="s">
        <v>63</v>
      </c>
      <c r="Q18" s="18" t="s">
        <v>63</v>
      </c>
      <c r="R18" s="18" t="s">
        <v>63</v>
      </c>
      <c r="S18" s="18" t="s">
        <v>63</v>
      </c>
      <c r="T18" s="18" t="s">
        <v>63</v>
      </c>
      <c r="U18" s="18" t="s">
        <v>63</v>
      </c>
      <c r="V18" s="18" t="s">
        <v>63</v>
      </c>
      <c r="W18" s="18" t="s">
        <v>63</v>
      </c>
      <c r="X18" s="18" t="s">
        <v>63</v>
      </c>
      <c r="Y18" s="18" t="s">
        <v>63</v>
      </c>
      <c r="Z18" s="18" t="s">
        <v>63</v>
      </c>
      <c r="AA18" s="18" t="s">
        <v>63</v>
      </c>
      <c r="AB18" s="28" t="s">
        <v>63</v>
      </c>
      <c r="AC18" s="42">
        <f t="shared" si="0"/>
        <v>16</v>
      </c>
      <c r="AD18" s="34" t="s">
        <v>164</v>
      </c>
      <c r="AE18" s="2" t="s">
        <v>179</v>
      </c>
      <c r="AH18" s="5">
        <v>35</v>
      </c>
      <c r="AI18" s="2" t="s">
        <v>204</v>
      </c>
      <c r="AL18" s="5" t="s">
        <v>149</v>
      </c>
      <c r="AM18" s="5" t="s">
        <v>152</v>
      </c>
      <c r="AO18" s="396" t="s">
        <v>154</v>
      </c>
      <c r="AP18" s="67">
        <f>COUNTIF(AL$8:AM42,AO18)</f>
        <v>3</v>
      </c>
    </row>
    <row r="19" spans="1:42" ht="17.25" customHeight="1">
      <c r="A19" s="66" t="s">
        <v>157</v>
      </c>
      <c r="B19" s="67"/>
      <c r="F19" s="448"/>
      <c r="K19" s="18" t="s">
        <v>61</v>
      </c>
      <c r="N19" s="18" t="s">
        <v>61</v>
      </c>
      <c r="X19" s="18" t="s">
        <v>77</v>
      </c>
      <c r="Y19" s="18" t="s">
        <v>61</v>
      </c>
      <c r="Z19" s="18" t="s">
        <v>61</v>
      </c>
      <c r="AA19" s="18" t="s">
        <v>61</v>
      </c>
      <c r="AB19" s="28" t="s">
        <v>61</v>
      </c>
      <c r="AC19" s="42">
        <f t="shared" si="0"/>
        <v>7</v>
      </c>
      <c r="AD19" s="34" t="s">
        <v>164</v>
      </c>
      <c r="AE19" s="2" t="s">
        <v>188</v>
      </c>
      <c r="AH19" s="5">
        <v>29</v>
      </c>
      <c r="AI19" s="2" t="s">
        <v>204</v>
      </c>
      <c r="AL19" s="5" t="s">
        <v>149</v>
      </c>
      <c r="AM19" s="5" t="s">
        <v>148</v>
      </c>
      <c r="AO19" s="397" t="s">
        <v>462</v>
      </c>
      <c r="AP19" s="67">
        <f>COUNTIF(AL$8:AM43,AO19)</f>
        <v>1</v>
      </c>
    </row>
    <row r="20" spans="1:42" ht="17.25" customHeight="1">
      <c r="A20" s="66" t="s">
        <v>158</v>
      </c>
      <c r="B20" s="67"/>
      <c r="F20" s="448"/>
      <c r="L20" s="20" t="s">
        <v>62</v>
      </c>
      <c r="N20" s="20" t="s">
        <v>62</v>
      </c>
      <c r="O20" s="20" t="s">
        <v>62</v>
      </c>
      <c r="Q20" s="20" t="s">
        <v>62</v>
      </c>
      <c r="R20" s="20" t="s">
        <v>62</v>
      </c>
      <c r="S20" s="20" t="s">
        <v>62</v>
      </c>
      <c r="T20" s="20" t="s">
        <v>62</v>
      </c>
      <c r="U20" s="20" t="s">
        <v>62</v>
      </c>
      <c r="V20" s="20" t="s">
        <v>62</v>
      </c>
      <c r="W20" s="20" t="s">
        <v>62</v>
      </c>
      <c r="X20" s="20" t="s">
        <v>62</v>
      </c>
      <c r="Y20" s="20" t="s">
        <v>62</v>
      </c>
      <c r="Z20" s="20" t="s">
        <v>62</v>
      </c>
      <c r="AA20" s="20" t="s">
        <v>62</v>
      </c>
      <c r="AB20" s="31" t="s">
        <v>62</v>
      </c>
      <c r="AC20" s="42">
        <f>COUNTA(C20:AB20)</f>
        <v>15</v>
      </c>
      <c r="AD20" s="34" t="s">
        <v>164</v>
      </c>
      <c r="AE20" s="2" t="s">
        <v>193</v>
      </c>
      <c r="AH20" s="5">
        <v>26</v>
      </c>
      <c r="AI20" s="2" t="s">
        <v>207</v>
      </c>
      <c r="AL20" s="5" t="s">
        <v>151</v>
      </c>
      <c r="AM20" s="5" t="s">
        <v>148</v>
      </c>
      <c r="AO20" s="397" t="s">
        <v>155</v>
      </c>
      <c r="AP20" s="67">
        <f>COUNTIF(AL$8:AM44,AO20)</f>
        <v>3</v>
      </c>
    </row>
    <row r="21" spans="1:42" ht="17.25" customHeight="1" thickBot="1">
      <c r="A21" s="66" t="s">
        <v>159</v>
      </c>
      <c r="B21" s="67"/>
      <c r="F21" s="448"/>
      <c r="L21" s="54" t="s">
        <v>160</v>
      </c>
      <c r="AC21" s="90">
        <f>COUNTA(C21:AB21)</f>
        <v>1</v>
      </c>
      <c r="AD21" s="98"/>
      <c r="AE21" s="99" t="s">
        <v>180</v>
      </c>
      <c r="AF21" s="98"/>
      <c r="AG21" s="98"/>
      <c r="AH21" s="98">
        <v>64</v>
      </c>
      <c r="AI21" s="99" t="s">
        <v>203</v>
      </c>
      <c r="AO21" s="400" t="s">
        <v>387</v>
      </c>
      <c r="AP21" s="401">
        <f>SUM(AP11:AP20)</f>
        <v>45</v>
      </c>
    </row>
    <row r="22" spans="1:42" ht="17.25" customHeight="1" thickBot="1">
      <c r="A22" s="68" t="s">
        <v>162</v>
      </c>
      <c r="B22" s="69"/>
      <c r="F22" s="448"/>
      <c r="M22" s="23" t="s">
        <v>65</v>
      </c>
      <c r="Q22" s="40" t="s">
        <v>65</v>
      </c>
      <c r="T22" s="23" t="s">
        <v>65</v>
      </c>
      <c r="U22" s="23" t="s">
        <v>65</v>
      </c>
      <c r="V22" s="23" t="s">
        <v>65</v>
      </c>
      <c r="W22" s="23" t="s">
        <v>65</v>
      </c>
      <c r="X22" s="23" t="s">
        <v>65</v>
      </c>
      <c r="Y22" s="23" t="s">
        <v>65</v>
      </c>
      <c r="Z22" s="23" t="s">
        <v>65</v>
      </c>
      <c r="AA22" s="23" t="s">
        <v>65</v>
      </c>
      <c r="AB22" s="27" t="s">
        <v>65</v>
      </c>
      <c r="AC22" s="42">
        <f t="shared" si="0"/>
        <v>11</v>
      </c>
      <c r="AD22" s="34" t="s">
        <v>164</v>
      </c>
      <c r="AE22" s="2" t="s">
        <v>181</v>
      </c>
      <c r="AH22" s="5">
        <v>23</v>
      </c>
      <c r="AI22" s="2" t="s">
        <v>202</v>
      </c>
      <c r="AL22" s="5" t="s">
        <v>148</v>
      </c>
      <c r="AM22" s="5" t="s">
        <v>216</v>
      </c>
    </row>
    <row r="23" spans="1:42" ht="17.25" customHeight="1">
      <c r="A23" s="507" t="s">
        <v>147</v>
      </c>
      <c r="B23" s="508"/>
      <c r="F23" s="448"/>
      <c r="M23" s="24" t="s">
        <v>66</v>
      </c>
      <c r="AC23" s="90">
        <f>COUNTA(C23:AB23)</f>
        <v>1</v>
      </c>
      <c r="AD23" s="98"/>
      <c r="AE23" s="99" t="s">
        <v>182</v>
      </c>
      <c r="AF23" s="98"/>
      <c r="AG23" s="98"/>
      <c r="AH23" s="98" t="s">
        <v>199</v>
      </c>
      <c r="AI23" s="99" t="s">
        <v>208</v>
      </c>
    </row>
    <row r="24" spans="1:42" ht="17.25" customHeight="1">
      <c r="A24" s="70" t="s">
        <v>148</v>
      </c>
      <c r="B24" s="71" t="s">
        <v>152</v>
      </c>
      <c r="F24" s="448"/>
      <c r="O24" s="20" t="s">
        <v>196</v>
      </c>
      <c r="Q24" s="20" t="s">
        <v>196</v>
      </c>
      <c r="R24" s="20" t="s">
        <v>196</v>
      </c>
      <c r="S24" s="20" t="s">
        <v>196</v>
      </c>
      <c r="T24" s="20" t="s">
        <v>196</v>
      </c>
      <c r="U24" s="20" t="s">
        <v>196</v>
      </c>
      <c r="V24" s="20" t="s">
        <v>196</v>
      </c>
      <c r="W24" s="20" t="s">
        <v>196</v>
      </c>
      <c r="X24" s="20" t="s">
        <v>196</v>
      </c>
      <c r="Y24" s="20" t="s">
        <v>196</v>
      </c>
      <c r="Z24" s="20" t="s">
        <v>196</v>
      </c>
      <c r="AA24" s="20" t="s">
        <v>196</v>
      </c>
      <c r="AB24" s="20" t="s">
        <v>196</v>
      </c>
      <c r="AC24" s="42">
        <f t="shared" si="0"/>
        <v>13</v>
      </c>
      <c r="AD24" s="93" t="s">
        <v>165</v>
      </c>
      <c r="AE24" s="100" t="s">
        <v>197</v>
      </c>
      <c r="AF24" s="98"/>
      <c r="AG24" s="98"/>
      <c r="AH24" s="6">
        <v>19</v>
      </c>
      <c r="AI24" s="2" t="s">
        <v>202</v>
      </c>
      <c r="AL24" s="5" t="s">
        <v>151</v>
      </c>
      <c r="AM24" s="5" t="s">
        <v>153</v>
      </c>
      <c r="AO24" s="373"/>
    </row>
    <row r="25" spans="1:42" ht="17.25" customHeight="1">
      <c r="A25" s="72" t="s">
        <v>149</v>
      </c>
      <c r="B25" s="75" t="s">
        <v>153</v>
      </c>
      <c r="F25" s="448"/>
      <c r="O25" s="24" t="s">
        <v>67</v>
      </c>
      <c r="Q25" s="24" t="s">
        <v>67</v>
      </c>
      <c r="R25" s="24" t="s">
        <v>67</v>
      </c>
      <c r="S25" s="24" t="s">
        <v>67</v>
      </c>
      <c r="T25" s="24" t="s">
        <v>67</v>
      </c>
      <c r="U25" s="24" t="s">
        <v>67</v>
      </c>
      <c r="V25" s="24" t="s">
        <v>67</v>
      </c>
      <c r="W25" s="24" t="s">
        <v>67</v>
      </c>
      <c r="X25" s="24" t="s">
        <v>67</v>
      </c>
      <c r="Y25" s="24" t="s">
        <v>67</v>
      </c>
      <c r="Z25" s="24" t="s">
        <v>67</v>
      </c>
      <c r="AA25" s="24" t="s">
        <v>67</v>
      </c>
      <c r="AB25" s="32" t="s">
        <v>67</v>
      </c>
      <c r="AC25" s="42">
        <f t="shared" si="0"/>
        <v>13</v>
      </c>
      <c r="AD25" s="93" t="s">
        <v>165</v>
      </c>
      <c r="AE25" s="2" t="s">
        <v>183</v>
      </c>
      <c r="AH25" s="5">
        <v>28</v>
      </c>
      <c r="AI25" s="2" t="s">
        <v>209</v>
      </c>
      <c r="AL25" s="5" t="s">
        <v>154</v>
      </c>
      <c r="AM25" s="327" t="s">
        <v>108</v>
      </c>
    </row>
    <row r="26" spans="1:42" ht="17.25" customHeight="1">
      <c r="A26" s="73" t="s">
        <v>150</v>
      </c>
      <c r="B26" s="74" t="s">
        <v>154</v>
      </c>
      <c r="F26" s="448"/>
      <c r="O26" s="24" t="s">
        <v>85</v>
      </c>
      <c r="Q26" s="24" t="s">
        <v>68</v>
      </c>
      <c r="R26" s="24" t="s">
        <v>68</v>
      </c>
      <c r="S26" s="24" t="s">
        <v>68</v>
      </c>
      <c r="T26" s="24" t="s">
        <v>68</v>
      </c>
      <c r="U26" s="24" t="s">
        <v>68</v>
      </c>
      <c r="V26" s="24" t="s">
        <v>68</v>
      </c>
      <c r="W26" s="24" t="s">
        <v>68</v>
      </c>
      <c r="X26" s="24" t="s">
        <v>68</v>
      </c>
      <c r="Y26" s="24" t="s">
        <v>68</v>
      </c>
      <c r="Z26" s="24" t="s">
        <v>68</v>
      </c>
      <c r="AA26" s="24" t="s">
        <v>68</v>
      </c>
      <c r="AB26" s="32" t="s">
        <v>68</v>
      </c>
      <c r="AC26" s="42">
        <f t="shared" si="0"/>
        <v>13</v>
      </c>
      <c r="AD26" s="93" t="s">
        <v>165</v>
      </c>
      <c r="AE26" s="2" t="s">
        <v>184</v>
      </c>
      <c r="AH26" s="5">
        <v>25</v>
      </c>
      <c r="AI26" s="2" t="s">
        <v>210</v>
      </c>
      <c r="AL26" s="5" t="s">
        <v>154</v>
      </c>
      <c r="AM26" s="5" t="s">
        <v>152</v>
      </c>
    </row>
    <row r="27" spans="1:42" ht="17.25" customHeight="1">
      <c r="A27" s="342" t="s">
        <v>151</v>
      </c>
      <c r="B27" s="341" t="s">
        <v>462</v>
      </c>
      <c r="F27" s="448"/>
      <c r="P27" s="339" t="s">
        <v>69</v>
      </c>
      <c r="Z27" s="339" t="s">
        <v>69</v>
      </c>
      <c r="AA27" s="339" t="s">
        <v>69</v>
      </c>
      <c r="AB27" s="340" t="s">
        <v>69</v>
      </c>
      <c r="AC27" s="42">
        <f t="shared" si="0"/>
        <v>4</v>
      </c>
      <c r="AD27" s="93" t="s">
        <v>165</v>
      </c>
      <c r="AE27" s="2" t="s">
        <v>185</v>
      </c>
      <c r="AH27" s="5" t="s">
        <v>198</v>
      </c>
      <c r="AI27" s="2" t="s">
        <v>211</v>
      </c>
      <c r="AL27" s="5" t="s">
        <v>462</v>
      </c>
      <c r="AM27" s="327" t="s">
        <v>108</v>
      </c>
    </row>
    <row r="28" spans="1:42" ht="17.25" customHeight="1" thickBot="1">
      <c r="A28" s="343" t="s">
        <v>216</v>
      </c>
      <c r="B28" s="344" t="s">
        <v>155</v>
      </c>
      <c r="F28" s="448"/>
      <c r="R28" s="41" t="s">
        <v>70</v>
      </c>
      <c r="S28" s="18" t="s">
        <v>70</v>
      </c>
      <c r="T28" s="18" t="s">
        <v>70</v>
      </c>
      <c r="U28" s="18" t="s">
        <v>70</v>
      </c>
      <c r="V28" s="18" t="s">
        <v>70</v>
      </c>
      <c r="W28" s="18" t="s">
        <v>70</v>
      </c>
      <c r="X28" s="18" t="s">
        <v>70</v>
      </c>
      <c r="Y28" s="18" t="s">
        <v>70</v>
      </c>
      <c r="Z28" s="18" t="s">
        <v>70</v>
      </c>
      <c r="AA28" s="18" t="s">
        <v>70</v>
      </c>
      <c r="AB28" s="28" t="s">
        <v>70</v>
      </c>
      <c r="AC28" s="42">
        <f t="shared" si="0"/>
        <v>11</v>
      </c>
      <c r="AD28" s="34" t="s">
        <v>164</v>
      </c>
      <c r="AE28" s="2" t="s">
        <v>186</v>
      </c>
      <c r="AH28" s="5">
        <v>33</v>
      </c>
      <c r="AI28" s="2" t="s">
        <v>202</v>
      </c>
      <c r="AL28" s="5" t="s">
        <v>149</v>
      </c>
      <c r="AM28" s="5" t="s">
        <v>150</v>
      </c>
    </row>
    <row r="29" spans="1:42" ht="17.25" customHeight="1">
      <c r="F29" s="448"/>
      <c r="Q29" s="22" t="s">
        <v>71</v>
      </c>
      <c r="R29" s="22" t="s">
        <v>71</v>
      </c>
      <c r="S29" s="22" t="s">
        <v>71</v>
      </c>
      <c r="T29" s="22" t="s">
        <v>71</v>
      </c>
      <c r="U29" s="22" t="s">
        <v>71</v>
      </c>
      <c r="V29" s="22" t="s">
        <v>71</v>
      </c>
      <c r="W29" s="22" t="s">
        <v>71</v>
      </c>
      <c r="X29" s="22" t="s">
        <v>71</v>
      </c>
      <c r="Y29" s="22" t="s">
        <v>71</v>
      </c>
      <c r="Z29" s="22" t="s">
        <v>71</v>
      </c>
      <c r="AA29" s="22" t="s">
        <v>71</v>
      </c>
      <c r="AB29" s="30" t="s">
        <v>71</v>
      </c>
      <c r="AC29" s="42">
        <f t="shared" si="0"/>
        <v>12</v>
      </c>
      <c r="AD29" s="34" t="s">
        <v>164</v>
      </c>
      <c r="AE29" s="2" t="s">
        <v>187</v>
      </c>
      <c r="AH29" s="5">
        <v>51</v>
      </c>
      <c r="AI29" s="2" t="s">
        <v>202</v>
      </c>
      <c r="AL29" s="5" t="s">
        <v>152</v>
      </c>
      <c r="AM29" s="5" t="s">
        <v>148</v>
      </c>
    </row>
    <row r="30" spans="1:42" ht="17.25" customHeight="1">
      <c r="F30" s="448"/>
      <c r="Q30" s="43" t="s">
        <v>74</v>
      </c>
      <c r="T30" s="20" t="s">
        <v>74</v>
      </c>
      <c r="U30" s="20" t="s">
        <v>74</v>
      </c>
      <c r="V30" s="20" t="s">
        <v>74</v>
      </c>
      <c r="W30" s="20" t="s">
        <v>74</v>
      </c>
      <c r="X30" s="20" t="s">
        <v>74</v>
      </c>
      <c r="Y30" s="20" t="s">
        <v>74</v>
      </c>
      <c r="Z30" s="20" t="s">
        <v>74</v>
      </c>
      <c r="AA30" s="20" t="s">
        <v>74</v>
      </c>
      <c r="AB30" s="31" t="s">
        <v>74</v>
      </c>
      <c r="AC30" s="42">
        <f t="shared" si="0"/>
        <v>10</v>
      </c>
      <c r="AD30" s="93" t="s">
        <v>165</v>
      </c>
      <c r="AE30" s="2" t="s">
        <v>189</v>
      </c>
      <c r="AH30" s="5">
        <v>30</v>
      </c>
      <c r="AI30" s="2" t="s">
        <v>212</v>
      </c>
      <c r="AL30" s="5" t="s">
        <v>151</v>
      </c>
      <c r="AM30" s="5" t="s">
        <v>154</v>
      </c>
    </row>
    <row r="31" spans="1:42" ht="17.25" customHeight="1">
      <c r="F31" s="448"/>
      <c r="T31" s="23" t="s">
        <v>72</v>
      </c>
      <c r="U31" s="23" t="s">
        <v>75</v>
      </c>
      <c r="V31" s="23" t="s">
        <v>75</v>
      </c>
      <c r="W31" s="23" t="s">
        <v>75</v>
      </c>
      <c r="X31" s="23" t="s">
        <v>75</v>
      </c>
      <c r="Y31" s="23" t="s">
        <v>75</v>
      </c>
      <c r="Z31" s="23" t="s">
        <v>75</v>
      </c>
      <c r="AA31" s="23" t="s">
        <v>75</v>
      </c>
      <c r="AB31" s="27" t="s">
        <v>75</v>
      </c>
      <c r="AC31" s="42">
        <f t="shared" si="0"/>
        <v>9</v>
      </c>
      <c r="AD31" s="34" t="s">
        <v>164</v>
      </c>
      <c r="AE31" s="2" t="s">
        <v>190</v>
      </c>
      <c r="AH31" s="5">
        <v>36</v>
      </c>
      <c r="AI31" s="2" t="s">
        <v>202</v>
      </c>
      <c r="AL31" s="5" t="s">
        <v>148</v>
      </c>
      <c r="AM31" s="5" t="s">
        <v>152</v>
      </c>
    </row>
    <row r="32" spans="1:42" ht="16.899999999999999" customHeight="1">
      <c r="F32" s="448"/>
      <c r="T32" s="105" t="s">
        <v>215</v>
      </c>
      <c r="U32" s="105" t="s">
        <v>76</v>
      </c>
      <c r="V32" s="105" t="s">
        <v>76</v>
      </c>
      <c r="W32" s="105" t="s">
        <v>76</v>
      </c>
      <c r="X32" s="105" t="s">
        <v>76</v>
      </c>
      <c r="Y32" s="105" t="s">
        <v>76</v>
      </c>
      <c r="Z32" s="105" t="s">
        <v>76</v>
      </c>
      <c r="AA32" s="105" t="s">
        <v>76</v>
      </c>
      <c r="AB32" s="106" t="s">
        <v>76</v>
      </c>
      <c r="AC32" s="42">
        <f>COUNTA(C32:AB32)</f>
        <v>9</v>
      </c>
      <c r="AD32" s="93" t="s">
        <v>165</v>
      </c>
      <c r="AE32" s="2" t="s">
        <v>191</v>
      </c>
      <c r="AH32" s="5">
        <v>25</v>
      </c>
      <c r="AI32" s="2" t="s">
        <v>202</v>
      </c>
      <c r="AL32" s="5" t="s">
        <v>216</v>
      </c>
      <c r="AM32" s="5" t="s">
        <v>155</v>
      </c>
    </row>
    <row r="33" spans="1:39" ht="17.25" customHeight="1">
      <c r="F33" s="448"/>
      <c r="T33" s="18" t="s">
        <v>73</v>
      </c>
      <c r="V33" s="18" t="s">
        <v>73</v>
      </c>
      <c r="W33" s="18" t="s">
        <v>78</v>
      </c>
      <c r="X33" s="18" t="s">
        <v>78</v>
      </c>
      <c r="Y33" s="18" t="s">
        <v>78</v>
      </c>
      <c r="Z33" s="18" t="s">
        <v>78</v>
      </c>
      <c r="AA33" s="18" t="s">
        <v>78</v>
      </c>
      <c r="AB33" s="28" t="s">
        <v>78</v>
      </c>
      <c r="AC33" s="42">
        <f>COUNTA(C33:AB33)</f>
        <v>8</v>
      </c>
      <c r="AD33" s="34" t="s">
        <v>164</v>
      </c>
      <c r="AE33" s="2" t="s">
        <v>192</v>
      </c>
      <c r="AH33" s="5">
        <v>42</v>
      </c>
      <c r="AI33" s="2" t="s">
        <v>213</v>
      </c>
      <c r="AL33" s="5" t="s">
        <v>149</v>
      </c>
      <c r="AM33" s="327" t="s">
        <v>108</v>
      </c>
    </row>
    <row r="34" spans="1:39" ht="17.25" customHeight="1">
      <c r="F34" s="448"/>
      <c r="M34" s="19" t="s">
        <v>168</v>
      </c>
      <c r="Q34" s="19" t="s">
        <v>168</v>
      </c>
      <c r="R34" s="19" t="s">
        <v>168</v>
      </c>
      <c r="S34" s="19" t="s">
        <v>168</v>
      </c>
      <c r="T34" s="19" t="s">
        <v>168</v>
      </c>
      <c r="U34" s="19" t="s">
        <v>168</v>
      </c>
      <c r="V34" s="19" t="s">
        <v>168</v>
      </c>
      <c r="W34" s="19" t="s">
        <v>168</v>
      </c>
      <c r="X34" s="19" t="s">
        <v>168</v>
      </c>
      <c r="Y34" s="19" t="s">
        <v>168</v>
      </c>
      <c r="Z34" s="19" t="s">
        <v>168</v>
      </c>
      <c r="AA34" s="19" t="s">
        <v>168</v>
      </c>
      <c r="AB34" s="19" t="s">
        <v>168</v>
      </c>
      <c r="AC34" s="42">
        <f t="shared" si="0"/>
        <v>13</v>
      </c>
      <c r="AD34" s="34" t="s">
        <v>164</v>
      </c>
      <c r="AE34" s="2" t="s">
        <v>194</v>
      </c>
      <c r="AH34" s="5">
        <v>28</v>
      </c>
      <c r="AI34" s="2" t="s">
        <v>207</v>
      </c>
      <c r="AL34" s="5" t="s">
        <v>150</v>
      </c>
      <c r="AM34" s="5" t="s">
        <v>149</v>
      </c>
    </row>
    <row r="35" spans="1:39" ht="16.899999999999999" customHeight="1">
      <c r="F35" s="449"/>
      <c r="S35" s="44" t="s">
        <v>83</v>
      </c>
      <c r="T35" s="10" t="s">
        <v>83</v>
      </c>
      <c r="U35" s="10" t="s">
        <v>83</v>
      </c>
      <c r="V35" s="10" t="s">
        <v>83</v>
      </c>
      <c r="W35" s="10" t="s">
        <v>83</v>
      </c>
      <c r="X35" s="10" t="s">
        <v>83</v>
      </c>
      <c r="Y35" s="10" t="s">
        <v>83</v>
      </c>
      <c r="Z35" s="10" t="s">
        <v>83</v>
      </c>
      <c r="AA35" s="10" t="s">
        <v>83</v>
      </c>
      <c r="AB35" s="33" t="s">
        <v>83</v>
      </c>
      <c r="AC35" s="42">
        <f t="shared" si="0"/>
        <v>10</v>
      </c>
      <c r="AD35" s="93" t="s">
        <v>165</v>
      </c>
      <c r="AE35" s="2" t="s">
        <v>195</v>
      </c>
      <c r="AH35" s="5">
        <v>21</v>
      </c>
      <c r="AI35" s="2" t="s">
        <v>206</v>
      </c>
      <c r="AL35" s="5" t="s">
        <v>155</v>
      </c>
      <c r="AM35" s="327" t="s">
        <v>108</v>
      </c>
    </row>
    <row r="36" spans="1:39" s="37" customFormat="1" ht="16.899999999999999" customHeight="1">
      <c r="A36" s="36" t="s">
        <v>50</v>
      </c>
      <c r="B36" s="37">
        <f>COUNTA(B8:B14)</f>
        <v>1</v>
      </c>
      <c r="C36" s="37">
        <f t="shared" ref="C36:AA36" si="1">COUNTA(C8:C35)</f>
        <v>1</v>
      </c>
      <c r="D36" s="37">
        <f t="shared" si="1"/>
        <v>2</v>
      </c>
      <c r="E36" s="37">
        <f t="shared" si="1"/>
        <v>3</v>
      </c>
      <c r="F36" s="450">
        <f t="shared" si="1"/>
        <v>5</v>
      </c>
      <c r="G36" s="37">
        <f t="shared" si="1"/>
        <v>5</v>
      </c>
      <c r="H36" s="37">
        <f t="shared" si="1"/>
        <v>5</v>
      </c>
      <c r="I36" s="37">
        <f t="shared" si="1"/>
        <v>3</v>
      </c>
      <c r="J36" s="37">
        <f t="shared" si="1"/>
        <v>7</v>
      </c>
      <c r="K36" s="37">
        <f t="shared" si="1"/>
        <v>2</v>
      </c>
      <c r="L36" s="37">
        <f>COUNTA(L8:L35)</f>
        <v>8</v>
      </c>
      <c r="M36" s="37">
        <f>COUNTA(M8:M35)</f>
        <v>6</v>
      </c>
      <c r="N36" s="37">
        <f t="shared" si="1"/>
        <v>9</v>
      </c>
      <c r="O36" s="37">
        <f t="shared" si="1"/>
        <v>11</v>
      </c>
      <c r="P36" s="37">
        <f t="shared" si="1"/>
        <v>2</v>
      </c>
      <c r="Q36" s="37">
        <f>COUNTA(Q8:Q35)</f>
        <v>13</v>
      </c>
      <c r="R36" s="37">
        <f t="shared" si="1"/>
        <v>14</v>
      </c>
      <c r="S36" s="8">
        <f t="shared" si="1"/>
        <v>15</v>
      </c>
      <c r="T36" s="37">
        <f t="shared" si="1"/>
        <v>22</v>
      </c>
      <c r="U36" s="37">
        <f t="shared" si="1"/>
        <v>21</v>
      </c>
      <c r="V36" s="37">
        <f t="shared" si="1"/>
        <v>22</v>
      </c>
      <c r="W36" s="37">
        <f t="shared" si="1"/>
        <v>22</v>
      </c>
      <c r="X36" s="37">
        <f t="shared" si="1"/>
        <v>23</v>
      </c>
      <c r="Y36" s="37">
        <f t="shared" si="1"/>
        <v>22</v>
      </c>
      <c r="Z36" s="37">
        <f t="shared" si="1"/>
        <v>23</v>
      </c>
      <c r="AA36" s="37">
        <f t="shared" si="1"/>
        <v>24</v>
      </c>
      <c r="AB36" s="38">
        <f>COUNTA(AB8:AB35)</f>
        <v>25</v>
      </c>
      <c r="AC36" s="87"/>
      <c r="AD36" s="95" t="s">
        <v>166</v>
      </c>
      <c r="AE36" s="102">
        <f>COUNTIF(AD8:AD35,"♂")</f>
        <v>15</v>
      </c>
      <c r="AG36" s="94" t="s">
        <v>214</v>
      </c>
      <c r="AH36" s="101">
        <f>AVERAGE(AH8:AH16,AH18:AH20,AH22,AH24:AH35)</f>
        <v>26.958333333333332</v>
      </c>
    </row>
    <row r="37" spans="1:39" s="35" customFormat="1" ht="16.899999999999999" customHeight="1" thickBot="1">
      <c r="A37" s="39" t="s">
        <v>79</v>
      </c>
      <c r="B37" s="39">
        <v>1</v>
      </c>
      <c r="C37" s="39">
        <v>1</v>
      </c>
      <c r="D37" s="39">
        <v>2</v>
      </c>
      <c r="E37" s="39">
        <v>3</v>
      </c>
      <c r="F37" s="451">
        <v>5</v>
      </c>
      <c r="G37" s="39">
        <v>5</v>
      </c>
      <c r="H37" s="39">
        <v>5</v>
      </c>
      <c r="I37" s="39">
        <v>3</v>
      </c>
      <c r="J37" s="39" t="s">
        <v>80</v>
      </c>
      <c r="K37" s="39">
        <v>2</v>
      </c>
      <c r="L37" s="39">
        <v>6</v>
      </c>
      <c r="M37" s="39">
        <v>5</v>
      </c>
      <c r="N37" s="39">
        <v>8</v>
      </c>
      <c r="O37" s="39" t="s">
        <v>84</v>
      </c>
      <c r="P37" s="39">
        <v>2</v>
      </c>
      <c r="Q37" s="39" t="s">
        <v>81</v>
      </c>
      <c r="R37" s="39" t="s">
        <v>81</v>
      </c>
      <c r="S37" s="39" t="s">
        <v>82</v>
      </c>
      <c r="T37" s="39">
        <v>10</v>
      </c>
      <c r="U37" s="39">
        <v>9</v>
      </c>
      <c r="V37" s="39">
        <v>9</v>
      </c>
      <c r="W37" s="39">
        <v>12</v>
      </c>
      <c r="X37" s="39">
        <v>12</v>
      </c>
      <c r="Y37" s="39">
        <v>11</v>
      </c>
      <c r="Z37" s="39">
        <v>11</v>
      </c>
      <c r="AA37" s="39">
        <v>12</v>
      </c>
      <c r="AB37" s="45">
        <v>12</v>
      </c>
      <c r="AC37" s="88"/>
      <c r="AD37" s="96" t="s">
        <v>167</v>
      </c>
      <c r="AE37" s="103">
        <f>COUNTIF(AD8:AD35,"♀")</f>
        <v>10</v>
      </c>
    </row>
    <row r="38" spans="1:39" ht="16.899999999999999" customHeight="1" thickTop="1">
      <c r="A38" s="5" t="s">
        <v>51</v>
      </c>
      <c r="C38" s="17" t="s">
        <v>13</v>
      </c>
      <c r="D38" s="17" t="s">
        <v>13</v>
      </c>
      <c r="E38" s="17" t="s">
        <v>13</v>
      </c>
      <c r="F38" s="453" t="s">
        <v>13</v>
      </c>
      <c r="G38" s="17" t="s">
        <v>13</v>
      </c>
      <c r="H38" s="17" t="s">
        <v>13</v>
      </c>
      <c r="K38" s="17" t="s">
        <v>13</v>
      </c>
      <c r="N38" s="17" t="s">
        <v>13</v>
      </c>
      <c r="O38" s="17" t="s">
        <v>13</v>
      </c>
      <c r="Q38" s="17" t="s">
        <v>13</v>
      </c>
      <c r="R38" s="17" t="s">
        <v>13</v>
      </c>
      <c r="S38" s="17" t="s">
        <v>13</v>
      </c>
      <c r="T38" s="17" t="s">
        <v>13</v>
      </c>
      <c r="U38" s="17" t="s">
        <v>13</v>
      </c>
      <c r="V38" s="17" t="s">
        <v>13</v>
      </c>
      <c r="W38" s="17" t="s">
        <v>13</v>
      </c>
      <c r="X38" s="17" t="s">
        <v>13</v>
      </c>
      <c r="Y38" s="17" t="s">
        <v>13</v>
      </c>
      <c r="Z38" s="77" t="s">
        <v>13</v>
      </c>
      <c r="AA38" s="77" t="s">
        <v>13</v>
      </c>
      <c r="AB38" s="52" t="s">
        <v>13</v>
      </c>
      <c r="AC38" s="42">
        <f>COUNTA(C38:AB38)</f>
        <v>21</v>
      </c>
    </row>
    <row r="39" spans="1:39" ht="16.899999999999999" customHeight="1">
      <c r="F39" s="448"/>
      <c r="G39" s="18" t="s">
        <v>1</v>
      </c>
      <c r="H39" s="18" t="s">
        <v>1</v>
      </c>
      <c r="J39" s="18" t="s">
        <v>1</v>
      </c>
      <c r="L39" s="18" t="s">
        <v>1</v>
      </c>
      <c r="N39" s="18" t="s">
        <v>1</v>
      </c>
      <c r="O39" s="18" t="s">
        <v>1</v>
      </c>
      <c r="P39" s="18" t="s">
        <v>1</v>
      </c>
      <c r="Q39" s="18" t="s">
        <v>1</v>
      </c>
      <c r="R39" s="18" t="s">
        <v>1</v>
      </c>
      <c r="S39" s="18" t="s">
        <v>1</v>
      </c>
      <c r="T39" s="18" t="s">
        <v>1</v>
      </c>
      <c r="U39" s="18" t="s">
        <v>1</v>
      </c>
      <c r="V39" s="18" t="s">
        <v>1</v>
      </c>
      <c r="W39" s="18" t="s">
        <v>1</v>
      </c>
      <c r="X39" s="18" t="s">
        <v>1</v>
      </c>
      <c r="Y39" s="18" t="s">
        <v>1</v>
      </c>
      <c r="Z39" s="78" t="s">
        <v>1</v>
      </c>
      <c r="AA39" s="78" t="s">
        <v>1</v>
      </c>
      <c r="AB39" s="28" t="s">
        <v>1</v>
      </c>
      <c r="AC39" s="42">
        <f t="shared" si="0"/>
        <v>19</v>
      </c>
    </row>
    <row r="40" spans="1:39" ht="16.899999999999999" customHeight="1">
      <c r="F40" s="448"/>
      <c r="M40" s="21" t="s">
        <v>19</v>
      </c>
      <c r="Q40" s="21" t="s">
        <v>19</v>
      </c>
      <c r="R40" s="21" t="s">
        <v>19</v>
      </c>
      <c r="S40" s="21" t="s">
        <v>19</v>
      </c>
      <c r="T40" s="21" t="s">
        <v>19</v>
      </c>
      <c r="U40" s="21" t="s">
        <v>19</v>
      </c>
      <c r="V40" s="21" t="s">
        <v>19</v>
      </c>
      <c r="W40" s="21" t="s">
        <v>19</v>
      </c>
      <c r="X40" s="21" t="s">
        <v>19</v>
      </c>
      <c r="Y40" s="21" t="s">
        <v>19</v>
      </c>
      <c r="Z40" s="79" t="s">
        <v>19</v>
      </c>
      <c r="AA40" s="79" t="s">
        <v>19</v>
      </c>
      <c r="AB40" s="46" t="s">
        <v>19</v>
      </c>
      <c r="AC40" s="42">
        <f t="shared" si="0"/>
        <v>13</v>
      </c>
    </row>
    <row r="41" spans="1:39" ht="16.899999999999999" customHeight="1">
      <c r="F41" s="448"/>
      <c r="M41" s="20" t="s">
        <v>20</v>
      </c>
      <c r="Q41" s="20" t="s">
        <v>20</v>
      </c>
      <c r="R41" s="20" t="s">
        <v>20</v>
      </c>
      <c r="S41" s="20" t="s">
        <v>20</v>
      </c>
      <c r="T41" s="20" t="s">
        <v>20</v>
      </c>
      <c r="U41" s="20" t="s">
        <v>20</v>
      </c>
      <c r="V41" s="20" t="s">
        <v>20</v>
      </c>
      <c r="W41" s="20" t="s">
        <v>20</v>
      </c>
      <c r="X41" s="20" t="s">
        <v>20</v>
      </c>
      <c r="Y41" s="20" t="s">
        <v>20</v>
      </c>
      <c r="Z41" s="80" t="s">
        <v>20</v>
      </c>
      <c r="AA41" s="80" t="s">
        <v>20</v>
      </c>
      <c r="AB41" s="31" t="s">
        <v>20</v>
      </c>
      <c r="AC41" s="42">
        <f t="shared" si="0"/>
        <v>13</v>
      </c>
    </row>
    <row r="42" spans="1:39" ht="16.899999999999999" customHeight="1">
      <c r="F42" s="448"/>
      <c r="N42" s="22" t="s">
        <v>8</v>
      </c>
      <c r="X42" s="22" t="s">
        <v>8</v>
      </c>
      <c r="Y42" s="22" t="s">
        <v>8</v>
      </c>
      <c r="Z42" s="81" t="s">
        <v>8</v>
      </c>
      <c r="AA42" s="81" t="s">
        <v>8</v>
      </c>
      <c r="AB42" s="30" t="s">
        <v>8</v>
      </c>
      <c r="AC42" s="42">
        <f t="shared" si="0"/>
        <v>6</v>
      </c>
    </row>
    <row r="43" spans="1:39" ht="16.899999999999999" customHeight="1">
      <c r="F43" s="448"/>
      <c r="O43" s="25" t="s">
        <v>22</v>
      </c>
      <c r="Q43" s="25" t="s">
        <v>22</v>
      </c>
      <c r="R43" s="25" t="s">
        <v>22</v>
      </c>
      <c r="S43" s="25" t="s">
        <v>22</v>
      </c>
      <c r="T43" s="25" t="s">
        <v>22</v>
      </c>
      <c r="U43" s="25" t="s">
        <v>22</v>
      </c>
      <c r="V43" s="25" t="s">
        <v>22</v>
      </c>
      <c r="W43" s="25" t="s">
        <v>22</v>
      </c>
      <c r="X43" s="25" t="s">
        <v>22</v>
      </c>
      <c r="Y43" s="25" t="s">
        <v>22</v>
      </c>
      <c r="Z43" s="82" t="s">
        <v>22</v>
      </c>
      <c r="AA43" s="82" t="s">
        <v>22</v>
      </c>
      <c r="AB43" s="47" t="s">
        <v>22</v>
      </c>
      <c r="AC43" s="42">
        <f t="shared" si="0"/>
        <v>13</v>
      </c>
    </row>
    <row r="44" spans="1:39" ht="16.899999999999999" customHeight="1">
      <c r="F44" s="448"/>
      <c r="P44" s="26" t="s">
        <v>9</v>
      </c>
      <c r="Q44" s="49"/>
      <c r="R44" s="26" t="s">
        <v>9</v>
      </c>
      <c r="S44" s="26" t="s">
        <v>9</v>
      </c>
      <c r="T44" s="26" t="s">
        <v>9</v>
      </c>
      <c r="U44" s="26" t="s">
        <v>9</v>
      </c>
      <c r="V44" s="26" t="s">
        <v>9</v>
      </c>
      <c r="W44" s="26" t="s">
        <v>9</v>
      </c>
      <c r="X44" s="26" t="s">
        <v>9</v>
      </c>
      <c r="Y44" s="26" t="s">
        <v>9</v>
      </c>
      <c r="Z44" s="83" t="s">
        <v>9</v>
      </c>
      <c r="AA44" s="83" t="s">
        <v>9</v>
      </c>
      <c r="AB44" s="48" t="s">
        <v>9</v>
      </c>
      <c r="AC44" s="42">
        <f t="shared" si="0"/>
        <v>12</v>
      </c>
    </row>
    <row r="45" spans="1:39" ht="16.899999999999999" customHeight="1">
      <c r="F45" s="448"/>
      <c r="Y45" s="63" t="s">
        <v>11</v>
      </c>
      <c r="Z45" s="84" t="s">
        <v>11</v>
      </c>
      <c r="AA45" s="84" t="s">
        <v>11</v>
      </c>
      <c r="AB45" s="53" t="s">
        <v>11</v>
      </c>
      <c r="AC45" s="42">
        <f t="shared" si="0"/>
        <v>4</v>
      </c>
    </row>
    <row r="46" spans="1:39" ht="16.899999999999999" customHeight="1">
      <c r="F46" s="448"/>
      <c r="Q46" s="23" t="s">
        <v>7</v>
      </c>
      <c r="R46" s="23" t="s">
        <v>7</v>
      </c>
      <c r="S46" s="23" t="s">
        <v>7</v>
      </c>
      <c r="T46" s="23" t="s">
        <v>7</v>
      </c>
      <c r="U46" s="23" t="s">
        <v>7</v>
      </c>
      <c r="V46" s="23" t="s">
        <v>7</v>
      </c>
      <c r="W46" s="23" t="s">
        <v>7</v>
      </c>
      <c r="X46" s="23" t="s">
        <v>7</v>
      </c>
      <c r="Y46" s="23" t="s">
        <v>7</v>
      </c>
      <c r="Z46" s="85" t="s">
        <v>7</v>
      </c>
      <c r="AA46" s="85" t="s">
        <v>7</v>
      </c>
      <c r="AB46" s="27" t="s">
        <v>7</v>
      </c>
      <c r="AC46" s="42">
        <f t="shared" si="0"/>
        <v>12</v>
      </c>
    </row>
    <row r="47" spans="1:39" ht="16.899999999999999" customHeight="1">
      <c r="F47" s="448"/>
      <c r="J47" s="60" t="s">
        <v>4</v>
      </c>
      <c r="K47" s="6"/>
      <c r="L47" s="60" t="s">
        <v>4</v>
      </c>
      <c r="M47" s="6"/>
      <c r="N47" s="60" t="s">
        <v>4</v>
      </c>
      <c r="O47" s="60" t="s">
        <v>4</v>
      </c>
      <c r="P47" s="6"/>
      <c r="Q47" s="60" t="s">
        <v>4</v>
      </c>
      <c r="R47" s="60" t="s">
        <v>4</v>
      </c>
      <c r="S47" s="60" t="s">
        <v>4</v>
      </c>
      <c r="T47" s="60" t="s">
        <v>4</v>
      </c>
      <c r="U47" s="60" t="s">
        <v>4</v>
      </c>
      <c r="V47" s="60" t="s">
        <v>4</v>
      </c>
      <c r="W47" s="60" t="s">
        <v>4</v>
      </c>
      <c r="X47" s="60" t="s">
        <v>4</v>
      </c>
      <c r="Y47" s="60" t="s">
        <v>4</v>
      </c>
      <c r="Z47" s="86" t="s">
        <v>4</v>
      </c>
      <c r="AA47" s="86" t="s">
        <v>4</v>
      </c>
      <c r="AB47" s="61" t="s">
        <v>4</v>
      </c>
      <c r="AC47" s="42">
        <f t="shared" si="0"/>
        <v>16</v>
      </c>
    </row>
    <row r="48" spans="1:39" ht="16.899999999999999" customHeight="1">
      <c r="F48" s="448"/>
      <c r="W48" s="51" t="s">
        <v>15</v>
      </c>
      <c r="X48" s="51" t="s">
        <v>15</v>
      </c>
      <c r="Y48" s="51" t="s">
        <v>15</v>
      </c>
      <c r="Z48" s="56" t="s">
        <v>15</v>
      </c>
      <c r="AA48" s="56" t="s">
        <v>15</v>
      </c>
      <c r="AB48" s="50" t="s">
        <v>15</v>
      </c>
      <c r="AC48" s="42">
        <f t="shared" si="0"/>
        <v>6</v>
      </c>
    </row>
    <row r="49" spans="1:29" ht="16.899999999999999" customHeight="1">
      <c r="F49" s="448"/>
      <c r="Z49" s="55" t="s">
        <v>143</v>
      </c>
      <c r="AA49" s="55" t="s">
        <v>143</v>
      </c>
      <c r="AB49" s="62" t="s">
        <v>21</v>
      </c>
      <c r="AC49" s="42">
        <f>COUNTA(C49:AB49)</f>
        <v>3</v>
      </c>
    </row>
    <row r="50" spans="1:29" s="12" customFormat="1" ht="16.899999999999999" customHeight="1" thickBot="1">
      <c r="A50" s="11" t="s">
        <v>53</v>
      </c>
      <c r="B50" s="12">
        <f t="shared" ref="B50:AB50" si="2">COUNTA(B38:B49)</f>
        <v>0</v>
      </c>
      <c r="C50" s="12">
        <f t="shared" si="2"/>
        <v>1</v>
      </c>
      <c r="D50" s="12">
        <f t="shared" si="2"/>
        <v>1</v>
      </c>
      <c r="E50" s="12">
        <f t="shared" si="2"/>
        <v>1</v>
      </c>
      <c r="F50" s="443">
        <f t="shared" si="2"/>
        <v>1</v>
      </c>
      <c r="G50" s="12">
        <f t="shared" si="2"/>
        <v>2</v>
      </c>
      <c r="H50" s="12">
        <f t="shared" si="2"/>
        <v>2</v>
      </c>
      <c r="I50" s="12">
        <f t="shared" si="2"/>
        <v>0</v>
      </c>
      <c r="J50" s="12">
        <f t="shared" si="2"/>
        <v>2</v>
      </c>
      <c r="K50" s="12">
        <f t="shared" si="2"/>
        <v>1</v>
      </c>
      <c r="L50" s="12">
        <f t="shared" si="2"/>
        <v>2</v>
      </c>
      <c r="M50" s="12">
        <f t="shared" si="2"/>
        <v>2</v>
      </c>
      <c r="N50" s="12">
        <f t="shared" si="2"/>
        <v>4</v>
      </c>
      <c r="O50" s="12">
        <f t="shared" si="2"/>
        <v>4</v>
      </c>
      <c r="P50" s="12">
        <f t="shared" si="2"/>
        <v>2</v>
      </c>
      <c r="Q50" s="12">
        <f t="shared" si="2"/>
        <v>7</v>
      </c>
      <c r="R50" s="12">
        <f t="shared" si="2"/>
        <v>8</v>
      </c>
      <c r="S50" s="12">
        <f t="shared" si="2"/>
        <v>8</v>
      </c>
      <c r="T50" s="12">
        <f t="shared" si="2"/>
        <v>8</v>
      </c>
      <c r="U50" s="12">
        <f t="shared" si="2"/>
        <v>8</v>
      </c>
      <c r="V50" s="12">
        <f t="shared" si="2"/>
        <v>8</v>
      </c>
      <c r="W50" s="12">
        <f t="shared" si="2"/>
        <v>9</v>
      </c>
      <c r="X50" s="12">
        <f t="shared" si="2"/>
        <v>10</v>
      </c>
      <c r="Y50" s="12">
        <f t="shared" si="2"/>
        <v>11</v>
      </c>
      <c r="Z50" s="12">
        <f t="shared" si="2"/>
        <v>12</v>
      </c>
      <c r="AA50" s="35">
        <f t="shared" si="2"/>
        <v>12</v>
      </c>
      <c r="AB50" s="16">
        <f t="shared" si="2"/>
        <v>12</v>
      </c>
      <c r="AC50" s="89"/>
    </row>
    <row r="51" spans="1:29" ht="16.899999999999999" customHeight="1" thickTop="1">
      <c r="F51" s="448"/>
      <c r="Z51" s="506" t="s">
        <v>144</v>
      </c>
      <c r="AA51" s="506"/>
    </row>
    <row r="52" spans="1:29" s="159" customFormat="1" ht="16.899999999999999" customHeight="1">
      <c r="A52" s="495" t="s">
        <v>282</v>
      </c>
      <c r="B52" s="408" t="s">
        <v>293</v>
      </c>
      <c r="C52" s="159" t="s">
        <v>265</v>
      </c>
      <c r="D52" s="159" t="s">
        <v>294</v>
      </c>
      <c r="E52" s="159" t="s">
        <v>269</v>
      </c>
      <c r="F52" s="454" t="s">
        <v>272</v>
      </c>
      <c r="G52" s="159" t="s">
        <v>271</v>
      </c>
      <c r="H52" s="159" t="s">
        <v>524</v>
      </c>
      <c r="I52" s="159" t="s">
        <v>277</v>
      </c>
      <c r="J52" s="159" t="s">
        <v>278</v>
      </c>
      <c r="K52" s="5" t="s">
        <v>503</v>
      </c>
      <c r="L52" s="159" t="s">
        <v>281</v>
      </c>
      <c r="M52" s="492" t="s">
        <v>287</v>
      </c>
      <c r="N52" s="492" t="s">
        <v>504</v>
      </c>
      <c r="O52" s="159" t="s">
        <v>280</v>
      </c>
      <c r="P52" s="492" t="s">
        <v>283</v>
      </c>
      <c r="Q52" s="492" t="s">
        <v>292</v>
      </c>
      <c r="S52" s="159" t="s">
        <v>286</v>
      </c>
      <c r="U52" s="485" t="s">
        <v>775</v>
      </c>
      <c r="W52" s="159" t="s">
        <v>761</v>
      </c>
      <c r="X52" s="159" t="s">
        <v>761</v>
      </c>
      <c r="Y52" s="159" t="s">
        <v>761</v>
      </c>
      <c r="Z52" s="485" t="s">
        <v>775</v>
      </c>
      <c r="AA52" s="159" t="s">
        <v>761</v>
      </c>
      <c r="AB52" s="490" t="s">
        <v>798</v>
      </c>
      <c r="AC52" s="167"/>
    </row>
    <row r="53" spans="1:29" ht="16.899999999999999" customHeight="1">
      <c r="A53" s="495"/>
      <c r="B53" s="159" t="s">
        <v>262</v>
      </c>
      <c r="C53" s="5" t="s">
        <v>266</v>
      </c>
      <c r="D53" s="5" t="s">
        <v>295</v>
      </c>
      <c r="E53" s="408" t="s">
        <v>270</v>
      </c>
      <c r="F53" s="455" t="s">
        <v>273</v>
      </c>
      <c r="G53" s="5" t="s">
        <v>279</v>
      </c>
      <c r="H53" s="504" t="s">
        <v>579</v>
      </c>
      <c r="I53" s="5" t="s">
        <v>289</v>
      </c>
      <c r="K53" s="5" t="s">
        <v>639</v>
      </c>
      <c r="M53" s="492"/>
      <c r="N53" s="492"/>
      <c r="O53" s="5" t="s">
        <v>288</v>
      </c>
      <c r="P53" s="492"/>
      <c r="Q53" s="492"/>
      <c r="U53" s="485"/>
      <c r="Z53" s="485"/>
      <c r="AB53" s="490"/>
    </row>
    <row r="54" spans="1:29" ht="16.899999999999999" customHeight="1">
      <c r="A54" s="495"/>
      <c r="B54" s="5" t="s">
        <v>263</v>
      </c>
      <c r="C54" s="5" t="s">
        <v>585</v>
      </c>
      <c r="D54" s="5" t="s">
        <v>586</v>
      </c>
      <c r="E54" s="5" t="s">
        <v>284</v>
      </c>
      <c r="F54" s="448"/>
      <c r="G54" s="5" t="s">
        <v>285</v>
      </c>
      <c r="H54" s="504"/>
      <c r="I54" s="5" t="s">
        <v>290</v>
      </c>
      <c r="M54" s="5" t="s">
        <v>291</v>
      </c>
      <c r="O54" s="5" t="s">
        <v>688</v>
      </c>
      <c r="S54" s="161"/>
    </row>
    <row r="55" spans="1:29" ht="16.899999999999999" customHeight="1">
      <c r="A55" s="495"/>
      <c r="B55" s="5" t="s">
        <v>268</v>
      </c>
      <c r="C55" s="5" t="s">
        <v>267</v>
      </c>
      <c r="D55" s="8" t="s">
        <v>892</v>
      </c>
      <c r="E55" s="5" t="s">
        <v>276</v>
      </c>
      <c r="F55" s="448"/>
      <c r="G55" s="5" t="s">
        <v>388</v>
      </c>
      <c r="I55" s="487" t="s">
        <v>623</v>
      </c>
      <c r="S55" s="161"/>
    </row>
    <row r="56" spans="1:29" s="8" customFormat="1" ht="16.899999999999999" customHeight="1">
      <c r="A56" s="496"/>
      <c r="B56" s="8" t="s">
        <v>264</v>
      </c>
      <c r="C56" s="159" t="s">
        <v>274</v>
      </c>
      <c r="E56" s="8" t="s">
        <v>523</v>
      </c>
      <c r="F56" s="449"/>
      <c r="G56" s="8" t="s">
        <v>717</v>
      </c>
      <c r="I56" s="494"/>
      <c r="AB56" s="187"/>
      <c r="AC56" s="188"/>
    </row>
    <row r="57" spans="1:29" s="197" customFormat="1" ht="70.150000000000006" customHeight="1">
      <c r="A57" s="405" t="s">
        <v>583</v>
      </c>
      <c r="B57" s="197" t="s">
        <v>363</v>
      </c>
      <c r="C57" s="164" t="s">
        <v>587</v>
      </c>
      <c r="D57" s="164" t="s">
        <v>588</v>
      </c>
      <c r="E57" s="164" t="s">
        <v>597</v>
      </c>
      <c r="F57" s="456" t="s">
        <v>602</v>
      </c>
      <c r="G57" s="411" t="s">
        <v>603</v>
      </c>
      <c r="K57" s="415" t="s">
        <v>624</v>
      </c>
      <c r="P57" s="164" t="s">
        <v>699</v>
      </c>
      <c r="Q57" s="164" t="s">
        <v>714</v>
      </c>
      <c r="T57" s="164" t="s">
        <v>744</v>
      </c>
      <c r="Y57" s="164" t="s">
        <v>795</v>
      </c>
      <c r="Z57" s="164" t="s">
        <v>796</v>
      </c>
      <c r="AA57" s="164" t="s">
        <v>796</v>
      </c>
      <c r="AB57" s="406"/>
      <c r="AC57" s="407"/>
    </row>
    <row r="58" spans="1:29" ht="16.899999999999999" customHeight="1">
      <c r="F58" s="448"/>
    </row>
    <row r="59" spans="1:29" ht="16.899999999999999" customHeight="1">
      <c r="A59" s="161" t="s">
        <v>499</v>
      </c>
      <c r="B59" s="346" t="s">
        <v>56</v>
      </c>
      <c r="C59" s="346" t="s">
        <v>495</v>
      </c>
      <c r="D59" s="346" t="s">
        <v>515</v>
      </c>
      <c r="E59" s="346" t="s">
        <v>521</v>
      </c>
      <c r="F59" s="457" t="s">
        <v>544</v>
      </c>
      <c r="G59" s="403" t="s">
        <v>555</v>
      </c>
      <c r="H59" s="346" t="s">
        <v>568</v>
      </c>
      <c r="I59" s="346" t="s">
        <v>296</v>
      </c>
      <c r="J59" s="346" t="s">
        <v>300</v>
      </c>
      <c r="K59" s="403" t="s">
        <v>555</v>
      </c>
      <c r="L59" s="346" t="s">
        <v>649</v>
      </c>
      <c r="M59" s="191" t="s">
        <v>17</v>
      </c>
      <c r="N59" s="346" t="s">
        <v>665</v>
      </c>
      <c r="O59" s="346" t="s">
        <v>684</v>
      </c>
      <c r="Q59" s="346" t="s">
        <v>720</v>
      </c>
      <c r="R59" s="403" t="s">
        <v>555</v>
      </c>
      <c r="S59" s="346" t="s">
        <v>733</v>
      </c>
      <c r="T59" s="346" t="s">
        <v>740</v>
      </c>
      <c r="U59" s="346" t="s">
        <v>745</v>
      </c>
      <c r="V59" s="346" t="s">
        <v>749</v>
      </c>
      <c r="W59" s="346" t="s">
        <v>631</v>
      </c>
      <c r="X59" s="346" t="s">
        <v>637</v>
      </c>
      <c r="Y59" s="346" t="s">
        <v>749</v>
      </c>
      <c r="Z59" s="346" t="s">
        <v>778</v>
      </c>
      <c r="AA59" s="191" t="s">
        <v>17</v>
      </c>
      <c r="AB59" s="191" t="s">
        <v>26</v>
      </c>
    </row>
    <row r="60" spans="1:29" ht="16.899999999999999" customHeight="1">
      <c r="B60" s="93" t="s">
        <v>496</v>
      </c>
      <c r="C60" s="93" t="s">
        <v>497</v>
      </c>
      <c r="D60" s="93" t="s">
        <v>516</v>
      </c>
      <c r="E60" s="93" t="s">
        <v>522</v>
      </c>
      <c r="F60" s="458" t="s">
        <v>546</v>
      </c>
      <c r="G60" s="5" t="s">
        <v>557</v>
      </c>
      <c r="H60" s="93" t="s">
        <v>569</v>
      </c>
      <c r="I60" s="93" t="s">
        <v>546</v>
      </c>
      <c r="J60" s="93" t="s">
        <v>621</v>
      </c>
      <c r="K60" s="346" t="s">
        <v>629</v>
      </c>
      <c r="L60" s="93" t="s">
        <v>648</v>
      </c>
      <c r="M60" s="395" t="s">
        <v>505</v>
      </c>
      <c r="N60" s="93" t="s">
        <v>674</v>
      </c>
      <c r="O60" s="93" t="s">
        <v>685</v>
      </c>
      <c r="P60" s="5" t="s">
        <v>69</v>
      </c>
      <c r="Q60" s="93" t="s">
        <v>148</v>
      </c>
      <c r="R60" s="346" t="s">
        <v>726</v>
      </c>
      <c r="S60" s="93" t="s">
        <v>149</v>
      </c>
      <c r="T60" s="93" t="s">
        <v>148</v>
      </c>
      <c r="U60" s="93" t="s">
        <v>148</v>
      </c>
      <c r="V60" s="93" t="s">
        <v>148</v>
      </c>
      <c r="W60" s="93" t="s">
        <v>759</v>
      </c>
      <c r="X60" s="93" t="s">
        <v>758</v>
      </c>
      <c r="Y60" s="93" t="s">
        <v>768</v>
      </c>
      <c r="Z60" s="93" t="s">
        <v>779</v>
      </c>
      <c r="AA60" s="395" t="s">
        <v>505</v>
      </c>
      <c r="AB60" s="395" t="s">
        <v>505</v>
      </c>
    </row>
    <row r="61" spans="1:29" ht="16.899999999999999" customHeight="1">
      <c r="C61" s="5" t="s">
        <v>495</v>
      </c>
      <c r="D61" s="346" t="s">
        <v>517</v>
      </c>
      <c r="E61" s="5" t="s">
        <v>525</v>
      </c>
      <c r="F61" s="459" t="s">
        <v>547</v>
      </c>
      <c r="G61" s="334" t="s">
        <v>558</v>
      </c>
      <c r="H61" s="5" t="s">
        <v>576</v>
      </c>
      <c r="I61" s="191" t="s">
        <v>297</v>
      </c>
      <c r="J61" s="5" t="s">
        <v>299</v>
      </c>
      <c r="K61" s="93" t="s">
        <v>569</v>
      </c>
      <c r="L61" s="5" t="s">
        <v>650</v>
      </c>
      <c r="M61" s="497" t="s">
        <v>506</v>
      </c>
      <c r="N61" s="6" t="s">
        <v>676</v>
      </c>
      <c r="O61" s="6" t="s">
        <v>686</v>
      </c>
      <c r="P61" s="334" t="s">
        <v>698</v>
      </c>
      <c r="Q61" s="6" t="s">
        <v>721</v>
      </c>
      <c r="R61" s="93" t="s">
        <v>148</v>
      </c>
      <c r="S61" s="423" t="s">
        <v>734</v>
      </c>
      <c r="T61" s="346" t="s">
        <v>544</v>
      </c>
      <c r="U61" s="346" t="s">
        <v>746</v>
      </c>
      <c r="V61" s="423" t="s">
        <v>734</v>
      </c>
      <c r="W61" s="423" t="s">
        <v>756</v>
      </c>
      <c r="X61" s="423" t="s">
        <v>760</v>
      </c>
      <c r="Y61" s="423" t="s">
        <v>769</v>
      </c>
      <c r="Z61" s="346" t="s">
        <v>703</v>
      </c>
      <c r="AA61" s="423" t="s">
        <v>786</v>
      </c>
      <c r="AB61" s="424" t="s">
        <v>797</v>
      </c>
    </row>
    <row r="62" spans="1:29" ht="16.899999999999999" customHeight="1">
      <c r="C62" s="334" t="s">
        <v>498</v>
      </c>
      <c r="D62" s="93" t="s">
        <v>518</v>
      </c>
      <c r="E62" s="334" t="s">
        <v>526</v>
      </c>
      <c r="F62" s="460" t="s">
        <v>518</v>
      </c>
      <c r="G62" s="403" t="s">
        <v>559</v>
      </c>
      <c r="H62" s="334" t="s">
        <v>553</v>
      </c>
      <c r="I62" s="395" t="s">
        <v>505</v>
      </c>
      <c r="J62" s="334" t="s">
        <v>569</v>
      </c>
      <c r="K62" s="5" t="s">
        <v>635</v>
      </c>
      <c r="L62" s="334" t="s">
        <v>651</v>
      </c>
      <c r="M62" s="497"/>
      <c r="N62" s="334" t="s">
        <v>667</v>
      </c>
      <c r="O62" s="334" t="s">
        <v>687</v>
      </c>
      <c r="P62" s="5" t="s">
        <v>703</v>
      </c>
      <c r="Q62" s="334" t="s">
        <v>149</v>
      </c>
      <c r="R62" s="423" t="s">
        <v>722</v>
      </c>
      <c r="S62" s="5" t="s">
        <v>739</v>
      </c>
      <c r="T62" s="93" t="s">
        <v>149</v>
      </c>
      <c r="U62" s="93" t="s">
        <v>148</v>
      </c>
      <c r="Y62" s="191" t="s">
        <v>695</v>
      </c>
      <c r="Z62" s="93" t="s">
        <v>780</v>
      </c>
    </row>
    <row r="63" spans="1:29" ht="16.899999999999999" customHeight="1">
      <c r="C63" s="5" t="s">
        <v>495</v>
      </c>
      <c r="D63" s="5" t="s">
        <v>495</v>
      </c>
      <c r="E63" s="5" t="s">
        <v>527</v>
      </c>
      <c r="F63" s="461" t="s">
        <v>300</v>
      </c>
      <c r="G63" s="346" t="s">
        <v>557</v>
      </c>
      <c r="H63" s="5" t="s">
        <v>531</v>
      </c>
      <c r="I63" s="5" t="s">
        <v>642</v>
      </c>
      <c r="J63" s="5" t="s">
        <v>619</v>
      </c>
      <c r="K63" s="334" t="s">
        <v>546</v>
      </c>
      <c r="L63" s="5" t="s">
        <v>652</v>
      </c>
      <c r="M63" s="395" t="s">
        <v>507</v>
      </c>
      <c r="N63" s="6" t="s">
        <v>677</v>
      </c>
      <c r="O63" s="5" t="s">
        <v>689</v>
      </c>
      <c r="P63" s="334" t="s">
        <v>705</v>
      </c>
      <c r="Q63" s="6" t="s">
        <v>724</v>
      </c>
      <c r="S63" s="334" t="s">
        <v>152</v>
      </c>
      <c r="T63" s="423" t="s">
        <v>738</v>
      </c>
      <c r="U63" s="346" t="s">
        <v>747</v>
      </c>
      <c r="V63" s="191" t="s">
        <v>750</v>
      </c>
      <c r="W63" s="423" t="s">
        <v>757</v>
      </c>
      <c r="X63" s="423" t="s">
        <v>757</v>
      </c>
      <c r="Y63" s="395" t="s">
        <v>770</v>
      </c>
      <c r="Z63" s="424" t="s">
        <v>781</v>
      </c>
      <c r="AB63" s="423" t="s">
        <v>783</v>
      </c>
    </row>
    <row r="64" spans="1:29" ht="16.899999999999999" customHeight="1">
      <c r="C64" s="334" t="s">
        <v>498</v>
      </c>
      <c r="D64" s="334" t="s">
        <v>497</v>
      </c>
      <c r="E64" s="334" t="s">
        <v>528</v>
      </c>
      <c r="F64" s="462" t="s">
        <v>548</v>
      </c>
      <c r="G64" s="93" t="s">
        <v>562</v>
      </c>
      <c r="H64" s="334" t="s">
        <v>570</v>
      </c>
      <c r="I64" s="334" t="s">
        <v>570</v>
      </c>
      <c r="J64" s="334" t="s">
        <v>570</v>
      </c>
      <c r="K64" s="5" t="s">
        <v>634</v>
      </c>
      <c r="L64" s="334" t="s">
        <v>646</v>
      </c>
      <c r="N64" s="334" t="s">
        <v>621</v>
      </c>
      <c r="O64" s="334" t="s">
        <v>690</v>
      </c>
      <c r="P64" s="403" t="s">
        <v>559</v>
      </c>
      <c r="Q64" s="334" t="s">
        <v>149</v>
      </c>
      <c r="R64" s="403" t="s">
        <v>559</v>
      </c>
      <c r="T64" s="346" t="s">
        <v>741</v>
      </c>
      <c r="U64" s="93" t="s">
        <v>149</v>
      </c>
      <c r="V64" s="395" t="s">
        <v>505</v>
      </c>
      <c r="Y64" s="191" t="s">
        <v>751</v>
      </c>
      <c r="Z64" s="93" t="s">
        <v>767</v>
      </c>
    </row>
    <row r="65" spans="1:29" ht="16.899999999999999" customHeight="1">
      <c r="D65" s="5" t="s">
        <v>495</v>
      </c>
      <c r="E65" s="5" t="s">
        <v>529</v>
      </c>
      <c r="F65" s="448" t="s">
        <v>549</v>
      </c>
      <c r="G65" s="5" t="s">
        <v>563</v>
      </c>
      <c r="H65" s="5" t="s">
        <v>571</v>
      </c>
      <c r="I65" s="5" t="s">
        <v>641</v>
      </c>
      <c r="J65" s="5" t="s">
        <v>622</v>
      </c>
      <c r="K65" s="334" t="s">
        <v>633</v>
      </c>
      <c r="L65" s="5" t="s">
        <v>653</v>
      </c>
      <c r="N65" s="6" t="s">
        <v>675</v>
      </c>
      <c r="O65" s="5" t="s">
        <v>691</v>
      </c>
      <c r="P65" s="5" t="s">
        <v>706</v>
      </c>
      <c r="Q65" s="423" t="s">
        <v>722</v>
      </c>
      <c r="R65" s="346" t="s">
        <v>727</v>
      </c>
      <c r="T65" s="93" t="s">
        <v>149</v>
      </c>
      <c r="U65" s="423" t="s">
        <v>734</v>
      </c>
      <c r="V65" s="191" t="s">
        <v>751</v>
      </c>
      <c r="W65" s="423" t="s">
        <v>757</v>
      </c>
      <c r="Y65" s="395" t="s">
        <v>771</v>
      </c>
      <c r="Z65" s="423" t="s">
        <v>782</v>
      </c>
      <c r="AB65" s="491" t="s">
        <v>799</v>
      </c>
    </row>
    <row r="66" spans="1:29" ht="16.899999999999999" customHeight="1">
      <c r="D66" s="334" t="s">
        <v>496</v>
      </c>
      <c r="E66" s="334" t="s">
        <v>530</v>
      </c>
      <c r="F66" s="462" t="s">
        <v>550</v>
      </c>
      <c r="G66" s="334" t="s">
        <v>554</v>
      </c>
      <c r="H66" s="334" t="s">
        <v>545</v>
      </c>
      <c r="I66" s="334" t="s">
        <v>545</v>
      </c>
      <c r="J66" s="334" t="s">
        <v>545</v>
      </c>
      <c r="K66" s="5" t="s">
        <v>636</v>
      </c>
      <c r="L66" s="334" t="s">
        <v>633</v>
      </c>
      <c r="N66" s="334" t="s">
        <v>655</v>
      </c>
      <c r="O66" s="334" t="s">
        <v>692</v>
      </c>
      <c r="P66" s="334" t="s">
        <v>707</v>
      </c>
      <c r="R66" s="93" t="s">
        <v>151</v>
      </c>
      <c r="T66" s="423" t="s">
        <v>743</v>
      </c>
      <c r="V66" s="395" t="s">
        <v>704</v>
      </c>
      <c r="AB66" s="491"/>
    </row>
    <row r="67" spans="1:29" ht="16.899999999999999" customHeight="1">
      <c r="D67" s="5" t="s">
        <v>519</v>
      </c>
      <c r="E67" s="5" t="s">
        <v>531</v>
      </c>
      <c r="F67" s="448" t="s">
        <v>551</v>
      </c>
      <c r="G67" s="5" t="s">
        <v>565</v>
      </c>
      <c r="H67" s="5" t="s">
        <v>572</v>
      </c>
      <c r="I67" s="5" t="s">
        <v>455</v>
      </c>
      <c r="J67" s="5" t="s">
        <v>620</v>
      </c>
      <c r="K67" s="334" t="s">
        <v>530</v>
      </c>
      <c r="L67" s="5" t="s">
        <v>654</v>
      </c>
      <c r="N67" s="6" t="s">
        <v>675</v>
      </c>
      <c r="O67" s="5" t="s">
        <v>693</v>
      </c>
      <c r="P67" s="5" t="s">
        <v>708</v>
      </c>
      <c r="Q67" s="423" t="s">
        <v>723</v>
      </c>
      <c r="R67" s="346" t="s">
        <v>732</v>
      </c>
      <c r="AB67" s="491"/>
    </row>
    <row r="68" spans="1:29" ht="16.899999999999999" customHeight="1">
      <c r="D68" s="334" t="s">
        <v>496</v>
      </c>
      <c r="E68" s="334" t="s">
        <v>533</v>
      </c>
      <c r="F68" s="462" t="s">
        <v>552</v>
      </c>
      <c r="G68" s="334" t="s">
        <v>564</v>
      </c>
      <c r="H68" s="334" t="s">
        <v>573</v>
      </c>
      <c r="I68" s="334" t="s">
        <v>530</v>
      </c>
      <c r="J68" s="334" t="s">
        <v>545</v>
      </c>
      <c r="K68" s="403" t="s">
        <v>559</v>
      </c>
      <c r="L68" s="334" t="s">
        <v>621</v>
      </c>
      <c r="N68" s="334" t="s">
        <v>667</v>
      </c>
      <c r="O68" s="334" t="s">
        <v>655</v>
      </c>
      <c r="P68" s="334" t="s">
        <v>655</v>
      </c>
      <c r="R68" s="93" t="s">
        <v>648</v>
      </c>
      <c r="AB68" s="491"/>
    </row>
    <row r="69" spans="1:29" ht="16.899999999999999" customHeight="1">
      <c r="E69" s="5" t="s">
        <v>538</v>
      </c>
      <c r="F69" s="448" t="s">
        <v>538</v>
      </c>
      <c r="G69" s="5" t="s">
        <v>565</v>
      </c>
      <c r="H69" s="5" t="s">
        <v>529</v>
      </c>
      <c r="I69" s="5" t="s">
        <v>613</v>
      </c>
      <c r="J69" s="5" t="s">
        <v>298</v>
      </c>
      <c r="K69" s="346" t="s">
        <v>637</v>
      </c>
      <c r="L69" s="5" t="s">
        <v>636</v>
      </c>
      <c r="N69" s="6" t="s">
        <v>678</v>
      </c>
      <c r="O69" s="5" t="s">
        <v>694</v>
      </c>
      <c r="R69" s="423" t="s">
        <v>729</v>
      </c>
    </row>
    <row r="70" spans="1:29" ht="16.899999999999999" customHeight="1">
      <c r="E70" s="334" t="s">
        <v>539</v>
      </c>
      <c r="F70" s="462" t="s">
        <v>553</v>
      </c>
      <c r="G70" s="334" t="s">
        <v>561</v>
      </c>
      <c r="H70" s="334" t="s">
        <v>574</v>
      </c>
      <c r="I70" s="334" t="s">
        <v>550</v>
      </c>
      <c r="J70" s="334" t="s">
        <v>558</v>
      </c>
      <c r="K70" s="93" t="s">
        <v>638</v>
      </c>
      <c r="L70" s="334" t="s">
        <v>574</v>
      </c>
      <c r="N70" s="334" t="s">
        <v>679</v>
      </c>
      <c r="O70" s="334" t="s">
        <v>692</v>
      </c>
    </row>
    <row r="71" spans="1:29" ht="16.899999999999999" customHeight="1">
      <c r="E71" s="5" t="s">
        <v>534</v>
      </c>
      <c r="F71" s="448"/>
      <c r="G71" s="5" t="s">
        <v>566</v>
      </c>
      <c r="H71" s="5" t="s">
        <v>575</v>
      </c>
      <c r="J71" s="5" t="s">
        <v>285</v>
      </c>
      <c r="K71" s="5" t="s">
        <v>640</v>
      </c>
      <c r="N71" s="191"/>
      <c r="O71" s="191" t="s">
        <v>695</v>
      </c>
    </row>
    <row r="72" spans="1:29" ht="16.899999999999999" customHeight="1">
      <c r="E72" s="334" t="s">
        <v>532</v>
      </c>
      <c r="F72" s="448"/>
      <c r="G72" s="334" t="s">
        <v>550</v>
      </c>
      <c r="H72" s="334" t="s">
        <v>574</v>
      </c>
      <c r="J72" s="334" t="s">
        <v>562</v>
      </c>
      <c r="K72" s="334" t="s">
        <v>633</v>
      </c>
      <c r="N72" s="395"/>
      <c r="O72" s="395" t="s">
        <v>698</v>
      </c>
    </row>
    <row r="73" spans="1:29" ht="16.899999999999999" customHeight="1">
      <c r="F73" s="448"/>
    </row>
    <row r="74" spans="1:29" ht="16.899999999999999" customHeight="1">
      <c r="F74" s="448"/>
    </row>
    <row r="75" spans="1:29" s="58" customFormat="1" ht="16.899999999999999" customHeight="1">
      <c r="F75" s="463"/>
      <c r="AB75" s="189"/>
      <c r="AC75" s="394"/>
    </row>
    <row r="76" spans="1:29" ht="16.899999999999999" customHeight="1">
      <c r="A76" s="161" t="s">
        <v>500</v>
      </c>
      <c r="C76" s="392" t="s">
        <v>584</v>
      </c>
      <c r="D76" s="392" t="s">
        <v>543</v>
      </c>
      <c r="E76" s="392" t="s">
        <v>542</v>
      </c>
      <c r="F76" s="464"/>
      <c r="I76" s="392" t="s">
        <v>614</v>
      </c>
      <c r="L76" s="416" t="s">
        <v>221</v>
      </c>
      <c r="M76" s="392" t="s">
        <v>508</v>
      </c>
      <c r="P76" s="403" t="s">
        <v>559</v>
      </c>
      <c r="S76" s="416" t="s">
        <v>737</v>
      </c>
      <c r="T76" s="416" t="s">
        <v>752</v>
      </c>
      <c r="U76" s="416" t="s">
        <v>748</v>
      </c>
      <c r="V76" s="416" t="s">
        <v>737</v>
      </c>
      <c r="W76" s="416" t="s">
        <v>766</v>
      </c>
      <c r="X76" s="416" t="s">
        <v>631</v>
      </c>
      <c r="AA76" s="416" t="s">
        <v>791</v>
      </c>
    </row>
    <row r="77" spans="1:29" ht="16.899999999999999" customHeight="1">
      <c r="C77" s="373" t="s">
        <v>501</v>
      </c>
      <c r="D77" s="373" t="s">
        <v>497</v>
      </c>
      <c r="E77" s="501" t="s">
        <v>535</v>
      </c>
      <c r="F77" s="465"/>
      <c r="I77" s="373" t="s">
        <v>615</v>
      </c>
      <c r="L77" s="373" t="s">
        <v>647</v>
      </c>
      <c r="M77" s="373" t="s">
        <v>509</v>
      </c>
      <c r="P77" s="416" t="s">
        <v>703</v>
      </c>
      <c r="S77" s="373" t="s">
        <v>735</v>
      </c>
      <c r="T77" s="373" t="s">
        <v>149</v>
      </c>
      <c r="U77" s="373" t="s">
        <v>148</v>
      </c>
      <c r="V77" s="373" t="s">
        <v>735</v>
      </c>
      <c r="W77" s="373" t="s">
        <v>148</v>
      </c>
      <c r="X77" s="373" t="s">
        <v>759</v>
      </c>
      <c r="AA77" s="416" t="s">
        <v>790</v>
      </c>
    </row>
    <row r="78" spans="1:29" ht="16.899999999999999" customHeight="1">
      <c r="C78" s="392" t="s">
        <v>584</v>
      </c>
      <c r="E78" s="501"/>
      <c r="F78" s="448"/>
      <c r="P78" s="373" t="s">
        <v>704</v>
      </c>
      <c r="V78" s="416" t="s">
        <v>753</v>
      </c>
      <c r="AA78" s="416" t="s">
        <v>788</v>
      </c>
    </row>
    <row r="79" spans="1:29" ht="16.899999999999999" customHeight="1">
      <c r="C79" s="373" t="s">
        <v>501</v>
      </c>
      <c r="E79" s="501"/>
      <c r="F79" s="448"/>
      <c r="V79" s="373" t="s">
        <v>149</v>
      </c>
      <c r="AA79" s="416" t="s">
        <v>789</v>
      </c>
    </row>
    <row r="80" spans="1:29" ht="16.899999999999999" customHeight="1">
      <c r="F80" s="448"/>
      <c r="AA80" s="416" t="s">
        <v>787</v>
      </c>
    </row>
    <row r="81" spans="1:29" s="58" customFormat="1" ht="16.899999999999999" customHeight="1">
      <c r="F81" s="463"/>
      <c r="AB81" s="189"/>
      <c r="AC81" s="394"/>
    </row>
    <row r="82" spans="1:29" ht="16.899999999999999" customHeight="1">
      <c r="A82" s="393" t="s">
        <v>502</v>
      </c>
      <c r="F82" s="448"/>
      <c r="N82" s="418" t="s">
        <v>666</v>
      </c>
      <c r="S82" s="418" t="s">
        <v>736</v>
      </c>
      <c r="X82" s="418" t="s">
        <v>631</v>
      </c>
      <c r="Y82" s="418" t="s">
        <v>695</v>
      </c>
    </row>
    <row r="83" spans="1:29" ht="16.899999999999999" customHeight="1">
      <c r="A83" s="393"/>
      <c r="F83" s="448"/>
      <c r="N83" s="417" t="s">
        <v>655</v>
      </c>
      <c r="S83" s="417" t="s">
        <v>735</v>
      </c>
      <c r="X83" s="417" t="s">
        <v>759</v>
      </c>
      <c r="Y83" s="417" t="s">
        <v>770</v>
      </c>
    </row>
    <row r="84" spans="1:29" ht="16.899999999999999" customHeight="1">
      <c r="A84" s="393"/>
      <c r="F84" s="448"/>
      <c r="N84" s="418" t="s">
        <v>197</v>
      </c>
      <c r="Y84" s="418" t="s">
        <v>751</v>
      </c>
    </row>
    <row r="85" spans="1:29" ht="16.899999999999999" customHeight="1">
      <c r="A85" s="393"/>
      <c r="F85" s="448"/>
      <c r="N85" s="417" t="s">
        <v>668</v>
      </c>
      <c r="Y85" s="417" t="s">
        <v>771</v>
      </c>
    </row>
    <row r="86" spans="1:29" ht="16.899999999999999" customHeight="1">
      <c r="F86" s="448"/>
    </row>
    <row r="87" spans="1:29" s="58" customFormat="1" ht="16.899999999999999" customHeight="1">
      <c r="F87" s="463"/>
      <c r="AB87" s="189"/>
      <c r="AC87" s="394"/>
    </row>
    <row r="88" spans="1:29" ht="16.899999999999999" customHeight="1">
      <c r="A88" s="161" t="s">
        <v>536</v>
      </c>
      <c r="E88" s="5" t="s">
        <v>481</v>
      </c>
      <c r="F88" s="448"/>
      <c r="G88" s="207" t="s">
        <v>430</v>
      </c>
      <c r="H88" s="5" t="s">
        <v>578</v>
      </c>
      <c r="I88" s="5" t="s">
        <v>455</v>
      </c>
      <c r="K88" s="5" t="s">
        <v>636</v>
      </c>
    </row>
    <row r="89" spans="1:29" ht="16.899999999999999" customHeight="1">
      <c r="D89" s="334"/>
      <c r="E89" s="334" t="s">
        <v>537</v>
      </c>
      <c r="F89" s="448"/>
      <c r="G89" s="207" t="s">
        <v>567</v>
      </c>
      <c r="K89" s="334" t="s">
        <v>537</v>
      </c>
    </row>
    <row r="90" spans="1:29" ht="16.899999999999999" customHeight="1">
      <c r="F90" s="448"/>
      <c r="P90" s="8"/>
    </row>
    <row r="91" spans="1:29" s="58" customFormat="1" ht="16.899999999999999" customHeight="1">
      <c r="F91" s="463"/>
      <c r="P91" s="5"/>
      <c r="AB91" s="189"/>
      <c r="AC91" s="394"/>
    </row>
    <row r="92" spans="1:29" ht="16.899999999999999" customHeight="1">
      <c r="A92" s="498" t="s">
        <v>512</v>
      </c>
      <c r="B92" s="5" t="s">
        <v>49</v>
      </c>
      <c r="C92" s="5" t="s">
        <v>49</v>
      </c>
      <c r="D92" s="5" t="s">
        <v>49</v>
      </c>
      <c r="E92" s="499" t="s">
        <v>520</v>
      </c>
      <c r="F92" s="448" t="s">
        <v>541</v>
      </c>
      <c r="G92" s="403" t="s">
        <v>555</v>
      </c>
      <c r="H92" s="5" t="s">
        <v>176</v>
      </c>
      <c r="I92" s="5" t="s">
        <v>177</v>
      </c>
      <c r="J92" s="5" t="s">
        <v>568</v>
      </c>
      <c r="K92" s="5" t="s">
        <v>631</v>
      </c>
      <c r="L92" s="6" t="s">
        <v>58</v>
      </c>
      <c r="M92" s="5" t="s">
        <v>181</v>
      </c>
      <c r="O92" s="5" t="s">
        <v>700</v>
      </c>
      <c r="P92" s="5" t="s">
        <v>57</v>
      </c>
      <c r="Q92" s="5" t="s">
        <v>74</v>
      </c>
      <c r="R92" s="5" t="s">
        <v>764</v>
      </c>
      <c r="S92" s="5" t="s">
        <v>731</v>
      </c>
      <c r="T92" s="5" t="s">
        <v>742</v>
      </c>
      <c r="W92" s="5" t="s">
        <v>765</v>
      </c>
      <c r="Y92" s="6" t="s">
        <v>631</v>
      </c>
      <c r="Z92" s="6" t="s">
        <v>69</v>
      </c>
      <c r="AA92" s="5" t="s">
        <v>792</v>
      </c>
    </row>
    <row r="93" spans="1:29" ht="16.899999999999999" customHeight="1">
      <c r="A93" s="498"/>
      <c r="B93" s="334" t="s">
        <v>497</v>
      </c>
      <c r="C93" s="334" t="s">
        <v>513</v>
      </c>
      <c r="D93" s="334" t="s">
        <v>514</v>
      </c>
      <c r="E93" s="499"/>
      <c r="F93" s="462" t="s">
        <v>540</v>
      </c>
      <c r="G93" s="6" t="s">
        <v>58</v>
      </c>
      <c r="H93" s="334" t="s">
        <v>577</v>
      </c>
      <c r="I93" s="334" t="s">
        <v>530</v>
      </c>
      <c r="J93" s="334" t="s">
        <v>569</v>
      </c>
      <c r="K93" s="334" t="s">
        <v>632</v>
      </c>
      <c r="L93" s="334" t="s">
        <v>556</v>
      </c>
      <c r="M93" s="334" t="s">
        <v>569</v>
      </c>
      <c r="O93" s="334" t="s">
        <v>681</v>
      </c>
      <c r="P93" s="334" t="s">
        <v>701</v>
      </c>
      <c r="Q93" s="334" t="s">
        <v>151</v>
      </c>
      <c r="R93" s="334" t="s">
        <v>149</v>
      </c>
      <c r="S93" s="334" t="s">
        <v>730</v>
      </c>
      <c r="T93" s="334" t="s">
        <v>148</v>
      </c>
      <c r="W93" s="334" t="s">
        <v>149</v>
      </c>
      <c r="Y93" s="334" t="s">
        <v>759</v>
      </c>
      <c r="Z93" s="334" t="s">
        <v>770</v>
      </c>
      <c r="AA93" s="334" t="s">
        <v>793</v>
      </c>
    </row>
    <row r="94" spans="1:29" ht="16.899999999999999" customHeight="1">
      <c r="D94" s="5" t="s">
        <v>35</v>
      </c>
      <c r="E94" s="499"/>
      <c r="F94" s="448"/>
      <c r="G94" s="334" t="s">
        <v>556</v>
      </c>
      <c r="J94" s="5" t="s">
        <v>63</v>
      </c>
      <c r="L94" s="5" t="s">
        <v>645</v>
      </c>
      <c r="M94" s="5" t="s">
        <v>657</v>
      </c>
      <c r="O94" s="5" t="s">
        <v>184</v>
      </c>
      <c r="R94" s="403" t="s">
        <v>559</v>
      </c>
      <c r="T94" s="5" t="s">
        <v>754</v>
      </c>
    </row>
    <row r="95" spans="1:29" ht="16.899999999999999" customHeight="1">
      <c r="D95" s="334" t="s">
        <v>497</v>
      </c>
      <c r="E95" s="499"/>
      <c r="F95" s="448"/>
      <c r="G95" s="403" t="s">
        <v>559</v>
      </c>
      <c r="J95" s="334" t="s">
        <v>618</v>
      </c>
      <c r="L95" s="334" t="s">
        <v>646</v>
      </c>
      <c r="M95" s="334" t="s">
        <v>656</v>
      </c>
      <c r="O95" s="334" t="s">
        <v>682</v>
      </c>
      <c r="P95" s="5" t="s">
        <v>702</v>
      </c>
      <c r="R95" s="5" t="s">
        <v>57</v>
      </c>
      <c r="T95" s="334" t="s">
        <v>216</v>
      </c>
    </row>
    <row r="96" spans="1:29" ht="16.899999999999999" customHeight="1">
      <c r="E96" s="499"/>
      <c r="F96" s="448"/>
      <c r="G96" s="442" t="s">
        <v>29</v>
      </c>
      <c r="P96" s="334" t="s">
        <v>698</v>
      </c>
      <c r="R96" s="334" t="s">
        <v>728</v>
      </c>
    </row>
    <row r="97" spans="1:29" ht="16.899999999999999" customHeight="1">
      <c r="E97" s="499"/>
      <c r="F97" s="448"/>
      <c r="G97" s="334" t="s">
        <v>560</v>
      </c>
      <c r="R97" s="5" t="s">
        <v>58</v>
      </c>
    </row>
    <row r="98" spans="1:29" ht="16.899999999999999" customHeight="1">
      <c r="E98" s="499"/>
      <c r="F98" s="448"/>
      <c r="G98" s="6" t="s">
        <v>58</v>
      </c>
      <c r="R98" s="334" t="s">
        <v>728</v>
      </c>
    </row>
    <row r="99" spans="1:29" ht="16.899999999999999" customHeight="1">
      <c r="E99" s="499"/>
      <c r="F99" s="448"/>
      <c r="G99" s="334" t="s">
        <v>554</v>
      </c>
    </row>
    <row r="100" spans="1:29" s="8" customFormat="1" ht="16.899999999999999" customHeight="1">
      <c r="E100" s="500"/>
      <c r="F100" s="449"/>
      <c r="AB100" s="187"/>
      <c r="AC100" s="188"/>
    </row>
    <row r="101" spans="1:29" ht="16.899999999999999" customHeight="1">
      <c r="E101" s="402"/>
      <c r="F101" s="448"/>
      <c r="Q101" s="5" t="s">
        <v>716</v>
      </c>
    </row>
    <row r="102" spans="1:29" ht="16.899999999999999" customHeight="1">
      <c r="A102" s="161" t="s">
        <v>589</v>
      </c>
      <c r="B102" s="412" t="s">
        <v>34</v>
      </c>
      <c r="C102" s="487" t="s">
        <v>592</v>
      </c>
      <c r="D102" s="487" t="s">
        <v>594</v>
      </c>
      <c r="E102" s="528" t="s">
        <v>598</v>
      </c>
      <c r="F102" s="530" t="s">
        <v>599</v>
      </c>
      <c r="G102" s="485" t="s">
        <v>605</v>
      </c>
      <c r="H102" s="485" t="s">
        <v>610</v>
      </c>
      <c r="I102" s="485" t="s">
        <v>612</v>
      </c>
      <c r="J102" s="528" t="s">
        <v>616</v>
      </c>
      <c r="K102" s="487" t="s">
        <v>625</v>
      </c>
      <c r="L102" s="487" t="s">
        <v>643</v>
      </c>
      <c r="M102" s="5" t="s">
        <v>659</v>
      </c>
      <c r="N102" s="5" t="s">
        <v>670</v>
      </c>
      <c r="O102" s="485" t="s">
        <v>683</v>
      </c>
      <c r="P102" s="487" t="s">
        <v>709</v>
      </c>
      <c r="Q102" s="485" t="s">
        <v>806</v>
      </c>
      <c r="Y102" s="493" t="s">
        <v>772</v>
      </c>
      <c r="Z102" s="485" t="s">
        <v>777</v>
      </c>
      <c r="AA102" s="485" t="s">
        <v>785</v>
      </c>
      <c r="AB102" s="488" t="s">
        <v>802</v>
      </c>
    </row>
    <row r="103" spans="1:29" ht="16.899999999999999" customHeight="1">
      <c r="B103" s="412" t="s">
        <v>591</v>
      </c>
      <c r="C103" s="487"/>
      <c r="D103" s="487"/>
      <c r="E103" s="528"/>
      <c r="F103" s="530"/>
      <c r="G103" s="485"/>
      <c r="H103" s="485"/>
      <c r="I103" s="485"/>
      <c r="J103" s="528"/>
      <c r="K103" s="487"/>
      <c r="L103" s="487"/>
      <c r="M103" s="5" t="s">
        <v>660</v>
      </c>
      <c r="N103" s="487" t="s">
        <v>671</v>
      </c>
      <c r="O103" s="485"/>
      <c r="P103" s="487"/>
      <c r="Q103" s="485"/>
      <c r="Y103" s="493"/>
      <c r="Z103" s="485"/>
      <c r="AA103" s="485"/>
      <c r="AB103" s="488"/>
    </row>
    <row r="104" spans="1:29" ht="16.899999999999999" customHeight="1">
      <c r="B104" s="412"/>
      <c r="C104" s="487"/>
      <c r="D104" s="487"/>
      <c r="E104" s="528"/>
      <c r="F104" s="530"/>
      <c r="G104" s="485"/>
      <c r="H104" s="485"/>
      <c r="I104" s="485"/>
      <c r="J104" s="528"/>
      <c r="K104" s="487"/>
      <c r="L104" s="487"/>
      <c r="M104" s="492" t="s">
        <v>661</v>
      </c>
      <c r="N104" s="487"/>
      <c r="O104" s="485"/>
      <c r="P104" s="487"/>
      <c r="Q104" s="485"/>
      <c r="Y104" s="493"/>
      <c r="Z104" s="485"/>
      <c r="AA104" s="485"/>
      <c r="AB104" s="488"/>
    </row>
    <row r="105" spans="1:29" ht="16.899999999999999" customHeight="1">
      <c r="B105" s="412"/>
      <c r="C105" s="487"/>
      <c r="D105" s="487"/>
      <c r="E105" s="528"/>
      <c r="F105" s="530"/>
      <c r="G105" s="485"/>
      <c r="H105" s="485"/>
      <c r="I105" s="485"/>
      <c r="J105" s="528"/>
      <c r="K105" s="414" t="s">
        <v>626</v>
      </c>
      <c r="L105" s="487"/>
      <c r="M105" s="492"/>
      <c r="N105" s="487"/>
      <c r="O105" s="485"/>
      <c r="P105" s="487"/>
      <c r="Q105" s="5" t="s">
        <v>711</v>
      </c>
      <c r="Y105" s="487" t="s">
        <v>774</v>
      </c>
      <c r="Z105" s="485"/>
      <c r="AA105" s="485"/>
      <c r="AB105" s="488"/>
    </row>
    <row r="106" spans="1:29" ht="16.899999999999999" customHeight="1">
      <c r="B106" s="412"/>
      <c r="C106" s="487"/>
      <c r="D106" s="487"/>
      <c r="E106" s="528"/>
      <c r="F106" s="530"/>
      <c r="G106" s="485"/>
      <c r="H106" s="485"/>
      <c r="I106" s="485"/>
      <c r="J106" s="528"/>
      <c r="K106" s="410"/>
      <c r="L106" s="487"/>
      <c r="M106" s="409"/>
      <c r="N106" s="487"/>
      <c r="P106" s="487"/>
      <c r="Q106" s="485" t="s">
        <v>713</v>
      </c>
      <c r="Y106" s="487"/>
      <c r="Z106" s="485"/>
      <c r="AA106" s="485"/>
      <c r="AB106" s="488"/>
    </row>
    <row r="107" spans="1:29" s="8" customFormat="1" ht="16.899999999999999" customHeight="1">
      <c r="B107" s="413"/>
      <c r="C107" s="494"/>
      <c r="D107" s="494"/>
      <c r="E107" s="529"/>
      <c r="F107" s="531"/>
      <c r="G107" s="486"/>
      <c r="H107" s="486"/>
      <c r="I107" s="486"/>
      <c r="J107" s="529"/>
      <c r="L107" s="494"/>
      <c r="M107" s="419"/>
      <c r="N107" s="420" t="s">
        <v>672</v>
      </c>
      <c r="Q107" s="486"/>
      <c r="Y107" s="494"/>
      <c r="Z107" s="486"/>
      <c r="AA107" s="486"/>
      <c r="AB107" s="489"/>
      <c r="AC107" s="188"/>
    </row>
    <row r="108" spans="1:29" ht="16.899999999999999" customHeight="1">
      <c r="F108" s="448"/>
    </row>
    <row r="109" spans="1:29" ht="16.899999999999999" customHeight="1">
      <c r="A109" s="161" t="s">
        <v>590</v>
      </c>
      <c r="B109" s="487" t="s">
        <v>718</v>
      </c>
      <c r="C109" s="487" t="s">
        <v>593</v>
      </c>
      <c r="D109" s="487" t="s">
        <v>595</v>
      </c>
      <c r="E109" s="412"/>
      <c r="F109" s="530" t="s">
        <v>600</v>
      </c>
      <c r="G109" s="414" t="s">
        <v>606</v>
      </c>
      <c r="H109" s="487" t="s">
        <v>611</v>
      </c>
      <c r="I109" s="414" t="s">
        <v>596</v>
      </c>
      <c r="J109" s="487" t="s">
        <v>617</v>
      </c>
      <c r="K109" s="485" t="s">
        <v>628</v>
      </c>
      <c r="L109" s="485" t="s">
        <v>644</v>
      </c>
      <c r="M109" s="492" t="s">
        <v>662</v>
      </c>
      <c r="N109" s="485" t="s">
        <v>669</v>
      </c>
      <c r="O109" s="487" t="s">
        <v>697</v>
      </c>
      <c r="P109" s="487" t="s">
        <v>710</v>
      </c>
      <c r="Q109" s="414" t="s">
        <v>596</v>
      </c>
      <c r="R109" s="414" t="s">
        <v>804</v>
      </c>
      <c r="T109" s="414" t="s">
        <v>804</v>
      </c>
      <c r="V109" s="485" t="s">
        <v>762</v>
      </c>
      <c r="W109" s="414" t="s">
        <v>805</v>
      </c>
      <c r="X109" s="492" t="s">
        <v>31</v>
      </c>
      <c r="Y109" s="487" t="s">
        <v>776</v>
      </c>
      <c r="Z109" s="487" t="s">
        <v>784</v>
      </c>
      <c r="AA109" s="492" t="s">
        <v>800</v>
      </c>
      <c r="AB109" s="15" t="s">
        <v>801</v>
      </c>
    </row>
    <row r="110" spans="1:29" ht="16.899999999999999" customHeight="1">
      <c r="B110" s="487"/>
      <c r="C110" s="487"/>
      <c r="D110" s="487"/>
      <c r="E110" s="412"/>
      <c r="F110" s="530"/>
      <c r="G110" s="412" t="s">
        <v>607</v>
      </c>
      <c r="H110" s="487"/>
      <c r="I110" s="487" t="s">
        <v>664</v>
      </c>
      <c r="J110" s="487"/>
      <c r="K110" s="485"/>
      <c r="L110" s="485"/>
      <c r="M110" s="492"/>
      <c r="N110" s="485"/>
      <c r="O110" s="487"/>
      <c r="P110" s="487"/>
      <c r="V110" s="485"/>
      <c r="X110" s="492"/>
      <c r="Y110" s="487"/>
      <c r="Z110" s="487"/>
      <c r="AA110" s="492"/>
      <c r="AB110" s="490" t="s">
        <v>807</v>
      </c>
    </row>
    <row r="111" spans="1:29" ht="16.899999999999999" customHeight="1">
      <c r="B111" s="487"/>
      <c r="C111" s="487"/>
      <c r="D111" s="487"/>
      <c r="E111" s="412"/>
      <c r="F111" s="530"/>
      <c r="G111" s="414" t="s">
        <v>608</v>
      </c>
      <c r="H111" s="487"/>
      <c r="I111" s="487"/>
      <c r="J111" s="487"/>
      <c r="K111" s="485"/>
      <c r="L111" s="485"/>
      <c r="M111" s="492"/>
      <c r="N111" s="414" t="s">
        <v>673</v>
      </c>
      <c r="O111" s="487"/>
      <c r="P111" s="487"/>
      <c r="V111" s="485"/>
      <c r="X111" s="485" t="s">
        <v>773</v>
      </c>
      <c r="Y111" s="487"/>
      <c r="Z111" s="487"/>
      <c r="AB111" s="490"/>
    </row>
    <row r="112" spans="1:29" ht="16.899999999999999" customHeight="1">
      <c r="B112" s="487"/>
      <c r="C112" s="412"/>
      <c r="D112" s="414" t="s">
        <v>596</v>
      </c>
      <c r="E112" s="412"/>
      <c r="F112" s="502" t="s">
        <v>601</v>
      </c>
      <c r="G112" s="485" t="s">
        <v>609</v>
      </c>
      <c r="H112" s="487"/>
      <c r="I112" s="485" t="s">
        <v>658</v>
      </c>
      <c r="J112" s="487"/>
      <c r="L112" s="485" t="s">
        <v>725</v>
      </c>
      <c r="M112" s="492" t="s">
        <v>663</v>
      </c>
      <c r="N112" s="485" t="s">
        <v>680</v>
      </c>
      <c r="O112" s="487"/>
      <c r="P112" s="487"/>
      <c r="V112" s="485"/>
      <c r="X112" s="485"/>
      <c r="Y112" s="487"/>
      <c r="Z112" s="487"/>
      <c r="AB112" s="490"/>
    </row>
    <row r="113" spans="2:28" ht="16.899999999999999" customHeight="1">
      <c r="B113" s="422"/>
      <c r="C113" s="412"/>
      <c r="D113" s="412"/>
      <c r="E113" s="412"/>
      <c r="F113" s="502"/>
      <c r="G113" s="485"/>
      <c r="H113" s="412"/>
      <c r="I113" s="485"/>
      <c r="J113" s="487"/>
      <c r="L113" s="485"/>
      <c r="M113" s="492"/>
      <c r="N113" s="485"/>
      <c r="O113" s="485" t="s">
        <v>715</v>
      </c>
      <c r="P113" s="487"/>
      <c r="V113" s="485" t="s">
        <v>763</v>
      </c>
      <c r="X113" s="485"/>
      <c r="Y113" s="487"/>
      <c r="Z113" s="487"/>
      <c r="AB113" s="490"/>
    </row>
    <row r="114" spans="2:28" ht="16.899999999999999" customHeight="1">
      <c r="C114" s="412"/>
      <c r="D114" s="412"/>
      <c r="E114" s="412"/>
      <c r="F114" s="502"/>
      <c r="G114" s="485"/>
      <c r="H114" s="412"/>
      <c r="I114" s="412"/>
      <c r="J114" s="485" t="s">
        <v>627</v>
      </c>
      <c r="L114" s="485"/>
      <c r="M114" s="485" t="s">
        <v>696</v>
      </c>
      <c r="N114" s="485"/>
      <c r="O114" s="485"/>
      <c r="P114" s="487"/>
      <c r="V114" s="485"/>
      <c r="X114" s="485"/>
      <c r="Y114" s="487"/>
      <c r="Z114" s="487"/>
      <c r="AB114" s="490" t="s">
        <v>803</v>
      </c>
    </row>
    <row r="115" spans="2:28" ht="16.899999999999999" customHeight="1">
      <c r="C115" s="412"/>
      <c r="D115" s="412"/>
      <c r="E115" s="412"/>
      <c r="F115" s="502" t="s">
        <v>604</v>
      </c>
      <c r="G115" s="412"/>
      <c r="H115" s="412"/>
      <c r="I115" s="412"/>
      <c r="J115" s="485"/>
      <c r="L115" s="485"/>
      <c r="M115" s="485"/>
      <c r="N115" s="485"/>
      <c r="O115" s="485"/>
      <c r="P115" s="487"/>
      <c r="V115" s="485"/>
      <c r="Y115" s="487"/>
      <c r="Z115" s="487"/>
      <c r="AB115" s="490"/>
    </row>
    <row r="116" spans="2:28" ht="16.899999999999999" customHeight="1">
      <c r="C116" s="412"/>
      <c r="D116" s="412"/>
      <c r="E116" s="412"/>
      <c r="F116" s="502"/>
      <c r="G116" s="412"/>
      <c r="H116" s="412"/>
      <c r="I116" s="412"/>
      <c r="J116" s="485"/>
      <c r="M116" s="485"/>
      <c r="O116" s="485"/>
      <c r="V116" s="485"/>
      <c r="Y116" s="487"/>
      <c r="Z116" s="487"/>
      <c r="AB116" s="490"/>
    </row>
    <row r="117" spans="2:28" ht="16.899999999999999" customHeight="1">
      <c r="C117" s="412"/>
      <c r="D117" s="412"/>
      <c r="E117" s="412"/>
      <c r="F117" s="502"/>
      <c r="G117" s="412"/>
      <c r="H117" s="412"/>
      <c r="I117" s="412"/>
      <c r="J117" s="485"/>
      <c r="O117" s="485" t="s">
        <v>712</v>
      </c>
      <c r="Y117" s="487"/>
      <c r="Z117" s="487"/>
      <c r="AB117" s="490"/>
    </row>
    <row r="118" spans="2:28" ht="16.899999999999999" customHeight="1">
      <c r="C118" s="412"/>
      <c r="D118" s="412"/>
      <c r="E118" s="412"/>
      <c r="F118" s="502"/>
      <c r="G118" s="412"/>
      <c r="H118" s="412"/>
      <c r="I118" s="412"/>
      <c r="J118" s="485" t="s">
        <v>630</v>
      </c>
      <c r="O118" s="485"/>
      <c r="Y118" s="487"/>
      <c r="Z118" s="487"/>
    </row>
    <row r="119" spans="2:28" ht="16.899999999999999" customHeight="1">
      <c r="C119" s="412"/>
      <c r="D119" s="412"/>
      <c r="E119" s="412"/>
      <c r="F119" s="502"/>
      <c r="G119" s="412"/>
      <c r="H119" s="412"/>
      <c r="I119" s="412"/>
      <c r="J119" s="485"/>
      <c r="O119" s="485"/>
      <c r="Y119" s="487" t="s">
        <v>794</v>
      </c>
      <c r="Z119" s="487"/>
    </row>
    <row r="120" spans="2:28" ht="16.899999999999999" customHeight="1">
      <c r="F120" s="466"/>
      <c r="J120" s="485"/>
      <c r="O120" s="485"/>
      <c r="Y120" s="487"/>
    </row>
    <row r="121" spans="2:28" ht="16.899999999999999" customHeight="1">
      <c r="F121" s="448"/>
      <c r="J121" s="485"/>
      <c r="Y121" s="487"/>
    </row>
    <row r="122" spans="2:28" ht="16.899999999999999" customHeight="1">
      <c r="F122" s="448"/>
      <c r="J122" s="485"/>
      <c r="Y122" s="487"/>
    </row>
    <row r="123" spans="2:28">
      <c r="F123" s="448"/>
      <c r="Y123" s="487"/>
    </row>
  </sheetData>
  <mergeCells count="97">
    <mergeCell ref="B109:B112"/>
    <mergeCell ref="N112:N115"/>
    <mergeCell ref="N109:N110"/>
    <mergeCell ref="M104:M105"/>
    <mergeCell ref="N103:N106"/>
    <mergeCell ref="I112:I113"/>
    <mergeCell ref="M109:M111"/>
    <mergeCell ref="M112:M113"/>
    <mergeCell ref="I102:I107"/>
    <mergeCell ref="I110:I111"/>
    <mergeCell ref="G112:G114"/>
    <mergeCell ref="H102:H107"/>
    <mergeCell ref="H109:H112"/>
    <mergeCell ref="E102:E107"/>
    <mergeCell ref="F102:F107"/>
    <mergeCell ref="F109:F111"/>
    <mergeCell ref="J118:J122"/>
    <mergeCell ref="L102:L107"/>
    <mergeCell ref="L109:L111"/>
    <mergeCell ref="K102:K104"/>
    <mergeCell ref="J114:J117"/>
    <mergeCell ref="K109:K111"/>
    <mergeCell ref="J102:J107"/>
    <mergeCell ref="J109:J113"/>
    <mergeCell ref="L112:L115"/>
    <mergeCell ref="F112:F114"/>
    <mergeCell ref="AC2:AC7"/>
    <mergeCell ref="C2:P2"/>
    <mergeCell ref="Y2:AB2"/>
    <mergeCell ref="Q2:X2"/>
    <mergeCell ref="Q3:S3"/>
    <mergeCell ref="Y3:AA3"/>
    <mergeCell ref="W3:X3"/>
    <mergeCell ref="U3:V3"/>
    <mergeCell ref="X7:Y7"/>
    <mergeCell ref="C3:E3"/>
    <mergeCell ref="F3:H3"/>
    <mergeCell ref="I3:J3"/>
    <mergeCell ref="Q6:R6"/>
    <mergeCell ref="X6:Y6"/>
    <mergeCell ref="Z6:AB6"/>
    <mergeCell ref="B1:F1"/>
    <mergeCell ref="Z51:AA51"/>
    <mergeCell ref="A17:B17"/>
    <mergeCell ref="A23:B23"/>
    <mergeCell ref="A4:A5"/>
    <mergeCell ref="C6:D6"/>
    <mergeCell ref="F6:I6"/>
    <mergeCell ref="L6:M6"/>
    <mergeCell ref="K3:L3"/>
    <mergeCell ref="M3:O3"/>
    <mergeCell ref="Q52:Q53"/>
    <mergeCell ref="Z7:AA7"/>
    <mergeCell ref="N52:N53"/>
    <mergeCell ref="H53:H54"/>
    <mergeCell ref="I55:I56"/>
    <mergeCell ref="M114:M116"/>
    <mergeCell ref="O109:O112"/>
    <mergeCell ref="O113:O116"/>
    <mergeCell ref="A52:A56"/>
    <mergeCell ref="P52:P53"/>
    <mergeCell ref="M52:M53"/>
    <mergeCell ref="M61:M62"/>
    <mergeCell ref="A92:A93"/>
    <mergeCell ref="E92:E100"/>
    <mergeCell ref="E77:E79"/>
    <mergeCell ref="F115:F119"/>
    <mergeCell ref="C102:C107"/>
    <mergeCell ref="C109:C111"/>
    <mergeCell ref="D102:D107"/>
    <mergeCell ref="D109:D111"/>
    <mergeCell ref="G102:G107"/>
    <mergeCell ref="Q102:Q104"/>
    <mergeCell ref="O117:O120"/>
    <mergeCell ref="Q106:Q107"/>
    <mergeCell ref="P102:P106"/>
    <mergeCell ref="P109:P115"/>
    <mergeCell ref="O102:O105"/>
    <mergeCell ref="X111:X114"/>
    <mergeCell ref="U52:U53"/>
    <mergeCell ref="Y109:Y118"/>
    <mergeCell ref="X109:X110"/>
    <mergeCell ref="V109:V112"/>
    <mergeCell ref="V113:V116"/>
    <mergeCell ref="AA102:AA107"/>
    <mergeCell ref="Y119:Y123"/>
    <mergeCell ref="AB102:AB107"/>
    <mergeCell ref="AB52:AB53"/>
    <mergeCell ref="AB65:AB68"/>
    <mergeCell ref="AA109:AA110"/>
    <mergeCell ref="AB110:AB113"/>
    <mergeCell ref="AB114:AB117"/>
    <mergeCell ref="Z102:Z107"/>
    <mergeCell ref="Z52:Z53"/>
    <mergeCell ref="Z109:Z119"/>
    <mergeCell ref="Y102:Y104"/>
    <mergeCell ref="Y105:Y10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F3-0A43-4F37-9819-C68DF23A5E0A}">
  <dimension ref="A1:AZ118"/>
  <sheetViews>
    <sheetView tabSelected="1" topLeftCell="Z1" zoomScale="70" zoomScaleNormal="70" workbookViewId="0">
      <selection activeCell="AK35" sqref="AK35"/>
    </sheetView>
  </sheetViews>
  <sheetFormatPr defaultColWidth="11.875" defaultRowHeight="17.25"/>
  <cols>
    <col min="1" max="1" width="11.875" style="5"/>
    <col min="2" max="2" width="11.875" style="110"/>
    <col min="3" max="16" width="11.875" style="5"/>
    <col min="17" max="17" width="11.875" style="110"/>
    <col min="18" max="27" width="11.875" style="5"/>
    <col min="28" max="28" width="11.875" style="15"/>
    <col min="29" max="29" width="11.875" style="110"/>
    <col min="30" max="30" width="11.875" style="292"/>
    <col min="31" max="33" width="11.875" style="107"/>
    <col min="34" max="34" width="11.875" style="162"/>
    <col min="35" max="37" width="11.875" style="107"/>
    <col min="38" max="38" width="11.875" style="162"/>
    <col min="39" max="41" width="11.875" style="107"/>
    <col min="42" max="42" width="11.875" style="302"/>
    <col min="43" max="51" width="11.875" style="107"/>
    <col min="52" max="16384" width="11.875" style="5"/>
  </cols>
  <sheetData>
    <row r="1" spans="1:51">
      <c r="A1" s="5" t="s">
        <v>141</v>
      </c>
      <c r="C1" s="516" t="s">
        <v>48</v>
      </c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38"/>
      <c r="Q1" s="519" t="s">
        <v>47</v>
      </c>
      <c r="R1" s="519"/>
      <c r="S1" s="519"/>
      <c r="T1" s="519"/>
      <c r="U1" s="519"/>
      <c r="V1" s="519"/>
      <c r="W1" s="519"/>
      <c r="X1" s="519"/>
      <c r="Y1" s="517" t="s">
        <v>46</v>
      </c>
      <c r="Z1" s="517"/>
      <c r="AA1" s="517"/>
      <c r="AB1" s="518"/>
      <c r="AC1" s="585"/>
      <c r="AT1" s="198"/>
    </row>
    <row r="2" spans="1:51" s="9" customFormat="1" ht="45.75" customHeight="1">
      <c r="A2" s="477" t="s">
        <v>33</v>
      </c>
      <c r="B2" s="59" t="s">
        <v>108</v>
      </c>
      <c r="C2" s="9" t="s">
        <v>36</v>
      </c>
      <c r="D2" s="9" t="s">
        <v>35</v>
      </c>
      <c r="E2" s="9" t="s">
        <v>37</v>
      </c>
      <c r="F2" s="452" t="s">
        <v>6</v>
      </c>
      <c r="G2" s="9" t="s">
        <v>2</v>
      </c>
      <c r="H2" s="9" t="s">
        <v>38</v>
      </c>
      <c r="I2" s="9" t="s">
        <v>59</v>
      </c>
      <c r="J2" s="9" t="s">
        <v>39</v>
      </c>
      <c r="K2" s="9" t="s">
        <v>5</v>
      </c>
      <c r="L2" s="9" t="s">
        <v>3</v>
      </c>
      <c r="M2" s="9" t="s">
        <v>16</v>
      </c>
      <c r="N2" s="9" t="s">
        <v>40</v>
      </c>
      <c r="O2" s="9" t="s">
        <v>41</v>
      </c>
      <c r="P2" s="14" t="s">
        <v>10</v>
      </c>
      <c r="Q2" s="9" t="s">
        <v>42</v>
      </c>
      <c r="R2" s="9" t="s">
        <v>43</v>
      </c>
      <c r="S2" s="9" t="s">
        <v>12</v>
      </c>
      <c r="T2" s="9" t="s">
        <v>14</v>
      </c>
      <c r="U2" s="9" t="s">
        <v>32</v>
      </c>
      <c r="V2" s="9" t="s">
        <v>18</v>
      </c>
      <c r="W2" s="9" t="s">
        <v>44</v>
      </c>
      <c r="X2" s="9" t="s">
        <v>28</v>
      </c>
      <c r="Y2" s="9" t="s">
        <v>27</v>
      </c>
      <c r="Z2" s="9" t="s">
        <v>25</v>
      </c>
      <c r="AA2" s="13" t="s">
        <v>45</v>
      </c>
      <c r="AB2" s="14" t="s">
        <v>24</v>
      </c>
      <c r="AC2" s="585"/>
      <c r="AD2" s="587" t="s">
        <v>217</v>
      </c>
      <c r="AE2" s="533"/>
      <c r="AF2" s="588"/>
      <c r="AG2" s="5"/>
      <c r="AH2" s="587" t="s">
        <v>218</v>
      </c>
      <c r="AI2" s="533"/>
      <c r="AJ2" s="533"/>
      <c r="AK2" s="5"/>
      <c r="AL2" s="532" t="s">
        <v>304</v>
      </c>
      <c r="AM2" s="533"/>
      <c r="AN2" s="533"/>
      <c r="AO2" s="533"/>
      <c r="AP2" s="534"/>
      <c r="AQ2" s="5"/>
      <c r="AR2" s="161" t="s">
        <v>376</v>
      </c>
      <c r="AS2" s="1"/>
    </row>
    <row r="3" spans="1:51" s="35" customFormat="1" ht="17.25" customHeight="1" thickBot="1">
      <c r="A3" s="108" t="s">
        <v>52</v>
      </c>
      <c r="B3" s="146" t="s">
        <v>34</v>
      </c>
      <c r="C3" s="35">
        <v>1</v>
      </c>
      <c r="D3" s="35">
        <v>2</v>
      </c>
      <c r="E3" s="35">
        <v>3</v>
      </c>
      <c r="F3" s="467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146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5">
        <v>22</v>
      </c>
      <c r="Y3" s="35">
        <v>23</v>
      </c>
      <c r="Z3" s="35">
        <v>24</v>
      </c>
      <c r="AA3" s="35">
        <v>25</v>
      </c>
      <c r="AB3" s="109">
        <v>26</v>
      </c>
      <c r="AC3" s="586"/>
      <c r="AD3" s="288" t="s">
        <v>368</v>
      </c>
      <c r="AE3" s="192" t="s">
        <v>301</v>
      </c>
      <c r="AF3" s="192" t="s">
        <v>367</v>
      </c>
      <c r="AG3" s="192" t="s">
        <v>920</v>
      </c>
      <c r="AH3" s="288" t="s">
        <v>368</v>
      </c>
      <c r="AI3" s="192" t="s">
        <v>301</v>
      </c>
      <c r="AJ3" s="192" t="s">
        <v>367</v>
      </c>
      <c r="AK3" s="192" t="s">
        <v>920</v>
      </c>
      <c r="AL3" s="193" t="s">
        <v>368</v>
      </c>
      <c r="AM3" s="192" t="s">
        <v>301</v>
      </c>
      <c r="AN3" s="192" t="s">
        <v>367</v>
      </c>
      <c r="AO3" s="192" t="s">
        <v>920</v>
      </c>
      <c r="AP3" s="301" t="s">
        <v>387</v>
      </c>
      <c r="AR3" s="192"/>
      <c r="AS3" s="192"/>
      <c r="AT3" s="192"/>
      <c r="AU3" s="192"/>
      <c r="AV3" s="192"/>
      <c r="AW3" s="192"/>
      <c r="AX3" s="192"/>
      <c r="AY3" s="192"/>
    </row>
    <row r="4" spans="1:51" ht="17.25" customHeight="1" thickTop="1">
      <c r="A4" s="160" t="s">
        <v>49</v>
      </c>
      <c r="B4" s="172">
        <v>1</v>
      </c>
      <c r="C4" s="118">
        <v>1</v>
      </c>
      <c r="D4" s="112">
        <f>C4+1.65</f>
        <v>2.65</v>
      </c>
      <c r="E4" s="112">
        <f t="shared" ref="E4:H4" si="0">D4+1.65</f>
        <v>4.3</v>
      </c>
      <c r="F4" s="468">
        <f t="shared" si="0"/>
        <v>5.9499999999999993</v>
      </c>
      <c r="G4" s="112">
        <f t="shared" si="0"/>
        <v>7.6</v>
      </c>
      <c r="H4" s="112">
        <f t="shared" si="0"/>
        <v>9.25</v>
      </c>
      <c r="I4" s="113"/>
      <c r="J4" s="113"/>
      <c r="K4" s="112">
        <f>H4+1.65</f>
        <v>10.9</v>
      </c>
      <c r="L4" s="113"/>
      <c r="M4" s="113"/>
      <c r="N4" s="112">
        <f>K4+1.65</f>
        <v>12.55</v>
      </c>
      <c r="O4" s="112">
        <f>N4+1.65</f>
        <v>14.200000000000001</v>
      </c>
      <c r="P4" s="113"/>
      <c r="Q4" s="147"/>
      <c r="R4" s="114">
        <f>O4+1.65</f>
        <v>15.850000000000001</v>
      </c>
      <c r="S4" s="113"/>
      <c r="T4" s="112">
        <f>R4+1.65</f>
        <v>17.5</v>
      </c>
      <c r="U4" s="112">
        <f>T4+1.65</f>
        <v>19.149999999999999</v>
      </c>
      <c r="V4" s="112">
        <f t="shared" ref="V4:X4" si="1">U4+1.65</f>
        <v>20.799999999999997</v>
      </c>
      <c r="W4" s="112">
        <f t="shared" si="1"/>
        <v>22.449999999999996</v>
      </c>
      <c r="X4" s="112">
        <f t="shared" si="1"/>
        <v>24.099999999999994</v>
      </c>
      <c r="Y4" s="113"/>
      <c r="Z4" s="113"/>
      <c r="AA4" s="112">
        <f>X4+1.65</f>
        <v>25.749999999999993</v>
      </c>
      <c r="AB4" s="112">
        <f>AA4+1.65</f>
        <v>27.399999999999991</v>
      </c>
      <c r="AC4" s="110">
        <f>COUNTA(B4:AB4)</f>
        <v>18</v>
      </c>
      <c r="AD4" s="289">
        <v>2</v>
      </c>
      <c r="AE4" s="194">
        <v>2</v>
      </c>
      <c r="AF4" s="194">
        <v>6</v>
      </c>
      <c r="AG4" s="194">
        <v>2</v>
      </c>
      <c r="AH4" s="260">
        <v>1</v>
      </c>
      <c r="AI4" s="203">
        <v>0.7</v>
      </c>
      <c r="AJ4" s="203">
        <v>0.45</v>
      </c>
      <c r="AK4" s="203">
        <v>0.45</v>
      </c>
      <c r="AL4" s="263">
        <f t="shared" ref="AL4:AL12" si="2">MIN(30,AD4+($AB4-MIN($B4:$AB4))*AH4)</f>
        <v>28.399999999999991</v>
      </c>
      <c r="AM4" s="297">
        <f>MIN(20,AE4+($AB4-MIN($B4:$AB4))*AI4)</f>
        <v>20</v>
      </c>
      <c r="AN4" s="264">
        <f>MIN(20,AF4+($AB4-MIN($B4:$AB4))*AJ4)</f>
        <v>17.879999999999995</v>
      </c>
      <c r="AO4" s="264">
        <f t="shared" ref="AO4:AO30" si="3">MIN(12,AG4+($AB4-MIN($B4:$AB4))*AK4)</f>
        <v>12</v>
      </c>
      <c r="AP4" s="308">
        <f t="shared" ref="AP4:AP30" si="4">SUM(AL4:AO4)</f>
        <v>78.279999999999987</v>
      </c>
      <c r="AR4" s="200"/>
      <c r="AS4" s="200"/>
      <c r="AT4" s="200"/>
      <c r="AV4" s="194"/>
      <c r="AW4" s="194"/>
      <c r="AX4" s="194"/>
      <c r="AY4" s="202"/>
    </row>
    <row r="5" spans="1:51" ht="17.25" customHeight="1">
      <c r="A5" s="160" t="s">
        <v>35</v>
      </c>
      <c r="B5" s="147"/>
      <c r="C5" s="113"/>
      <c r="D5" s="118">
        <v>1</v>
      </c>
      <c r="E5" s="112">
        <f>D5+1.5</f>
        <v>2.5</v>
      </c>
      <c r="F5" s="468">
        <f t="shared" ref="F5:H5" si="5">E5+1.5</f>
        <v>4</v>
      </c>
      <c r="G5" s="112">
        <f t="shared" si="5"/>
        <v>5.5</v>
      </c>
      <c r="H5" s="112">
        <f t="shared" si="5"/>
        <v>7</v>
      </c>
      <c r="I5" s="113"/>
      <c r="J5" s="112">
        <f>H5+1.5</f>
        <v>8.5</v>
      </c>
      <c r="K5" s="113"/>
      <c r="L5" s="112">
        <f>J5+1.5</f>
        <v>10</v>
      </c>
      <c r="M5" s="113"/>
      <c r="N5" s="112">
        <f>L5+1.5</f>
        <v>11.5</v>
      </c>
      <c r="O5" s="112">
        <f>N5+1.5</f>
        <v>13</v>
      </c>
      <c r="P5" s="113"/>
      <c r="Q5" s="115">
        <f>O5+1.5</f>
        <v>14.5</v>
      </c>
      <c r="R5" s="113"/>
      <c r="S5" s="113"/>
      <c r="T5" s="112">
        <f>Q5+1.5</f>
        <v>16</v>
      </c>
      <c r="U5" s="112">
        <f>T5+1.5</f>
        <v>17.5</v>
      </c>
      <c r="V5" s="112">
        <f t="shared" ref="V5:AB5" si="6">U5+1.5</f>
        <v>19</v>
      </c>
      <c r="W5" s="112">
        <f t="shared" si="6"/>
        <v>20.5</v>
      </c>
      <c r="X5" s="112">
        <f t="shared" si="6"/>
        <v>22</v>
      </c>
      <c r="Y5" s="112">
        <f t="shared" si="6"/>
        <v>23.5</v>
      </c>
      <c r="Z5" s="112">
        <f t="shared" si="6"/>
        <v>25</v>
      </c>
      <c r="AA5" s="112">
        <f t="shared" si="6"/>
        <v>26.5</v>
      </c>
      <c r="AB5" s="112">
        <f t="shared" si="6"/>
        <v>28</v>
      </c>
      <c r="AC5" s="110">
        <f>COUNTA(C5:AB5)</f>
        <v>19</v>
      </c>
      <c r="AD5" s="289">
        <v>3</v>
      </c>
      <c r="AE5" s="107">
        <v>4</v>
      </c>
      <c r="AF5" s="107">
        <v>1</v>
      </c>
      <c r="AG5" s="107">
        <v>1</v>
      </c>
      <c r="AH5" s="261">
        <v>0.95</v>
      </c>
      <c r="AI5" s="204">
        <v>0.5</v>
      </c>
      <c r="AJ5" s="204">
        <v>0.7</v>
      </c>
      <c r="AK5" s="204">
        <v>0.4</v>
      </c>
      <c r="AL5" s="201">
        <f t="shared" si="2"/>
        <v>28.65</v>
      </c>
      <c r="AM5" s="206">
        <f t="shared" ref="AM5:AM12" si="7">MIN(20,AE5+($AB5-MIN($B5:$AB5))*AI5)</f>
        <v>17.5</v>
      </c>
      <c r="AN5" s="300">
        <f t="shared" ref="AN5:AN31" si="8">MIN(20,AF5+($AB5-MIN($B5:$AB5))*AJ5)</f>
        <v>19.899999999999999</v>
      </c>
      <c r="AO5" s="206">
        <f t="shared" si="3"/>
        <v>11.8</v>
      </c>
      <c r="AP5" s="308">
        <f t="shared" si="4"/>
        <v>77.849999999999994</v>
      </c>
      <c r="AR5" s="204"/>
      <c r="AS5" s="204"/>
      <c r="AT5" s="205"/>
      <c r="AU5" s="206"/>
      <c r="AV5" s="206"/>
      <c r="AW5" s="206"/>
      <c r="AX5" s="206"/>
      <c r="AY5" s="202"/>
    </row>
    <row r="6" spans="1:51" ht="17.25" customHeight="1">
      <c r="A6" s="160" t="s">
        <v>54</v>
      </c>
      <c r="E6" s="119">
        <v>4</v>
      </c>
      <c r="F6" s="469">
        <f>E6+1.5</f>
        <v>5.5</v>
      </c>
      <c r="G6" s="113"/>
      <c r="H6" s="113"/>
      <c r="I6" s="116">
        <f>F6+1.5</f>
        <v>7</v>
      </c>
      <c r="J6" s="113"/>
      <c r="K6" s="113"/>
      <c r="L6" s="113"/>
      <c r="M6" s="116">
        <f>I6+1.5</f>
        <v>8.5</v>
      </c>
      <c r="N6" s="113"/>
      <c r="O6" s="113"/>
      <c r="P6" s="113"/>
      <c r="Q6" s="148">
        <f>M6+1.5</f>
        <v>10</v>
      </c>
      <c r="R6" s="121">
        <f>Q6</f>
        <v>10</v>
      </c>
      <c r="S6" s="121">
        <f>Q6</f>
        <v>10</v>
      </c>
      <c r="T6" s="116">
        <f>Q6+1.5</f>
        <v>11.5</v>
      </c>
      <c r="U6" s="116">
        <f>T6+1.5</f>
        <v>13</v>
      </c>
      <c r="V6" s="116">
        <f t="shared" ref="V6:AB6" si="9">U6+1.5</f>
        <v>14.5</v>
      </c>
      <c r="W6" s="116">
        <f t="shared" si="9"/>
        <v>16</v>
      </c>
      <c r="X6" s="116">
        <f t="shared" si="9"/>
        <v>17.5</v>
      </c>
      <c r="Y6" s="116">
        <f t="shared" si="9"/>
        <v>19</v>
      </c>
      <c r="Z6" s="116">
        <f t="shared" si="9"/>
        <v>20.5</v>
      </c>
      <c r="AA6" s="116">
        <f t="shared" si="9"/>
        <v>22</v>
      </c>
      <c r="AB6" s="116">
        <f t="shared" si="9"/>
        <v>23.5</v>
      </c>
      <c r="AC6" s="110">
        <f t="shared" ref="AC6:AC31" si="10">COUNTA(C6:AB6)</f>
        <v>16</v>
      </c>
      <c r="AD6" s="289">
        <v>4</v>
      </c>
      <c r="AE6" s="194">
        <v>1</v>
      </c>
      <c r="AF6" s="194">
        <v>0</v>
      </c>
      <c r="AG6" s="194">
        <v>3</v>
      </c>
      <c r="AH6" s="299">
        <v>1.2</v>
      </c>
      <c r="AI6" s="203">
        <v>0.9</v>
      </c>
      <c r="AJ6" s="203">
        <v>0.95</v>
      </c>
      <c r="AK6" s="203">
        <v>0.5</v>
      </c>
      <c r="AL6" s="201">
        <f t="shared" si="2"/>
        <v>27.4</v>
      </c>
      <c r="AM6" s="206">
        <f t="shared" si="7"/>
        <v>18.55</v>
      </c>
      <c r="AN6" s="206">
        <f t="shared" si="8"/>
        <v>18.524999999999999</v>
      </c>
      <c r="AO6" s="206">
        <f t="shared" si="3"/>
        <v>12</v>
      </c>
      <c r="AP6" s="308">
        <f t="shared" si="4"/>
        <v>76.474999999999994</v>
      </c>
      <c r="AR6" s="265" t="s">
        <v>369</v>
      </c>
      <c r="AT6" s="272">
        <v>30</v>
      </c>
      <c r="AU6" s="107" t="s">
        <v>379</v>
      </c>
    </row>
    <row r="7" spans="1:51" ht="17.25" customHeight="1">
      <c r="A7" s="5" t="s">
        <v>55</v>
      </c>
      <c r="F7" s="470">
        <v>7</v>
      </c>
      <c r="G7" s="113"/>
      <c r="H7" s="113"/>
      <c r="I7" s="117">
        <f>F7+1.5</f>
        <v>8.5</v>
      </c>
      <c r="J7" s="113"/>
      <c r="K7" s="113"/>
      <c r="L7" s="113"/>
      <c r="M7" s="117">
        <f>I7+1.5</f>
        <v>10</v>
      </c>
      <c r="N7" s="113"/>
      <c r="O7" s="113"/>
      <c r="P7" s="113"/>
      <c r="Q7" s="149">
        <f>M7+1.5</f>
        <v>11.5</v>
      </c>
      <c r="R7" s="122">
        <f>Q7</f>
        <v>11.5</v>
      </c>
      <c r="S7" s="122">
        <f>R7</f>
        <v>11.5</v>
      </c>
      <c r="T7" s="117">
        <f t="shared" ref="T7:AB8" si="11">S7+1.5</f>
        <v>13</v>
      </c>
      <c r="U7" s="117">
        <f t="shared" si="11"/>
        <v>14.5</v>
      </c>
      <c r="V7" s="117">
        <f t="shared" si="11"/>
        <v>16</v>
      </c>
      <c r="W7" s="117">
        <f t="shared" si="11"/>
        <v>17.5</v>
      </c>
      <c r="X7" s="117">
        <f t="shared" si="11"/>
        <v>19</v>
      </c>
      <c r="Y7" s="117">
        <f t="shared" si="11"/>
        <v>20.5</v>
      </c>
      <c r="Z7" s="117">
        <f t="shared" si="11"/>
        <v>22</v>
      </c>
      <c r="AA7" s="117">
        <f t="shared" si="11"/>
        <v>23.5</v>
      </c>
      <c r="AB7" s="117">
        <f t="shared" si="11"/>
        <v>25</v>
      </c>
      <c r="AC7" s="110">
        <f t="shared" si="10"/>
        <v>15</v>
      </c>
      <c r="AD7" s="289">
        <v>6</v>
      </c>
      <c r="AE7" s="194">
        <v>5</v>
      </c>
      <c r="AF7" s="194">
        <v>3</v>
      </c>
      <c r="AG7" s="194">
        <v>2</v>
      </c>
      <c r="AH7" s="299">
        <v>1.35</v>
      </c>
      <c r="AI7" s="203">
        <v>0.75</v>
      </c>
      <c r="AJ7" s="203">
        <v>0.85</v>
      </c>
      <c r="AK7" s="203">
        <v>0.55000000000000004</v>
      </c>
      <c r="AL7" s="298">
        <f t="shared" si="2"/>
        <v>30</v>
      </c>
      <c r="AM7" s="206">
        <f t="shared" si="7"/>
        <v>18.5</v>
      </c>
      <c r="AN7" s="206">
        <f t="shared" si="8"/>
        <v>18.299999999999997</v>
      </c>
      <c r="AO7" s="206">
        <f t="shared" si="3"/>
        <v>11.9</v>
      </c>
      <c r="AP7" s="308">
        <f t="shared" si="4"/>
        <v>78.7</v>
      </c>
      <c r="AR7" s="198" t="s">
        <v>372</v>
      </c>
      <c r="AT7" s="266">
        <f>MAX(0,INT(0.194*AT$6*AT$6+4.152*AT$6+0.93))</f>
        <v>300</v>
      </c>
      <c r="AU7" s="267">
        <f>MEDIAN(0,20,_xlfn.CEILING.MATH(AT7*0.085))</f>
        <v>20</v>
      </c>
    </row>
    <row r="8" spans="1:51" ht="17.25" customHeight="1">
      <c r="A8" s="5" t="s">
        <v>56</v>
      </c>
      <c r="F8" s="471">
        <v>5</v>
      </c>
      <c r="G8" s="116">
        <f>F8+1.5</f>
        <v>6.5</v>
      </c>
      <c r="H8" s="116">
        <f>G8+1.5</f>
        <v>8</v>
      </c>
      <c r="I8" s="113"/>
      <c r="J8" s="116">
        <f>H8+1.5</f>
        <v>9.5</v>
      </c>
      <c r="K8" s="113"/>
      <c r="L8" s="116">
        <f>J8+1.5</f>
        <v>11</v>
      </c>
      <c r="M8" s="113"/>
      <c r="N8" s="116">
        <f>L8+1.5</f>
        <v>12.5</v>
      </c>
      <c r="O8" s="116">
        <f>N8+1.5</f>
        <v>14</v>
      </c>
      <c r="P8" s="113"/>
      <c r="Q8" s="147"/>
      <c r="R8" s="113"/>
      <c r="S8" s="123">
        <f>N8+1.5</f>
        <v>14</v>
      </c>
      <c r="T8" s="116">
        <f>S8+1.5</f>
        <v>15.5</v>
      </c>
      <c r="U8" s="116">
        <f t="shared" ref="U8:AB8" si="12">T8+1.5</f>
        <v>17</v>
      </c>
      <c r="V8" s="123">
        <f t="shared" si="12"/>
        <v>18.5</v>
      </c>
      <c r="W8" s="116">
        <f t="shared" si="12"/>
        <v>20</v>
      </c>
      <c r="X8" s="116">
        <f t="shared" si="12"/>
        <v>21.5</v>
      </c>
      <c r="Y8" s="116">
        <f t="shared" si="12"/>
        <v>23</v>
      </c>
      <c r="Z8" s="116">
        <f t="shared" si="11"/>
        <v>24.5</v>
      </c>
      <c r="AA8" s="116">
        <f t="shared" si="12"/>
        <v>26</v>
      </c>
      <c r="AB8" s="116">
        <f t="shared" si="12"/>
        <v>27.5</v>
      </c>
      <c r="AC8" s="110">
        <f>COUNTA(C8:AB8)</f>
        <v>17</v>
      </c>
      <c r="AD8" s="289">
        <v>5</v>
      </c>
      <c r="AE8" s="194">
        <v>3</v>
      </c>
      <c r="AF8" s="194">
        <v>7</v>
      </c>
      <c r="AG8" s="194">
        <v>4</v>
      </c>
      <c r="AH8" s="299">
        <v>1.05</v>
      </c>
      <c r="AI8" s="203">
        <v>0.8</v>
      </c>
      <c r="AJ8" s="203">
        <v>0.55000000000000004</v>
      </c>
      <c r="AK8" s="203">
        <v>0.35</v>
      </c>
      <c r="AL8" s="201">
        <f t="shared" si="2"/>
        <v>28.625</v>
      </c>
      <c r="AM8" s="300">
        <f t="shared" si="7"/>
        <v>20</v>
      </c>
      <c r="AN8" s="206">
        <f>MIN(20,AF8+($AB8-MIN($B8:$AB8))*AJ8)</f>
        <v>19.375</v>
      </c>
      <c r="AO8" s="206">
        <f t="shared" si="3"/>
        <v>11.875</v>
      </c>
      <c r="AP8" s="308">
        <f t="shared" si="4"/>
        <v>79.875</v>
      </c>
      <c r="AR8" s="198" t="s">
        <v>755</v>
      </c>
      <c r="AT8" s="266">
        <f>MAX(0,INT(0.138*AT$6*AT$6+3.866*AT$6-2.85))</f>
        <v>237</v>
      </c>
      <c r="AU8" s="267">
        <f>MEDIAN(0,20,_xlfn.CEILING.MATH(AT8*0.105))</f>
        <v>20</v>
      </c>
    </row>
    <row r="9" spans="1:51" ht="17.25" customHeight="1">
      <c r="A9" s="160" t="s">
        <v>57</v>
      </c>
      <c r="F9" s="448"/>
      <c r="G9" s="125">
        <v>3</v>
      </c>
      <c r="H9" s="126">
        <f>G9+1.5</f>
        <v>4.5</v>
      </c>
      <c r="I9" s="113"/>
      <c r="J9" s="126">
        <f>H9+1.5</f>
        <v>6</v>
      </c>
      <c r="K9" s="113"/>
      <c r="L9" s="126">
        <f>J9+1.5</f>
        <v>7.5</v>
      </c>
      <c r="M9" s="113"/>
      <c r="N9" s="127">
        <f>L9+1.5</f>
        <v>9</v>
      </c>
      <c r="O9" s="126">
        <f>N9+1.5</f>
        <v>10.5</v>
      </c>
      <c r="P9" s="126">
        <f>O9+1.5</f>
        <v>12</v>
      </c>
      <c r="Q9" s="147"/>
      <c r="R9" s="180">
        <v>15</v>
      </c>
      <c r="S9" s="421">
        <f>R9</f>
        <v>15</v>
      </c>
      <c r="T9" s="126">
        <f>S9+1.5</f>
        <v>16.5</v>
      </c>
      <c r="U9" s="126">
        <f t="shared" ref="U9:V9" si="13">T9+1.5</f>
        <v>18</v>
      </c>
      <c r="V9" s="126">
        <f t="shared" si="13"/>
        <v>19.5</v>
      </c>
      <c r="W9" s="128">
        <f>V9+1.5</f>
        <v>21</v>
      </c>
      <c r="X9" s="128">
        <f t="shared" ref="X9:Y9" si="14">W9+1.5</f>
        <v>22.5</v>
      </c>
      <c r="Y9" s="128">
        <f t="shared" si="14"/>
        <v>24</v>
      </c>
      <c r="Z9" s="126">
        <f>Y9+1.5</f>
        <v>25.5</v>
      </c>
      <c r="AA9" s="427">
        <f>Z9+1.5</f>
        <v>27</v>
      </c>
      <c r="AB9" s="128">
        <f>AA9+1.5</f>
        <v>28.5</v>
      </c>
      <c r="AC9" s="110">
        <f t="shared" si="10"/>
        <v>18</v>
      </c>
      <c r="AD9" s="289">
        <v>1</v>
      </c>
      <c r="AE9" s="194">
        <v>6</v>
      </c>
      <c r="AF9" s="194">
        <v>2</v>
      </c>
      <c r="AG9" s="194">
        <v>5</v>
      </c>
      <c r="AH9" s="299">
        <v>1.2</v>
      </c>
      <c r="AI9" s="203">
        <v>0.55000000000000004</v>
      </c>
      <c r="AJ9" s="203">
        <v>0.55000000000000004</v>
      </c>
      <c r="AK9" s="203">
        <v>0.3</v>
      </c>
      <c r="AL9" s="298">
        <f t="shared" si="2"/>
        <v>30</v>
      </c>
      <c r="AM9" s="300">
        <f t="shared" si="7"/>
        <v>20</v>
      </c>
      <c r="AN9" s="206">
        <f t="shared" si="8"/>
        <v>16.024999999999999</v>
      </c>
      <c r="AO9" s="206">
        <f t="shared" si="3"/>
        <v>12</v>
      </c>
      <c r="AP9" s="308">
        <f t="shared" si="4"/>
        <v>78.025000000000006</v>
      </c>
      <c r="AR9" s="198" t="s">
        <v>373</v>
      </c>
      <c r="AT9" s="266">
        <f>MAX(0,INT(0.028*AT$6*AT$6+0.39*AT$6-1))</f>
        <v>35</v>
      </c>
      <c r="AU9" s="267">
        <f>MEDIAN(0,20,_xlfn.CEILING.MATH(AT9*0.2))</f>
        <v>7</v>
      </c>
    </row>
    <row r="10" spans="1:51" ht="17.25" customHeight="1">
      <c r="A10" s="5" t="s">
        <v>58</v>
      </c>
      <c r="F10" s="448"/>
      <c r="G10" s="129">
        <v>10</v>
      </c>
      <c r="H10" s="113"/>
      <c r="I10" s="113"/>
      <c r="J10" s="128">
        <v>10</v>
      </c>
      <c r="K10" s="113"/>
      <c r="L10" s="129">
        <f>J10+1.5</f>
        <v>11.5</v>
      </c>
      <c r="M10" s="113"/>
      <c r="N10" s="128">
        <f>L10+1.5</f>
        <v>13</v>
      </c>
      <c r="O10" s="421">
        <v>13</v>
      </c>
      <c r="P10" s="113"/>
      <c r="Q10" s="147"/>
      <c r="R10" s="128">
        <f>O10+1.5</f>
        <v>14.5</v>
      </c>
      <c r="S10" s="113"/>
      <c r="T10" s="113"/>
      <c r="U10" s="113"/>
      <c r="V10" s="113"/>
      <c r="W10" s="113"/>
      <c r="X10" s="113"/>
      <c r="Y10" s="113"/>
      <c r="Z10" s="113"/>
      <c r="AA10" s="426"/>
      <c r="AB10" s="425">
        <v>29</v>
      </c>
      <c r="AC10" s="110">
        <f t="shared" si="10"/>
        <v>7</v>
      </c>
      <c r="AD10" s="289">
        <v>12</v>
      </c>
      <c r="AE10" s="194">
        <v>10</v>
      </c>
      <c r="AF10" s="194">
        <v>10</v>
      </c>
      <c r="AG10" s="194">
        <v>7</v>
      </c>
      <c r="AH10" s="299">
        <v>0.85</v>
      </c>
      <c r="AI10" s="203">
        <v>0.5</v>
      </c>
      <c r="AJ10" s="203">
        <v>0.6</v>
      </c>
      <c r="AK10" s="203">
        <v>0.3</v>
      </c>
      <c r="AL10" s="201">
        <f t="shared" si="2"/>
        <v>28.15</v>
      </c>
      <c r="AM10" s="206">
        <f t="shared" si="7"/>
        <v>19.5</v>
      </c>
      <c r="AN10" s="300">
        <f t="shared" si="8"/>
        <v>20</v>
      </c>
      <c r="AO10" s="206">
        <f t="shared" si="3"/>
        <v>12</v>
      </c>
      <c r="AP10" s="308">
        <f t="shared" si="4"/>
        <v>79.650000000000006</v>
      </c>
      <c r="AR10" s="198" t="s">
        <v>374</v>
      </c>
      <c r="AT10" s="266">
        <f>MAX(0,INT(0.087*AT$6*AT$6+2.424*AT$6-0.69))</f>
        <v>150</v>
      </c>
      <c r="AU10" s="267">
        <f>MEDIAN(0,20,_xlfn.CEILING.MATH(AT10*0.105))</f>
        <v>16</v>
      </c>
      <c r="AV10" s="483" t="s">
        <v>919</v>
      </c>
    </row>
    <row r="11" spans="1:51" ht="17.25" customHeight="1">
      <c r="A11" s="160" t="s">
        <v>64</v>
      </c>
      <c r="F11" s="448"/>
      <c r="H11" s="142">
        <v>5</v>
      </c>
      <c r="I11" s="113"/>
      <c r="J11" s="143">
        <f>H11+1.5</f>
        <v>6.5</v>
      </c>
      <c r="K11" s="113"/>
      <c r="L11" s="143">
        <f>J11+1.5</f>
        <v>8</v>
      </c>
      <c r="M11" s="113"/>
      <c r="N11" s="143">
        <f>L11+1.5</f>
        <v>9.5</v>
      </c>
      <c r="O11" s="143">
        <f>N11+1.5</f>
        <v>11</v>
      </c>
      <c r="P11" s="113"/>
      <c r="Q11" s="147"/>
      <c r="R11" s="113"/>
      <c r="S11" s="311">
        <f>O11+1.5</f>
        <v>12.5</v>
      </c>
      <c r="T11" s="143">
        <f>S11+1.5</f>
        <v>14</v>
      </c>
      <c r="U11" s="143">
        <f t="shared" ref="U11:AB11" si="15">T11+1.5</f>
        <v>15.5</v>
      </c>
      <c r="V11" s="311">
        <f t="shared" si="15"/>
        <v>17</v>
      </c>
      <c r="W11" s="143">
        <f t="shared" si="15"/>
        <v>18.5</v>
      </c>
      <c r="X11" s="143">
        <f t="shared" si="15"/>
        <v>20</v>
      </c>
      <c r="Y11" s="143">
        <f t="shared" si="15"/>
        <v>21.5</v>
      </c>
      <c r="Z11" s="143">
        <f t="shared" si="15"/>
        <v>23</v>
      </c>
      <c r="AA11" s="143">
        <f t="shared" si="15"/>
        <v>24.5</v>
      </c>
      <c r="AB11" s="143">
        <f t="shared" si="15"/>
        <v>26</v>
      </c>
      <c r="AC11" s="110">
        <f t="shared" si="10"/>
        <v>15</v>
      </c>
      <c r="AD11" s="289">
        <v>4</v>
      </c>
      <c r="AE11" s="194">
        <v>8</v>
      </c>
      <c r="AF11" s="194">
        <v>3</v>
      </c>
      <c r="AG11" s="194">
        <v>3</v>
      </c>
      <c r="AH11" s="299">
        <v>1.1499999999999999</v>
      </c>
      <c r="AI11" s="203">
        <v>0.6</v>
      </c>
      <c r="AJ11" s="203">
        <v>0.7</v>
      </c>
      <c r="AK11" s="203">
        <v>0.35</v>
      </c>
      <c r="AL11" s="201">
        <f t="shared" si="2"/>
        <v>28.15</v>
      </c>
      <c r="AM11" s="300">
        <f t="shared" si="7"/>
        <v>20</v>
      </c>
      <c r="AN11" s="206">
        <f t="shared" si="8"/>
        <v>17.7</v>
      </c>
      <c r="AO11" s="206">
        <f t="shared" si="3"/>
        <v>10.35</v>
      </c>
      <c r="AP11" s="308">
        <f t="shared" si="4"/>
        <v>76.199999999999989</v>
      </c>
      <c r="AR11" s="198" t="s">
        <v>375</v>
      </c>
      <c r="AT11" s="266">
        <f>MAX(0,5*INT(0.027*AT$6*AT$6-0.133*AT$6+0.5))</f>
        <v>100</v>
      </c>
      <c r="AU11" s="267">
        <f>MEDIAN(0,20,_xlfn.CEILING.MATH(AT11*0.16))</f>
        <v>16</v>
      </c>
    </row>
    <row r="12" spans="1:51" ht="17.25" customHeight="1">
      <c r="A12" s="5" t="s">
        <v>60</v>
      </c>
      <c r="F12" s="448"/>
      <c r="I12" s="130">
        <v>8</v>
      </c>
      <c r="J12" s="113"/>
      <c r="K12" s="113"/>
      <c r="L12" s="113"/>
      <c r="M12" s="131">
        <f>I12+1.5</f>
        <v>9.5</v>
      </c>
      <c r="N12" s="113"/>
      <c r="O12" s="113"/>
      <c r="P12" s="113"/>
      <c r="Q12" s="150">
        <f>M12+1.5</f>
        <v>11</v>
      </c>
      <c r="R12" s="132">
        <f>Q12</f>
        <v>11</v>
      </c>
      <c r="S12" s="132">
        <f>R12</f>
        <v>11</v>
      </c>
      <c r="T12" s="131">
        <f>S12+1.5</f>
        <v>12.5</v>
      </c>
      <c r="U12" s="131">
        <f t="shared" ref="U12:AB12" si="16">T12+1.5</f>
        <v>14</v>
      </c>
      <c r="V12" s="131">
        <f t="shared" si="16"/>
        <v>15.5</v>
      </c>
      <c r="W12" s="131">
        <f t="shared" si="16"/>
        <v>17</v>
      </c>
      <c r="X12" s="131">
        <f t="shared" si="16"/>
        <v>18.5</v>
      </c>
      <c r="Y12" s="131">
        <f t="shared" si="16"/>
        <v>20</v>
      </c>
      <c r="Z12" s="131">
        <f t="shared" si="16"/>
        <v>21.5</v>
      </c>
      <c r="AA12" s="131">
        <f t="shared" si="16"/>
        <v>23</v>
      </c>
      <c r="AB12" s="131">
        <f t="shared" si="16"/>
        <v>24.5</v>
      </c>
      <c r="AC12" s="110">
        <f t="shared" si="10"/>
        <v>14</v>
      </c>
      <c r="AD12" s="289">
        <v>5</v>
      </c>
      <c r="AE12" s="194">
        <v>5</v>
      </c>
      <c r="AF12" s="194">
        <v>8</v>
      </c>
      <c r="AG12" s="194">
        <v>5</v>
      </c>
      <c r="AH12" s="299">
        <v>1.5</v>
      </c>
      <c r="AI12" s="203">
        <v>0.8</v>
      </c>
      <c r="AJ12" s="203">
        <v>0.6</v>
      </c>
      <c r="AK12" s="203">
        <v>0.35</v>
      </c>
      <c r="AL12" s="298">
        <f t="shared" si="2"/>
        <v>29.75</v>
      </c>
      <c r="AM12" s="206">
        <f t="shared" si="7"/>
        <v>18.200000000000003</v>
      </c>
      <c r="AN12" s="206">
        <f>MIN(20,AF12+($AB12-MIN($B12:$AB12))*AJ12)</f>
        <v>17.899999999999999</v>
      </c>
      <c r="AO12" s="206">
        <f t="shared" si="3"/>
        <v>10.774999999999999</v>
      </c>
      <c r="AP12" s="308">
        <f t="shared" si="4"/>
        <v>76.625</v>
      </c>
      <c r="AR12" s="195" t="s">
        <v>478</v>
      </c>
      <c r="AT12" s="266">
        <f>MAX(0,INT(0.029*AT$6*AT$6+0.808*AT$6-0.23))</f>
        <v>50</v>
      </c>
      <c r="AU12" s="267">
        <f>MEDIAN(0,20,_xlfn.CEILING.MATH(AT12*0))</f>
        <v>0</v>
      </c>
    </row>
    <row r="13" spans="1:51" ht="17.25" customHeight="1">
      <c r="A13" s="98" t="s">
        <v>220</v>
      </c>
      <c r="B13" s="173"/>
      <c r="F13" s="448"/>
      <c r="J13" s="133">
        <v>10</v>
      </c>
      <c r="AC13" s="296">
        <f>COUNTA(C13:AB13)</f>
        <v>1</v>
      </c>
      <c r="AD13" s="290">
        <v>9</v>
      </c>
      <c r="AE13" s="196">
        <v>11</v>
      </c>
      <c r="AF13" s="196">
        <v>6</v>
      </c>
      <c r="AG13" s="196">
        <v>6</v>
      </c>
      <c r="AH13" s="299"/>
      <c r="AI13" s="203"/>
      <c r="AJ13" s="203"/>
      <c r="AK13" s="203"/>
      <c r="AL13" s="201"/>
      <c r="AM13" s="206"/>
      <c r="AN13" s="206"/>
      <c r="AO13" s="206"/>
      <c r="AP13" s="308"/>
      <c r="AR13" s="353" t="s">
        <v>480</v>
      </c>
      <c r="AS13" s="354"/>
      <c r="AT13" s="355">
        <v>40</v>
      </c>
      <c r="AU13" s="356">
        <f>MEDIAN(0,20,_xlfn.CEILING.MATH(AT13*0.125))</f>
        <v>5</v>
      </c>
      <c r="AV13" s="270"/>
      <c r="AW13" s="270"/>
      <c r="AX13" s="270"/>
      <c r="AY13" s="270"/>
    </row>
    <row r="14" spans="1:51" ht="17.25" customHeight="1">
      <c r="A14" s="5" t="s">
        <v>63</v>
      </c>
      <c r="F14" s="448"/>
      <c r="J14" s="119">
        <v>8</v>
      </c>
      <c r="K14" s="113"/>
      <c r="L14" s="116">
        <f>J14+1.5</f>
        <v>9.5</v>
      </c>
      <c r="M14" s="113"/>
      <c r="N14" s="116">
        <f>L14+1.5</f>
        <v>11</v>
      </c>
      <c r="O14" s="116">
        <f>N14+1.5</f>
        <v>12.5</v>
      </c>
      <c r="P14" s="113"/>
      <c r="Q14" s="148">
        <f>O14+1.5</f>
        <v>14</v>
      </c>
      <c r="R14" s="121">
        <f>Q14</f>
        <v>14</v>
      </c>
      <c r="S14" s="121">
        <f>R14</f>
        <v>14</v>
      </c>
      <c r="T14" s="116">
        <f>S14+1.5</f>
        <v>15.5</v>
      </c>
      <c r="U14" s="116">
        <f t="shared" ref="U14:AB14" si="17">T14+1.5</f>
        <v>17</v>
      </c>
      <c r="V14" s="116">
        <f t="shared" si="17"/>
        <v>18.5</v>
      </c>
      <c r="W14" s="116">
        <f t="shared" si="17"/>
        <v>20</v>
      </c>
      <c r="X14" s="116">
        <f t="shared" si="17"/>
        <v>21.5</v>
      </c>
      <c r="Y14" s="116">
        <f t="shared" si="17"/>
        <v>23</v>
      </c>
      <c r="Z14" s="116">
        <f t="shared" si="17"/>
        <v>24.5</v>
      </c>
      <c r="AA14" s="116">
        <f t="shared" si="17"/>
        <v>26</v>
      </c>
      <c r="AB14" s="116">
        <f t="shared" si="17"/>
        <v>27.5</v>
      </c>
      <c r="AC14" s="110">
        <f t="shared" si="10"/>
        <v>16</v>
      </c>
      <c r="AD14" s="289">
        <v>9</v>
      </c>
      <c r="AE14" s="194">
        <v>7</v>
      </c>
      <c r="AF14" s="194">
        <v>8</v>
      </c>
      <c r="AG14" s="194">
        <v>5</v>
      </c>
      <c r="AH14" s="299">
        <v>0.9</v>
      </c>
      <c r="AI14" s="203">
        <v>0.75</v>
      </c>
      <c r="AJ14" s="203">
        <v>0.65</v>
      </c>
      <c r="AK14" s="203">
        <v>0.3</v>
      </c>
      <c r="AL14" s="201">
        <f>MIN(30,AD14+($AB14-MIN($B14:$AB14))*AH14)</f>
        <v>26.55</v>
      </c>
      <c r="AM14" s="300">
        <f>MIN(20,AE14+($AB14-MIN($B14:$AB14))*AI14)</f>
        <v>20</v>
      </c>
      <c r="AN14" s="300">
        <f t="shared" si="8"/>
        <v>20</v>
      </c>
      <c r="AO14" s="206">
        <f t="shared" si="3"/>
        <v>10.85</v>
      </c>
      <c r="AP14" s="308">
        <f t="shared" si="4"/>
        <v>77.399999999999991</v>
      </c>
      <c r="AV14" s="270"/>
      <c r="AW14" s="270"/>
      <c r="AX14" s="270"/>
      <c r="AY14" s="270"/>
    </row>
    <row r="15" spans="1:51" ht="17.25" customHeight="1">
      <c r="A15" s="160" t="s">
        <v>61</v>
      </c>
      <c r="F15" s="448"/>
      <c r="K15" s="120">
        <v>10</v>
      </c>
      <c r="N15" s="116">
        <f>K15+1.5</f>
        <v>11.5</v>
      </c>
      <c r="X15" s="119">
        <v>25</v>
      </c>
      <c r="Y15" s="119">
        <v>25</v>
      </c>
      <c r="Z15" s="116">
        <f t="shared" ref="Z15:AB15" si="18">Y15+1.5</f>
        <v>26.5</v>
      </c>
      <c r="AA15" s="116">
        <f t="shared" si="18"/>
        <v>28</v>
      </c>
      <c r="AB15" s="116">
        <f t="shared" si="18"/>
        <v>29.5</v>
      </c>
      <c r="AC15" s="110">
        <f t="shared" si="10"/>
        <v>7</v>
      </c>
      <c r="AD15" s="289">
        <v>13</v>
      </c>
      <c r="AE15" s="194">
        <v>9</v>
      </c>
      <c r="AF15" s="194">
        <v>10</v>
      </c>
      <c r="AG15" s="194">
        <v>6</v>
      </c>
      <c r="AH15" s="299">
        <v>1.1000000000000001</v>
      </c>
      <c r="AI15" s="203">
        <v>0.4</v>
      </c>
      <c r="AJ15" s="203">
        <v>0.45</v>
      </c>
      <c r="AK15" s="203">
        <v>0.3</v>
      </c>
      <c r="AL15" s="298">
        <f>MIN(30,AD15+($AB15-MIN($B15:$AB15))*AH15)</f>
        <v>30</v>
      </c>
      <c r="AM15" s="206">
        <f>MIN(20,AE15+($AB15-MIN($B15:$AB15))*AI15)</f>
        <v>16.8</v>
      </c>
      <c r="AN15" s="206">
        <f t="shared" si="8"/>
        <v>18.774999999999999</v>
      </c>
      <c r="AO15" s="206">
        <f t="shared" si="3"/>
        <v>11.85</v>
      </c>
      <c r="AP15" s="308">
        <f t="shared" si="4"/>
        <v>77.424999999999983</v>
      </c>
      <c r="AR15" s="268" t="s">
        <v>377</v>
      </c>
      <c r="AS15" s="269"/>
      <c r="AT15" s="270"/>
      <c r="AU15" s="270"/>
      <c r="AV15" s="270"/>
      <c r="AW15" s="270"/>
      <c r="AX15" s="270"/>
      <c r="AY15" s="270"/>
    </row>
    <row r="16" spans="1:51" ht="17.25" customHeight="1">
      <c r="A16" s="5" t="s">
        <v>62</v>
      </c>
      <c r="F16" s="448"/>
      <c r="L16" s="125">
        <v>8</v>
      </c>
      <c r="M16" s="113"/>
      <c r="N16" s="126">
        <f>L16+1.5</f>
        <v>9.5</v>
      </c>
      <c r="O16" s="126">
        <f>N16+1.5</f>
        <v>11</v>
      </c>
      <c r="P16" s="113"/>
      <c r="Q16" s="151">
        <f>O16+1.5</f>
        <v>12.5</v>
      </c>
      <c r="R16" s="135">
        <f>Q16</f>
        <v>12.5</v>
      </c>
      <c r="S16" s="135">
        <f>R16</f>
        <v>12.5</v>
      </c>
      <c r="T16" s="126">
        <f>S16+1.5</f>
        <v>14</v>
      </c>
      <c r="U16" s="126">
        <f t="shared" ref="U16:AB16" si="19">T16+1.5</f>
        <v>15.5</v>
      </c>
      <c r="V16" s="126">
        <f t="shared" si="19"/>
        <v>17</v>
      </c>
      <c r="W16" s="126">
        <f t="shared" si="19"/>
        <v>18.5</v>
      </c>
      <c r="X16" s="126">
        <f t="shared" si="19"/>
        <v>20</v>
      </c>
      <c r="Y16" s="126">
        <f t="shared" si="19"/>
        <v>21.5</v>
      </c>
      <c r="Z16" s="126">
        <f t="shared" si="19"/>
        <v>23</v>
      </c>
      <c r="AA16" s="126">
        <f t="shared" si="19"/>
        <v>24.5</v>
      </c>
      <c r="AB16" s="126">
        <f t="shared" si="19"/>
        <v>26</v>
      </c>
      <c r="AC16" s="110">
        <f>COUNTA(C16:AB16)</f>
        <v>15</v>
      </c>
      <c r="AD16" s="289">
        <v>10</v>
      </c>
      <c r="AE16" s="194">
        <v>10</v>
      </c>
      <c r="AF16" s="194">
        <v>7</v>
      </c>
      <c r="AG16" s="194">
        <v>7</v>
      </c>
      <c r="AH16" s="299">
        <v>1</v>
      </c>
      <c r="AI16" s="203">
        <v>0.55000000000000004</v>
      </c>
      <c r="AJ16" s="203">
        <v>0.7</v>
      </c>
      <c r="AK16" s="203">
        <v>0.35</v>
      </c>
      <c r="AL16" s="201">
        <f>MIN(30,AD16+($AB16-MIN($B16:$AB16))*AH16)</f>
        <v>28</v>
      </c>
      <c r="AM16" s="300">
        <f>MIN(20,AE16+($AB16-MIN($B16:$AB16))*AI16)</f>
        <v>19.899999999999999</v>
      </c>
      <c r="AN16" s="300">
        <f t="shared" si="8"/>
        <v>19.600000000000001</v>
      </c>
      <c r="AO16" s="206">
        <f t="shared" si="3"/>
        <v>12</v>
      </c>
      <c r="AP16" s="308">
        <f t="shared" si="4"/>
        <v>79.5</v>
      </c>
      <c r="AR16" s="273" t="s">
        <v>378</v>
      </c>
      <c r="AS16" s="274"/>
      <c r="AT16" s="270"/>
      <c r="AU16" s="270"/>
      <c r="AV16" s="270"/>
      <c r="AW16" s="270"/>
      <c r="AX16" s="270"/>
      <c r="AY16" s="270"/>
    </row>
    <row r="17" spans="1:52" ht="17.25" customHeight="1">
      <c r="A17" s="98" t="s">
        <v>221</v>
      </c>
      <c r="F17" s="448"/>
      <c r="L17" s="134">
        <v>18</v>
      </c>
      <c r="AC17" s="296">
        <f>COUNTA(C17:AB17)</f>
        <v>1</v>
      </c>
      <c r="AD17" s="290">
        <v>16</v>
      </c>
      <c r="AE17" s="196">
        <v>11</v>
      </c>
      <c r="AF17" s="196">
        <v>13</v>
      </c>
      <c r="AG17" s="196">
        <v>10</v>
      </c>
      <c r="AH17" s="299"/>
      <c r="AI17" s="203"/>
      <c r="AJ17" s="203"/>
      <c r="AK17" s="203"/>
      <c r="AL17" s="201"/>
      <c r="AM17" s="206"/>
      <c r="AN17" s="206"/>
      <c r="AO17" s="206"/>
      <c r="AP17" s="308"/>
      <c r="AR17" s="276" t="s">
        <v>384</v>
      </c>
      <c r="AS17" s="275"/>
      <c r="AT17" s="275"/>
      <c r="AU17" s="270"/>
      <c r="AV17" s="270"/>
      <c r="AW17" s="270"/>
      <c r="AX17" s="270"/>
      <c r="AY17" s="270"/>
    </row>
    <row r="18" spans="1:52" ht="17.25" customHeight="1">
      <c r="A18" s="160" t="s">
        <v>65</v>
      </c>
      <c r="F18" s="448"/>
      <c r="J18" s="113"/>
      <c r="K18" s="113"/>
      <c r="L18" s="113"/>
      <c r="M18" s="118">
        <v>10</v>
      </c>
      <c r="N18" s="113"/>
      <c r="O18" s="113"/>
      <c r="P18" s="113"/>
      <c r="Q18" s="115">
        <f>M18+1.5</f>
        <v>11.5</v>
      </c>
      <c r="R18" s="113"/>
      <c r="S18" s="113"/>
      <c r="T18" s="112">
        <f>Q18+1.5</f>
        <v>13</v>
      </c>
      <c r="U18" s="112">
        <f>T18+1.5</f>
        <v>14.5</v>
      </c>
      <c r="V18" s="112">
        <f t="shared" ref="V18:AB18" si="20">U18+1.5</f>
        <v>16</v>
      </c>
      <c r="W18" s="112">
        <f t="shared" si="20"/>
        <v>17.5</v>
      </c>
      <c r="X18" s="112">
        <f t="shared" si="20"/>
        <v>19</v>
      </c>
      <c r="Y18" s="112">
        <f t="shared" si="20"/>
        <v>20.5</v>
      </c>
      <c r="Z18" s="112">
        <f t="shared" si="20"/>
        <v>22</v>
      </c>
      <c r="AA18" s="112">
        <f t="shared" si="20"/>
        <v>23.5</v>
      </c>
      <c r="AB18" s="112">
        <f t="shared" si="20"/>
        <v>25</v>
      </c>
      <c r="AC18" s="110">
        <f t="shared" si="10"/>
        <v>11</v>
      </c>
      <c r="AD18" s="289">
        <v>8</v>
      </c>
      <c r="AE18" s="194">
        <v>8</v>
      </c>
      <c r="AF18" s="194">
        <v>10</v>
      </c>
      <c r="AG18" s="194">
        <v>6</v>
      </c>
      <c r="AH18" s="299">
        <v>1.3</v>
      </c>
      <c r="AI18" s="203">
        <v>0.7</v>
      </c>
      <c r="AJ18" s="203">
        <v>0.6</v>
      </c>
      <c r="AK18" s="203">
        <v>0.4</v>
      </c>
      <c r="AL18" s="201">
        <f>MIN(30,AD18+($AB18-MIN($B18:$AB18))*AH18)</f>
        <v>27.5</v>
      </c>
      <c r="AM18" s="206">
        <f>MIN(20,AE18+($AB18-MIN($B18:$AB18))*AI18)</f>
        <v>18.5</v>
      </c>
      <c r="AN18" s="206">
        <f t="shared" si="8"/>
        <v>19</v>
      </c>
      <c r="AO18" s="206">
        <f t="shared" si="3"/>
        <v>12</v>
      </c>
      <c r="AP18" s="308">
        <f t="shared" si="4"/>
        <v>77</v>
      </c>
      <c r="AR18" s="271" t="s">
        <v>918</v>
      </c>
      <c r="AS18" s="270"/>
      <c r="AT18" s="270"/>
      <c r="AU18" s="270"/>
      <c r="AV18" s="270"/>
      <c r="AW18" s="270"/>
      <c r="AX18" s="270"/>
      <c r="AY18" s="270"/>
    </row>
    <row r="19" spans="1:52" ht="17.25" customHeight="1">
      <c r="A19" s="98" t="s">
        <v>222</v>
      </c>
      <c r="B19" s="173"/>
      <c r="F19" s="448"/>
      <c r="M19" s="136">
        <v>20</v>
      </c>
      <c r="AC19" s="296">
        <f>COUNTA(C19:AB19)</f>
        <v>1</v>
      </c>
      <c r="AD19" s="290">
        <v>20</v>
      </c>
      <c r="AE19" s="196">
        <v>20</v>
      </c>
      <c r="AF19" s="196">
        <v>20</v>
      </c>
      <c r="AG19" s="196">
        <v>12</v>
      </c>
      <c r="AH19" s="299"/>
      <c r="AI19" s="203"/>
      <c r="AJ19" s="203"/>
      <c r="AK19" s="203"/>
      <c r="AL19" s="201"/>
      <c r="AM19" s="206"/>
      <c r="AN19" s="206"/>
      <c r="AO19" s="206"/>
      <c r="AP19" s="308"/>
      <c r="AR19" s="271" t="s">
        <v>402</v>
      </c>
      <c r="AS19" s="270"/>
      <c r="AT19" s="270"/>
      <c r="AU19" s="270"/>
      <c r="AV19" s="270"/>
      <c r="AW19" s="270"/>
      <c r="AX19" s="270"/>
      <c r="AY19" s="270"/>
    </row>
    <row r="20" spans="1:52" ht="17.25" customHeight="1">
      <c r="A20" s="5" t="s">
        <v>196</v>
      </c>
      <c r="F20" s="448"/>
      <c r="I20" s="113"/>
      <c r="J20" s="113"/>
      <c r="K20" s="113"/>
      <c r="L20" s="113"/>
      <c r="M20" s="113"/>
      <c r="N20" s="113"/>
      <c r="O20" s="125">
        <v>12</v>
      </c>
      <c r="P20" s="113"/>
      <c r="Q20" s="151">
        <f>O20+1.5</f>
        <v>13.5</v>
      </c>
      <c r="R20" s="135">
        <f t="shared" ref="R20:S22" si="21">Q20</f>
        <v>13.5</v>
      </c>
      <c r="S20" s="135">
        <f t="shared" si="21"/>
        <v>13.5</v>
      </c>
      <c r="T20" s="126">
        <f t="shared" ref="T20:AB20" si="22">S20+1.5</f>
        <v>15</v>
      </c>
      <c r="U20" s="126">
        <f t="shared" si="22"/>
        <v>16.5</v>
      </c>
      <c r="V20" s="126">
        <f t="shared" si="22"/>
        <v>18</v>
      </c>
      <c r="W20" s="126">
        <f t="shared" si="22"/>
        <v>19.5</v>
      </c>
      <c r="X20" s="126">
        <f t="shared" si="22"/>
        <v>21</v>
      </c>
      <c r="Y20" s="126">
        <f t="shared" si="22"/>
        <v>22.5</v>
      </c>
      <c r="Z20" s="126">
        <f t="shared" si="22"/>
        <v>24</v>
      </c>
      <c r="AA20" s="126">
        <f t="shared" si="22"/>
        <v>25.5</v>
      </c>
      <c r="AB20" s="126">
        <f t="shared" si="22"/>
        <v>27</v>
      </c>
      <c r="AC20" s="110">
        <f t="shared" si="10"/>
        <v>13</v>
      </c>
      <c r="AD20" s="289">
        <v>9</v>
      </c>
      <c r="AE20" s="194">
        <v>7</v>
      </c>
      <c r="AF20" s="194">
        <v>7</v>
      </c>
      <c r="AG20" s="194">
        <v>5</v>
      </c>
      <c r="AH20" s="299">
        <v>1.45</v>
      </c>
      <c r="AI20" s="203">
        <v>0.85</v>
      </c>
      <c r="AJ20" s="203">
        <v>0.85</v>
      </c>
      <c r="AK20" s="203">
        <v>0.3</v>
      </c>
      <c r="AL20" s="298">
        <f t="shared" ref="AL20:AL31" si="23">MIN(30,AD20+($AB20-MIN($B20:$AB20))*AH20)</f>
        <v>30</v>
      </c>
      <c r="AM20" s="300">
        <f t="shared" ref="AM20:AM31" si="24">MIN(20,AE20+($AB20-MIN($B20:$AB20))*AI20)</f>
        <v>19.75</v>
      </c>
      <c r="AN20" s="300">
        <f t="shared" si="8"/>
        <v>19.75</v>
      </c>
      <c r="AO20" s="206">
        <f t="shared" si="3"/>
        <v>9.5</v>
      </c>
      <c r="AP20" s="308">
        <f t="shared" si="4"/>
        <v>79</v>
      </c>
      <c r="AR20" s="271" t="s">
        <v>915</v>
      </c>
      <c r="AS20" s="270"/>
      <c r="AT20" s="270"/>
      <c r="AU20" s="270"/>
      <c r="AV20" s="270"/>
      <c r="AW20" s="270"/>
      <c r="AX20" s="270"/>
      <c r="AY20" s="270"/>
    </row>
    <row r="21" spans="1:52" ht="17.25" customHeight="1">
      <c r="A21" s="160" t="s">
        <v>67</v>
      </c>
      <c r="B21" s="174"/>
      <c r="F21" s="448"/>
      <c r="M21" s="113"/>
      <c r="N21" s="113"/>
      <c r="O21" s="137">
        <v>12</v>
      </c>
      <c r="P21" s="113"/>
      <c r="Q21" s="152">
        <f>O21+1.5</f>
        <v>13.5</v>
      </c>
      <c r="R21" s="139">
        <f t="shared" si="21"/>
        <v>13.5</v>
      </c>
      <c r="S21" s="139">
        <f t="shared" si="21"/>
        <v>13.5</v>
      </c>
      <c r="T21" s="138">
        <f>S21+1.5</f>
        <v>15</v>
      </c>
      <c r="U21" s="138">
        <f t="shared" ref="U21:AB21" si="25">T21+1.5</f>
        <v>16.5</v>
      </c>
      <c r="V21" s="138">
        <f t="shared" si="25"/>
        <v>18</v>
      </c>
      <c r="W21" s="138">
        <f t="shared" si="25"/>
        <v>19.5</v>
      </c>
      <c r="X21" s="138">
        <f t="shared" si="25"/>
        <v>21</v>
      </c>
      <c r="Y21" s="138">
        <f t="shared" si="25"/>
        <v>22.5</v>
      </c>
      <c r="Z21" s="138">
        <f t="shared" si="25"/>
        <v>24</v>
      </c>
      <c r="AA21" s="138">
        <f t="shared" si="25"/>
        <v>25.5</v>
      </c>
      <c r="AB21" s="138">
        <f t="shared" si="25"/>
        <v>27</v>
      </c>
      <c r="AC21" s="110">
        <f t="shared" si="10"/>
        <v>13</v>
      </c>
      <c r="AD21" s="289">
        <v>12</v>
      </c>
      <c r="AE21" s="194">
        <v>8</v>
      </c>
      <c r="AF21" s="194">
        <v>10</v>
      </c>
      <c r="AG21" s="194">
        <v>5</v>
      </c>
      <c r="AH21" s="299">
        <v>1.05</v>
      </c>
      <c r="AI21" s="203">
        <v>0.7</v>
      </c>
      <c r="AJ21" s="203">
        <v>0.65</v>
      </c>
      <c r="AK21" s="203">
        <v>0.4</v>
      </c>
      <c r="AL21" s="201">
        <f t="shared" si="23"/>
        <v>27.75</v>
      </c>
      <c r="AM21" s="206">
        <f t="shared" si="24"/>
        <v>18.5</v>
      </c>
      <c r="AN21" s="300">
        <f t="shared" si="8"/>
        <v>19.75</v>
      </c>
      <c r="AO21" s="206">
        <f t="shared" si="3"/>
        <v>11</v>
      </c>
      <c r="AP21" s="308">
        <f t="shared" si="4"/>
        <v>77</v>
      </c>
      <c r="AR21" s="271" t="s">
        <v>916</v>
      </c>
      <c r="AS21" s="270"/>
      <c r="AT21" s="270"/>
      <c r="AU21" s="270"/>
      <c r="AV21" s="280"/>
      <c r="AW21" s="280"/>
      <c r="AX21" s="280"/>
      <c r="AY21" s="280"/>
    </row>
    <row r="22" spans="1:52" ht="17.25" customHeight="1">
      <c r="A22" s="160" t="s">
        <v>68</v>
      </c>
      <c r="F22" s="448"/>
      <c r="M22" s="113"/>
      <c r="N22" s="113"/>
      <c r="O22" s="137">
        <v>9</v>
      </c>
      <c r="P22" s="113"/>
      <c r="Q22" s="152">
        <f>O22+1.5</f>
        <v>10.5</v>
      </c>
      <c r="R22" s="139">
        <f t="shared" si="21"/>
        <v>10.5</v>
      </c>
      <c r="S22" s="139">
        <f t="shared" si="21"/>
        <v>10.5</v>
      </c>
      <c r="T22" s="138">
        <f>S22+1.5</f>
        <v>12</v>
      </c>
      <c r="U22" s="138">
        <f t="shared" ref="U22:AB22" si="26">T22+1.5</f>
        <v>13.5</v>
      </c>
      <c r="V22" s="138">
        <f t="shared" si="26"/>
        <v>15</v>
      </c>
      <c r="W22" s="138">
        <f t="shared" si="26"/>
        <v>16.5</v>
      </c>
      <c r="X22" s="138">
        <f t="shared" si="26"/>
        <v>18</v>
      </c>
      <c r="Y22" s="138">
        <f t="shared" si="26"/>
        <v>19.5</v>
      </c>
      <c r="Z22" s="138">
        <f t="shared" si="26"/>
        <v>21</v>
      </c>
      <c r="AA22" s="138">
        <f t="shared" si="26"/>
        <v>22.5</v>
      </c>
      <c r="AB22" s="138">
        <f t="shared" si="26"/>
        <v>24</v>
      </c>
      <c r="AC22" s="110">
        <f t="shared" si="10"/>
        <v>13</v>
      </c>
      <c r="AD22" s="289">
        <v>10</v>
      </c>
      <c r="AE22" s="194">
        <v>10</v>
      </c>
      <c r="AF22" s="194">
        <v>7</v>
      </c>
      <c r="AG22" s="194">
        <v>4</v>
      </c>
      <c r="AH22" s="299">
        <v>1.25</v>
      </c>
      <c r="AI22" s="203">
        <v>0.65</v>
      </c>
      <c r="AJ22" s="203">
        <v>0.7</v>
      </c>
      <c r="AK22" s="203">
        <v>0.45</v>
      </c>
      <c r="AL22" s="201">
        <f t="shared" si="23"/>
        <v>28.75</v>
      </c>
      <c r="AM22" s="300">
        <f t="shared" si="24"/>
        <v>19.75</v>
      </c>
      <c r="AN22" s="206">
        <f t="shared" si="8"/>
        <v>17.5</v>
      </c>
      <c r="AO22" s="206">
        <f t="shared" si="3"/>
        <v>10.75</v>
      </c>
      <c r="AP22" s="308">
        <f t="shared" si="4"/>
        <v>76.75</v>
      </c>
      <c r="AR22" s="278" t="s">
        <v>917</v>
      </c>
      <c r="AS22" s="277"/>
      <c r="AT22" s="277"/>
      <c r="AU22" s="270"/>
      <c r="AV22" s="280"/>
      <c r="AW22" s="280"/>
      <c r="AX22" s="280"/>
      <c r="AY22" s="280"/>
      <c r="AZ22" s="8"/>
    </row>
    <row r="23" spans="1:52" ht="17.25" customHeight="1">
      <c r="A23" s="160" t="s">
        <v>69</v>
      </c>
      <c r="B23" s="174"/>
      <c r="F23" s="448"/>
      <c r="P23" s="337">
        <v>16</v>
      </c>
      <c r="Z23" s="337">
        <v>25</v>
      </c>
      <c r="AA23" s="338">
        <f>Z23+1.5</f>
        <v>26.5</v>
      </c>
      <c r="AB23" s="338">
        <f>AA23+1.5</f>
        <v>28</v>
      </c>
      <c r="AC23" s="110">
        <f t="shared" si="10"/>
        <v>4</v>
      </c>
      <c r="AD23" s="289">
        <v>16</v>
      </c>
      <c r="AE23" s="194">
        <v>12</v>
      </c>
      <c r="AF23" s="194">
        <v>10</v>
      </c>
      <c r="AG23" s="194">
        <v>8</v>
      </c>
      <c r="AH23" s="299">
        <v>0.85</v>
      </c>
      <c r="AI23" s="203">
        <v>0.6</v>
      </c>
      <c r="AJ23" s="203">
        <v>0.75</v>
      </c>
      <c r="AK23" s="203">
        <v>0.35</v>
      </c>
      <c r="AL23" s="201">
        <f t="shared" si="23"/>
        <v>26.2</v>
      </c>
      <c r="AM23" s="300">
        <f t="shared" si="24"/>
        <v>19.2</v>
      </c>
      <c r="AN23" s="300">
        <f t="shared" si="8"/>
        <v>19</v>
      </c>
      <c r="AO23" s="206">
        <f t="shared" si="3"/>
        <v>12</v>
      </c>
      <c r="AP23" s="308">
        <f t="shared" si="4"/>
        <v>76.400000000000006</v>
      </c>
      <c r="AR23" s="279" t="s">
        <v>385</v>
      </c>
      <c r="AS23" s="280"/>
      <c r="AT23" s="280"/>
      <c r="AU23" s="428"/>
      <c r="AV23" s="428"/>
      <c r="AW23" s="428"/>
      <c r="AX23" s="428"/>
      <c r="AY23" s="428"/>
    </row>
    <row r="24" spans="1:52" ht="17.25" customHeight="1">
      <c r="A24" s="5" t="s">
        <v>70</v>
      </c>
      <c r="F24" s="448"/>
      <c r="O24" s="113"/>
      <c r="P24" s="113"/>
      <c r="Q24" s="147"/>
      <c r="R24" s="140">
        <v>15</v>
      </c>
      <c r="S24" s="121">
        <f>R24</f>
        <v>15</v>
      </c>
      <c r="T24" s="116">
        <f>S24+1.5</f>
        <v>16.5</v>
      </c>
      <c r="U24" s="116">
        <f t="shared" ref="U24:AB24" si="27">T24+1.5</f>
        <v>18</v>
      </c>
      <c r="V24" s="116">
        <f t="shared" si="27"/>
        <v>19.5</v>
      </c>
      <c r="W24" s="116">
        <f t="shared" si="27"/>
        <v>21</v>
      </c>
      <c r="X24" s="116">
        <f t="shared" si="27"/>
        <v>22.5</v>
      </c>
      <c r="Y24" s="116">
        <f t="shared" si="27"/>
        <v>24</v>
      </c>
      <c r="Z24" s="116">
        <f t="shared" si="27"/>
        <v>25.5</v>
      </c>
      <c r="AA24" s="116">
        <f t="shared" si="27"/>
        <v>27</v>
      </c>
      <c r="AB24" s="116">
        <f t="shared" si="27"/>
        <v>28.5</v>
      </c>
      <c r="AC24" s="110">
        <f t="shared" si="10"/>
        <v>11</v>
      </c>
      <c r="AD24" s="289">
        <v>17</v>
      </c>
      <c r="AE24" s="194">
        <v>12</v>
      </c>
      <c r="AF24" s="194">
        <v>10</v>
      </c>
      <c r="AG24" s="194">
        <v>9</v>
      </c>
      <c r="AH24" s="299">
        <v>1.05</v>
      </c>
      <c r="AI24" s="203">
        <v>0.45</v>
      </c>
      <c r="AJ24" s="203">
        <v>0.7</v>
      </c>
      <c r="AK24" s="203">
        <v>0.25</v>
      </c>
      <c r="AL24" s="298">
        <f t="shared" si="23"/>
        <v>30</v>
      </c>
      <c r="AM24" s="206">
        <f t="shared" si="24"/>
        <v>18.074999999999999</v>
      </c>
      <c r="AN24" s="206">
        <f t="shared" si="8"/>
        <v>19.45</v>
      </c>
      <c r="AO24" s="206">
        <f t="shared" si="3"/>
        <v>12</v>
      </c>
      <c r="AP24" s="308">
        <f t="shared" si="4"/>
        <v>79.525000000000006</v>
      </c>
      <c r="AR24" s="279" t="s">
        <v>386</v>
      </c>
      <c r="AS24" s="280"/>
      <c r="AT24" s="280"/>
      <c r="AU24" s="280"/>
      <c r="AV24" s="285"/>
      <c r="AW24" s="285"/>
      <c r="AX24" s="285"/>
      <c r="AY24" s="285"/>
    </row>
    <row r="25" spans="1:52" ht="17.25" customHeight="1">
      <c r="A25" s="5" t="s">
        <v>71</v>
      </c>
      <c r="F25" s="448"/>
      <c r="Q25" s="153">
        <v>15</v>
      </c>
      <c r="R25" s="132">
        <f>Q25</f>
        <v>15</v>
      </c>
      <c r="S25" s="132">
        <f>Q25</f>
        <v>15</v>
      </c>
      <c r="T25" s="131">
        <f>S25+1.5</f>
        <v>16.5</v>
      </c>
      <c r="U25" s="131">
        <f t="shared" ref="U25:AB25" si="28">T25+1.5</f>
        <v>18</v>
      </c>
      <c r="V25" s="131">
        <f t="shared" si="28"/>
        <v>19.5</v>
      </c>
      <c r="W25" s="131">
        <f t="shared" si="28"/>
        <v>21</v>
      </c>
      <c r="X25" s="131">
        <f t="shared" si="28"/>
        <v>22.5</v>
      </c>
      <c r="Y25" s="131">
        <f t="shared" si="28"/>
        <v>24</v>
      </c>
      <c r="Z25" s="131">
        <f t="shared" si="28"/>
        <v>25.5</v>
      </c>
      <c r="AA25" s="131">
        <f t="shared" si="28"/>
        <v>27</v>
      </c>
      <c r="AB25" s="131">
        <f t="shared" si="28"/>
        <v>28.5</v>
      </c>
      <c r="AC25" s="110">
        <f t="shared" si="10"/>
        <v>12</v>
      </c>
      <c r="AD25" s="289">
        <v>16</v>
      </c>
      <c r="AE25" s="194">
        <v>10</v>
      </c>
      <c r="AF25" s="194">
        <v>10</v>
      </c>
      <c r="AG25" s="194">
        <v>7</v>
      </c>
      <c r="AH25" s="299">
        <v>0.95</v>
      </c>
      <c r="AI25" s="203">
        <v>0.55000000000000004</v>
      </c>
      <c r="AJ25" s="203">
        <v>0.75</v>
      </c>
      <c r="AK25" s="203">
        <v>0.35</v>
      </c>
      <c r="AL25" s="201">
        <f t="shared" si="23"/>
        <v>28.824999999999999</v>
      </c>
      <c r="AM25" s="206">
        <f t="shared" si="24"/>
        <v>17.425000000000001</v>
      </c>
      <c r="AN25" s="300">
        <f t="shared" si="8"/>
        <v>20</v>
      </c>
      <c r="AO25" s="206">
        <f t="shared" si="3"/>
        <v>11.725</v>
      </c>
      <c r="AP25" s="308">
        <f t="shared" si="4"/>
        <v>77.974999999999994</v>
      </c>
      <c r="AR25" s="281" t="s">
        <v>808</v>
      </c>
      <c r="AS25" s="282"/>
      <c r="AT25" s="429"/>
      <c r="AU25" s="429"/>
      <c r="AV25" s="430"/>
      <c r="AW25" s="430"/>
      <c r="AX25" s="430"/>
      <c r="AY25" s="430"/>
      <c r="AZ25" s="8"/>
    </row>
    <row r="26" spans="1:52" ht="17.25" customHeight="1">
      <c r="A26" s="160" t="s">
        <v>74</v>
      </c>
      <c r="F26" s="448"/>
      <c r="Q26" s="141">
        <v>13</v>
      </c>
      <c r="R26" s="113"/>
      <c r="S26" s="113"/>
      <c r="T26" s="126">
        <f>Q26+1.5</f>
        <v>14.5</v>
      </c>
      <c r="U26" s="126">
        <f>T26+1.5</f>
        <v>16</v>
      </c>
      <c r="V26" s="126">
        <f t="shared" ref="V26:AB26" si="29">U26+1.5</f>
        <v>17.5</v>
      </c>
      <c r="W26" s="126">
        <f t="shared" si="29"/>
        <v>19</v>
      </c>
      <c r="X26" s="126">
        <f t="shared" si="29"/>
        <v>20.5</v>
      </c>
      <c r="Y26" s="126">
        <f t="shared" si="29"/>
        <v>22</v>
      </c>
      <c r="Z26" s="126">
        <f t="shared" si="29"/>
        <v>23.5</v>
      </c>
      <c r="AA26" s="126">
        <f t="shared" si="29"/>
        <v>25</v>
      </c>
      <c r="AB26" s="126">
        <f t="shared" si="29"/>
        <v>26.5</v>
      </c>
      <c r="AC26" s="110">
        <f t="shared" si="10"/>
        <v>10</v>
      </c>
      <c r="AD26" s="289">
        <v>12</v>
      </c>
      <c r="AE26" s="194">
        <v>10</v>
      </c>
      <c r="AF26" s="194">
        <v>12</v>
      </c>
      <c r="AG26" s="194">
        <v>5</v>
      </c>
      <c r="AH26" s="299">
        <v>1.05</v>
      </c>
      <c r="AI26" s="203">
        <v>0.6</v>
      </c>
      <c r="AJ26" s="203">
        <v>0.6</v>
      </c>
      <c r="AK26" s="203">
        <v>0.5</v>
      </c>
      <c r="AL26" s="201">
        <f t="shared" si="23"/>
        <v>26.175000000000001</v>
      </c>
      <c r="AM26" s="206">
        <f t="shared" si="24"/>
        <v>18.100000000000001</v>
      </c>
      <c r="AN26" s="300">
        <f t="shared" si="8"/>
        <v>20</v>
      </c>
      <c r="AO26" s="206">
        <f t="shared" si="3"/>
        <v>11.75</v>
      </c>
      <c r="AP26" s="308">
        <f t="shared" si="4"/>
        <v>76.025000000000006</v>
      </c>
      <c r="AR26" s="284" t="s">
        <v>380</v>
      </c>
      <c r="AS26" s="285"/>
      <c r="AT26" s="285"/>
      <c r="AU26" s="285"/>
      <c r="AV26" s="285"/>
      <c r="AW26" s="285"/>
      <c r="AX26" s="285"/>
      <c r="AY26" s="285"/>
    </row>
    <row r="27" spans="1:52" ht="17.25" customHeight="1">
      <c r="A27" s="5" t="s">
        <v>75</v>
      </c>
      <c r="F27" s="448"/>
      <c r="T27" s="118">
        <v>18</v>
      </c>
      <c r="U27" s="118">
        <v>18</v>
      </c>
      <c r="V27" s="112">
        <f>U27+1.5</f>
        <v>19.5</v>
      </c>
      <c r="W27" s="112">
        <f t="shared" ref="W27:AB27" si="30">V27+1.5</f>
        <v>21</v>
      </c>
      <c r="X27" s="112">
        <f t="shared" si="30"/>
        <v>22.5</v>
      </c>
      <c r="Y27" s="112">
        <f t="shared" si="30"/>
        <v>24</v>
      </c>
      <c r="Z27" s="112">
        <f t="shared" si="30"/>
        <v>25.5</v>
      </c>
      <c r="AA27" s="112">
        <f t="shared" si="30"/>
        <v>27</v>
      </c>
      <c r="AB27" s="112">
        <f t="shared" si="30"/>
        <v>28.5</v>
      </c>
      <c r="AC27" s="110">
        <f t="shared" si="10"/>
        <v>9</v>
      </c>
      <c r="AD27" s="289">
        <v>20</v>
      </c>
      <c r="AE27" s="194">
        <v>13</v>
      </c>
      <c r="AF27" s="194">
        <v>13</v>
      </c>
      <c r="AG27" s="194">
        <v>8</v>
      </c>
      <c r="AH27" s="299">
        <v>0.95</v>
      </c>
      <c r="AI27" s="203">
        <v>0.6</v>
      </c>
      <c r="AJ27" s="203">
        <v>0.45</v>
      </c>
      <c r="AK27" s="203">
        <v>0.35</v>
      </c>
      <c r="AL27" s="298">
        <f t="shared" si="23"/>
        <v>29.975000000000001</v>
      </c>
      <c r="AM27" s="206">
        <f t="shared" si="24"/>
        <v>19.3</v>
      </c>
      <c r="AN27" s="206">
        <f>MIN(20,AF27+($AB27-MIN($B27:$AB27))*AJ27)</f>
        <v>17.725000000000001</v>
      </c>
      <c r="AO27" s="206">
        <f t="shared" si="3"/>
        <v>11.675000000000001</v>
      </c>
      <c r="AP27" s="308">
        <f t="shared" si="4"/>
        <v>78.674999999999997</v>
      </c>
      <c r="AR27" s="284" t="s">
        <v>381</v>
      </c>
      <c r="AS27" s="285"/>
      <c r="AT27" s="285"/>
      <c r="AU27" s="285"/>
    </row>
    <row r="28" spans="1:52" ht="17.25" customHeight="1">
      <c r="A28" s="5" t="s">
        <v>76</v>
      </c>
      <c r="F28" s="448"/>
      <c r="T28" s="142">
        <v>18</v>
      </c>
      <c r="U28" s="142">
        <v>18</v>
      </c>
      <c r="V28" s="143">
        <f>U28+1.5</f>
        <v>19.5</v>
      </c>
      <c r="W28" s="143">
        <f t="shared" ref="W28:AB28" si="31">V28+1.5</f>
        <v>21</v>
      </c>
      <c r="X28" s="143">
        <f t="shared" si="31"/>
        <v>22.5</v>
      </c>
      <c r="Y28" s="143">
        <f t="shared" si="31"/>
        <v>24</v>
      </c>
      <c r="Z28" s="143">
        <f t="shared" si="31"/>
        <v>25.5</v>
      </c>
      <c r="AA28" s="143">
        <f t="shared" si="31"/>
        <v>27</v>
      </c>
      <c r="AB28" s="143">
        <f t="shared" si="31"/>
        <v>28.5</v>
      </c>
      <c r="AC28" s="110">
        <f>COUNTA(C28:AB28)</f>
        <v>9</v>
      </c>
      <c r="AD28" s="289">
        <v>18</v>
      </c>
      <c r="AE28" s="194">
        <v>14</v>
      </c>
      <c r="AF28" s="194">
        <v>12</v>
      </c>
      <c r="AG28" s="194">
        <v>5</v>
      </c>
      <c r="AH28" s="299">
        <v>0.95</v>
      </c>
      <c r="AI28" s="203">
        <v>0.6</v>
      </c>
      <c r="AJ28" s="203">
        <v>0.6</v>
      </c>
      <c r="AK28" s="203">
        <v>0.45</v>
      </c>
      <c r="AL28" s="201">
        <f t="shared" si="23"/>
        <v>27.975000000000001</v>
      </c>
      <c r="AM28" s="300">
        <f t="shared" si="24"/>
        <v>20</v>
      </c>
      <c r="AN28" s="206">
        <f t="shared" si="8"/>
        <v>18.3</v>
      </c>
      <c r="AO28" s="206">
        <f>MIN(12,AG28+($AB28-MIN($B28:$AB28))*AK28)</f>
        <v>9.7250000000000014</v>
      </c>
      <c r="AP28" s="308">
        <f t="shared" si="4"/>
        <v>76</v>
      </c>
      <c r="AR28" s="286" t="s">
        <v>382</v>
      </c>
      <c r="AS28" s="287"/>
      <c r="AT28" s="287"/>
      <c r="AU28" s="287"/>
      <c r="AZ28" s="8"/>
    </row>
    <row r="29" spans="1:52" ht="17.25" customHeight="1">
      <c r="A29" s="160" t="s">
        <v>223</v>
      </c>
      <c r="F29" s="448"/>
      <c r="T29" s="119">
        <v>18</v>
      </c>
      <c r="U29" s="113"/>
      <c r="V29" s="119">
        <v>18</v>
      </c>
      <c r="W29" s="116">
        <f>V29+1.5</f>
        <v>19.5</v>
      </c>
      <c r="X29" s="116">
        <f t="shared" ref="X29:AB29" si="32">W29+1.5</f>
        <v>21</v>
      </c>
      <c r="Y29" s="116">
        <f t="shared" si="32"/>
        <v>22.5</v>
      </c>
      <c r="Z29" s="116">
        <f t="shared" si="32"/>
        <v>24</v>
      </c>
      <c r="AA29" s="116">
        <f t="shared" si="32"/>
        <v>25.5</v>
      </c>
      <c r="AB29" s="116">
        <f t="shared" si="32"/>
        <v>27</v>
      </c>
      <c r="AC29" s="110">
        <f>COUNTA(C29:AB29)</f>
        <v>8</v>
      </c>
      <c r="AD29" s="289">
        <v>22</v>
      </c>
      <c r="AE29" s="194">
        <v>14</v>
      </c>
      <c r="AF29" s="194">
        <v>16</v>
      </c>
      <c r="AG29" s="194">
        <v>10</v>
      </c>
      <c r="AH29" s="299">
        <v>0.85</v>
      </c>
      <c r="AI29" s="203">
        <v>0.4</v>
      </c>
      <c r="AJ29" s="203">
        <v>0.4</v>
      </c>
      <c r="AK29" s="203">
        <v>0.2</v>
      </c>
      <c r="AL29" s="298">
        <f t="shared" si="23"/>
        <v>29.65</v>
      </c>
      <c r="AM29" s="206">
        <f t="shared" si="24"/>
        <v>17.600000000000001</v>
      </c>
      <c r="AN29" s="300">
        <f t="shared" si="8"/>
        <v>19.600000000000001</v>
      </c>
      <c r="AO29" s="206">
        <f>MIN(12,AG29+($AB29-MIN($B29:$AB29))*AK29)</f>
        <v>11.8</v>
      </c>
      <c r="AP29" s="308">
        <f t="shared" si="4"/>
        <v>78.649999999999991</v>
      </c>
      <c r="AR29" s="283" t="s">
        <v>383</v>
      </c>
      <c r="AS29" s="270"/>
      <c r="AV29" s="431"/>
      <c r="AW29" s="431"/>
      <c r="AX29" s="431"/>
      <c r="AY29" s="431"/>
    </row>
    <row r="30" spans="1:52" ht="17.25" customHeight="1">
      <c r="A30" s="5" t="s">
        <v>168</v>
      </c>
      <c r="F30" s="448"/>
      <c r="L30" s="113"/>
      <c r="M30" s="124">
        <v>10</v>
      </c>
      <c r="N30" s="113"/>
      <c r="O30" s="113"/>
      <c r="P30" s="113"/>
      <c r="Q30" s="149">
        <f>M30+1.5</f>
        <v>11.5</v>
      </c>
      <c r="R30" s="122">
        <f>Q30</f>
        <v>11.5</v>
      </c>
      <c r="S30" s="122">
        <f>R30</f>
        <v>11.5</v>
      </c>
      <c r="T30" s="117">
        <f>S30+1.5</f>
        <v>13</v>
      </c>
      <c r="U30" s="117">
        <f t="shared" ref="U30:AB30" si="33">T30+1.5</f>
        <v>14.5</v>
      </c>
      <c r="V30" s="117">
        <f t="shared" si="33"/>
        <v>16</v>
      </c>
      <c r="W30" s="117">
        <f t="shared" si="33"/>
        <v>17.5</v>
      </c>
      <c r="X30" s="117">
        <f t="shared" si="33"/>
        <v>19</v>
      </c>
      <c r="Y30" s="117">
        <f t="shared" si="33"/>
        <v>20.5</v>
      </c>
      <c r="Z30" s="117">
        <f t="shared" si="33"/>
        <v>22</v>
      </c>
      <c r="AA30" s="117">
        <f t="shared" si="33"/>
        <v>23.5</v>
      </c>
      <c r="AB30" s="117">
        <f t="shared" si="33"/>
        <v>25</v>
      </c>
      <c r="AC30" s="110">
        <f t="shared" si="10"/>
        <v>13</v>
      </c>
      <c r="AD30" s="289">
        <v>10</v>
      </c>
      <c r="AE30" s="194">
        <v>9</v>
      </c>
      <c r="AF30" s="194">
        <v>6</v>
      </c>
      <c r="AG30" s="194">
        <v>7</v>
      </c>
      <c r="AH30" s="299">
        <v>1.1000000000000001</v>
      </c>
      <c r="AI30" s="203">
        <v>0.75</v>
      </c>
      <c r="AJ30" s="203">
        <v>0.8</v>
      </c>
      <c r="AK30" s="203">
        <v>0.35</v>
      </c>
      <c r="AL30" s="201">
        <f t="shared" si="23"/>
        <v>26.5</v>
      </c>
      <c r="AM30" s="300">
        <f t="shared" si="24"/>
        <v>20</v>
      </c>
      <c r="AN30" s="206">
        <f t="shared" si="8"/>
        <v>18</v>
      </c>
      <c r="AO30" s="206">
        <f t="shared" si="3"/>
        <v>12</v>
      </c>
      <c r="AP30" s="308">
        <f t="shared" si="4"/>
        <v>76.5</v>
      </c>
    </row>
    <row r="31" spans="1:52" ht="17.25" customHeight="1">
      <c r="A31" s="5" t="s">
        <v>83</v>
      </c>
      <c r="F31" s="448"/>
      <c r="S31" s="144">
        <v>15</v>
      </c>
      <c r="T31" s="145">
        <f>S31+1.5</f>
        <v>16.5</v>
      </c>
      <c r="U31" s="145">
        <f t="shared" ref="U31:AB31" si="34">T31+1.5</f>
        <v>18</v>
      </c>
      <c r="V31" s="145">
        <f t="shared" si="34"/>
        <v>19.5</v>
      </c>
      <c r="W31" s="145">
        <f t="shared" si="34"/>
        <v>21</v>
      </c>
      <c r="X31" s="145">
        <f t="shared" si="34"/>
        <v>22.5</v>
      </c>
      <c r="Y31" s="145">
        <f t="shared" si="34"/>
        <v>24</v>
      </c>
      <c r="Z31" s="145">
        <f t="shared" si="34"/>
        <v>25.5</v>
      </c>
      <c r="AA31" s="145">
        <f t="shared" si="34"/>
        <v>27</v>
      </c>
      <c r="AB31" s="145">
        <f t="shared" si="34"/>
        <v>28.5</v>
      </c>
      <c r="AC31" s="110">
        <f t="shared" si="10"/>
        <v>10</v>
      </c>
      <c r="AD31" s="289">
        <v>12</v>
      </c>
      <c r="AE31" s="194">
        <v>10</v>
      </c>
      <c r="AF31" s="194">
        <v>10</v>
      </c>
      <c r="AG31" s="194">
        <v>4</v>
      </c>
      <c r="AH31" s="299">
        <v>0.9</v>
      </c>
      <c r="AI31" s="203">
        <v>0.75</v>
      </c>
      <c r="AJ31" s="203">
        <v>0.75</v>
      </c>
      <c r="AK31" s="203">
        <v>0.45</v>
      </c>
      <c r="AL31" s="309">
        <f t="shared" si="23"/>
        <v>24.15</v>
      </c>
      <c r="AM31" s="310">
        <f t="shared" si="24"/>
        <v>20</v>
      </c>
      <c r="AN31" s="310">
        <f t="shared" si="8"/>
        <v>20</v>
      </c>
      <c r="AO31" s="484">
        <f>MIN(12,AG31+($AB31-MIN($B31:$AB31))*AK31)</f>
        <v>10.074999999999999</v>
      </c>
      <c r="AP31" s="308">
        <f>SUM(AL31:AO31)</f>
        <v>74.225000000000009</v>
      </c>
    </row>
    <row r="32" spans="1:52" s="37" customFormat="1" ht="17.25" customHeight="1">
      <c r="A32" s="36" t="s">
        <v>50</v>
      </c>
      <c r="B32" s="154">
        <f>COUNTA(B4:B10)</f>
        <v>1</v>
      </c>
      <c r="C32" s="37">
        <f t="shared" ref="C32:AA32" si="35">COUNTA(C4:C31)</f>
        <v>1</v>
      </c>
      <c r="D32" s="37">
        <f t="shared" si="35"/>
        <v>2</v>
      </c>
      <c r="E32" s="37">
        <f t="shared" si="35"/>
        <v>3</v>
      </c>
      <c r="F32" s="450">
        <f t="shared" si="35"/>
        <v>5</v>
      </c>
      <c r="G32" s="37">
        <f t="shared" si="35"/>
        <v>5</v>
      </c>
      <c r="H32" s="37">
        <f t="shared" si="35"/>
        <v>5</v>
      </c>
      <c r="I32" s="37">
        <f t="shared" si="35"/>
        <v>3</v>
      </c>
      <c r="J32" s="37">
        <f t="shared" si="35"/>
        <v>7</v>
      </c>
      <c r="K32" s="37">
        <f t="shared" si="35"/>
        <v>2</v>
      </c>
      <c r="L32" s="37">
        <f>COUNTA(L4:L31)</f>
        <v>8</v>
      </c>
      <c r="M32" s="37">
        <f>COUNTA(M4:M31)</f>
        <v>6</v>
      </c>
      <c r="N32" s="37">
        <f t="shared" si="35"/>
        <v>9</v>
      </c>
      <c r="O32" s="37">
        <f t="shared" si="35"/>
        <v>11</v>
      </c>
      <c r="P32" s="37">
        <f t="shared" si="35"/>
        <v>2</v>
      </c>
      <c r="Q32" s="154">
        <f t="shared" si="35"/>
        <v>13</v>
      </c>
      <c r="R32" s="37">
        <f t="shared" si="35"/>
        <v>14</v>
      </c>
      <c r="S32" s="8">
        <f t="shared" si="35"/>
        <v>15</v>
      </c>
      <c r="T32" s="37">
        <f t="shared" si="35"/>
        <v>22</v>
      </c>
      <c r="U32" s="37">
        <f t="shared" si="35"/>
        <v>21</v>
      </c>
      <c r="V32" s="37">
        <f t="shared" si="35"/>
        <v>22</v>
      </c>
      <c r="W32" s="37">
        <f t="shared" si="35"/>
        <v>22</v>
      </c>
      <c r="X32" s="37">
        <f t="shared" si="35"/>
        <v>23</v>
      </c>
      <c r="Y32" s="37">
        <f t="shared" si="35"/>
        <v>22</v>
      </c>
      <c r="Z32" s="37">
        <f t="shared" si="35"/>
        <v>23</v>
      </c>
      <c r="AA32" s="37">
        <f t="shared" si="35"/>
        <v>24</v>
      </c>
      <c r="AB32" s="38">
        <f>COUNTA(AB4:AB31)</f>
        <v>25</v>
      </c>
      <c r="AC32" s="154"/>
      <c r="AD32" s="291"/>
      <c r="AE32" s="199"/>
      <c r="AF32" s="197"/>
      <c r="AG32" s="197"/>
      <c r="AH32" s="166"/>
      <c r="AI32" s="197"/>
      <c r="AJ32" s="197"/>
      <c r="AK32" s="197"/>
      <c r="AL32" s="262"/>
      <c r="AM32" s="197"/>
      <c r="AN32" s="197"/>
      <c r="AO32" s="197"/>
      <c r="AP32" s="303"/>
      <c r="AQ32" s="197"/>
      <c r="AR32" s="197"/>
      <c r="AS32" s="197"/>
      <c r="AT32" s="197"/>
      <c r="AU32" s="197"/>
      <c r="AV32" s="197"/>
      <c r="AW32" s="197"/>
      <c r="AX32" s="197"/>
      <c r="AY32" s="197"/>
    </row>
    <row r="33" spans="1:51" s="35" customFormat="1" ht="17.25" customHeight="1" thickBot="1">
      <c r="A33" s="39" t="s">
        <v>79</v>
      </c>
      <c r="B33" s="155">
        <v>1</v>
      </c>
      <c r="C33" s="39">
        <v>1</v>
      </c>
      <c r="D33" s="39">
        <v>2</v>
      </c>
      <c r="E33" s="39">
        <v>3</v>
      </c>
      <c r="F33" s="451">
        <v>5</v>
      </c>
      <c r="G33" s="39">
        <v>5</v>
      </c>
      <c r="H33" s="39">
        <v>5</v>
      </c>
      <c r="I33" s="39">
        <v>3</v>
      </c>
      <c r="J33" s="39" t="s">
        <v>80</v>
      </c>
      <c r="K33" s="39">
        <v>2</v>
      </c>
      <c r="L33" s="39">
        <v>6</v>
      </c>
      <c r="M33" s="39">
        <v>5</v>
      </c>
      <c r="N33" s="39">
        <v>8</v>
      </c>
      <c r="O33" s="39" t="s">
        <v>84</v>
      </c>
      <c r="P33" s="39">
        <v>2</v>
      </c>
      <c r="Q33" s="155" t="s">
        <v>81</v>
      </c>
      <c r="R33" s="39" t="s">
        <v>81</v>
      </c>
      <c r="S33" s="39" t="s">
        <v>82</v>
      </c>
      <c r="T33" s="39">
        <v>10</v>
      </c>
      <c r="U33" s="39">
        <v>9</v>
      </c>
      <c r="V33" s="39">
        <v>9</v>
      </c>
      <c r="W33" s="39">
        <v>12</v>
      </c>
      <c r="X33" s="39">
        <v>12</v>
      </c>
      <c r="Y33" s="39">
        <v>10</v>
      </c>
      <c r="Z33" s="39">
        <v>11</v>
      </c>
      <c r="AA33" s="39">
        <v>12</v>
      </c>
      <c r="AB33" s="45">
        <v>12</v>
      </c>
      <c r="AC33" s="146"/>
      <c r="AD33" s="288"/>
      <c r="AE33" s="108"/>
      <c r="AF33" s="192"/>
      <c r="AG33" s="192"/>
      <c r="AH33" s="193"/>
      <c r="AI33" s="192"/>
      <c r="AJ33" s="192"/>
      <c r="AK33" s="192"/>
      <c r="AL33" s="193"/>
      <c r="AM33" s="192"/>
      <c r="AN33" s="192"/>
      <c r="AO33" s="192"/>
      <c r="AP33" s="304"/>
      <c r="AQ33" s="192"/>
      <c r="AR33" s="192"/>
      <c r="AS33" s="192"/>
      <c r="AT33" s="192"/>
      <c r="AU33" s="192"/>
      <c r="AV33" s="192"/>
      <c r="AW33" s="192"/>
      <c r="AX33" s="192"/>
      <c r="AY33" s="192"/>
    </row>
    <row r="34" spans="1:51" ht="17.25" customHeight="1" thickTop="1">
      <c r="A34" s="156" t="s">
        <v>51</v>
      </c>
      <c r="B34" s="157">
        <v>0</v>
      </c>
      <c r="C34" s="156">
        <v>1</v>
      </c>
      <c r="D34" s="156">
        <v>1</v>
      </c>
      <c r="E34" s="156">
        <v>1</v>
      </c>
      <c r="F34" s="472">
        <v>1</v>
      </c>
      <c r="G34" s="156">
        <v>2</v>
      </c>
      <c r="H34" s="156">
        <v>2</v>
      </c>
      <c r="I34" s="156">
        <v>0</v>
      </c>
      <c r="J34" s="156">
        <v>2</v>
      </c>
      <c r="K34" s="156">
        <v>1</v>
      </c>
      <c r="L34" s="156">
        <v>2</v>
      </c>
      <c r="M34" s="156">
        <v>2</v>
      </c>
      <c r="N34" s="156">
        <v>4</v>
      </c>
      <c r="O34" s="156">
        <v>4</v>
      </c>
      <c r="P34" s="156">
        <v>2</v>
      </c>
      <c r="Q34" s="157">
        <v>7</v>
      </c>
      <c r="R34" s="156">
        <v>8</v>
      </c>
      <c r="S34" s="156">
        <v>8</v>
      </c>
      <c r="T34" s="156">
        <v>8</v>
      </c>
      <c r="U34" s="156">
        <v>8</v>
      </c>
      <c r="V34" s="156">
        <v>8</v>
      </c>
      <c r="W34" s="156">
        <v>9</v>
      </c>
      <c r="X34" s="156">
        <v>10</v>
      </c>
      <c r="Y34" s="156">
        <v>11</v>
      </c>
      <c r="Z34" s="156">
        <v>12</v>
      </c>
      <c r="AA34" s="156">
        <v>12</v>
      </c>
      <c r="AB34" s="158">
        <v>12</v>
      </c>
    </row>
    <row r="35" spans="1:51" s="165" customFormat="1" ht="51.75" customHeight="1">
      <c r="A35" s="164" t="s">
        <v>224</v>
      </c>
      <c r="B35" s="175">
        <f>COUNTA(B4:B6,B9,B11,B15,B18,B21:B23,B26,B29)</f>
        <v>1</v>
      </c>
      <c r="C35" s="165">
        <f t="shared" ref="C35:P35" si="36">COUNTA(C4:C6,C9,C11,C15,C18,C21:C23,C26,C29)</f>
        <v>1</v>
      </c>
      <c r="D35" s="165">
        <f t="shared" si="36"/>
        <v>2</v>
      </c>
      <c r="E35" s="165">
        <f t="shared" si="36"/>
        <v>3</v>
      </c>
      <c r="F35" s="473">
        <f t="shared" si="36"/>
        <v>3</v>
      </c>
      <c r="G35" s="165">
        <f t="shared" si="36"/>
        <v>3</v>
      </c>
      <c r="H35" s="165">
        <f t="shared" si="36"/>
        <v>4</v>
      </c>
      <c r="I35" s="107">
        <f t="shared" si="36"/>
        <v>1</v>
      </c>
      <c r="J35" s="165">
        <f t="shared" si="36"/>
        <v>3</v>
      </c>
      <c r="K35" s="165">
        <f t="shared" si="36"/>
        <v>2</v>
      </c>
      <c r="L35" s="165">
        <f t="shared" si="36"/>
        <v>3</v>
      </c>
      <c r="M35" s="165">
        <f>COUNTA(M4:M6,M9,M11,M15,M18,M21:M23,M26,M29)</f>
        <v>2</v>
      </c>
      <c r="N35" s="165">
        <f>COUNTA(N4:N6,N9,N11,N15,N18,N21:N23,N26,N29)</f>
        <v>5</v>
      </c>
      <c r="O35" s="165">
        <f>COUNTA(O4:O6,O9,O11,O15,O18,O21:O23,O26,O29)</f>
        <v>6</v>
      </c>
      <c r="P35" s="165">
        <f t="shared" si="36"/>
        <v>2</v>
      </c>
      <c r="Q35" s="166">
        <f t="shared" ref="Q35:V35" si="37">COUNTA(Q4:Q6,Q9,Q11,Q15,Q18,Q21:Q23,Q26,Q29)</f>
        <v>6</v>
      </c>
      <c r="R35" s="165">
        <f t="shared" si="37"/>
        <v>5</v>
      </c>
      <c r="S35" s="165">
        <f t="shared" si="37"/>
        <v>5</v>
      </c>
      <c r="T35" s="165">
        <f t="shared" si="37"/>
        <v>10</v>
      </c>
      <c r="U35" s="165">
        <f t="shared" si="37"/>
        <v>9</v>
      </c>
      <c r="V35" s="165">
        <f t="shared" si="37"/>
        <v>10</v>
      </c>
      <c r="W35" s="165">
        <f t="shared" ref="W35:AB35" si="38">COUNTA(W4:W6,W9,W11,W15,W18,W21:W23,W26,W29)</f>
        <v>10</v>
      </c>
      <c r="X35" s="165">
        <f>COUNTA(X4:X6,X9,X11,X15,X18,X21:X23,X26,X29)</f>
        <v>11</v>
      </c>
      <c r="Y35" s="165">
        <f>COUNTA(Y4:Y6,Y9,Y11,Y15,Y18,Y21:Y23,Y26,Y29)</f>
        <v>10</v>
      </c>
      <c r="Z35" s="165">
        <f t="shared" si="38"/>
        <v>11</v>
      </c>
      <c r="AA35" s="165">
        <f t="shared" si="38"/>
        <v>12</v>
      </c>
      <c r="AB35" s="165">
        <f t="shared" si="38"/>
        <v>12</v>
      </c>
      <c r="AC35" s="175"/>
      <c r="AD35" s="293"/>
      <c r="AH35" s="175"/>
      <c r="AL35" s="175"/>
      <c r="AP35" s="305"/>
    </row>
    <row r="36" spans="1:51" s="168" customFormat="1" ht="85.5" customHeight="1">
      <c r="A36" s="168" t="s">
        <v>229</v>
      </c>
      <c r="B36" s="176" t="s">
        <v>225</v>
      </c>
      <c r="C36" s="171" t="s">
        <v>226</v>
      </c>
      <c r="D36" s="168" t="s">
        <v>228</v>
      </c>
      <c r="E36" s="168" t="s">
        <v>228</v>
      </c>
      <c r="F36" s="474" t="s">
        <v>228</v>
      </c>
      <c r="G36" s="168" t="s">
        <v>227</v>
      </c>
      <c r="H36" s="168" t="s">
        <v>228</v>
      </c>
      <c r="I36" s="177" t="s">
        <v>225</v>
      </c>
      <c r="J36" s="178" t="s">
        <v>230</v>
      </c>
      <c r="K36" s="168" t="s">
        <v>228</v>
      </c>
      <c r="L36" s="168" t="s">
        <v>231</v>
      </c>
      <c r="M36" s="168" t="s">
        <v>232</v>
      </c>
      <c r="N36" s="168" t="s">
        <v>236</v>
      </c>
      <c r="O36" s="182" t="s">
        <v>305</v>
      </c>
      <c r="P36" s="178" t="s">
        <v>238</v>
      </c>
      <c r="Q36" s="169" t="s">
        <v>247</v>
      </c>
      <c r="R36" s="168" t="s">
        <v>240</v>
      </c>
      <c r="T36" s="168" t="s">
        <v>251</v>
      </c>
      <c r="W36" s="168" t="s">
        <v>256</v>
      </c>
      <c r="X36" s="183" t="s">
        <v>257</v>
      </c>
      <c r="Y36" s="184" t="s">
        <v>258</v>
      </c>
      <c r="Z36" s="168" t="s">
        <v>259</v>
      </c>
      <c r="AB36" s="170" t="s">
        <v>261</v>
      </c>
      <c r="AC36" s="169"/>
      <c r="AD36" s="294"/>
      <c r="AH36" s="169"/>
      <c r="AL36" s="169"/>
      <c r="AP36" s="306"/>
    </row>
    <row r="37" spans="1:51" s="107" customFormat="1" ht="52.5" customHeight="1">
      <c r="A37" s="170" t="s">
        <v>234</v>
      </c>
      <c r="B37" s="162">
        <v>0</v>
      </c>
      <c r="C37" s="107">
        <v>1</v>
      </c>
      <c r="D37" s="107">
        <v>1</v>
      </c>
      <c r="E37" s="107">
        <v>1</v>
      </c>
      <c r="F37" s="475">
        <v>1</v>
      </c>
      <c r="G37" s="107">
        <v>1</v>
      </c>
      <c r="H37" s="107">
        <v>1</v>
      </c>
      <c r="I37" s="107">
        <v>0</v>
      </c>
      <c r="J37" s="107">
        <v>1</v>
      </c>
      <c r="K37" s="107">
        <v>1</v>
      </c>
      <c r="L37" s="107">
        <v>1</v>
      </c>
      <c r="M37" s="107">
        <v>1</v>
      </c>
      <c r="N37" s="107">
        <v>3</v>
      </c>
      <c r="O37" s="107">
        <v>4</v>
      </c>
      <c r="P37" s="107">
        <v>2</v>
      </c>
      <c r="Q37" s="162" t="s">
        <v>239</v>
      </c>
      <c r="R37" s="107" t="s">
        <v>239</v>
      </c>
      <c r="S37" s="107" t="s">
        <v>239</v>
      </c>
      <c r="T37" s="107">
        <v>8</v>
      </c>
      <c r="U37" s="107">
        <v>8</v>
      </c>
      <c r="V37" s="107">
        <v>8</v>
      </c>
      <c r="W37" s="107">
        <v>9</v>
      </c>
      <c r="X37" s="107">
        <v>10</v>
      </c>
      <c r="Y37" s="107">
        <v>10</v>
      </c>
      <c r="Z37" s="107">
        <v>11</v>
      </c>
      <c r="AA37" s="107">
        <v>11</v>
      </c>
      <c r="AB37" s="163">
        <v>12</v>
      </c>
      <c r="AC37" s="162"/>
      <c r="AD37" s="292"/>
      <c r="AH37" s="162"/>
      <c r="AL37" s="162"/>
      <c r="AP37" s="302"/>
    </row>
    <row r="38" spans="1:51" s="107" customFormat="1" ht="54.75" customHeight="1">
      <c r="A38" s="163"/>
      <c r="B38" s="162"/>
      <c r="F38" s="475"/>
      <c r="M38" s="179" t="s">
        <v>233</v>
      </c>
      <c r="N38" s="179" t="s">
        <v>237</v>
      </c>
      <c r="O38" s="182" t="s">
        <v>235</v>
      </c>
      <c r="Q38" s="181" t="s">
        <v>245</v>
      </c>
      <c r="R38" s="182" t="s">
        <v>241</v>
      </c>
      <c r="S38" s="182" t="s">
        <v>248</v>
      </c>
      <c r="T38" s="183"/>
      <c r="V38" s="183"/>
      <c r="AB38" s="163"/>
      <c r="AC38" s="162"/>
      <c r="AD38" s="292"/>
      <c r="AH38" s="162"/>
      <c r="AL38" s="162"/>
      <c r="AP38" s="302"/>
    </row>
    <row r="39" spans="1:51" s="107" customFormat="1" ht="35.25" customHeight="1">
      <c r="A39" s="170" t="s">
        <v>242</v>
      </c>
      <c r="B39" s="535" t="s">
        <v>246</v>
      </c>
      <c r="C39" s="536"/>
      <c r="F39" s="475"/>
      <c r="P39" s="107">
        <v>2</v>
      </c>
      <c r="Q39" s="162">
        <v>0</v>
      </c>
      <c r="R39" s="107">
        <v>2</v>
      </c>
      <c r="S39" s="107" t="s">
        <v>249</v>
      </c>
      <c r="T39" s="107" t="s">
        <v>253</v>
      </c>
      <c r="U39" s="107" t="s">
        <v>254</v>
      </c>
      <c r="V39" s="107" t="s">
        <v>255</v>
      </c>
      <c r="W39" s="107">
        <v>9</v>
      </c>
      <c r="X39" s="107">
        <v>10</v>
      </c>
      <c r="Y39" s="107">
        <v>10</v>
      </c>
      <c r="Z39" s="185">
        <v>0</v>
      </c>
      <c r="AA39" s="185">
        <v>0</v>
      </c>
      <c r="AB39" s="163">
        <v>12</v>
      </c>
      <c r="AC39" s="162"/>
      <c r="AD39" s="292"/>
      <c r="AH39" s="162"/>
      <c r="AL39" s="162"/>
      <c r="AP39" s="302"/>
    </row>
    <row r="40" spans="1:51" s="231" customFormat="1" ht="52.5" customHeight="1" thickBot="1">
      <c r="B40" s="232"/>
      <c r="F40" s="476"/>
      <c r="P40" s="231" t="s">
        <v>243</v>
      </c>
      <c r="Q40" s="232"/>
      <c r="R40" s="231" t="s">
        <v>244</v>
      </c>
      <c r="S40" s="231" t="s">
        <v>250</v>
      </c>
      <c r="T40" s="233" t="s">
        <v>252</v>
      </c>
      <c r="Z40" s="537" t="s">
        <v>260</v>
      </c>
      <c r="AA40" s="537"/>
      <c r="AB40" s="234"/>
      <c r="AC40" s="232"/>
      <c r="AD40" s="295"/>
      <c r="AH40" s="232"/>
      <c r="AL40" s="232"/>
      <c r="AO40" s="168"/>
      <c r="AP40" s="312"/>
      <c r="AQ40" s="313"/>
      <c r="AS40" s="313"/>
      <c r="AT40" s="313"/>
    </row>
    <row r="41" spans="1:51" ht="16.899999999999999" customHeight="1" thickTop="1">
      <c r="A41" s="579" t="s">
        <v>306</v>
      </c>
      <c r="B41" s="336" t="s">
        <v>580</v>
      </c>
      <c r="D41" s="15"/>
      <c r="H41" s="110"/>
      <c r="K41" s="587" t="s">
        <v>334</v>
      </c>
      <c r="L41" s="533"/>
      <c r="M41" s="533"/>
      <c r="N41" s="533"/>
      <c r="O41" s="533"/>
      <c r="P41" s="588"/>
      <c r="S41" s="330"/>
      <c r="T41" s="323"/>
      <c r="U41" s="323"/>
      <c r="V41" s="323"/>
      <c r="W41" s="323"/>
      <c r="X41" s="323"/>
      <c r="Y41" s="323"/>
      <c r="AB41" s="5"/>
      <c r="AC41" s="573" t="s">
        <v>389</v>
      </c>
      <c r="AD41" s="575" t="s">
        <v>217</v>
      </c>
      <c r="AE41" s="576"/>
      <c r="AF41" s="576"/>
      <c r="AG41" s="576"/>
      <c r="AH41" s="576"/>
      <c r="AI41" s="576"/>
      <c r="AJ41" s="577"/>
      <c r="AK41" s="482"/>
      <c r="AL41" s="578" t="s">
        <v>218</v>
      </c>
      <c r="AM41" s="576"/>
      <c r="AN41" s="576"/>
      <c r="AP41" s="570" t="s">
        <v>219</v>
      </c>
      <c r="AQ41" s="571"/>
      <c r="AR41" s="571"/>
      <c r="AS41" s="572"/>
      <c r="AT41" s="198"/>
    </row>
    <row r="42" spans="1:51" ht="16.899999999999999" customHeight="1" thickBot="1">
      <c r="A42" s="580"/>
      <c r="B42" s="556" t="s">
        <v>307</v>
      </c>
      <c r="C42" s="557"/>
      <c r="D42" s="558"/>
      <c r="E42" s="557" t="s">
        <v>308</v>
      </c>
      <c r="F42" s="557"/>
      <c r="G42" s="557"/>
      <c r="H42" s="556" t="s">
        <v>309</v>
      </c>
      <c r="I42" s="557"/>
      <c r="J42" s="558"/>
      <c r="K42" s="235" t="s">
        <v>302</v>
      </c>
      <c r="L42" s="236" t="s">
        <v>303</v>
      </c>
      <c r="M42" s="236" t="s">
        <v>327</v>
      </c>
      <c r="N42" s="236" t="s">
        <v>328</v>
      </c>
      <c r="O42" s="236" t="s">
        <v>326</v>
      </c>
      <c r="P42" s="237" t="s">
        <v>329</v>
      </c>
      <c r="Q42" s="589" t="s">
        <v>406</v>
      </c>
      <c r="R42" s="590"/>
      <c r="S42" s="591"/>
      <c r="T42" s="324" t="s">
        <v>407</v>
      </c>
      <c r="U42" s="324" t="s">
        <v>408</v>
      </c>
      <c r="V42" s="324" t="s">
        <v>409</v>
      </c>
      <c r="W42" s="324" t="s">
        <v>410</v>
      </c>
      <c r="X42" s="324" t="s">
        <v>57</v>
      </c>
      <c r="Y42" s="324" t="s">
        <v>411</v>
      </c>
      <c r="Z42" s="324" t="s">
        <v>412</v>
      </c>
      <c r="AA42" s="324" t="s">
        <v>414</v>
      </c>
      <c r="AB42" s="324" t="s">
        <v>433</v>
      </c>
      <c r="AC42" s="574"/>
      <c r="AD42" s="314" t="s">
        <v>303</v>
      </c>
      <c r="AE42" s="315" t="s">
        <v>326</v>
      </c>
      <c r="AF42" s="315" t="s">
        <v>393</v>
      </c>
      <c r="AG42" s="315"/>
      <c r="AH42" s="314" t="s">
        <v>392</v>
      </c>
      <c r="AI42" s="315" t="s">
        <v>390</v>
      </c>
      <c r="AJ42" s="315" t="s">
        <v>391</v>
      </c>
      <c r="AK42" s="315"/>
      <c r="AL42" s="314" t="s">
        <v>392</v>
      </c>
      <c r="AM42" s="315" t="s">
        <v>390</v>
      </c>
      <c r="AN42" s="315" t="s">
        <v>391</v>
      </c>
      <c r="AO42" s="315"/>
      <c r="AP42" s="314" t="s">
        <v>392</v>
      </c>
      <c r="AQ42" s="315" t="s">
        <v>390</v>
      </c>
      <c r="AR42" s="315" t="s">
        <v>391</v>
      </c>
      <c r="AS42" s="322" t="s">
        <v>397</v>
      </c>
    </row>
    <row r="43" spans="1:51" ht="16.899999999999999" customHeight="1">
      <c r="A43" s="26" t="s">
        <v>9</v>
      </c>
      <c r="B43" s="173" t="s">
        <v>914</v>
      </c>
      <c r="C43" s="1"/>
      <c r="D43" s="213"/>
      <c r="E43" s="214" t="s">
        <v>317</v>
      </c>
      <c r="F43" s="1"/>
      <c r="G43" s="1"/>
      <c r="H43" s="173" t="s">
        <v>314</v>
      </c>
      <c r="I43" s="1"/>
      <c r="J43" s="1"/>
      <c r="K43" s="110"/>
      <c r="L43" s="5">
        <v>1</v>
      </c>
      <c r="N43" s="5">
        <v>5</v>
      </c>
      <c r="Q43" s="331">
        <v>1</v>
      </c>
      <c r="R43" s="2" t="s">
        <v>413</v>
      </c>
      <c r="S43" s="325"/>
      <c r="T43" s="5">
        <v>7</v>
      </c>
      <c r="U43" s="5">
        <v>70</v>
      </c>
      <c r="V43" s="5">
        <v>2</v>
      </c>
      <c r="W43" s="5" t="s">
        <v>370</v>
      </c>
      <c r="X43" s="327" t="s">
        <v>108</v>
      </c>
      <c r="Y43" s="326">
        <v>2</v>
      </c>
      <c r="Z43" s="5" t="s">
        <v>23</v>
      </c>
      <c r="AA43" s="5">
        <v>1</v>
      </c>
      <c r="AB43" s="327" t="s">
        <v>108</v>
      </c>
      <c r="AC43" s="333" t="s">
        <v>370</v>
      </c>
      <c r="AD43" s="292">
        <v>0</v>
      </c>
      <c r="AE43" s="107">
        <v>5</v>
      </c>
      <c r="AF43" s="107">
        <v>7</v>
      </c>
      <c r="AH43" s="162">
        <v>10</v>
      </c>
      <c r="AI43" s="107">
        <v>0</v>
      </c>
      <c r="AJ43" s="107">
        <v>0</v>
      </c>
      <c r="AL43" s="317">
        <v>0.35</v>
      </c>
      <c r="AM43" s="316">
        <v>1.05</v>
      </c>
      <c r="AN43" s="316">
        <v>1.05</v>
      </c>
      <c r="AO43" s="316"/>
      <c r="AP43" s="319">
        <f>29*AL43+AH43</f>
        <v>20.149999999999999</v>
      </c>
      <c r="AQ43" s="320">
        <f>29*AM43+AI43</f>
        <v>30.450000000000003</v>
      </c>
      <c r="AR43" s="320">
        <f>29*AN43+AJ43</f>
        <v>30.450000000000003</v>
      </c>
      <c r="AS43" s="321">
        <f>INT(AR43+AQ43/2)</f>
        <v>45</v>
      </c>
    </row>
    <row r="44" spans="1:51" ht="16.899999999999999" customHeight="1">
      <c r="B44" s="219" t="s">
        <v>108</v>
      </c>
      <c r="C44" s="1" t="s">
        <v>906</v>
      </c>
      <c r="D44" s="213" t="s">
        <v>313</v>
      </c>
      <c r="E44" s="1" t="s">
        <v>335</v>
      </c>
      <c r="F44" s="1" t="s">
        <v>906</v>
      </c>
      <c r="G44" s="1" t="s">
        <v>316</v>
      </c>
      <c r="H44" s="215"/>
      <c r="I44" s="1"/>
      <c r="J44" s="1"/>
      <c r="K44" s="110"/>
      <c r="Q44" s="331">
        <v>2</v>
      </c>
      <c r="R44" s="2" t="s">
        <v>445</v>
      </c>
      <c r="T44" s="332">
        <v>9</v>
      </c>
      <c r="U44" s="5">
        <v>65</v>
      </c>
      <c r="V44" s="5">
        <v>2</v>
      </c>
      <c r="W44" s="5" t="s">
        <v>370</v>
      </c>
      <c r="X44" s="5" t="s">
        <v>108</v>
      </c>
      <c r="Y44" s="326">
        <v>3</v>
      </c>
      <c r="Z44" s="5" t="s">
        <v>23</v>
      </c>
      <c r="AA44" s="5">
        <v>10</v>
      </c>
      <c r="AB44" s="5" t="s">
        <v>108</v>
      </c>
      <c r="AC44" s="333" t="s">
        <v>285</v>
      </c>
      <c r="AD44" s="292">
        <v>0</v>
      </c>
      <c r="AE44" s="107">
        <v>5</v>
      </c>
      <c r="AF44" s="107">
        <v>6</v>
      </c>
      <c r="AH44" s="162">
        <v>10</v>
      </c>
      <c r="AI44" s="107">
        <v>0</v>
      </c>
      <c r="AJ44" s="107">
        <v>0</v>
      </c>
      <c r="AL44" s="317">
        <v>0.35</v>
      </c>
      <c r="AM44" s="316">
        <v>1.05</v>
      </c>
      <c r="AN44" s="316">
        <v>1.05</v>
      </c>
      <c r="AO44" s="316"/>
      <c r="AP44" s="318">
        <f>29*AL44+AH44</f>
        <v>20.149999999999999</v>
      </c>
      <c r="AQ44" s="307">
        <f t="shared" ref="AQ44" si="39">29*AM44+AI44</f>
        <v>30.450000000000003</v>
      </c>
      <c r="AR44" s="307">
        <f t="shared" ref="AR44" si="40">29*AN44+AJ44</f>
        <v>30.450000000000003</v>
      </c>
      <c r="AS44" s="321">
        <f t="shared" ref="AS44:AS50" si="41">INT(AR44+AQ44/2)</f>
        <v>45</v>
      </c>
    </row>
    <row r="45" spans="1:51" ht="16.899999999999999" customHeight="1">
      <c r="A45" s="98" t="s">
        <v>315</v>
      </c>
      <c r="B45" s="441" t="s">
        <v>108</v>
      </c>
      <c r="C45" s="4" t="s">
        <v>901</v>
      </c>
      <c r="D45" s="216" t="s">
        <v>316</v>
      </c>
      <c r="E45" s="1"/>
      <c r="F45" s="1"/>
      <c r="G45" s="1"/>
      <c r="H45" s="215"/>
      <c r="I45" s="1"/>
      <c r="J45" s="1"/>
      <c r="K45" s="110"/>
      <c r="L45" s="98">
        <v>1</v>
      </c>
      <c r="M45" s="98"/>
      <c r="N45" s="228">
        <v>0</v>
      </c>
      <c r="Q45" s="331">
        <v>3</v>
      </c>
      <c r="R45" s="2" t="s">
        <v>486</v>
      </c>
      <c r="T45" s="110">
        <v>10</v>
      </c>
      <c r="U45" s="5">
        <v>80</v>
      </c>
      <c r="V45" s="5">
        <v>2</v>
      </c>
      <c r="W45" s="5" t="s">
        <v>370</v>
      </c>
      <c r="X45" s="5" t="s">
        <v>108</v>
      </c>
      <c r="Y45" s="326">
        <v>4</v>
      </c>
      <c r="Z45" s="5" t="s">
        <v>23</v>
      </c>
      <c r="AA45" s="5">
        <v>20</v>
      </c>
      <c r="AB45" s="5" t="s">
        <v>108</v>
      </c>
      <c r="AC45" s="333" t="s">
        <v>275</v>
      </c>
      <c r="AD45" s="292">
        <v>0</v>
      </c>
      <c r="AE45" s="107">
        <v>10</v>
      </c>
      <c r="AF45" s="107">
        <v>10</v>
      </c>
      <c r="AH45" s="162">
        <v>7</v>
      </c>
      <c r="AI45" s="107">
        <v>2</v>
      </c>
      <c r="AJ45" s="107">
        <v>4</v>
      </c>
      <c r="AL45" s="317">
        <v>0.25</v>
      </c>
      <c r="AM45" s="316">
        <v>0.63</v>
      </c>
      <c r="AN45" s="316">
        <v>1.25</v>
      </c>
      <c r="AO45" s="316"/>
      <c r="AP45" s="318">
        <f>29*AL45+AH45</f>
        <v>14.25</v>
      </c>
      <c r="AQ45" s="307">
        <f t="shared" ref="AQ45" si="42">29*AM45+AI45</f>
        <v>20.27</v>
      </c>
      <c r="AR45" s="307">
        <f t="shared" ref="AR45" si="43">29*AN45+AJ45</f>
        <v>40.25</v>
      </c>
      <c r="AS45" s="321">
        <f t="shared" si="41"/>
        <v>50</v>
      </c>
    </row>
    <row r="46" spans="1:51" ht="16.899999999999999" customHeight="1">
      <c r="A46" s="554" t="s">
        <v>310</v>
      </c>
      <c r="B46" s="559" t="s">
        <v>354</v>
      </c>
      <c r="C46" s="560"/>
      <c r="D46" s="561"/>
      <c r="E46" s="3"/>
      <c r="F46" s="3"/>
      <c r="G46" s="3"/>
      <c r="H46" s="246" t="s">
        <v>353</v>
      </c>
      <c r="I46" s="3"/>
      <c r="J46" s="3"/>
      <c r="K46" s="247"/>
      <c r="L46" s="7"/>
      <c r="M46" s="7"/>
      <c r="N46" s="7"/>
      <c r="O46" s="7"/>
      <c r="P46" s="248"/>
      <c r="Q46" s="331">
        <v>4</v>
      </c>
      <c r="R46" s="2" t="s">
        <v>415</v>
      </c>
      <c r="T46" s="110">
        <v>5</v>
      </c>
      <c r="U46" s="5">
        <v>90</v>
      </c>
      <c r="V46" s="5">
        <v>1</v>
      </c>
      <c r="W46" s="5" t="s">
        <v>370</v>
      </c>
      <c r="X46" s="5" t="s">
        <v>108</v>
      </c>
      <c r="Y46" s="326">
        <v>1</v>
      </c>
      <c r="Z46" s="5" t="s">
        <v>23</v>
      </c>
      <c r="AA46" s="5">
        <v>1</v>
      </c>
      <c r="AB46" s="5" t="s">
        <v>108</v>
      </c>
      <c r="AC46" s="333" t="s">
        <v>371</v>
      </c>
      <c r="AD46" s="292">
        <v>2</v>
      </c>
      <c r="AE46" s="107">
        <v>7</v>
      </c>
      <c r="AF46" s="107">
        <v>7</v>
      </c>
      <c r="AH46" s="162">
        <v>12</v>
      </c>
      <c r="AI46" s="107">
        <v>0</v>
      </c>
      <c r="AJ46" s="107">
        <v>0</v>
      </c>
      <c r="AL46" s="317">
        <v>0.45</v>
      </c>
      <c r="AM46" s="316">
        <v>1.05</v>
      </c>
      <c r="AN46" s="316">
        <v>1.38</v>
      </c>
      <c r="AO46" s="316"/>
      <c r="AP46" s="318">
        <f t="shared" ref="AP46:AP50" si="44">29*AL46+AH46</f>
        <v>25.05</v>
      </c>
      <c r="AQ46" s="307">
        <f t="shared" ref="AQ46:AQ49" si="45">29*AM46+AI46</f>
        <v>30.450000000000003</v>
      </c>
      <c r="AR46" s="307">
        <f t="shared" ref="AR46:AR50" si="46">29*AN46+AJ46</f>
        <v>40.019999999999996</v>
      </c>
      <c r="AS46" s="321">
        <f t="shared" si="41"/>
        <v>55</v>
      </c>
    </row>
    <row r="47" spans="1:51" ht="16.899999999999999" customHeight="1">
      <c r="A47" s="554"/>
      <c r="B47" s="559"/>
      <c r="C47" s="560"/>
      <c r="D47" s="561"/>
      <c r="E47" s="3"/>
      <c r="F47" s="3"/>
      <c r="G47" s="3"/>
      <c r="H47" s="246"/>
      <c r="J47" s="3"/>
      <c r="K47" s="247"/>
      <c r="L47" s="7"/>
      <c r="M47" s="7"/>
      <c r="N47" s="7"/>
      <c r="O47" s="7"/>
      <c r="P47" s="248"/>
      <c r="Q47" s="331">
        <v>5</v>
      </c>
      <c r="R47" s="2" t="s">
        <v>419</v>
      </c>
      <c r="T47" s="110">
        <v>8</v>
      </c>
      <c r="U47" s="5">
        <v>85</v>
      </c>
      <c r="V47" s="5">
        <v>1</v>
      </c>
      <c r="W47" s="5" t="s">
        <v>285</v>
      </c>
      <c r="X47" s="5" t="s">
        <v>108</v>
      </c>
      <c r="Y47" s="326">
        <v>3</v>
      </c>
      <c r="Z47" s="5" t="s">
        <v>23</v>
      </c>
      <c r="AA47" s="5">
        <v>1</v>
      </c>
      <c r="AB47" s="5" t="s">
        <v>108</v>
      </c>
      <c r="AC47" s="333" t="s">
        <v>394</v>
      </c>
      <c r="AD47" s="292">
        <v>3</v>
      </c>
      <c r="AE47" s="107">
        <v>7</v>
      </c>
      <c r="AF47" s="107">
        <v>7</v>
      </c>
      <c r="AH47" s="162">
        <v>15</v>
      </c>
      <c r="AI47" s="107">
        <v>2</v>
      </c>
      <c r="AJ47" s="107">
        <v>2</v>
      </c>
      <c r="AL47" s="317">
        <v>0.5</v>
      </c>
      <c r="AM47" s="316">
        <v>0.8</v>
      </c>
      <c r="AN47" s="316">
        <v>0.8</v>
      </c>
      <c r="AO47" s="316"/>
      <c r="AP47" s="318">
        <f t="shared" si="44"/>
        <v>29.5</v>
      </c>
      <c r="AQ47" s="307">
        <f t="shared" si="45"/>
        <v>25.200000000000003</v>
      </c>
      <c r="AR47" s="307">
        <f t="shared" si="46"/>
        <v>25.200000000000003</v>
      </c>
      <c r="AS47" s="321">
        <f t="shared" si="41"/>
        <v>37</v>
      </c>
    </row>
    <row r="48" spans="1:51" ht="16.899999999999999" customHeight="1">
      <c r="A48" s="555"/>
      <c r="B48" s="249" t="s">
        <v>900</v>
      </c>
      <c r="C48" s="250" t="s">
        <v>901</v>
      </c>
      <c r="D48" s="251" t="s">
        <v>461</v>
      </c>
      <c r="E48" s="250"/>
      <c r="F48" s="250"/>
      <c r="G48" s="250"/>
      <c r="H48" s="249"/>
      <c r="I48" s="250"/>
      <c r="J48" s="250"/>
      <c r="K48" s="252"/>
      <c r="L48" s="253"/>
      <c r="M48" s="253"/>
      <c r="N48" s="253"/>
      <c r="O48" s="253"/>
      <c r="P48" s="254"/>
      <c r="Q48" s="331">
        <v>6</v>
      </c>
      <c r="R48" s="2" t="s">
        <v>418</v>
      </c>
      <c r="T48" s="110">
        <v>10</v>
      </c>
      <c r="U48" s="5">
        <v>75</v>
      </c>
      <c r="V48" s="5">
        <v>1</v>
      </c>
      <c r="W48" s="5" t="s">
        <v>371</v>
      </c>
      <c r="X48" s="5" t="s">
        <v>108</v>
      </c>
      <c r="Y48" s="326">
        <v>3</v>
      </c>
      <c r="Z48" s="5" t="s">
        <v>23</v>
      </c>
      <c r="AA48" s="5">
        <v>1</v>
      </c>
      <c r="AB48" s="5" t="s">
        <v>108</v>
      </c>
      <c r="AC48" s="333" t="s">
        <v>395</v>
      </c>
      <c r="AD48" s="292">
        <v>5</v>
      </c>
      <c r="AE48" s="107">
        <v>4</v>
      </c>
      <c r="AF48" s="107">
        <v>5</v>
      </c>
      <c r="AH48" s="162">
        <v>20</v>
      </c>
      <c r="AI48" s="107">
        <v>8</v>
      </c>
      <c r="AJ48" s="107">
        <v>6</v>
      </c>
      <c r="AL48" s="317">
        <v>0.35</v>
      </c>
      <c r="AM48" s="316">
        <v>0.75</v>
      </c>
      <c r="AN48" s="316">
        <v>1</v>
      </c>
      <c r="AO48" s="316"/>
      <c r="AP48" s="318">
        <f t="shared" si="44"/>
        <v>30.15</v>
      </c>
      <c r="AQ48" s="307">
        <f t="shared" si="45"/>
        <v>29.75</v>
      </c>
      <c r="AR48" s="307">
        <f t="shared" si="46"/>
        <v>35</v>
      </c>
      <c r="AS48" s="321">
        <f t="shared" si="41"/>
        <v>49</v>
      </c>
    </row>
    <row r="49" spans="1:51" ht="16.899999999999999" customHeight="1">
      <c r="A49" s="62" t="s">
        <v>21</v>
      </c>
      <c r="B49" s="221" t="s">
        <v>913</v>
      </c>
      <c r="C49" s="222"/>
      <c r="D49" s="222"/>
      <c r="E49" s="218" t="s">
        <v>907</v>
      </c>
      <c r="F49" s="1"/>
      <c r="G49" s="1"/>
      <c r="H49" s="215"/>
      <c r="I49" s="1"/>
      <c r="J49" s="217"/>
      <c r="N49" s="5">
        <v>-10</v>
      </c>
      <c r="Q49" s="331">
        <v>7</v>
      </c>
      <c r="R49" s="2" t="s">
        <v>474</v>
      </c>
      <c r="T49" s="110">
        <v>12</v>
      </c>
      <c r="U49" s="5">
        <v>85</v>
      </c>
      <c r="V49" s="5">
        <v>1</v>
      </c>
      <c r="W49" s="5" t="s">
        <v>475</v>
      </c>
      <c r="X49" s="5" t="s">
        <v>108</v>
      </c>
      <c r="Y49" s="326">
        <v>5</v>
      </c>
      <c r="Z49" s="5" t="s">
        <v>23</v>
      </c>
      <c r="AA49" s="5">
        <v>15</v>
      </c>
      <c r="AB49" s="5" t="s">
        <v>108</v>
      </c>
      <c r="AC49" s="333" t="s">
        <v>396</v>
      </c>
      <c r="AD49" s="292">
        <v>0</v>
      </c>
      <c r="AE49" s="107">
        <v>3</v>
      </c>
      <c r="AF49" s="107">
        <v>10</v>
      </c>
      <c r="AH49" s="162">
        <v>20</v>
      </c>
      <c r="AI49" s="107">
        <v>10</v>
      </c>
      <c r="AJ49" s="107">
        <v>10</v>
      </c>
      <c r="AL49" s="317">
        <v>0.35</v>
      </c>
      <c r="AM49" s="316">
        <v>0.7</v>
      </c>
      <c r="AN49" s="316">
        <v>1.05</v>
      </c>
      <c r="AO49" s="316"/>
      <c r="AP49" s="318">
        <f t="shared" si="44"/>
        <v>30.15</v>
      </c>
      <c r="AQ49" s="307">
        <f t="shared" si="45"/>
        <v>30.299999999999997</v>
      </c>
      <c r="AR49" s="307">
        <f t="shared" si="46"/>
        <v>40.450000000000003</v>
      </c>
      <c r="AS49" s="321">
        <f t="shared" si="41"/>
        <v>55</v>
      </c>
    </row>
    <row r="50" spans="1:51" ht="16.899999999999999" customHeight="1">
      <c r="B50" s="223" t="s">
        <v>108</v>
      </c>
      <c r="C50" s="222" t="s">
        <v>311</v>
      </c>
      <c r="D50" s="222" t="s">
        <v>313</v>
      </c>
      <c r="E50" s="215" t="s">
        <v>318</v>
      </c>
      <c r="F50" s="1" t="s">
        <v>311</v>
      </c>
      <c r="G50" s="1" t="s">
        <v>323</v>
      </c>
      <c r="H50" s="215"/>
      <c r="I50" s="1"/>
      <c r="J50" s="213"/>
      <c r="Q50" s="331">
        <v>8</v>
      </c>
      <c r="R50" s="2" t="s">
        <v>421</v>
      </c>
      <c r="T50" s="110">
        <v>8</v>
      </c>
      <c r="U50" s="5">
        <v>50</v>
      </c>
      <c r="V50" s="5">
        <v>2</v>
      </c>
      <c r="W50" s="5" t="s">
        <v>371</v>
      </c>
      <c r="X50" s="5" t="s">
        <v>108</v>
      </c>
      <c r="Y50" s="326">
        <v>2</v>
      </c>
      <c r="Z50" s="5" t="s">
        <v>23</v>
      </c>
      <c r="AA50" s="5">
        <v>3</v>
      </c>
      <c r="AB50" s="5" t="s">
        <v>108</v>
      </c>
      <c r="AC50" s="333" t="s">
        <v>374</v>
      </c>
      <c r="AD50" s="292">
        <v>0</v>
      </c>
      <c r="AE50" s="107">
        <v>5</v>
      </c>
      <c r="AF50" s="107">
        <v>8</v>
      </c>
      <c r="AH50" s="162">
        <v>7</v>
      </c>
      <c r="AI50" s="107">
        <v>0</v>
      </c>
      <c r="AJ50" s="107">
        <v>0</v>
      </c>
      <c r="AL50" s="317">
        <v>0.2</v>
      </c>
      <c r="AM50" s="316">
        <v>1.2</v>
      </c>
      <c r="AN50" s="316">
        <v>1.2</v>
      </c>
      <c r="AO50" s="316"/>
      <c r="AP50" s="318">
        <f t="shared" si="44"/>
        <v>12.8</v>
      </c>
      <c r="AQ50" s="307">
        <f>29*AM50+AI50</f>
        <v>34.799999999999997</v>
      </c>
      <c r="AR50" s="307">
        <f t="shared" si="46"/>
        <v>34.799999999999997</v>
      </c>
      <c r="AS50" s="321">
        <f t="shared" si="41"/>
        <v>52</v>
      </c>
    </row>
    <row r="51" spans="1:51" ht="16.899999999999999" customHeight="1">
      <c r="A51" s="554" t="s">
        <v>319</v>
      </c>
      <c r="B51" s="255" t="s">
        <v>355</v>
      </c>
      <c r="C51" s="3"/>
      <c r="D51" s="256"/>
      <c r="E51" s="3"/>
      <c r="F51" s="3"/>
      <c r="G51" s="3"/>
      <c r="H51" s="246" t="s">
        <v>850</v>
      </c>
      <c r="I51" s="3"/>
      <c r="J51" s="256"/>
      <c r="K51" s="7"/>
      <c r="L51" s="7"/>
      <c r="M51" s="7"/>
      <c r="N51" s="7"/>
      <c r="O51" s="7"/>
      <c r="P51" s="248"/>
      <c r="Q51" s="331">
        <v>9</v>
      </c>
      <c r="R51" s="2" t="s">
        <v>483</v>
      </c>
      <c r="T51" s="110">
        <v>10</v>
      </c>
      <c r="U51" s="5">
        <v>70</v>
      </c>
      <c r="V51" s="5">
        <v>2</v>
      </c>
      <c r="W51" s="5" t="s">
        <v>371</v>
      </c>
      <c r="Y51" s="326">
        <v>4</v>
      </c>
      <c r="Z51" s="5" t="s">
        <v>23</v>
      </c>
      <c r="AA51" s="5">
        <v>15</v>
      </c>
      <c r="AB51" s="5" t="s">
        <v>108</v>
      </c>
      <c r="AC51" s="391" t="s">
        <v>493</v>
      </c>
      <c r="AD51" s="292">
        <v>5</v>
      </c>
      <c r="AE51" s="107">
        <v>7</v>
      </c>
      <c r="AF51" s="107">
        <v>10</v>
      </c>
      <c r="AH51" s="162">
        <v>20</v>
      </c>
      <c r="AI51" s="107">
        <v>0</v>
      </c>
      <c r="AJ51" s="107">
        <v>0</v>
      </c>
      <c r="AL51" s="317">
        <v>0.35</v>
      </c>
      <c r="AM51" s="316">
        <v>1.2</v>
      </c>
      <c r="AN51" s="316">
        <v>1.2</v>
      </c>
      <c r="AO51" s="316"/>
      <c r="AP51" s="318">
        <f>29*AL51+AH51</f>
        <v>30.15</v>
      </c>
      <c r="AQ51" s="307">
        <f>29*AM51+AI51</f>
        <v>34.799999999999997</v>
      </c>
      <c r="AR51" s="307">
        <f t="shared" ref="AR51" si="47">29*AN51+AJ51</f>
        <v>34.799999999999997</v>
      </c>
      <c r="AS51" s="321">
        <f t="shared" ref="AS51" si="48">INT(AR51+AQ51/2)</f>
        <v>52</v>
      </c>
    </row>
    <row r="52" spans="1:51" ht="16.899999999999999" customHeight="1">
      <c r="A52" s="555"/>
      <c r="B52" s="250" t="s">
        <v>899</v>
      </c>
      <c r="C52" s="250" t="s">
        <v>311</v>
      </c>
      <c r="D52" s="250" t="s">
        <v>320</v>
      </c>
      <c r="E52" s="249"/>
      <c r="F52" s="250"/>
      <c r="G52" s="250"/>
      <c r="H52" s="249"/>
      <c r="I52" s="250"/>
      <c r="J52" s="250"/>
      <c r="K52" s="252"/>
      <c r="L52" s="253"/>
      <c r="M52" s="253"/>
      <c r="N52" s="253"/>
      <c r="O52" s="253"/>
      <c r="P52" s="254"/>
      <c r="Q52" s="331">
        <v>10</v>
      </c>
      <c r="R52" s="2" t="s">
        <v>484</v>
      </c>
      <c r="T52" s="110">
        <v>6</v>
      </c>
      <c r="U52" s="5">
        <v>80</v>
      </c>
      <c r="V52" s="5" t="s">
        <v>249</v>
      </c>
      <c r="W52" s="5" t="s">
        <v>394</v>
      </c>
      <c r="X52" s="5" t="s">
        <v>108</v>
      </c>
      <c r="Y52" s="326">
        <v>2</v>
      </c>
      <c r="Z52" s="5" t="s">
        <v>23</v>
      </c>
      <c r="AA52" s="5">
        <v>5</v>
      </c>
      <c r="AB52" s="5" t="s">
        <v>108</v>
      </c>
      <c r="AC52" s="391" t="s">
        <v>494</v>
      </c>
      <c r="AD52" s="292">
        <v>0</v>
      </c>
      <c r="AE52" s="107">
        <v>7</v>
      </c>
      <c r="AF52" s="107">
        <v>10</v>
      </c>
      <c r="AH52" s="162">
        <v>20</v>
      </c>
      <c r="AI52" s="107">
        <v>0</v>
      </c>
      <c r="AJ52" s="107">
        <v>30</v>
      </c>
      <c r="AL52" s="317">
        <v>0.35</v>
      </c>
      <c r="AM52" s="316">
        <v>0.7</v>
      </c>
      <c r="AN52" s="316">
        <v>0.7</v>
      </c>
      <c r="AO52" s="316"/>
      <c r="AP52" s="318">
        <f>29*AL52+AH52</f>
        <v>30.15</v>
      </c>
      <c r="AQ52" s="307">
        <f>29*AM52+AI52</f>
        <v>20.299999999999997</v>
      </c>
      <c r="AR52" s="307">
        <f>29*AN52+AJ52</f>
        <v>50.3</v>
      </c>
      <c r="AS52" s="321">
        <f>INT(AR52+AQ52/2)</f>
        <v>60</v>
      </c>
    </row>
    <row r="53" spans="1:51" ht="16.899999999999999" customHeight="1">
      <c r="A53" s="17" t="s">
        <v>13</v>
      </c>
      <c r="B53" s="208" t="s">
        <v>321</v>
      </c>
      <c r="E53" s="208" t="s">
        <v>322</v>
      </c>
      <c r="H53" s="220" t="s">
        <v>894</v>
      </c>
      <c r="K53" s="110">
        <v>1</v>
      </c>
      <c r="L53" s="5">
        <v>-1</v>
      </c>
      <c r="M53" s="5">
        <v>10</v>
      </c>
      <c r="N53" s="5">
        <v>10</v>
      </c>
      <c r="O53" s="5" t="s">
        <v>339</v>
      </c>
      <c r="Q53" s="331">
        <v>11</v>
      </c>
      <c r="R53" s="2" t="s">
        <v>460</v>
      </c>
      <c r="T53" s="110">
        <v>12</v>
      </c>
      <c r="U53" s="5">
        <v>70</v>
      </c>
      <c r="V53" s="5">
        <v>1</v>
      </c>
      <c r="W53" s="5" t="s">
        <v>394</v>
      </c>
      <c r="X53" s="5" t="s">
        <v>108</v>
      </c>
      <c r="Y53" s="326">
        <v>3</v>
      </c>
      <c r="Z53" s="5" t="s">
        <v>23</v>
      </c>
      <c r="AA53" s="5">
        <v>5</v>
      </c>
      <c r="AB53" s="5" t="s">
        <v>108</v>
      </c>
      <c r="AC53" s="357" t="s">
        <v>719</v>
      </c>
      <c r="AD53" s="358">
        <v>5</v>
      </c>
      <c r="AE53" s="285">
        <v>6</v>
      </c>
      <c r="AF53" s="285">
        <v>8</v>
      </c>
      <c r="AG53" s="285"/>
      <c r="AH53" s="359">
        <v>102</v>
      </c>
      <c r="AI53" s="285">
        <v>0</v>
      </c>
      <c r="AJ53" s="285">
        <v>0</v>
      </c>
      <c r="AK53" s="285"/>
      <c r="AL53" s="360">
        <v>72</v>
      </c>
      <c r="AM53" s="361">
        <v>1.05</v>
      </c>
      <c r="AN53" s="362">
        <v>1.05</v>
      </c>
      <c r="AO53" s="361"/>
      <c r="AP53" s="363">
        <f>34*AL53+AH53</f>
        <v>2550</v>
      </c>
      <c r="AQ53" s="364">
        <f>29*AM53+AI53</f>
        <v>30.450000000000003</v>
      </c>
      <c r="AR53" s="364">
        <f>29*AN53+AJ53</f>
        <v>30.450000000000003</v>
      </c>
      <c r="AS53" s="365">
        <f>INT(AR53+AQ53/2)</f>
        <v>45</v>
      </c>
    </row>
    <row r="54" spans="1:51" s="207" customFormat="1" ht="16.899999999999999" customHeight="1">
      <c r="B54" s="219" t="s">
        <v>108</v>
      </c>
      <c r="C54" s="207" t="s">
        <v>908</v>
      </c>
      <c r="D54" s="207" t="s">
        <v>316</v>
      </c>
      <c r="E54" s="219" t="s">
        <v>108</v>
      </c>
      <c r="F54" s="207" t="s">
        <v>325</v>
      </c>
      <c r="G54" s="207" t="s">
        <v>323</v>
      </c>
      <c r="H54" s="210"/>
      <c r="J54" s="211"/>
      <c r="Q54" s="331">
        <v>12</v>
      </c>
      <c r="R54" s="385" t="s">
        <v>422</v>
      </c>
      <c r="S54" s="386"/>
      <c r="T54" s="5">
        <v>4</v>
      </c>
      <c r="U54" s="5">
        <v>60</v>
      </c>
      <c r="V54" s="5" t="s">
        <v>423</v>
      </c>
      <c r="W54" s="5" t="s">
        <v>395</v>
      </c>
      <c r="X54" s="5" t="s">
        <v>108</v>
      </c>
      <c r="Y54" s="326">
        <v>5</v>
      </c>
      <c r="Z54" s="5" t="s">
        <v>23</v>
      </c>
      <c r="AA54" s="5">
        <v>5</v>
      </c>
      <c r="AB54" s="5" t="s">
        <v>108</v>
      </c>
      <c r="AC54" s="367" t="s">
        <v>479</v>
      </c>
      <c r="AD54" s="368">
        <v>5</v>
      </c>
      <c r="AE54" s="368">
        <v>7</v>
      </c>
      <c r="AF54" s="369">
        <v>7</v>
      </c>
      <c r="AG54" s="369"/>
      <c r="AH54" s="370">
        <v>40</v>
      </c>
      <c r="AI54" s="368">
        <v>30</v>
      </c>
      <c r="AJ54" s="371">
        <v>30</v>
      </c>
      <c r="AK54" s="368"/>
      <c r="AL54" s="368">
        <v>0</v>
      </c>
      <c r="AM54" s="368">
        <v>0</v>
      </c>
      <c r="AN54" s="368">
        <v>0</v>
      </c>
      <c r="AO54" s="368"/>
      <c r="AP54" s="370">
        <f>34*AL54+AH54</f>
        <v>40</v>
      </c>
      <c r="AQ54" s="372">
        <f>29*AM54+AI54</f>
        <v>30</v>
      </c>
      <c r="AR54" s="372">
        <f>29*AN54+AJ54</f>
        <v>30</v>
      </c>
      <c r="AS54" s="366">
        <f>INT(AR54+AQ54/2)</f>
        <v>45</v>
      </c>
      <c r="AT54" s="195"/>
      <c r="AU54" s="195"/>
      <c r="AV54" s="195"/>
      <c r="AW54" s="195"/>
      <c r="AX54" s="195"/>
      <c r="AY54" s="195"/>
    </row>
    <row r="55" spans="1:51" ht="16.899999999999999" customHeight="1">
      <c r="A55" s="224" t="s">
        <v>315</v>
      </c>
      <c r="B55" s="225" t="s">
        <v>108</v>
      </c>
      <c r="C55" s="226" t="s">
        <v>324</v>
      </c>
      <c r="D55" s="227" t="s">
        <v>323</v>
      </c>
      <c r="E55" s="8"/>
      <c r="F55" s="8"/>
      <c r="G55" s="187"/>
      <c r="H55" s="8"/>
      <c r="I55" s="8"/>
      <c r="J55" s="187"/>
      <c r="K55" s="224">
        <v>1</v>
      </c>
      <c r="L55" s="224">
        <v>-2</v>
      </c>
      <c r="M55" s="224">
        <v>5</v>
      </c>
      <c r="N55" s="224">
        <v>5</v>
      </c>
      <c r="O55" s="224">
        <v>0</v>
      </c>
      <c r="P55" s="187"/>
      <c r="Q55" s="331">
        <v>13</v>
      </c>
      <c r="R55" s="583" t="s">
        <v>447</v>
      </c>
      <c r="S55" s="584"/>
      <c r="T55" s="332">
        <v>6</v>
      </c>
      <c r="U55" s="5">
        <v>60</v>
      </c>
      <c r="V55" s="5" t="s">
        <v>423</v>
      </c>
      <c r="W55" s="5" t="s">
        <v>395</v>
      </c>
      <c r="X55" s="5" t="s">
        <v>108</v>
      </c>
      <c r="Y55" s="326">
        <v>8</v>
      </c>
      <c r="Z55" s="5" t="s">
        <v>23</v>
      </c>
      <c r="AA55" s="5">
        <v>12</v>
      </c>
      <c r="AB55" s="5" t="s">
        <v>108</v>
      </c>
      <c r="AC55" s="387" t="s">
        <v>489</v>
      </c>
      <c r="AH55" s="107"/>
      <c r="AL55" s="107"/>
      <c r="AP55" s="107"/>
    </row>
    <row r="56" spans="1:51" ht="16.899999999999999" customHeight="1">
      <c r="A56" s="18" t="s">
        <v>1</v>
      </c>
      <c r="B56" s="208" t="s">
        <v>330</v>
      </c>
      <c r="D56" s="15"/>
      <c r="E56" s="209" t="s">
        <v>910</v>
      </c>
      <c r="G56" s="15"/>
      <c r="J56" s="15"/>
      <c r="K56" s="5">
        <v>2</v>
      </c>
      <c r="M56" s="5">
        <v>20</v>
      </c>
      <c r="N56" s="5">
        <v>5</v>
      </c>
      <c r="Q56" s="331">
        <v>14</v>
      </c>
      <c r="R56" s="381" t="s">
        <v>488</v>
      </c>
      <c r="S56" s="382"/>
      <c r="T56" s="110">
        <v>10</v>
      </c>
      <c r="U56" s="5">
        <v>75</v>
      </c>
      <c r="V56" s="5" t="s">
        <v>429</v>
      </c>
      <c r="W56" s="5" t="s">
        <v>395</v>
      </c>
      <c r="X56" s="5" t="s">
        <v>108</v>
      </c>
      <c r="Y56" s="326">
        <v>10</v>
      </c>
      <c r="Z56" s="5" t="s">
        <v>23</v>
      </c>
      <c r="AA56" s="5">
        <v>15</v>
      </c>
      <c r="AB56" s="5" t="s">
        <v>108</v>
      </c>
      <c r="AC56" s="345"/>
      <c r="AD56" s="107"/>
      <c r="AH56" s="107"/>
      <c r="AL56" s="107"/>
      <c r="AP56" s="107"/>
    </row>
    <row r="57" spans="1:51" ht="16.899999999999999" customHeight="1">
      <c r="B57" s="215" t="s">
        <v>331</v>
      </c>
      <c r="C57" s="1" t="s">
        <v>901</v>
      </c>
      <c r="D57" s="213" t="s">
        <v>313</v>
      </c>
      <c r="E57" s="215" t="s">
        <v>333</v>
      </c>
      <c r="F57" s="1" t="s">
        <v>901</v>
      </c>
      <c r="G57" s="213" t="s">
        <v>316</v>
      </c>
      <c r="H57" s="110"/>
      <c r="J57" s="15"/>
      <c r="P57" s="15"/>
      <c r="Q57" s="331">
        <v>15</v>
      </c>
      <c r="R57" s="381" t="s">
        <v>424</v>
      </c>
      <c r="S57" s="388" t="s">
        <v>490</v>
      </c>
      <c r="T57" s="5">
        <v>3</v>
      </c>
      <c r="U57" s="5">
        <v>65</v>
      </c>
      <c r="V57" s="5" t="s">
        <v>425</v>
      </c>
      <c r="W57" s="5" t="s">
        <v>395</v>
      </c>
      <c r="X57" s="5" t="s">
        <v>108</v>
      </c>
      <c r="Y57" s="326">
        <v>6</v>
      </c>
      <c r="Z57" s="5" t="s">
        <v>23</v>
      </c>
      <c r="AA57" s="5">
        <v>5</v>
      </c>
      <c r="AB57" s="5" t="s">
        <v>108</v>
      </c>
      <c r="AC57" s="581" t="s">
        <v>403</v>
      </c>
      <c r="AD57" s="207"/>
      <c r="AE57" s="195"/>
      <c r="AF57" s="162" t="s">
        <v>465</v>
      </c>
      <c r="AH57" s="107"/>
      <c r="AL57" s="107"/>
      <c r="AP57" s="107"/>
    </row>
    <row r="58" spans="1:51" ht="16.899999999999999" customHeight="1" thickBot="1">
      <c r="A58" s="230" t="s">
        <v>315</v>
      </c>
      <c r="B58" s="229" t="s">
        <v>332</v>
      </c>
      <c r="C58" s="226" t="s">
        <v>311</v>
      </c>
      <c r="D58" s="227" t="s">
        <v>316</v>
      </c>
      <c r="E58" s="212"/>
      <c r="F58" s="8"/>
      <c r="G58" s="187"/>
      <c r="H58" s="212"/>
      <c r="I58" s="8"/>
      <c r="J58" s="187"/>
      <c r="K58" s="224">
        <v>1</v>
      </c>
      <c r="L58" s="224"/>
      <c r="M58" s="224">
        <v>10</v>
      </c>
      <c r="N58" s="224">
        <v>5</v>
      </c>
      <c r="O58" s="8"/>
      <c r="P58" s="187"/>
      <c r="Q58" s="331">
        <v>16</v>
      </c>
      <c r="R58" s="381" t="s">
        <v>455</v>
      </c>
      <c r="S58" s="383"/>
      <c r="T58" s="5" t="s">
        <v>457</v>
      </c>
      <c r="U58" s="5" t="s">
        <v>458</v>
      </c>
      <c r="V58" s="5" t="s">
        <v>459</v>
      </c>
      <c r="W58" s="5" t="s">
        <v>395</v>
      </c>
      <c r="X58" s="5" t="s">
        <v>427</v>
      </c>
      <c r="Y58" s="334" t="s">
        <v>456</v>
      </c>
      <c r="Z58" s="5" t="s">
        <v>23</v>
      </c>
      <c r="AA58" s="5">
        <v>10</v>
      </c>
      <c r="AB58" s="5">
        <v>2</v>
      </c>
      <c r="AC58" s="582"/>
      <c r="AD58" s="314" t="s">
        <v>328</v>
      </c>
      <c r="AE58" s="315" t="s">
        <v>303</v>
      </c>
      <c r="AF58" s="347" t="s">
        <v>370</v>
      </c>
      <c r="AG58" s="348"/>
      <c r="AH58" s="348" t="s">
        <v>285</v>
      </c>
      <c r="AI58" s="348" t="s">
        <v>275</v>
      </c>
      <c r="AJ58" s="348" t="s">
        <v>371</v>
      </c>
      <c r="AK58" s="348"/>
      <c r="AL58" s="348" t="s">
        <v>394</v>
      </c>
      <c r="AM58" s="348" t="s">
        <v>395</v>
      </c>
      <c r="AN58" s="348" t="s">
        <v>374</v>
      </c>
      <c r="AO58" s="348"/>
      <c r="AP58" s="348" t="s">
        <v>396</v>
      </c>
      <c r="AQ58" s="348" t="s">
        <v>469</v>
      </c>
      <c r="AR58" s="478" t="s">
        <v>719</v>
      </c>
      <c r="AS58" s="479" t="s">
        <v>479</v>
      </c>
    </row>
    <row r="59" spans="1:51" ht="16.899999999999999" customHeight="1">
      <c r="A59" s="63" t="s">
        <v>11</v>
      </c>
      <c r="B59" s="208" t="s">
        <v>365</v>
      </c>
      <c r="D59" s="15"/>
      <c r="E59" s="539" t="s">
        <v>363</v>
      </c>
      <c r="F59" s="540"/>
      <c r="G59" s="541"/>
      <c r="J59" s="15"/>
      <c r="L59" s="5">
        <v>2</v>
      </c>
      <c r="M59" s="5">
        <v>5</v>
      </c>
      <c r="N59" s="5">
        <v>5</v>
      </c>
      <c r="P59" s="5">
        <v>4</v>
      </c>
      <c r="Q59" s="331">
        <v>17</v>
      </c>
      <c r="R59" s="381" t="s">
        <v>481</v>
      </c>
      <c r="S59" s="382"/>
      <c r="T59" s="110" t="s">
        <v>482</v>
      </c>
      <c r="U59" s="5">
        <v>75</v>
      </c>
      <c r="V59" s="5" t="s">
        <v>459</v>
      </c>
      <c r="W59" s="5" t="s">
        <v>395</v>
      </c>
      <c r="X59" s="190" t="s">
        <v>432</v>
      </c>
      <c r="Y59" s="334" t="s">
        <v>456</v>
      </c>
      <c r="Z59" s="328" t="s">
        <v>431</v>
      </c>
      <c r="AA59" s="5">
        <v>10</v>
      </c>
      <c r="AB59" s="5">
        <v>2</v>
      </c>
      <c r="AC59" s="333" t="s">
        <v>398</v>
      </c>
      <c r="AD59" s="292">
        <v>10</v>
      </c>
      <c r="AE59" s="107">
        <v>0</v>
      </c>
      <c r="AF59" s="162">
        <v>2</v>
      </c>
      <c r="AH59" s="107">
        <v>2</v>
      </c>
      <c r="AI59" s="107">
        <v>1</v>
      </c>
      <c r="AJ59" s="107">
        <v>3</v>
      </c>
      <c r="AL59" s="352">
        <v>3</v>
      </c>
      <c r="AM59" s="107">
        <v>2</v>
      </c>
      <c r="AN59" s="107">
        <v>2</v>
      </c>
      <c r="AP59" s="107">
        <v>99</v>
      </c>
      <c r="AQ59" s="107">
        <v>1</v>
      </c>
      <c r="AR59" s="285">
        <v>1</v>
      </c>
      <c r="AS59" s="480">
        <v>1</v>
      </c>
    </row>
    <row r="60" spans="1:51" ht="16.899999999999999" customHeight="1">
      <c r="B60" s="404" t="s">
        <v>909</v>
      </c>
      <c r="C60" s="1" t="s">
        <v>311</v>
      </c>
      <c r="D60" s="213" t="s">
        <v>313</v>
      </c>
      <c r="E60" s="542"/>
      <c r="F60" s="543"/>
      <c r="G60" s="544"/>
      <c r="J60" s="15"/>
      <c r="L60" s="98"/>
      <c r="M60" s="98"/>
      <c r="N60" s="98"/>
      <c r="O60" s="98"/>
      <c r="P60" s="111"/>
      <c r="Q60" s="331">
        <v>18</v>
      </c>
      <c r="R60" s="2" t="s">
        <v>426</v>
      </c>
      <c r="S60" s="325"/>
      <c r="T60" s="5" t="s">
        <v>439</v>
      </c>
      <c r="U60" s="5">
        <v>65</v>
      </c>
      <c r="V60" s="5" t="s">
        <v>423</v>
      </c>
      <c r="W60" s="5" t="s">
        <v>476</v>
      </c>
      <c r="X60" s="5" t="s">
        <v>427</v>
      </c>
      <c r="Y60" s="326">
        <v>7</v>
      </c>
      <c r="Z60" s="5" t="s">
        <v>23</v>
      </c>
      <c r="AA60" s="5">
        <v>6</v>
      </c>
      <c r="AB60" s="5" t="s">
        <v>108</v>
      </c>
      <c r="AC60" s="333" t="s">
        <v>399</v>
      </c>
      <c r="AD60" s="292">
        <v>20</v>
      </c>
      <c r="AE60" s="107">
        <v>0</v>
      </c>
      <c r="AF60" s="162">
        <v>3</v>
      </c>
      <c r="AH60" s="107">
        <v>3</v>
      </c>
      <c r="AI60" s="107">
        <v>3</v>
      </c>
      <c r="AJ60" s="107">
        <v>5</v>
      </c>
      <c r="AL60" s="107">
        <v>3</v>
      </c>
      <c r="AM60" s="107">
        <v>5</v>
      </c>
      <c r="AN60" s="107">
        <v>3</v>
      </c>
      <c r="AP60" s="107">
        <v>99</v>
      </c>
      <c r="AQ60" s="107">
        <v>1</v>
      </c>
      <c r="AR60" s="285">
        <v>1</v>
      </c>
      <c r="AS60" s="480">
        <v>2</v>
      </c>
    </row>
    <row r="61" spans="1:51" ht="16.899999999999999" customHeight="1">
      <c r="A61" s="230" t="s">
        <v>315</v>
      </c>
      <c r="B61" s="229" t="s">
        <v>902</v>
      </c>
      <c r="C61" s="226" t="s">
        <v>311</v>
      </c>
      <c r="D61" s="227" t="s">
        <v>316</v>
      </c>
      <c r="E61" s="545"/>
      <c r="F61" s="546"/>
      <c r="G61" s="547"/>
      <c r="H61" s="8"/>
      <c r="I61" s="8"/>
      <c r="J61" s="187"/>
      <c r="K61" s="8"/>
      <c r="L61" s="224">
        <v>1</v>
      </c>
      <c r="M61" s="224">
        <v>5</v>
      </c>
      <c r="N61" s="224">
        <v>5</v>
      </c>
      <c r="O61" s="224"/>
      <c r="P61" s="230">
        <v>2</v>
      </c>
      <c r="Q61" s="331">
        <v>19</v>
      </c>
      <c r="R61" s="2" t="s">
        <v>492</v>
      </c>
      <c r="S61" s="389"/>
      <c r="T61" s="5" t="s">
        <v>440</v>
      </c>
      <c r="U61" s="5" t="s">
        <v>441</v>
      </c>
      <c r="V61" s="5" t="s">
        <v>429</v>
      </c>
      <c r="W61" s="5" t="s">
        <v>476</v>
      </c>
      <c r="X61" s="5" t="s">
        <v>449</v>
      </c>
      <c r="Y61" s="326">
        <v>10</v>
      </c>
      <c r="Z61" s="5" t="s">
        <v>23</v>
      </c>
      <c r="AA61" s="5">
        <v>6</v>
      </c>
      <c r="AB61" s="5" t="s">
        <v>108</v>
      </c>
      <c r="AC61" s="333" t="s">
        <v>400</v>
      </c>
      <c r="AD61" s="292">
        <v>30</v>
      </c>
      <c r="AE61" s="107">
        <v>0</v>
      </c>
      <c r="AF61" s="162">
        <v>4</v>
      </c>
      <c r="AH61" s="107">
        <v>4</v>
      </c>
      <c r="AI61" s="107">
        <v>4</v>
      </c>
      <c r="AJ61" s="107">
        <v>99</v>
      </c>
      <c r="AL61" s="107">
        <v>5</v>
      </c>
      <c r="AM61" s="107">
        <v>99</v>
      </c>
      <c r="AN61" s="107">
        <v>4</v>
      </c>
      <c r="AP61" s="107">
        <v>99</v>
      </c>
      <c r="AQ61" s="107">
        <v>1</v>
      </c>
      <c r="AR61" s="285">
        <v>1</v>
      </c>
      <c r="AS61" s="480">
        <v>5</v>
      </c>
    </row>
    <row r="62" spans="1:51" ht="16.899999999999999" customHeight="1">
      <c r="A62" s="238" t="s">
        <v>19</v>
      </c>
      <c r="B62" s="220" t="s">
        <v>336</v>
      </c>
      <c r="C62" s="58"/>
      <c r="D62" s="189"/>
      <c r="E62" s="220" t="s">
        <v>348</v>
      </c>
      <c r="F62" s="58"/>
      <c r="G62" s="189"/>
      <c r="H62" s="58"/>
      <c r="I62" s="58"/>
      <c r="J62" s="189"/>
      <c r="K62" s="58">
        <v>1</v>
      </c>
      <c r="L62" s="58">
        <v>2</v>
      </c>
      <c r="M62" s="58"/>
      <c r="N62" s="58" t="s">
        <v>338</v>
      </c>
      <c r="O62" s="58"/>
      <c r="P62" s="189"/>
      <c r="Q62" s="331">
        <v>20</v>
      </c>
      <c r="R62" s="2" t="s">
        <v>470</v>
      </c>
      <c r="T62" s="110" t="s">
        <v>472</v>
      </c>
      <c r="U62" s="5">
        <v>75</v>
      </c>
      <c r="V62" s="5" t="s">
        <v>423</v>
      </c>
      <c r="W62" s="5" t="s">
        <v>476</v>
      </c>
      <c r="X62" s="5" t="s">
        <v>427</v>
      </c>
      <c r="Y62" s="326">
        <v>15</v>
      </c>
      <c r="Z62" s="5" t="s">
        <v>23</v>
      </c>
      <c r="AA62" s="5">
        <v>15</v>
      </c>
      <c r="AB62" s="5" t="s">
        <v>108</v>
      </c>
      <c r="AC62" s="333" t="s">
        <v>401</v>
      </c>
      <c r="AD62" s="292">
        <v>20</v>
      </c>
      <c r="AE62" s="107">
        <v>2</v>
      </c>
      <c r="AF62" s="162">
        <v>1</v>
      </c>
      <c r="AH62" s="107">
        <v>1</v>
      </c>
      <c r="AI62" s="107">
        <v>1</v>
      </c>
      <c r="AJ62" s="107">
        <v>2</v>
      </c>
      <c r="AL62" s="107">
        <v>2</v>
      </c>
      <c r="AM62" s="107">
        <v>2</v>
      </c>
      <c r="AN62" s="107">
        <v>1</v>
      </c>
      <c r="AP62" s="107">
        <v>99</v>
      </c>
      <c r="AQ62" s="107">
        <v>1</v>
      </c>
      <c r="AR62" s="285">
        <v>1</v>
      </c>
      <c r="AS62" s="480">
        <v>2</v>
      </c>
    </row>
    <row r="63" spans="1:51" ht="16.899999999999999" customHeight="1">
      <c r="B63" s="210" t="s">
        <v>904</v>
      </c>
      <c r="C63" s="207" t="s">
        <v>901</v>
      </c>
      <c r="D63" s="211" t="s">
        <v>313</v>
      </c>
      <c r="E63" s="210" t="s">
        <v>911</v>
      </c>
      <c r="F63" s="207" t="s">
        <v>311</v>
      </c>
      <c r="G63" s="211" t="s">
        <v>313</v>
      </c>
      <c r="J63" s="15"/>
      <c r="P63" s="15"/>
      <c r="Q63" s="331">
        <v>21</v>
      </c>
      <c r="R63" s="2" t="s">
        <v>491</v>
      </c>
      <c r="T63" s="110" t="s">
        <v>473</v>
      </c>
      <c r="U63" s="5">
        <v>75</v>
      </c>
      <c r="V63" s="5" t="s">
        <v>429</v>
      </c>
      <c r="W63" s="5" t="s">
        <v>476</v>
      </c>
      <c r="X63" s="5" t="s">
        <v>449</v>
      </c>
      <c r="Y63" s="326">
        <v>20</v>
      </c>
      <c r="Z63" s="5" t="s">
        <v>23</v>
      </c>
      <c r="AA63" s="5">
        <v>15</v>
      </c>
      <c r="AB63" s="5" t="s">
        <v>108</v>
      </c>
      <c r="AC63" s="333" t="s">
        <v>467</v>
      </c>
      <c r="AD63" s="292">
        <v>30</v>
      </c>
      <c r="AE63" s="107">
        <v>2</v>
      </c>
      <c r="AF63" s="162">
        <v>1</v>
      </c>
      <c r="AH63" s="107">
        <v>1</v>
      </c>
      <c r="AI63" s="107">
        <v>1</v>
      </c>
      <c r="AJ63" s="107">
        <v>2</v>
      </c>
      <c r="AL63" s="107">
        <v>2</v>
      </c>
      <c r="AM63" s="107">
        <v>3</v>
      </c>
      <c r="AN63" s="107">
        <v>1</v>
      </c>
      <c r="AP63" s="107">
        <v>99</v>
      </c>
      <c r="AQ63" s="107">
        <v>1</v>
      </c>
      <c r="AR63" s="285">
        <v>1</v>
      </c>
      <c r="AS63" s="480">
        <v>3</v>
      </c>
    </row>
    <row r="64" spans="1:51" ht="16.899999999999999" customHeight="1">
      <c r="A64" s="230" t="s">
        <v>315</v>
      </c>
      <c r="B64" s="239" t="s">
        <v>335</v>
      </c>
      <c r="C64" s="226" t="s">
        <v>311</v>
      </c>
      <c r="D64" s="227" t="s">
        <v>313</v>
      </c>
      <c r="E64" s="239"/>
      <c r="F64" s="226"/>
      <c r="G64" s="227"/>
      <c r="H64" s="8"/>
      <c r="I64" s="8"/>
      <c r="J64" s="187"/>
      <c r="K64" s="224">
        <v>0</v>
      </c>
      <c r="L64" s="224">
        <v>2</v>
      </c>
      <c r="M64" s="8"/>
      <c r="N64" s="224">
        <v>5</v>
      </c>
      <c r="O64" s="8"/>
      <c r="P64" s="187"/>
      <c r="Q64" s="331">
        <v>22</v>
      </c>
      <c r="R64" s="381" t="s">
        <v>430</v>
      </c>
      <c r="S64" s="384"/>
      <c r="T64" s="5" t="s">
        <v>442</v>
      </c>
      <c r="U64" s="5">
        <v>50</v>
      </c>
      <c r="V64" s="5" t="s">
        <v>434</v>
      </c>
      <c r="W64" s="5" t="s">
        <v>396</v>
      </c>
      <c r="X64" s="190" t="s">
        <v>432</v>
      </c>
      <c r="Y64" s="335">
        <v>50</v>
      </c>
      <c r="Z64" s="328" t="s">
        <v>431</v>
      </c>
      <c r="AA64" s="5">
        <v>3</v>
      </c>
      <c r="AB64" s="5">
        <v>3</v>
      </c>
      <c r="AC64" s="333" t="s">
        <v>468</v>
      </c>
      <c r="AD64" s="292">
        <v>0</v>
      </c>
      <c r="AE64" s="107">
        <v>0</v>
      </c>
      <c r="AF64" s="162">
        <v>2</v>
      </c>
      <c r="AH64" s="107">
        <v>2</v>
      </c>
      <c r="AI64" s="107">
        <v>2</v>
      </c>
      <c r="AJ64" s="107">
        <v>2</v>
      </c>
      <c r="AL64" s="107">
        <v>2</v>
      </c>
      <c r="AM64" s="107">
        <v>2</v>
      </c>
      <c r="AN64" s="107">
        <v>2</v>
      </c>
      <c r="AP64" s="107">
        <v>99</v>
      </c>
      <c r="AQ64" s="107">
        <v>1</v>
      </c>
      <c r="AR64" s="285">
        <v>1</v>
      </c>
      <c r="AS64" s="480">
        <v>3</v>
      </c>
    </row>
    <row r="65" spans="1:45" ht="16.899999999999999" customHeight="1">
      <c r="A65" s="20" t="s">
        <v>20</v>
      </c>
      <c r="B65" s="240" t="s">
        <v>341</v>
      </c>
      <c r="D65" s="15"/>
      <c r="E65" s="241" t="s">
        <v>342</v>
      </c>
      <c r="G65" s="15"/>
      <c r="J65" s="15"/>
      <c r="K65" s="5">
        <v>1</v>
      </c>
      <c r="L65" s="5">
        <v>1</v>
      </c>
      <c r="M65" s="5">
        <v>10</v>
      </c>
      <c r="P65" s="5">
        <v>1</v>
      </c>
      <c r="Q65" s="331">
        <v>23</v>
      </c>
      <c r="R65" s="381" t="s">
        <v>435</v>
      </c>
      <c r="S65" s="383"/>
      <c r="T65" s="5" t="s">
        <v>443</v>
      </c>
      <c r="U65" s="5">
        <v>80</v>
      </c>
      <c r="V65" s="5" t="s">
        <v>438</v>
      </c>
      <c r="W65" s="5" t="s">
        <v>396</v>
      </c>
      <c r="X65" s="5" t="s">
        <v>437</v>
      </c>
      <c r="Y65" s="326">
        <v>5</v>
      </c>
      <c r="Z65" s="5" t="s">
        <v>23</v>
      </c>
      <c r="AA65" s="5">
        <v>10</v>
      </c>
      <c r="AB65" s="5">
        <v>2</v>
      </c>
      <c r="AC65" s="333" t="s">
        <v>404</v>
      </c>
      <c r="AD65" s="292">
        <v>-10</v>
      </c>
      <c r="AE65" s="107">
        <v>0</v>
      </c>
      <c r="AF65" s="162">
        <v>2</v>
      </c>
      <c r="AH65" s="107">
        <v>1</v>
      </c>
      <c r="AI65" s="107">
        <v>2</v>
      </c>
      <c r="AJ65" s="107">
        <v>3</v>
      </c>
      <c r="AL65" s="107">
        <v>3</v>
      </c>
      <c r="AM65" s="107">
        <v>5</v>
      </c>
      <c r="AN65" s="107">
        <v>2</v>
      </c>
      <c r="AP65" s="107">
        <v>3</v>
      </c>
      <c r="AQ65" s="107">
        <v>1</v>
      </c>
      <c r="AR65" s="285">
        <v>1</v>
      </c>
      <c r="AS65" s="480">
        <v>3</v>
      </c>
    </row>
    <row r="66" spans="1:45" ht="16.899999999999999" customHeight="1">
      <c r="B66" s="219" t="s">
        <v>108</v>
      </c>
      <c r="C66" s="207" t="s">
        <v>311</v>
      </c>
      <c r="D66" s="211" t="s">
        <v>340</v>
      </c>
      <c r="E66" s="219" t="s">
        <v>108</v>
      </c>
      <c r="F66" s="207" t="s">
        <v>311</v>
      </c>
      <c r="G66" s="211" t="s">
        <v>316</v>
      </c>
      <c r="J66" s="15"/>
      <c r="Q66" s="331">
        <v>24</v>
      </c>
      <c r="R66" s="381" t="s">
        <v>436</v>
      </c>
      <c r="S66" s="383"/>
      <c r="T66" s="5" t="s">
        <v>444</v>
      </c>
      <c r="U66" s="5">
        <v>75</v>
      </c>
      <c r="V66" s="5" t="s">
        <v>438</v>
      </c>
      <c r="W66" s="5" t="s">
        <v>396</v>
      </c>
      <c r="X66" s="5" t="s">
        <v>437</v>
      </c>
      <c r="Y66" s="326">
        <v>8</v>
      </c>
      <c r="Z66" s="5" t="s">
        <v>23</v>
      </c>
      <c r="AA66" s="5">
        <v>15</v>
      </c>
      <c r="AB66" s="5">
        <v>2</v>
      </c>
      <c r="AC66" s="333" t="s">
        <v>405</v>
      </c>
      <c r="AD66" s="292">
        <v>-10</v>
      </c>
      <c r="AE66" s="107">
        <v>0</v>
      </c>
      <c r="AF66" s="162">
        <v>5</v>
      </c>
      <c r="AH66" s="107">
        <v>2</v>
      </c>
      <c r="AI66" s="107">
        <v>5</v>
      </c>
      <c r="AJ66" s="107">
        <v>8</v>
      </c>
      <c r="AL66" s="107">
        <v>8</v>
      </c>
      <c r="AM66" s="107">
        <v>99</v>
      </c>
      <c r="AN66" s="107">
        <v>5</v>
      </c>
      <c r="AP66" s="107">
        <v>1</v>
      </c>
      <c r="AQ66" s="107">
        <v>1</v>
      </c>
      <c r="AR66" s="285">
        <v>1</v>
      </c>
      <c r="AS66" s="480">
        <v>8</v>
      </c>
    </row>
    <row r="67" spans="1:45" ht="16.899999999999999" customHeight="1">
      <c r="A67" s="230" t="s">
        <v>315</v>
      </c>
      <c r="B67" s="225" t="s">
        <v>108</v>
      </c>
      <c r="C67" s="226" t="s">
        <v>311</v>
      </c>
      <c r="D67" s="227" t="s">
        <v>313</v>
      </c>
      <c r="E67" s="212"/>
      <c r="F67" s="8"/>
      <c r="G67" s="187"/>
      <c r="H67" s="212"/>
      <c r="I67" s="8"/>
      <c r="J67" s="187"/>
      <c r="K67" s="224">
        <v>1</v>
      </c>
      <c r="L67" s="224">
        <v>0</v>
      </c>
      <c r="M67" s="224">
        <v>5</v>
      </c>
      <c r="N67" s="224"/>
      <c r="O67" s="224"/>
      <c r="P67" s="230">
        <v>1</v>
      </c>
      <c r="Q67" s="331">
        <v>25</v>
      </c>
      <c r="R67" s="381" t="s">
        <v>485</v>
      </c>
      <c r="S67" s="383"/>
      <c r="T67" s="5">
        <v>15</v>
      </c>
      <c r="U67" s="5">
        <v>90</v>
      </c>
      <c r="V67" s="5" t="s">
        <v>249</v>
      </c>
      <c r="W67" s="5" t="s">
        <v>396</v>
      </c>
      <c r="X67" s="5" t="s">
        <v>108</v>
      </c>
      <c r="Y67" s="335">
        <v>100</v>
      </c>
      <c r="Z67" s="328" t="s">
        <v>431</v>
      </c>
      <c r="AA67" s="5">
        <v>15</v>
      </c>
      <c r="AB67" s="5" t="s">
        <v>108</v>
      </c>
      <c r="AC67" s="333" t="s">
        <v>466</v>
      </c>
      <c r="AD67" s="292">
        <v>0</v>
      </c>
      <c r="AE67" s="107">
        <v>0</v>
      </c>
      <c r="AF67" s="162">
        <v>1</v>
      </c>
      <c r="AH67" s="107">
        <v>1</v>
      </c>
      <c r="AI67" s="107">
        <v>1</v>
      </c>
      <c r="AJ67" s="107">
        <v>1</v>
      </c>
      <c r="AL67" s="107">
        <v>1</v>
      </c>
      <c r="AM67" s="107">
        <v>1</v>
      </c>
      <c r="AN67" s="107">
        <v>1</v>
      </c>
      <c r="AP67" s="107">
        <v>99</v>
      </c>
      <c r="AQ67" s="107">
        <v>1</v>
      </c>
      <c r="AR67" s="285">
        <v>1</v>
      </c>
      <c r="AS67" s="480">
        <v>1</v>
      </c>
    </row>
    <row r="68" spans="1:45" ht="16.899999999999999" customHeight="1">
      <c r="A68" s="60" t="s">
        <v>4</v>
      </c>
      <c r="B68" s="208" t="s">
        <v>349</v>
      </c>
      <c r="D68" s="15"/>
      <c r="E68" s="208" t="s">
        <v>350</v>
      </c>
      <c r="G68" s="15"/>
      <c r="H68" s="173" t="s">
        <v>357</v>
      </c>
      <c r="J68" s="15"/>
      <c r="K68" s="5">
        <v>2</v>
      </c>
      <c r="M68" s="5">
        <v>15</v>
      </c>
      <c r="O68" s="5" t="s">
        <v>352</v>
      </c>
      <c r="Q68" s="331">
        <v>26</v>
      </c>
      <c r="R68" s="381" t="s">
        <v>448</v>
      </c>
      <c r="S68" s="383"/>
      <c r="T68" s="5" t="s">
        <v>450</v>
      </c>
      <c r="U68" s="5" t="s">
        <v>453</v>
      </c>
      <c r="V68" s="5">
        <v>1</v>
      </c>
      <c r="W68" s="5" t="s">
        <v>275</v>
      </c>
      <c r="X68" s="5" t="s">
        <v>449</v>
      </c>
      <c r="Y68" s="326">
        <v>4</v>
      </c>
      <c r="Z68" s="5" t="s">
        <v>23</v>
      </c>
      <c r="AA68" s="5">
        <v>5</v>
      </c>
      <c r="AB68" s="374" t="s">
        <v>108</v>
      </c>
      <c r="AC68" s="349" t="s">
        <v>487</v>
      </c>
      <c r="AD68" s="350">
        <v>0</v>
      </c>
      <c r="AE68" s="351">
        <v>0</v>
      </c>
      <c r="AF68" s="175">
        <v>99</v>
      </c>
      <c r="AG68" s="165"/>
      <c r="AH68" s="165">
        <v>99</v>
      </c>
      <c r="AI68" s="165">
        <v>99</v>
      </c>
      <c r="AJ68" s="165">
        <v>99</v>
      </c>
      <c r="AK68" s="165"/>
      <c r="AL68" s="165">
        <v>99</v>
      </c>
      <c r="AM68" s="165">
        <v>99</v>
      </c>
      <c r="AN68" s="165">
        <v>99</v>
      </c>
      <c r="AO68" s="165"/>
      <c r="AP68" s="165">
        <v>99</v>
      </c>
      <c r="AQ68" s="165">
        <v>1</v>
      </c>
      <c r="AR68" s="430">
        <v>99</v>
      </c>
      <c r="AS68" s="481">
        <v>99</v>
      </c>
    </row>
    <row r="69" spans="1:45" ht="16.899999999999999" customHeight="1">
      <c r="B69" s="219" t="s">
        <v>108</v>
      </c>
      <c r="C69" s="207" t="s">
        <v>905</v>
      </c>
      <c r="D69" s="213" t="s">
        <v>313</v>
      </c>
      <c r="E69" s="210" t="s">
        <v>351</v>
      </c>
      <c r="F69" s="207" t="s">
        <v>905</v>
      </c>
      <c r="G69" s="213" t="s">
        <v>316</v>
      </c>
      <c r="J69" s="15"/>
      <c r="P69" s="15"/>
      <c r="Q69" s="331">
        <v>27</v>
      </c>
      <c r="R69" s="381" t="s">
        <v>452</v>
      </c>
      <c r="S69" s="390"/>
      <c r="T69" s="5" t="s">
        <v>451</v>
      </c>
      <c r="U69" s="5" t="s">
        <v>454</v>
      </c>
      <c r="V69" s="5">
        <v>1</v>
      </c>
      <c r="W69" s="5" t="s">
        <v>286</v>
      </c>
      <c r="X69" s="5" t="s">
        <v>428</v>
      </c>
      <c r="Y69" s="326">
        <v>6</v>
      </c>
      <c r="Z69" s="5" t="s">
        <v>23</v>
      </c>
      <c r="AA69" s="5">
        <v>15</v>
      </c>
      <c r="AB69" s="374" t="s">
        <v>108</v>
      </c>
      <c r="AC69" s="345"/>
      <c r="AD69" s="107"/>
      <c r="AH69" s="107"/>
      <c r="AL69" s="107"/>
      <c r="AP69" s="107"/>
    </row>
    <row r="70" spans="1:45" ht="16.899999999999999" customHeight="1">
      <c r="A70" s="230" t="s">
        <v>315</v>
      </c>
      <c r="B70" s="225" t="s">
        <v>108</v>
      </c>
      <c r="C70" s="226" t="s">
        <v>903</v>
      </c>
      <c r="D70" s="227" t="s">
        <v>316</v>
      </c>
      <c r="E70" s="239"/>
      <c r="F70" s="226"/>
      <c r="G70" s="227"/>
      <c r="H70" s="8"/>
      <c r="I70" s="8"/>
      <c r="J70" s="187"/>
      <c r="K70" s="224">
        <v>1</v>
      </c>
      <c r="L70" s="224"/>
      <c r="M70" s="224">
        <v>10</v>
      </c>
      <c r="N70" s="224"/>
      <c r="O70" s="224">
        <v>0</v>
      </c>
      <c r="P70" s="230"/>
      <c r="Q70" s="331">
        <v>28</v>
      </c>
      <c r="R70" s="2" t="s">
        <v>416</v>
      </c>
      <c r="S70" s="15"/>
      <c r="T70" s="5">
        <v>4</v>
      </c>
      <c r="U70" s="5">
        <v>100</v>
      </c>
      <c r="V70" s="5">
        <v>1</v>
      </c>
      <c r="W70" s="5" t="s">
        <v>417</v>
      </c>
      <c r="X70" s="5" t="s">
        <v>108</v>
      </c>
      <c r="Y70" s="326">
        <v>1</v>
      </c>
      <c r="Z70" s="5" t="s">
        <v>23</v>
      </c>
      <c r="AA70" s="5">
        <v>3</v>
      </c>
      <c r="AB70" s="374" t="s">
        <v>108</v>
      </c>
      <c r="AC70" s="345"/>
      <c r="AD70" s="107"/>
      <c r="AH70" s="107"/>
      <c r="AL70" s="107"/>
      <c r="AP70" s="107"/>
    </row>
    <row r="71" spans="1:45" ht="16.899999999999999" customHeight="1">
      <c r="A71" s="23" t="s">
        <v>7</v>
      </c>
      <c r="B71" s="208" t="s">
        <v>343</v>
      </c>
      <c r="D71" s="15"/>
      <c r="E71" s="209" t="s">
        <v>346</v>
      </c>
      <c r="G71" s="15"/>
      <c r="J71" s="15"/>
      <c r="M71" s="5">
        <v>30</v>
      </c>
      <c r="N71" s="5">
        <v>15</v>
      </c>
      <c r="Q71" s="331">
        <v>29</v>
      </c>
      <c r="R71" s="2" t="s">
        <v>420</v>
      </c>
      <c r="S71" s="15"/>
      <c r="T71" s="5">
        <v>5</v>
      </c>
      <c r="U71" s="5">
        <v>80</v>
      </c>
      <c r="V71" s="5" t="s">
        <v>249</v>
      </c>
      <c r="W71" s="5" t="s">
        <v>417</v>
      </c>
      <c r="X71" s="5" t="s">
        <v>108</v>
      </c>
      <c r="Y71" s="326">
        <v>1</v>
      </c>
      <c r="Z71" s="5" t="s">
        <v>23</v>
      </c>
      <c r="AA71" s="5">
        <v>3</v>
      </c>
      <c r="AB71" s="374" t="s">
        <v>108</v>
      </c>
      <c r="AC71" s="345"/>
      <c r="AD71" s="107"/>
      <c r="AH71" s="107"/>
      <c r="AL71" s="107"/>
      <c r="AP71" s="107"/>
    </row>
    <row r="72" spans="1:45" ht="16.899999999999999" customHeight="1">
      <c r="B72" s="210" t="s">
        <v>344</v>
      </c>
      <c r="C72" s="207" t="s">
        <v>898</v>
      </c>
      <c r="D72" s="211" t="s">
        <v>313</v>
      </c>
      <c r="E72" s="207" t="s">
        <v>347</v>
      </c>
      <c r="F72" s="207" t="s">
        <v>311</v>
      </c>
      <c r="G72" s="211" t="s">
        <v>313</v>
      </c>
      <c r="J72" s="15"/>
      <c r="Q72" s="331">
        <v>30</v>
      </c>
      <c r="R72" s="2" t="s">
        <v>446</v>
      </c>
      <c r="S72" s="15"/>
      <c r="T72" s="5">
        <v>6</v>
      </c>
      <c r="U72" s="5">
        <v>100</v>
      </c>
      <c r="V72" s="5">
        <v>1</v>
      </c>
      <c r="W72" s="5" t="s">
        <v>417</v>
      </c>
      <c r="X72" s="5" t="s">
        <v>108</v>
      </c>
      <c r="Y72" s="326">
        <v>2</v>
      </c>
      <c r="Z72" s="5" t="s">
        <v>23</v>
      </c>
      <c r="AA72" s="5">
        <v>12</v>
      </c>
      <c r="AB72" s="374" t="s">
        <v>108</v>
      </c>
      <c r="AC72" s="345"/>
      <c r="AD72" s="107"/>
      <c r="AH72" s="107"/>
      <c r="AL72" s="107"/>
      <c r="AP72" s="107"/>
    </row>
    <row r="73" spans="1:45" ht="16.899999999999999" customHeight="1">
      <c r="A73" s="230" t="s">
        <v>315</v>
      </c>
      <c r="B73" s="239" t="s">
        <v>345</v>
      </c>
      <c r="C73" s="226" t="s">
        <v>312</v>
      </c>
      <c r="D73" s="227" t="s">
        <v>316</v>
      </c>
      <c r="E73" s="245"/>
      <c r="F73" s="226"/>
      <c r="G73" s="227"/>
      <c r="H73" s="8"/>
      <c r="I73" s="8"/>
      <c r="J73" s="187"/>
      <c r="K73" s="8"/>
      <c r="L73" s="8"/>
      <c r="M73" s="224">
        <v>15</v>
      </c>
      <c r="N73" s="224">
        <v>10</v>
      </c>
      <c r="O73" s="8"/>
      <c r="P73" s="187"/>
      <c r="Q73" s="331">
        <v>31</v>
      </c>
      <c r="R73" s="100" t="s">
        <v>463</v>
      </c>
      <c r="S73" s="325"/>
      <c r="T73" s="5">
        <v>10</v>
      </c>
      <c r="U73" s="5">
        <v>90</v>
      </c>
      <c r="V73" s="5">
        <v>1</v>
      </c>
      <c r="W73" s="5" t="s">
        <v>417</v>
      </c>
      <c r="X73" s="5" t="s">
        <v>108</v>
      </c>
      <c r="Y73" s="326">
        <v>4</v>
      </c>
      <c r="Z73" s="5" t="s">
        <v>23</v>
      </c>
      <c r="AA73" s="5">
        <v>15</v>
      </c>
      <c r="AB73" s="374" t="s">
        <v>108</v>
      </c>
      <c r="AC73" s="345"/>
      <c r="AD73" s="107"/>
      <c r="AH73" s="107"/>
      <c r="AL73" s="107"/>
      <c r="AP73" s="107"/>
    </row>
    <row r="74" spans="1:45" ht="16.899999999999999" customHeight="1">
      <c r="A74" s="568" t="s">
        <v>22</v>
      </c>
      <c r="B74" s="562" t="s">
        <v>464</v>
      </c>
      <c r="C74" s="563"/>
      <c r="D74" s="564"/>
      <c r="E74" s="562" t="s">
        <v>471</v>
      </c>
      <c r="F74" s="563"/>
      <c r="G74" s="564"/>
      <c r="J74" s="15"/>
      <c r="K74" s="5">
        <v>2</v>
      </c>
      <c r="L74" s="5">
        <v>2</v>
      </c>
      <c r="O74" s="5">
        <v>1</v>
      </c>
      <c r="P74" s="189"/>
      <c r="Q74" s="375">
        <v>32</v>
      </c>
      <c r="R74" s="376" t="s">
        <v>477</v>
      </c>
      <c r="S74" s="377"/>
      <c r="T74" s="368">
        <v>20</v>
      </c>
      <c r="U74" s="368">
        <v>85</v>
      </c>
      <c r="V74" s="368">
        <v>1</v>
      </c>
      <c r="W74" s="368" t="s">
        <v>479</v>
      </c>
      <c r="X74" s="368" t="s">
        <v>108</v>
      </c>
      <c r="Y74" s="368" t="s">
        <v>108</v>
      </c>
      <c r="Z74" s="368" t="s">
        <v>23</v>
      </c>
      <c r="AA74" s="368">
        <v>20</v>
      </c>
      <c r="AB74" s="378" t="s">
        <v>108</v>
      </c>
      <c r="AC74" s="345"/>
      <c r="AD74" s="107"/>
      <c r="AH74" s="107"/>
      <c r="AL74" s="107"/>
      <c r="AP74" s="107"/>
    </row>
    <row r="75" spans="1:45" ht="16.899999999999999" customHeight="1">
      <c r="A75" s="569"/>
      <c r="B75" s="565"/>
      <c r="C75" s="566"/>
      <c r="D75" s="567"/>
      <c r="E75" s="565"/>
      <c r="F75" s="566"/>
      <c r="G75" s="567"/>
      <c r="J75" s="15"/>
      <c r="P75" s="15"/>
      <c r="Q75" s="379"/>
      <c r="R75" s="380"/>
      <c r="S75" s="58"/>
      <c r="T75" s="58"/>
      <c r="U75" s="58"/>
      <c r="V75" s="58"/>
      <c r="W75" s="58"/>
      <c r="X75" s="58"/>
      <c r="Y75" s="58"/>
      <c r="Z75" s="58"/>
      <c r="AA75" s="58"/>
      <c r="AB75" s="189"/>
      <c r="AC75" s="325"/>
    </row>
    <row r="76" spans="1:45" ht="16.899999999999999" customHeight="1">
      <c r="B76" s="404" t="s">
        <v>581</v>
      </c>
      <c r="C76" s="207" t="s">
        <v>311</v>
      </c>
      <c r="D76" s="213" t="s">
        <v>313</v>
      </c>
      <c r="E76" s="219" t="s">
        <v>108</v>
      </c>
      <c r="F76" s="207" t="s">
        <v>311</v>
      </c>
      <c r="G76" s="213" t="s">
        <v>313</v>
      </c>
      <c r="H76" s="209" t="s">
        <v>356</v>
      </c>
      <c r="J76" s="15"/>
      <c r="P76" s="15"/>
      <c r="Q76" s="331"/>
      <c r="R76" s="435" t="s">
        <v>861</v>
      </c>
      <c r="AC76" s="325"/>
    </row>
    <row r="77" spans="1:45" ht="16.899999999999999" customHeight="1">
      <c r="A77" s="230" t="s">
        <v>315</v>
      </c>
      <c r="B77" s="229" t="s">
        <v>582</v>
      </c>
      <c r="C77" s="226" t="s">
        <v>311</v>
      </c>
      <c r="D77" s="227" t="s">
        <v>316</v>
      </c>
      <c r="E77" s="225"/>
      <c r="F77" s="226"/>
      <c r="G77" s="227"/>
      <c r="H77" s="8"/>
      <c r="I77" s="8"/>
      <c r="J77" s="187"/>
      <c r="K77" s="224">
        <v>1</v>
      </c>
      <c r="L77" s="224">
        <v>1</v>
      </c>
      <c r="M77" s="224"/>
      <c r="N77" s="224"/>
      <c r="O77" s="224">
        <v>1</v>
      </c>
      <c r="P77" s="230"/>
      <c r="Q77" s="331"/>
      <c r="R77" s="2"/>
      <c r="AC77" s="325"/>
    </row>
    <row r="78" spans="1:45" ht="16.899999999999999" customHeight="1">
      <c r="A78" s="242" t="s">
        <v>8</v>
      </c>
      <c r="B78" s="220" t="s">
        <v>360</v>
      </c>
      <c r="C78" s="58"/>
      <c r="D78" s="189"/>
      <c r="E78" s="258" t="s">
        <v>361</v>
      </c>
      <c r="F78" s="259"/>
      <c r="G78" s="189"/>
      <c r="H78" s="58"/>
      <c r="I78" s="58"/>
      <c r="J78" s="189"/>
      <c r="K78" s="58">
        <v>2</v>
      </c>
      <c r="L78" s="58">
        <v>1</v>
      </c>
      <c r="M78" s="58">
        <v>20</v>
      </c>
      <c r="N78" s="58"/>
      <c r="O78" s="58"/>
      <c r="Q78" s="331"/>
      <c r="R78" s="2"/>
      <c r="AC78" s="325"/>
    </row>
    <row r="79" spans="1:45" ht="16.899999999999999" customHeight="1">
      <c r="B79" s="215" t="s">
        <v>358</v>
      </c>
      <c r="C79" s="1" t="s">
        <v>311</v>
      </c>
      <c r="D79" s="213" t="s">
        <v>313</v>
      </c>
      <c r="E79" s="215" t="s">
        <v>362</v>
      </c>
      <c r="F79" s="207" t="s">
        <v>311</v>
      </c>
      <c r="G79" s="213" t="s">
        <v>316</v>
      </c>
      <c r="J79" s="15"/>
      <c r="Q79" s="331"/>
      <c r="R79" s="2"/>
      <c r="AC79" s="325"/>
    </row>
    <row r="80" spans="1:45" ht="16.899999999999999" customHeight="1">
      <c r="A80" s="230" t="s">
        <v>315</v>
      </c>
      <c r="B80" s="257" t="s">
        <v>359</v>
      </c>
      <c r="C80" s="4" t="s">
        <v>311</v>
      </c>
      <c r="D80" s="216" t="s">
        <v>316</v>
      </c>
      <c r="E80" s="257"/>
      <c r="F80" s="244"/>
      <c r="G80" s="216"/>
      <c r="H80" s="8"/>
      <c r="I80" s="8"/>
      <c r="J80" s="187"/>
      <c r="K80" s="224">
        <v>2</v>
      </c>
      <c r="L80" s="224">
        <v>0</v>
      </c>
      <c r="M80" s="224">
        <v>10</v>
      </c>
      <c r="N80" s="8"/>
      <c r="O80" s="8"/>
      <c r="P80" s="230"/>
      <c r="Q80" s="331"/>
      <c r="AC80" s="325"/>
    </row>
    <row r="81" spans="1:29" ht="16.899999999999999" customHeight="1">
      <c r="A81" s="243" t="s">
        <v>15</v>
      </c>
      <c r="B81" s="220" t="s">
        <v>366</v>
      </c>
      <c r="C81" s="58"/>
      <c r="D81" s="58"/>
      <c r="E81" s="539" t="s">
        <v>363</v>
      </c>
      <c r="F81" s="540"/>
      <c r="G81" s="541"/>
      <c r="H81" s="548" t="s">
        <v>364</v>
      </c>
      <c r="I81" s="549"/>
      <c r="J81" s="550"/>
      <c r="K81" s="58"/>
      <c r="L81" s="58"/>
      <c r="M81" s="58"/>
      <c r="N81" s="58">
        <v>20</v>
      </c>
      <c r="O81" s="58"/>
      <c r="P81" s="189">
        <v>2</v>
      </c>
      <c r="Q81" s="331"/>
      <c r="AC81" s="325"/>
    </row>
    <row r="82" spans="1:29" ht="16.899999999999999" customHeight="1">
      <c r="B82" s="210" t="s">
        <v>337</v>
      </c>
      <c r="C82" s="207" t="s">
        <v>311</v>
      </c>
      <c r="D82" s="211" t="s">
        <v>340</v>
      </c>
      <c r="E82" s="542"/>
      <c r="F82" s="543"/>
      <c r="G82" s="544"/>
      <c r="H82" s="551"/>
      <c r="I82" s="552"/>
      <c r="J82" s="553"/>
      <c r="P82" s="15"/>
      <c r="Q82" s="331"/>
      <c r="AB82" s="325"/>
      <c r="AC82" s="325"/>
    </row>
    <row r="83" spans="1:29" ht="16.899999999999999" customHeight="1">
      <c r="A83" s="111" t="s">
        <v>315</v>
      </c>
      <c r="B83" s="239" t="s">
        <v>912</v>
      </c>
      <c r="C83" s="226" t="s">
        <v>311</v>
      </c>
      <c r="D83" s="227" t="s">
        <v>313</v>
      </c>
      <c r="E83" s="545"/>
      <c r="F83" s="546"/>
      <c r="G83" s="547"/>
      <c r="H83" s="8"/>
      <c r="I83" s="8"/>
      <c r="J83" s="187"/>
      <c r="K83" s="8"/>
      <c r="L83" s="8"/>
      <c r="M83" s="8"/>
      <c r="N83" s="224">
        <v>10</v>
      </c>
      <c r="O83" s="8"/>
      <c r="P83" s="224">
        <v>1</v>
      </c>
      <c r="Q83" s="331"/>
      <c r="AB83" s="325"/>
      <c r="AC83" s="325"/>
    </row>
    <row r="84" spans="1:29">
      <c r="A84" s="58"/>
      <c r="B84" s="5"/>
      <c r="Q84" s="5"/>
      <c r="AB84" s="325"/>
      <c r="AC84" s="325"/>
    </row>
    <row r="85" spans="1:29" ht="18" thickBot="1">
      <c r="B85" s="5"/>
      <c r="Q85" s="5"/>
      <c r="AB85" s="325"/>
      <c r="AC85" s="325"/>
    </row>
    <row r="86" spans="1:29" ht="17.25" customHeight="1">
      <c r="B86" s="507" t="s">
        <v>847</v>
      </c>
      <c r="C86" s="612"/>
      <c r="D86" s="612"/>
      <c r="E86" s="612"/>
      <c r="F86" s="508"/>
      <c r="H86" s="603" t="s">
        <v>809</v>
      </c>
      <c r="I86" s="604"/>
      <c r="J86" s="604"/>
      <c r="K86" s="604"/>
      <c r="L86" s="604"/>
      <c r="M86" s="604"/>
      <c r="N86" s="604"/>
      <c r="O86" s="604"/>
      <c r="P86" s="605"/>
      <c r="Q86" s="5"/>
      <c r="AB86" s="325"/>
      <c r="AC86" s="325"/>
    </row>
    <row r="87" spans="1:29" ht="17.25" customHeight="1">
      <c r="B87" s="596" t="s">
        <v>853</v>
      </c>
      <c r="C87" s="597"/>
      <c r="D87" s="598" t="s">
        <v>854</v>
      </c>
      <c r="E87" s="598"/>
      <c r="F87" s="599"/>
      <c r="H87" s="606" t="s">
        <v>810</v>
      </c>
      <c r="I87" s="601"/>
      <c r="J87" s="600" t="s">
        <v>811</v>
      </c>
      <c r="K87" s="600"/>
      <c r="L87" s="600"/>
      <c r="M87" s="600"/>
      <c r="N87" s="601" t="s">
        <v>813</v>
      </c>
      <c r="O87" s="601"/>
      <c r="P87" s="602"/>
      <c r="Q87" s="5"/>
      <c r="AB87" s="325"/>
      <c r="AC87" s="325"/>
    </row>
    <row r="88" spans="1:29" ht="17.25" customHeight="1" thickBot="1">
      <c r="B88" s="608" t="s">
        <v>855</v>
      </c>
      <c r="C88" s="609"/>
      <c r="D88" s="610" t="s">
        <v>856</v>
      </c>
      <c r="E88" s="610"/>
      <c r="F88" s="611"/>
      <c r="H88" s="619" t="s">
        <v>876</v>
      </c>
      <c r="I88" s="563"/>
      <c r="J88" s="598" t="s">
        <v>812</v>
      </c>
      <c r="K88" s="598"/>
      <c r="L88" s="598"/>
      <c r="M88" s="598"/>
      <c r="N88" s="592" t="s">
        <v>846</v>
      </c>
      <c r="O88" s="592"/>
      <c r="P88" s="593"/>
      <c r="Q88" s="5"/>
      <c r="AB88" s="325"/>
      <c r="AC88" s="325"/>
    </row>
    <row r="89" spans="1:29">
      <c r="B89" s="5"/>
      <c r="H89" s="620"/>
      <c r="I89" s="566"/>
      <c r="J89" s="207" t="s">
        <v>863</v>
      </c>
      <c r="N89" s="594"/>
      <c r="O89" s="594"/>
      <c r="P89" s="595"/>
      <c r="Q89" s="5"/>
      <c r="AB89" s="325"/>
      <c r="AC89" s="325"/>
    </row>
    <row r="90" spans="1:29">
      <c r="B90" s="5"/>
      <c r="H90" s="620" t="s">
        <v>895</v>
      </c>
      <c r="I90" s="566"/>
      <c r="J90" s="598" t="s">
        <v>896</v>
      </c>
      <c r="K90" s="598"/>
      <c r="L90" s="598"/>
      <c r="M90" s="598"/>
      <c r="N90" s="594" t="s">
        <v>897</v>
      </c>
      <c r="O90" s="594"/>
      <c r="P90" s="595"/>
      <c r="Q90" s="5"/>
      <c r="AB90" s="325"/>
      <c r="AC90" s="325"/>
    </row>
    <row r="91" spans="1:29">
      <c r="B91" s="5"/>
      <c r="H91" s="596" t="s">
        <v>814</v>
      </c>
      <c r="I91" s="597"/>
      <c r="J91" s="598" t="s">
        <v>815</v>
      </c>
      <c r="K91" s="598"/>
      <c r="L91" s="598"/>
      <c r="M91" s="598"/>
      <c r="N91" s="598" t="s">
        <v>874</v>
      </c>
      <c r="O91" s="598"/>
      <c r="P91" s="599"/>
      <c r="Q91" s="5"/>
      <c r="AB91" s="325"/>
      <c r="AC91" s="325"/>
    </row>
    <row r="92" spans="1:29">
      <c r="B92" s="5"/>
      <c r="H92" s="596" t="s">
        <v>816</v>
      </c>
      <c r="I92" s="597"/>
      <c r="J92" s="598" t="s">
        <v>817</v>
      </c>
      <c r="K92" s="598"/>
      <c r="L92" s="598"/>
      <c r="M92" s="598"/>
      <c r="N92" s="598" t="s">
        <v>841</v>
      </c>
      <c r="O92" s="598"/>
      <c r="P92" s="599"/>
      <c r="Q92" s="5"/>
      <c r="AB92" s="325"/>
      <c r="AC92" s="325"/>
    </row>
    <row r="93" spans="1:29">
      <c r="B93" s="5"/>
      <c r="H93" s="596" t="s">
        <v>818</v>
      </c>
      <c r="I93" s="597"/>
      <c r="J93" s="607" t="s">
        <v>832</v>
      </c>
      <c r="K93" s="607"/>
      <c r="L93" s="607"/>
      <c r="M93" s="607"/>
      <c r="N93" s="598" t="s">
        <v>819</v>
      </c>
      <c r="O93" s="598"/>
      <c r="P93" s="599"/>
      <c r="Q93" s="5"/>
      <c r="AB93" s="325"/>
      <c r="AC93" s="325"/>
    </row>
    <row r="94" spans="1:29" ht="18" thickBot="1">
      <c r="B94" s="5"/>
      <c r="H94" s="596" t="s">
        <v>820</v>
      </c>
      <c r="I94" s="597"/>
      <c r="J94" s="598" t="s">
        <v>885</v>
      </c>
      <c r="K94" s="598"/>
      <c r="L94" s="598"/>
      <c r="M94" s="598"/>
      <c r="N94" s="598" t="s">
        <v>821</v>
      </c>
      <c r="O94" s="598"/>
      <c r="P94" s="599"/>
      <c r="Q94" s="5"/>
      <c r="AB94" s="5"/>
      <c r="AC94" s="329"/>
    </row>
    <row r="95" spans="1:29">
      <c r="B95" s="5"/>
      <c r="C95" s="437" t="s">
        <v>864</v>
      </c>
      <c r="H95" s="596" t="s">
        <v>822</v>
      </c>
      <c r="I95" s="597"/>
      <c r="J95" s="598" t="s">
        <v>823</v>
      </c>
      <c r="K95" s="598"/>
      <c r="L95" s="598"/>
      <c r="M95" s="598"/>
      <c r="N95" s="598" t="s">
        <v>824</v>
      </c>
      <c r="O95" s="598"/>
      <c r="P95" s="599"/>
      <c r="Q95" s="5"/>
      <c r="AB95" s="5"/>
      <c r="AC95" s="329"/>
    </row>
    <row r="96" spans="1:29">
      <c r="B96" s="5"/>
      <c r="C96" s="438" t="s">
        <v>865</v>
      </c>
      <c r="H96" s="596" t="s">
        <v>835</v>
      </c>
      <c r="I96" s="597"/>
      <c r="J96" s="598" t="s">
        <v>836</v>
      </c>
      <c r="K96" s="598"/>
      <c r="L96" s="598"/>
      <c r="M96" s="598"/>
      <c r="N96" s="598" t="s">
        <v>837</v>
      </c>
      <c r="O96" s="598"/>
      <c r="P96" s="599"/>
      <c r="Q96" s="5"/>
      <c r="AB96" s="5"/>
      <c r="AC96" s="329"/>
    </row>
    <row r="97" spans="2:29">
      <c r="B97" s="5"/>
      <c r="C97" s="438" t="s">
        <v>866</v>
      </c>
      <c r="H97" s="596" t="s">
        <v>838</v>
      </c>
      <c r="I97" s="597"/>
      <c r="J97" s="598" t="s">
        <v>878</v>
      </c>
      <c r="K97" s="598"/>
      <c r="L97" s="598"/>
      <c r="M97" s="598"/>
      <c r="N97" s="598" t="s">
        <v>837</v>
      </c>
      <c r="O97" s="598"/>
      <c r="P97" s="599"/>
      <c r="Q97" s="5"/>
      <c r="AB97" s="5"/>
      <c r="AC97" s="329"/>
    </row>
    <row r="98" spans="2:29">
      <c r="B98" s="5"/>
      <c r="C98" s="438" t="s">
        <v>875</v>
      </c>
      <c r="D98" s="433" t="s">
        <v>867</v>
      </c>
      <c r="H98" s="596" t="s">
        <v>825</v>
      </c>
      <c r="I98" s="597"/>
      <c r="J98" s="607" t="s">
        <v>826</v>
      </c>
      <c r="K98" s="598"/>
      <c r="L98" s="598"/>
      <c r="M98" s="598"/>
      <c r="N98" s="598" t="s">
        <v>829</v>
      </c>
      <c r="O98" s="598"/>
      <c r="P98" s="599"/>
      <c r="Q98" s="5"/>
      <c r="AB98" s="5"/>
      <c r="AC98" s="329"/>
    </row>
    <row r="99" spans="2:29">
      <c r="B99" s="5"/>
      <c r="C99" s="438" t="s">
        <v>868</v>
      </c>
      <c r="H99" s="596" t="s">
        <v>827</v>
      </c>
      <c r="I99" s="597"/>
      <c r="J99" s="607" t="s">
        <v>828</v>
      </c>
      <c r="K99" s="598"/>
      <c r="L99" s="598"/>
      <c r="M99" s="598"/>
      <c r="N99" s="598" t="s">
        <v>830</v>
      </c>
      <c r="O99" s="598"/>
      <c r="P99" s="599"/>
      <c r="Q99" s="5"/>
      <c r="AB99" s="5"/>
      <c r="AC99" s="329"/>
    </row>
    <row r="100" spans="2:29" ht="18" thickBot="1">
      <c r="B100" s="5"/>
      <c r="C100" s="439" t="s">
        <v>869</v>
      </c>
      <c r="H100" s="596" t="s">
        <v>831</v>
      </c>
      <c r="I100" s="597"/>
      <c r="J100" s="598" t="s">
        <v>833</v>
      </c>
      <c r="K100" s="598"/>
      <c r="L100" s="598"/>
      <c r="M100" s="598"/>
      <c r="N100" s="598" t="s">
        <v>834</v>
      </c>
      <c r="O100" s="598"/>
      <c r="P100" s="599"/>
      <c r="Q100" s="5"/>
    </row>
    <row r="101" spans="2:29">
      <c r="B101" s="5"/>
      <c r="H101" s="596" t="s">
        <v>845</v>
      </c>
      <c r="I101" s="597"/>
      <c r="J101" s="598" t="s">
        <v>844</v>
      </c>
      <c r="K101" s="598"/>
      <c r="L101" s="598"/>
      <c r="M101" s="598"/>
      <c r="N101" s="598" t="s">
        <v>862</v>
      </c>
      <c r="O101" s="598"/>
      <c r="P101" s="599"/>
      <c r="Q101" s="5"/>
    </row>
    <row r="102" spans="2:29">
      <c r="H102" s="596" t="s">
        <v>839</v>
      </c>
      <c r="I102" s="597"/>
      <c r="J102" s="598" t="s">
        <v>840</v>
      </c>
      <c r="K102" s="598"/>
      <c r="L102" s="598"/>
      <c r="M102" s="598"/>
      <c r="N102" s="598" t="s">
        <v>821</v>
      </c>
      <c r="O102" s="598"/>
      <c r="P102" s="599"/>
      <c r="Q102" s="5"/>
    </row>
    <row r="103" spans="2:29">
      <c r="H103" s="596" t="s">
        <v>893</v>
      </c>
      <c r="I103" s="597"/>
      <c r="J103" s="598" t="s">
        <v>842</v>
      </c>
      <c r="K103" s="598"/>
      <c r="L103" s="598"/>
      <c r="M103" s="598"/>
      <c r="N103" s="598" t="s">
        <v>843</v>
      </c>
      <c r="O103" s="598"/>
      <c r="P103" s="599"/>
      <c r="Q103" s="5"/>
    </row>
    <row r="104" spans="2:29">
      <c r="H104" s="621" t="s">
        <v>469</v>
      </c>
      <c r="I104" s="622"/>
      <c r="J104" s="613" t="s">
        <v>848</v>
      </c>
      <c r="K104" s="613"/>
      <c r="L104" s="613"/>
      <c r="M104" s="613"/>
      <c r="N104" s="594" t="s">
        <v>849</v>
      </c>
      <c r="O104" s="594"/>
      <c r="P104" s="595"/>
      <c r="Q104" s="5"/>
    </row>
    <row r="105" spans="2:29">
      <c r="H105" s="621"/>
      <c r="I105" s="622"/>
      <c r="J105" s="198" t="s">
        <v>882</v>
      </c>
      <c r="K105" s="198"/>
      <c r="L105" s="198"/>
      <c r="M105" s="198"/>
      <c r="N105" s="594"/>
      <c r="O105" s="594"/>
      <c r="P105" s="595"/>
      <c r="Q105" s="5"/>
    </row>
    <row r="106" spans="2:29">
      <c r="H106" s="621"/>
      <c r="I106" s="622"/>
      <c r="J106" s="594" t="s">
        <v>857</v>
      </c>
      <c r="K106" s="594"/>
      <c r="L106" s="594"/>
      <c r="M106" s="594"/>
      <c r="N106" s="594"/>
      <c r="O106" s="594"/>
      <c r="P106" s="595"/>
      <c r="Q106" s="5"/>
    </row>
    <row r="107" spans="2:29">
      <c r="H107" s="621" t="s">
        <v>851</v>
      </c>
      <c r="I107" s="622"/>
      <c r="J107" s="594" t="s">
        <v>852</v>
      </c>
      <c r="K107" s="594"/>
      <c r="L107" s="594"/>
      <c r="M107" s="594"/>
      <c r="N107" s="594" t="s">
        <v>877</v>
      </c>
      <c r="O107" s="594"/>
      <c r="P107" s="595"/>
      <c r="Q107" s="5"/>
    </row>
    <row r="108" spans="2:29">
      <c r="H108" s="621" t="s">
        <v>881</v>
      </c>
      <c r="I108" s="622"/>
      <c r="J108" s="594" t="s">
        <v>879</v>
      </c>
      <c r="K108" s="594"/>
      <c r="L108" s="594"/>
      <c r="M108" s="594"/>
      <c r="N108" s="594" t="s">
        <v>880</v>
      </c>
      <c r="O108" s="594"/>
      <c r="P108" s="595"/>
      <c r="Q108" s="5"/>
    </row>
    <row r="109" spans="2:29" ht="18" thickBot="1">
      <c r="H109" s="623" t="s">
        <v>858</v>
      </c>
      <c r="I109" s="624"/>
      <c r="J109" s="625" t="s">
        <v>859</v>
      </c>
      <c r="K109" s="625"/>
      <c r="L109" s="625"/>
      <c r="M109" s="625"/>
      <c r="N109" s="625" t="s">
        <v>860</v>
      </c>
      <c r="O109" s="625"/>
      <c r="P109" s="626"/>
      <c r="Q109" s="5"/>
    </row>
    <row r="110" spans="2:29" ht="18" thickBot="1">
      <c r="N110" s="436"/>
      <c r="O110" s="436"/>
      <c r="P110" s="436"/>
      <c r="Q110" s="5"/>
    </row>
    <row r="111" spans="2:29">
      <c r="H111" s="616" t="s">
        <v>870</v>
      </c>
      <c r="I111" s="617"/>
      <c r="J111" s="617"/>
      <c r="K111" s="617"/>
      <c r="L111" s="617"/>
      <c r="M111" s="618"/>
      <c r="Q111" s="5"/>
    </row>
    <row r="112" spans="2:29">
      <c r="H112" s="440" t="s">
        <v>871</v>
      </c>
      <c r="I112" s="214"/>
      <c r="J112" s="614" t="s">
        <v>872</v>
      </c>
      <c r="K112" s="614"/>
      <c r="L112" s="614"/>
      <c r="M112" s="615"/>
      <c r="Q112" s="5"/>
    </row>
    <row r="113" spans="8:17">
      <c r="H113" s="432" t="s">
        <v>873</v>
      </c>
      <c r="J113" s="598" t="s">
        <v>884</v>
      </c>
      <c r="K113" s="598"/>
      <c r="L113" s="598"/>
      <c r="M113" s="599"/>
      <c r="Q113" s="5"/>
    </row>
    <row r="114" spans="8:17" ht="18" thickBot="1">
      <c r="H114" s="434" t="s">
        <v>883</v>
      </c>
      <c r="I114" s="236"/>
      <c r="J114" s="610" t="s">
        <v>886</v>
      </c>
      <c r="K114" s="610"/>
      <c r="L114" s="610"/>
      <c r="M114" s="611"/>
      <c r="Q114" s="5"/>
    </row>
    <row r="115" spans="8:17" ht="18" thickBot="1">
      <c r="Q115" s="5"/>
    </row>
    <row r="116" spans="8:17">
      <c r="H116" s="616" t="s">
        <v>887</v>
      </c>
      <c r="I116" s="617"/>
      <c r="J116" s="617"/>
      <c r="K116" s="617"/>
      <c r="L116" s="617"/>
      <c r="M116" s="618"/>
      <c r="Q116" s="5"/>
    </row>
    <row r="117" spans="8:17">
      <c r="H117" s="440" t="s">
        <v>888</v>
      </c>
      <c r="I117" s="214"/>
      <c r="J117" s="614" t="s">
        <v>889</v>
      </c>
      <c r="K117" s="614"/>
      <c r="L117" s="614"/>
      <c r="M117" s="615"/>
    </row>
    <row r="118" spans="8:17" ht="18" thickBot="1">
      <c r="H118" s="434" t="s">
        <v>890</v>
      </c>
      <c r="I118" s="236"/>
      <c r="J118" s="610" t="s">
        <v>891</v>
      </c>
      <c r="K118" s="610"/>
      <c r="L118" s="610"/>
      <c r="M118" s="611"/>
    </row>
  </sheetData>
  <mergeCells count="104">
    <mergeCell ref="J117:M117"/>
    <mergeCell ref="J118:M118"/>
    <mergeCell ref="H116:M116"/>
    <mergeCell ref="H108:I108"/>
    <mergeCell ref="J108:M108"/>
    <mergeCell ref="N108:P108"/>
    <mergeCell ref="J114:M114"/>
    <mergeCell ref="J106:M106"/>
    <mergeCell ref="H104:I106"/>
    <mergeCell ref="N104:P106"/>
    <mergeCell ref="H109:I109"/>
    <mergeCell ref="N109:P109"/>
    <mergeCell ref="J109:M109"/>
    <mergeCell ref="H107:I107"/>
    <mergeCell ref="J107:M107"/>
    <mergeCell ref="N107:P107"/>
    <mergeCell ref="B88:C88"/>
    <mergeCell ref="D88:F88"/>
    <mergeCell ref="B86:F86"/>
    <mergeCell ref="D87:F87"/>
    <mergeCell ref="J104:M104"/>
    <mergeCell ref="B87:C87"/>
    <mergeCell ref="J112:M112"/>
    <mergeCell ref="H111:M111"/>
    <mergeCell ref="J113:M113"/>
    <mergeCell ref="H102:I102"/>
    <mergeCell ref="J102:M102"/>
    <mergeCell ref="H96:I96"/>
    <mergeCell ref="J96:M96"/>
    <mergeCell ref="H94:I94"/>
    <mergeCell ref="J94:M94"/>
    <mergeCell ref="H88:I89"/>
    <mergeCell ref="H90:I90"/>
    <mergeCell ref="J90:M90"/>
    <mergeCell ref="N102:P102"/>
    <mergeCell ref="H100:I100"/>
    <mergeCell ref="H103:I103"/>
    <mergeCell ref="J103:M103"/>
    <mergeCell ref="N103:P103"/>
    <mergeCell ref="H101:I101"/>
    <mergeCell ref="J101:M101"/>
    <mergeCell ref="N101:P101"/>
    <mergeCell ref="J100:M100"/>
    <mergeCell ref="N100:P100"/>
    <mergeCell ref="N96:P96"/>
    <mergeCell ref="H97:I97"/>
    <mergeCell ref="J97:M97"/>
    <mergeCell ref="N97:P97"/>
    <mergeCell ref="H98:I98"/>
    <mergeCell ref="J98:M98"/>
    <mergeCell ref="H99:I99"/>
    <mergeCell ref="J99:M99"/>
    <mergeCell ref="N98:P98"/>
    <mergeCell ref="N99:P99"/>
    <mergeCell ref="N94:P94"/>
    <mergeCell ref="H95:I95"/>
    <mergeCell ref="J95:M95"/>
    <mergeCell ref="N95:P95"/>
    <mergeCell ref="H92:I92"/>
    <mergeCell ref="N92:P92"/>
    <mergeCell ref="H93:I93"/>
    <mergeCell ref="N93:P93"/>
    <mergeCell ref="J93:M93"/>
    <mergeCell ref="J92:M92"/>
    <mergeCell ref="AC1:AC3"/>
    <mergeCell ref="AD2:AF2"/>
    <mergeCell ref="K41:P41"/>
    <mergeCell ref="Q42:S42"/>
    <mergeCell ref="E59:G61"/>
    <mergeCell ref="AH2:AJ2"/>
    <mergeCell ref="N88:P89"/>
    <mergeCell ref="H91:I91"/>
    <mergeCell ref="N91:P91"/>
    <mergeCell ref="J91:M91"/>
    <mergeCell ref="J88:M88"/>
    <mergeCell ref="J87:M87"/>
    <mergeCell ref="N87:P87"/>
    <mergeCell ref="H86:P86"/>
    <mergeCell ref="H87:I87"/>
    <mergeCell ref="N90:P90"/>
    <mergeCell ref="AL2:AP2"/>
    <mergeCell ref="B39:C39"/>
    <mergeCell ref="Z40:AA40"/>
    <mergeCell ref="C1:P1"/>
    <mergeCell ref="Q1:X1"/>
    <mergeCell ref="Y1:AB1"/>
    <mergeCell ref="E81:G83"/>
    <mergeCell ref="H81:J82"/>
    <mergeCell ref="A51:A52"/>
    <mergeCell ref="H42:J42"/>
    <mergeCell ref="A46:A48"/>
    <mergeCell ref="B46:D47"/>
    <mergeCell ref="B42:D42"/>
    <mergeCell ref="E42:G42"/>
    <mergeCell ref="B74:D75"/>
    <mergeCell ref="A74:A75"/>
    <mergeCell ref="AP41:AS41"/>
    <mergeCell ref="AC41:AC42"/>
    <mergeCell ref="AD41:AJ41"/>
    <mergeCell ref="AL41:AN41"/>
    <mergeCell ref="A41:A42"/>
    <mergeCell ref="AC57:AC58"/>
    <mergeCell ref="E74:G75"/>
    <mergeCell ref="R55:S55"/>
  </mergeCells>
  <phoneticPr fontId="25" type="noConversion"/>
  <pageMargins left="0.7" right="0.7" top="0.75" bottom="0.75" header="0.3" footer="0.3"/>
  <pageSetup orientation="portrait" r:id="rId1"/>
  <ignoredErrors>
    <ignoredError sqref="AU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recruitment</vt:lpstr>
      <vt:lpstr>Growths, weapons, 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Myke</dc:creator>
  <cp:lastModifiedBy>Michael Glukhman</cp:lastModifiedBy>
  <dcterms:created xsi:type="dcterms:W3CDTF">2023-06-06T20:37:48Z</dcterms:created>
  <dcterms:modified xsi:type="dcterms:W3CDTF">2024-03-07T15:41:03Z</dcterms:modified>
</cp:coreProperties>
</file>