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iceluz\Downloads\"/>
    </mc:Choice>
  </mc:AlternateContent>
  <xr:revisionPtr revIDLastSave="0" documentId="8_{9836E4D6-93C5-46E2-B92F-8F30444B1DE0}" xr6:coauthVersionLast="47" xr6:coauthVersionMax="47" xr10:uidLastSave="{00000000-0000-0000-0000-000000000000}"/>
  <bookViews>
    <workbookView xWindow="-20160" yWindow="2160" windowWidth="20250" windowHeight="12840" tabRatio="203" xr2:uid="{E4C36EE4-FE17-48E5-97D1-723431CA7FF7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C37" i="1"/>
  <c r="C38" i="1"/>
  <c r="D38" i="1" s="1"/>
  <c r="C39" i="1"/>
  <c r="D39" i="1" s="1"/>
  <c r="C40" i="1"/>
  <c r="C41" i="1"/>
  <c r="C36" i="1"/>
  <c r="D36" i="1" s="1"/>
  <c r="I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37" i="1"/>
  <c r="D41" i="1"/>
  <c r="C33" i="1"/>
  <c r="D14" i="1"/>
  <c r="C25" i="1"/>
  <c r="D25" i="1" s="1"/>
  <c r="C26" i="1"/>
  <c r="D26" i="1" s="1"/>
  <c r="C27" i="1"/>
  <c r="D27" i="1" s="1"/>
  <c r="C28" i="1"/>
  <c r="D28" i="1" s="1"/>
  <c r="C24" i="1"/>
  <c r="D24" i="1" s="1"/>
  <c r="D40" i="1" l="1"/>
  <c r="D42" i="1" s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<sst xmlns="http://schemas.openxmlformats.org/spreadsheetml/2006/main" count="71" uniqueCount="34">
  <si>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</si>
  <si>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</si>
  <si>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</si>
  <si>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</si>
  <si>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</si>
  <si>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</si>
  <si>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Quantos em 5 anos?</t>
  </si>
  <si>
    <t>Quantos em 10 anos?</t>
  </si>
  <si>
    <t>Quanto em 20 anos?</t>
  </si>
  <si>
    <t>Quantos em 30 anos?</t>
  </si>
  <si>
    <t>Dividendo</t>
  </si>
  <si>
    <t>Salário</t>
  </si>
  <si>
    <t>Rendimento Carteira</t>
  </si>
  <si>
    <t>CONFIGURAÇÕES</t>
  </si>
  <si>
    <t>INVESTIMENTO MENSAL</t>
  </si>
  <si>
    <t>CENÁRIOS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</si>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</sst>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14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1E64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2"/>
    </xf>
    <xf numFmtId="0" fontId="6" fillId="2" borderId="2" xfId="0" applyFont="1" applyFill="1" applyBorder="1" applyAlignment="1">
      <alignment horizontal="left" vertical="center"/>
    </xf>
    <xf numFmtId="164" fontId="8" fillId="6" borderId="16" xfId="0" applyNumberFormat="1" applyFont="1" applyFill="1" applyBorder="1" applyAlignment="1">
      <alignment horizontal="center" vertical="center"/>
    </xf>
    <xf numFmtId="10" fontId="8" fillId="6" borderId="17" xfId="0" applyNumberFormat="1" applyFont="1" applyFill="1" applyBorder="1" applyAlignment="1">
      <alignment horizontal="center" vertical="center"/>
    </xf>
    <xf numFmtId="164" fontId="8" fillId="6" borderId="18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0" fontId="9" fillId="4" borderId="3" xfId="0" applyNumberFormat="1" applyFont="1" applyFill="1" applyBorder="1" applyAlignment="1">
      <alignment horizontal="center" vertical="center"/>
    </xf>
    <xf numFmtId="8" fontId="9" fillId="3" borderId="4" xfId="0" applyNumberFormat="1" applyFont="1" applyFill="1" applyBorder="1" applyAlignment="1">
      <alignment horizontal="center" vertical="center"/>
    </xf>
    <xf numFmtId="8" fontId="9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indent="3"/>
    </xf>
    <xf numFmtId="164" fontId="8" fillId="3" borderId="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indent="3"/>
    </xf>
    <xf numFmtId="164" fontId="8" fillId="3" borderId="10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indent="3"/>
    </xf>
    <xf numFmtId="164" fontId="8" fillId="3" borderId="12" xfId="0" applyNumberFormat="1" applyFont="1" applyFill="1" applyBorder="1" applyAlignment="1">
      <alignment horizontal="center" vertical="center"/>
    </xf>
    <xf numFmtId="0" fontId="4" fillId="8" borderId="0" xfId="2"/>
    <xf numFmtId="0" fontId="0" fillId="9" borderId="0" xfId="0" applyFill="1"/>
    <xf numFmtId="0" fontId="4" fillId="8" borderId="0" xfId="2" applyAlignment="1">
      <alignment horizontal="center"/>
    </xf>
    <xf numFmtId="164" fontId="1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3" fillId="6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9" fontId="0" fillId="0" borderId="28" xfId="0" applyNumberFormat="1" applyBorder="1" applyAlignment="1">
      <alignment horizontal="center"/>
    </xf>
    <xf numFmtId="9" fontId="4" fillId="8" borderId="0" xfId="1" applyFont="1" applyFill="1"/>
    <xf numFmtId="164" fontId="0" fillId="6" borderId="0" xfId="0" applyNumberFormat="1" applyFill="1" applyAlignment="1">
      <alignment horizontal="center"/>
    </xf>
    <xf numFmtId="8" fontId="8" fillId="3" borderId="13" xfId="0" applyNumberFormat="1" applyFont="1" applyFill="1" applyBorder="1" applyAlignment="1">
      <alignment horizontal="center"/>
    </xf>
    <xf numFmtId="8" fontId="8" fillId="3" borderId="14" xfId="0" applyNumberFormat="1" applyFont="1" applyFill="1" applyBorder="1" applyAlignment="1">
      <alignment horizontal="center"/>
    </xf>
    <xf numFmtId="8" fontId="8" fillId="3" borderId="15" xfId="0" applyNumberFormat="1" applyFont="1" applyFill="1" applyBorder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left" indent="3"/>
    </xf>
    <xf numFmtId="0" fontId="7" fillId="3" borderId="19" xfId="0" applyFont="1" applyFill="1" applyBorder="1" applyAlignment="1">
      <alignment horizontal="left" indent="3"/>
    </xf>
    <xf numFmtId="0" fontId="7" fillId="3" borderId="21" xfId="0" applyFont="1" applyFill="1" applyBorder="1" applyAlignment="1">
      <alignment horizontal="left" indent="3"/>
    </xf>
    <xf numFmtId="0" fontId="7" fillId="3" borderId="22" xfId="0" applyFont="1" applyFill="1" applyBorder="1" applyAlignment="1">
      <alignment horizontal="left" indent="3"/>
    </xf>
    <xf numFmtId="0" fontId="7" fillId="3" borderId="25" xfId="0" applyFont="1" applyFill="1" applyBorder="1" applyAlignment="1">
      <alignment horizontal="left" indent="3"/>
    </xf>
    <xf numFmtId="0" fontId="7" fillId="3" borderId="27" xfId="0" applyFont="1" applyFill="1" applyBorder="1" applyAlignment="1">
      <alignment horizontal="left" indent="3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indent="3"/>
    </xf>
    <xf numFmtId="0" fontId="7" fillId="3" borderId="24" xfId="0" applyFont="1" applyFill="1" applyBorder="1" applyAlignment="1">
      <alignment horizontal="left" indent="3"/>
    </xf>
    <xf numFmtId="0" fontId="7" fillId="7" borderId="21" xfId="0" applyFont="1" applyFill="1" applyBorder="1" applyAlignment="1">
      <alignment horizontal="left" indent="3"/>
    </xf>
    <xf numFmtId="0" fontId="7" fillId="7" borderId="24" xfId="0" applyFont="1" applyFill="1" applyBorder="1" applyAlignment="1">
      <alignment horizontal="left" indent="3"/>
    </xf>
    <xf numFmtId="0" fontId="7" fillId="7" borderId="25" xfId="0" applyFont="1" applyFill="1" applyBorder="1" applyAlignment="1">
      <alignment horizontal="left" indent="3"/>
    </xf>
    <xf numFmtId="0" fontId="7" fillId="7" borderId="26" xfId="0" applyFont="1" applyFill="1" applyBorder="1" applyAlignment="1">
      <alignment horizontal="left" indent="3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E6448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</a:t>
            </a:r>
            <a:r>
              <a:rPr lang="pt-BR" baseline="0"/>
              <a:t> dos Tipos de FII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B8-4C49-B86E-A909FF9A1C0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D8-4A5C-BBF6-8537755ACAC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B8-4C49-B86E-A909FF9A1C0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5B8-4C49-B86E-A909FF9A1C0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B8-4C49-B86E-A909FF9A1C0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B8-4C49-B86E-A909FF9A1C02}"/>
              </c:ext>
            </c:extLst>
          </c:dPt>
          <c:dLbls>
            <c:dLbl>
              <c:idx val="0"/>
              <c:layout>
                <c:manualLayout>
                  <c:x val="-0.11379524894413579"/>
                  <c:y val="-1.561737192832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747884940778348E-2"/>
                      <c:h val="0.12872618811923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5B8-4C49-B86E-A909FF9A1C02}"/>
                </c:ext>
              </c:extLst>
            </c:dLbl>
            <c:dLbl>
              <c:idx val="2"/>
              <c:layout>
                <c:manualLayout>
                  <c:x val="6.9729005955473836E-2"/>
                  <c:y val="-0.11275804017968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B8-4C49-B86E-A909FF9A1C02}"/>
                </c:ext>
              </c:extLst>
            </c:dLbl>
            <c:dLbl>
              <c:idx val="3"/>
              <c:layout>
                <c:manualLayout>
                  <c:x val="6.2634264625551189E-2"/>
                  <c:y val="-7.34422286358657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B8-4C49-B86E-A909FF9A1C02}"/>
                </c:ext>
              </c:extLst>
            </c:dLbl>
            <c:dLbl>
              <c:idx val="4"/>
              <c:layout>
                <c:manualLayout>
                  <c:x val="0.15868493278441714"/>
                  <c:y val="8.2723190075713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41631027086077"/>
                      <c:h val="0.117013159172992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B8-4C49-B86E-A909FF9A1C02}"/>
                </c:ext>
              </c:extLst>
            </c:dLbl>
            <c:dLbl>
              <c:idx val="5"/>
              <c:layout>
                <c:manualLayout>
                  <c:x val="5.5568834352558723E-2"/>
                  <c:y val="0.14279842399812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B8-4C49-B86E-A909FF9A1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8-4C49-B86E-A909FF9A1C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95249</xdr:rowOff>
    </xdr:from>
    <xdr:to>
      <xdr:col>4</xdr:col>
      <xdr:colOff>476250</xdr:colOff>
      <xdr:row>9</xdr:row>
      <xdr:rowOff>85725</xdr:rowOff>
    </xdr:to>
    <xdr:sp macro="" textlink="">
      <xdr:nvSpPr>
        <xdr:cNvPr id="6" name="Retângulo: Cantos Arredondados 1">
          <a:extLst>
            <a:ext uri="{FF2B5EF4-FFF2-40B4-BE49-F238E27FC236}">
              <a16:creationId xmlns:a16="http://schemas.microsoft.com/office/drawing/2014/main" id="{626066D4-DB22-908B-BD0D-CDAD95962B9A}"/>
            </a:ext>
          </a:extLst>
        </xdr:cNvPr>
        <xdr:cNvSpPr/>
      </xdr:nvSpPr>
      <xdr:spPr>
        <a:xfrm>
          <a:off x="190500" y="95249"/>
          <a:ext cx="7820025" cy="1704976"/>
        </a:xfrm>
        <a:prstGeom prst="roundRect">
          <a:avLst/>
        </a:prstGeom>
        <a:solidFill>
          <a:srgbClr val="1E6448"/>
        </a:solidFill>
        <a:ln w="38100">
          <a:solidFill>
            <a:srgbClr val="008080"/>
          </a:solidFill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</xdr:col>
      <xdr:colOff>1371600</xdr:colOff>
      <xdr:row>0</xdr:row>
      <xdr:rowOff>180974</xdr:rowOff>
    </xdr:from>
    <xdr:to>
      <xdr:col>3</xdr:col>
      <xdr:colOff>361950</xdr:colOff>
      <xdr:row>7</xdr:row>
      <xdr:rowOff>38099</xdr:rowOff>
    </xdr:to>
    <xdr:sp macro="" textlink="">
      <xdr:nvSpPr>
        <xdr:cNvPr id="7" name="CaixaDeTexto 2">
          <a:extLst>
            <a:ext uri="{FF2B5EF4-FFF2-40B4-BE49-F238E27FC236}">
              <a16:creationId xmlns:a16="http://schemas.microsoft.com/office/drawing/2014/main" id="{01896F7B-3EBB-29A9-7518-527EABCF334F}"/>
            </a:ext>
          </a:extLst>
        </xdr:cNvPr>
        <xdr:cNvSpPr txBox="1"/>
      </xdr:nvSpPr>
      <xdr:spPr>
        <a:xfrm>
          <a:off x="1981200" y="180974"/>
          <a:ext cx="4886325" cy="1190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Dio Invest</a:t>
          </a:r>
        </a:p>
      </xdr:txBody>
    </xdr:sp>
    <xdr:clientData/>
  </xdr:twoCellAnchor>
  <xdr:twoCellAnchor editAs="oneCell">
    <xdr:from>
      <xdr:col>1</xdr:col>
      <xdr:colOff>314325</xdr:colOff>
      <xdr:row>2</xdr:row>
      <xdr:rowOff>95250</xdr:rowOff>
    </xdr:from>
    <xdr:to>
      <xdr:col>1</xdr:col>
      <xdr:colOff>1228725</xdr:colOff>
      <xdr:row>7</xdr:row>
      <xdr:rowOff>57150</xdr:rowOff>
    </xdr:to>
    <xdr:pic>
      <xdr:nvPicPr>
        <xdr:cNvPr id="5" name="Gráfico 4" descr="Cofrinho com preenchimento sólido">
          <a:extLst>
            <a:ext uri="{FF2B5EF4-FFF2-40B4-BE49-F238E27FC236}">
              <a16:creationId xmlns:a16="http://schemas.microsoft.com/office/drawing/2014/main" id="{19606003-BC19-C216-4021-5CD0F1E59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4762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43</xdr:row>
      <xdr:rowOff>23812</xdr:rowOff>
    </xdr:from>
    <xdr:to>
      <xdr:col>3</xdr:col>
      <xdr:colOff>1219200</xdr:colOff>
      <xdr:row>60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283B5C-5AF9-95D8-2BC5-9451FA8B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08D1-1277-4844-AF1E-AC26A5E3DFBC}">
  <dimension ref="A10:F71"/>
  <sheetViews>
    <sheetView showGridLines="0" tabSelected="1" zoomScaleNormal="100" workbookViewId="0">
      <selection activeCell="E54" sqref="E5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8.5703125" customWidth="1"/>
    <col min="2" max="2" width="32.140625" customWidth="1"/>
    <col min="3" max="3" width="62.28515625" customWidth="1"/>
    <col min="4" max="4" width="18.85546875" customWidth="1"/>
    <col min="5" max="5" width="9.85546875" customWidth="1"/>
    <col min="6" max="6" width="12.7109375" hidden="1" customWidth="1"/>
    <col min="7" max="11" width="9.140625" hidden="1" customWidth="1"/>
    <col min="12" max="16384" width="9.140625" hidden="1"/>
  </cols>
  <sheetData>
    <row r="10" spans="2:4" ht="15.75" thickBot="1" x14ac:dyDescent="0.3"/>
    <row r="11" spans="2:4" ht="26.25" x14ac:dyDescent="0.25">
      <c r="B11" s="42" t="s">
        <v>13</v>
      </c>
      <c r="C11" s="43"/>
      <c r="D11" s="44"/>
    </row>
    <row r="12" spans="2:4" ht="17.25" x14ac:dyDescent="0.3">
      <c r="B12" s="45" t="s">
        <v>11</v>
      </c>
      <c r="C12" s="46"/>
      <c r="D12" s="4">
        <v>4200</v>
      </c>
    </row>
    <row r="13" spans="2:4" ht="17.25" x14ac:dyDescent="0.3">
      <c r="B13" s="47" t="s">
        <v>12</v>
      </c>
      <c r="C13" s="48"/>
      <c r="D13" s="5">
        <v>6.0000000000000001E-3</v>
      </c>
    </row>
    <row r="14" spans="2:4" ht="18" thickBot="1" x14ac:dyDescent="0.35">
      <c r="B14" s="49" t="s">
        <v>33</v>
      </c>
      <c r="C14" s="50"/>
      <c r="D14" s="6">
        <f>D12*30%</f>
        <v>1260</v>
      </c>
    </row>
    <row r="15" spans="2:4" ht="15" customHeight="1" thickBot="1" x14ac:dyDescent="0.3"/>
    <row r="16" spans="2:4" ht="20.25" customHeight="1" x14ac:dyDescent="0.25">
      <c r="B16" s="51" t="s">
        <v>14</v>
      </c>
      <c r="C16" s="52"/>
      <c r="D16" s="53"/>
    </row>
    <row r="17" spans="1:5" ht="18" thickBot="1" x14ac:dyDescent="0.35">
      <c r="B17" s="45" t="s">
        <v>0</v>
      </c>
      <c r="C17" s="56"/>
      <c r="D17" s="7">
        <v>1260</v>
      </c>
    </row>
    <row r="18" spans="1:5" ht="18" thickBot="1" x14ac:dyDescent="0.35">
      <c r="B18" s="47" t="s">
        <v>1</v>
      </c>
      <c r="C18" s="57"/>
      <c r="D18" s="8">
        <v>10</v>
      </c>
      <c r="E18" s="2"/>
    </row>
    <row r="19" spans="1:5" ht="18" thickBot="1" x14ac:dyDescent="0.35">
      <c r="B19" s="47" t="s">
        <v>2</v>
      </c>
      <c r="C19" s="57"/>
      <c r="D19" s="9">
        <v>1.0789999999999999E-2</v>
      </c>
    </row>
    <row r="20" spans="1:5" ht="18" thickBot="1" x14ac:dyDescent="0.35">
      <c r="B20" s="58" t="s">
        <v>3</v>
      </c>
      <c r="C20" s="59"/>
      <c r="D20" s="10">
        <f>FV(taxa_mensal,qtd_anos*12,aporte*-1)</f>
        <v>306538.10778801696</v>
      </c>
    </row>
    <row r="21" spans="1:5" ht="18" thickBot="1" x14ac:dyDescent="0.35">
      <c r="B21" s="60" t="s">
        <v>4</v>
      </c>
      <c r="C21" s="61"/>
      <c r="D21" s="11">
        <f>patrimonio*rendimento_carteira</f>
        <v>1839.2286467281017</v>
      </c>
    </row>
    <row r="22" spans="1:5" ht="15.75" thickBot="1" x14ac:dyDescent="0.3"/>
    <row r="23" spans="1:5" ht="26.25" x14ac:dyDescent="0.25">
      <c r="B23" s="54" t="s">
        <v>15</v>
      </c>
      <c r="C23" s="55"/>
      <c r="D23" s="3" t="s">
        <v>10</v>
      </c>
    </row>
    <row r="24" spans="1:5" ht="17.25" x14ac:dyDescent="0.3">
      <c r="A24" s="1">
        <v>2</v>
      </c>
      <c r="B24" s="12" t="s">
        <v>5</v>
      </c>
      <c r="C24" s="13">
        <f>FV($D$19,$A24*12,$D$17*-1)</f>
        <v>34306.810395032975</v>
      </c>
      <c r="D24" s="37">
        <f>C24*rendimento_carteira</f>
        <v>205.84086237019787</v>
      </c>
    </row>
    <row r="25" spans="1:5" ht="17.25" x14ac:dyDescent="0.3">
      <c r="A25" s="1">
        <v>5</v>
      </c>
      <c r="B25" s="14" t="s">
        <v>6</v>
      </c>
      <c r="C25" s="15">
        <f>FV($D$19,$A25*12,$D$17*-1)</f>
        <v>105558.91163809443</v>
      </c>
      <c r="D25" s="38">
        <f>C25*rendimento_carteira</f>
        <v>633.35346982856663</v>
      </c>
    </row>
    <row r="26" spans="1:5" ht="17.25" x14ac:dyDescent="0.3">
      <c r="A26" s="1">
        <v>10</v>
      </c>
      <c r="B26" s="14" t="s">
        <v>7</v>
      </c>
      <c r="C26" s="15">
        <f>FV($D$19,$A26*12,$D$17*-1)</f>
        <v>306538.10778801696</v>
      </c>
      <c r="D26" s="38">
        <f>C26*rendimento_carteira</f>
        <v>1839.2286467281017</v>
      </c>
    </row>
    <row r="27" spans="1:5" ht="17.25" x14ac:dyDescent="0.3">
      <c r="A27" s="1">
        <v>20</v>
      </c>
      <c r="B27" s="14" t="s">
        <v>8</v>
      </c>
      <c r="C27" s="15">
        <f>FV($D$19,$A27*12,$D$17*-1)</f>
        <v>1417749.9841223215</v>
      </c>
      <c r="D27" s="38">
        <f>C27*rendimento_carteira</f>
        <v>8506.4999047339297</v>
      </c>
    </row>
    <row r="28" spans="1:5" ht="18" thickBot="1" x14ac:dyDescent="0.35">
      <c r="A28" s="1">
        <v>30</v>
      </c>
      <c r="B28" s="16" t="s">
        <v>9</v>
      </c>
      <c r="C28" s="17">
        <f>FV($D$19,$A28*12,$D$17*-1)</f>
        <v>5445933.7653059401</v>
      </c>
      <c r="D28" s="39">
        <f>C28*rendimento_carteira</f>
        <v>32675.602591835643</v>
      </c>
    </row>
    <row r="32" spans="1:5" x14ac:dyDescent="0.25">
      <c r="B32" s="18" t="s">
        <v>18</v>
      </c>
      <c r="C32" s="20" t="s">
        <v>16</v>
      </c>
      <c r="D32" s="18"/>
    </row>
    <row r="33" spans="2:4" x14ac:dyDescent="0.25">
      <c r="B33" s="25" t="s">
        <v>17</v>
      </c>
      <c r="C33" s="25">
        <f>aporte</f>
        <v>1260</v>
      </c>
      <c r="D33" s="26"/>
    </row>
    <row r="35" spans="2:4" x14ac:dyDescent="0.25">
      <c r="B35" s="24" t="s">
        <v>19</v>
      </c>
      <c r="C35" s="24" t="s">
        <v>20</v>
      </c>
      <c r="D35" s="24" t="s">
        <v>21</v>
      </c>
    </row>
    <row r="36" spans="2:4" x14ac:dyDescent="0.25">
      <c r="B36" s="22" t="s">
        <v>22</v>
      </c>
      <c r="C36" s="27">
        <f>VLOOKUP($C$32&amp;"-"&amp;B36,Planilha2!A:D,4,FALSE)</f>
        <v>0.5</v>
      </c>
      <c r="D36" s="36">
        <f>C36*$C$33</f>
        <v>630</v>
      </c>
    </row>
    <row r="37" spans="2:4" x14ac:dyDescent="0.25">
      <c r="B37" s="22" t="s">
        <v>23</v>
      </c>
      <c r="C37" s="27">
        <f>VLOOKUP($C$32&amp;"-"&amp;B37,Planilha2!A:D,4,FALSE)</f>
        <v>0.1</v>
      </c>
      <c r="D37" s="36">
        <f t="shared" ref="D37:D41" si="0">C37*$C$33</f>
        <v>126</v>
      </c>
    </row>
    <row r="38" spans="2:4" x14ac:dyDescent="0.25">
      <c r="B38" s="22" t="s">
        <v>24</v>
      </c>
      <c r="C38" s="27">
        <f>VLOOKUP($C$32&amp;"-"&amp;B38,Planilha2!A:D,4,FALSE)</f>
        <v>0.05</v>
      </c>
      <c r="D38" s="36">
        <f t="shared" si="0"/>
        <v>63</v>
      </c>
    </row>
    <row r="39" spans="2:4" x14ac:dyDescent="0.25">
      <c r="B39" s="22" t="s">
        <v>25</v>
      </c>
      <c r="C39" s="27">
        <f>VLOOKUP($C$32&amp;"-"&amp;B39,Planilha2!A:D,4,FALSE)</f>
        <v>0.05</v>
      </c>
      <c r="D39" s="36">
        <f t="shared" si="0"/>
        <v>63</v>
      </c>
    </row>
    <row r="40" spans="2:4" x14ac:dyDescent="0.25">
      <c r="B40" s="22" t="s">
        <v>26</v>
      </c>
      <c r="C40" s="27">
        <f>VLOOKUP($C$32&amp;"-"&amp;B40,Planilha2!A:D,4,FALSE)</f>
        <v>0.2</v>
      </c>
      <c r="D40" s="36">
        <f t="shared" si="0"/>
        <v>252</v>
      </c>
    </row>
    <row r="41" spans="2:4" x14ac:dyDescent="0.25">
      <c r="B41" s="22" t="s">
        <v>27</v>
      </c>
      <c r="C41" s="27">
        <f>VLOOKUP($C$32&amp;"-"&amp;B41,Planilha2!A:D,4,FALSE)</f>
        <v>0.1</v>
      </c>
      <c r="D41" s="36">
        <f t="shared" si="0"/>
        <v>126</v>
      </c>
    </row>
    <row r="42" spans="2:4" x14ac:dyDescent="0.25">
      <c r="B42" s="23"/>
      <c r="C42" s="19"/>
      <c r="D42" s="21">
        <f>SUM(D36:D41)</f>
        <v>1260</v>
      </c>
    </row>
    <row r="43" spans="2:4" x14ac:dyDescent="0.25">
      <c r="B43" s="22"/>
    </row>
    <row r="44" spans="2:4" x14ac:dyDescent="0.25">
      <c r="B44" s="22"/>
    </row>
    <row r="45" spans="2:4" x14ac:dyDescent="0.25">
      <c r="B45" s="22"/>
    </row>
    <row r="46" spans="2:4" x14ac:dyDescent="0.25">
      <c r="B46" s="22"/>
    </row>
    <row r="47" spans="2:4" x14ac:dyDescent="0.25">
      <c r="B47" s="22"/>
    </row>
    <row r="48" spans="2:4" x14ac:dyDescent="0.25">
      <c r="B48" s="22"/>
    </row>
    <row r="49" spans="2:2" x14ac:dyDescent="0.25">
      <c r="B49" s="22"/>
    </row>
    <row r="50" spans="2:2" x14ac:dyDescent="0.25">
      <c r="B50" s="22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mergeCells count="11">
    <mergeCell ref="B23:C23"/>
    <mergeCell ref="B17:C17"/>
    <mergeCell ref="B18:C18"/>
    <mergeCell ref="B19:C19"/>
    <mergeCell ref="B20:C20"/>
    <mergeCell ref="B21:C21"/>
    <mergeCell ref="B11:D11"/>
    <mergeCell ref="B12:C12"/>
    <mergeCell ref="B13:C13"/>
    <mergeCell ref="B14:C14"/>
    <mergeCell ref="B16:D16"/>
  </mergeCells>
  <dataValidations count="1">
    <dataValidation type="list" allowBlank="1" showInputMessage="1" showErrorMessage="1" sqref="C32" xr:uid="{1EBAE50E-414B-4660-AD5F-94431EF0510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C253-35D2-4D66-BE58-FAC2A46F9DCD}">
  <dimension ref="A2:I20"/>
  <sheetViews>
    <sheetView workbookViewId="0">
      <selection activeCell="H25" sqref="H25"/>
    </sheetView>
  </sheetViews>
  <sheetFormatPr defaultRowHeight="15" x14ac:dyDescent="0.25"/>
  <cols>
    <col min="1" max="1" width="31.7109375" customWidth="1"/>
    <col min="2" max="2" width="15.5703125" customWidth="1"/>
    <col min="3" max="3" width="18.5703125" bestFit="1" customWidth="1"/>
    <col min="8" max="8" width="7.5703125" customWidth="1"/>
    <col min="9" max="9" width="10" bestFit="1" customWidth="1"/>
  </cols>
  <sheetData>
    <row r="2" spans="1:9" x14ac:dyDescent="0.25">
      <c r="A2" s="40" t="s">
        <v>30</v>
      </c>
      <c r="B2" s="41" t="s">
        <v>18</v>
      </c>
      <c r="C2" s="41" t="s">
        <v>19</v>
      </c>
      <c r="D2" s="41" t="s">
        <v>29</v>
      </c>
    </row>
    <row r="3" spans="1:9" x14ac:dyDescent="0.25">
      <c r="A3" s="22" t="str">
        <f>B3&amp;"-"&amp;C3</f>
        <v>Conservador-PAPEL</v>
      </c>
      <c r="B3" s="28" t="s">
        <v>28</v>
      </c>
      <c r="C3" s="28" t="s">
        <v>22</v>
      </c>
      <c r="D3" s="29">
        <v>0.3</v>
      </c>
    </row>
    <row r="4" spans="1:9" x14ac:dyDescent="0.25">
      <c r="A4" s="22" t="str">
        <f t="shared" ref="A4:A20" si="0">B4&amp;"-"&amp;C4</f>
        <v>Conservador-TIJOLO</v>
      </c>
      <c r="B4" s="28" t="s">
        <v>28</v>
      </c>
      <c r="C4" s="28" t="s">
        <v>23</v>
      </c>
      <c r="D4" s="29">
        <v>0.5</v>
      </c>
      <c r="I4" t="s">
        <v>29</v>
      </c>
    </row>
    <row r="5" spans="1:9" x14ac:dyDescent="0.25">
      <c r="A5" s="22" t="str">
        <f t="shared" si="0"/>
        <v>Conservador-HÍBRIDOS</v>
      </c>
      <c r="B5" s="28" t="s">
        <v>28</v>
      </c>
      <c r="C5" s="28" t="s">
        <v>24</v>
      </c>
      <c r="D5" s="29">
        <v>0.1</v>
      </c>
      <c r="G5" s="18" t="s">
        <v>32</v>
      </c>
      <c r="H5" s="18"/>
      <c r="I5" s="35" t="str">
        <f>VLOOKUP(G5,$A:$D,2,FALSE)</f>
        <v>Moderado</v>
      </c>
    </row>
    <row r="6" spans="1:9" x14ac:dyDescent="0.25">
      <c r="A6" s="22" t="str">
        <f t="shared" si="0"/>
        <v>Conservador-FOFs</v>
      </c>
      <c r="B6" s="28" t="s">
        <v>28</v>
      </c>
      <c r="C6" s="28" t="s">
        <v>25</v>
      </c>
      <c r="D6" s="29">
        <v>0.1</v>
      </c>
    </row>
    <row r="7" spans="1:9" x14ac:dyDescent="0.25">
      <c r="A7" s="22" t="str">
        <f t="shared" si="0"/>
        <v>Conservador-DESENVOLVIMENTO</v>
      </c>
      <c r="B7" s="28" t="s">
        <v>28</v>
      </c>
      <c r="C7" s="28" t="s">
        <v>26</v>
      </c>
      <c r="D7" s="29">
        <v>0</v>
      </c>
    </row>
    <row r="8" spans="1:9" ht="15.75" thickBot="1" x14ac:dyDescent="0.3">
      <c r="A8" s="33" t="str">
        <f t="shared" si="0"/>
        <v>Conservador-HOTELARIAS</v>
      </c>
      <c r="B8" s="31" t="s">
        <v>28</v>
      </c>
      <c r="C8" s="31" t="s">
        <v>27</v>
      </c>
      <c r="D8" s="32">
        <v>0</v>
      </c>
      <c r="E8" s="30"/>
    </row>
    <row r="9" spans="1:9" x14ac:dyDescent="0.25">
      <c r="A9" s="22" t="str">
        <f t="shared" si="0"/>
        <v>Moderado-PAPEL</v>
      </c>
      <c r="B9" s="28" t="s">
        <v>31</v>
      </c>
      <c r="C9" s="28" t="s">
        <v>22</v>
      </c>
      <c r="D9" s="27">
        <v>0.32</v>
      </c>
    </row>
    <row r="10" spans="1:9" x14ac:dyDescent="0.25">
      <c r="A10" s="22" t="str">
        <f t="shared" si="0"/>
        <v>Moderado-TIJOLO</v>
      </c>
      <c r="B10" s="28" t="s">
        <v>31</v>
      </c>
      <c r="C10" s="28" t="s">
        <v>23</v>
      </c>
      <c r="D10" s="27">
        <v>0.35</v>
      </c>
    </row>
    <row r="11" spans="1:9" x14ac:dyDescent="0.25">
      <c r="A11" s="22" t="str">
        <f t="shared" si="0"/>
        <v>Moderado-HÍBRIDOS</v>
      </c>
      <c r="B11" s="28" t="s">
        <v>31</v>
      </c>
      <c r="C11" s="28" t="s">
        <v>24</v>
      </c>
      <c r="D11" s="27">
        <v>0.08</v>
      </c>
    </row>
    <row r="12" spans="1:9" x14ac:dyDescent="0.25">
      <c r="A12" s="22" t="str">
        <f t="shared" si="0"/>
        <v>Moderado-FOFs</v>
      </c>
      <c r="B12" s="28" t="s">
        <v>31</v>
      </c>
      <c r="C12" s="28" t="s">
        <v>25</v>
      </c>
      <c r="D12" s="27">
        <v>0.05</v>
      </c>
    </row>
    <row r="13" spans="1:9" x14ac:dyDescent="0.25">
      <c r="A13" s="22" t="str">
        <f t="shared" si="0"/>
        <v>Moderado-DESENVOLVIMENTO</v>
      </c>
      <c r="B13" s="28" t="s">
        <v>31</v>
      </c>
      <c r="C13" s="28" t="s">
        <v>26</v>
      </c>
      <c r="D13" s="27">
        <v>0.1</v>
      </c>
    </row>
    <row r="14" spans="1:9" ht="15.75" thickBot="1" x14ac:dyDescent="0.3">
      <c r="A14" s="33" t="str">
        <f t="shared" si="0"/>
        <v>Moderado-HOTELARIAS</v>
      </c>
      <c r="B14" s="31" t="s">
        <v>31</v>
      </c>
      <c r="C14" s="31" t="s">
        <v>27</v>
      </c>
      <c r="D14" s="34">
        <v>0.1</v>
      </c>
      <c r="E14" s="30"/>
    </row>
    <row r="15" spans="1:9" x14ac:dyDescent="0.25">
      <c r="A15" s="22" t="str">
        <f t="shared" si="0"/>
        <v>Agressivo-PAPEL</v>
      </c>
      <c r="B15" s="28" t="s">
        <v>16</v>
      </c>
      <c r="C15" s="28" t="s">
        <v>22</v>
      </c>
      <c r="D15" s="27">
        <v>0.5</v>
      </c>
    </row>
    <row r="16" spans="1:9" x14ac:dyDescent="0.25">
      <c r="A16" s="22" t="str">
        <f t="shared" si="0"/>
        <v>Agressivo-TIJOLO</v>
      </c>
      <c r="B16" s="28" t="s">
        <v>16</v>
      </c>
      <c r="C16" s="28" t="s">
        <v>23</v>
      </c>
      <c r="D16" s="27">
        <v>0.1</v>
      </c>
    </row>
    <row r="17" spans="1:4" x14ac:dyDescent="0.25">
      <c r="A17" s="22" t="str">
        <f t="shared" si="0"/>
        <v>Agressivo-HÍBRIDOS</v>
      </c>
      <c r="B17" s="28" t="s">
        <v>16</v>
      </c>
      <c r="C17" s="28" t="s">
        <v>24</v>
      </c>
      <c r="D17" s="27">
        <v>0.05</v>
      </c>
    </row>
    <row r="18" spans="1:4" x14ac:dyDescent="0.25">
      <c r="A18" s="22" t="str">
        <f t="shared" si="0"/>
        <v>Agressivo-FOFs</v>
      </c>
      <c r="B18" s="28" t="s">
        <v>16</v>
      </c>
      <c r="C18" s="28" t="s">
        <v>25</v>
      </c>
      <c r="D18" s="27">
        <v>0.05</v>
      </c>
    </row>
    <row r="19" spans="1:4" x14ac:dyDescent="0.25">
      <c r="A19" s="22" t="str">
        <f t="shared" si="0"/>
        <v>Agressivo-DESENVOLVIMENTO</v>
      </c>
      <c r="B19" s="28" t="s">
        <v>16</v>
      </c>
      <c r="C19" s="28" t="s">
        <v>26</v>
      </c>
      <c r="D19" s="27">
        <v>0.2</v>
      </c>
    </row>
    <row r="20" spans="1:4" x14ac:dyDescent="0.25">
      <c r="A20" s="22" t="str">
        <f t="shared" si="0"/>
        <v>Agressivo-HOTELARIAS</v>
      </c>
      <c r="B20" s="28" t="s">
        <v>16</v>
      </c>
      <c r="C20" s="28" t="s">
        <v>27</v>
      </c>
      <c r="D20" s="27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71b4ec-cd8c-4de0-870b-85d19a925b0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CF2AB988A22D4C81B3D1AA58B86493" ma:contentTypeVersion="14" ma:contentTypeDescription="Crie um novo documento." ma:contentTypeScope="" ma:versionID="302a74ec2b2e36932d26e62edec6b2cf">
  <xsd:schema xmlns:xsd="http://www.w3.org/2001/XMLSchema" xmlns:xs="http://www.w3.org/2001/XMLSchema" xmlns:p="http://schemas.microsoft.com/office/2006/metadata/properties" xmlns:ns3="6631914a-c13a-4789-b9f4-2f87ed2c4f70" xmlns:ns4="0271b4ec-cd8c-4de0-870b-85d19a925b0b" targetNamespace="http://schemas.microsoft.com/office/2006/metadata/properties" ma:root="true" ma:fieldsID="016898f4ea88c9e9219fecdf6cec4f3a" ns3:_="" ns4:_="">
    <xsd:import namespace="6631914a-c13a-4789-b9f4-2f87ed2c4f70"/>
    <xsd:import namespace="0271b4ec-cd8c-4de0-870b-85d19a925b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1914a-c13a-4789-b9f4-2f87ed2c4f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1b4ec-cd8c-4de0-870b-85d19a925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B45512-44C2-4292-91FE-9A1B347B9E6A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0271b4ec-cd8c-4de0-870b-85d19a925b0b"/>
    <ds:schemaRef ds:uri="6631914a-c13a-4789-b9f4-2f87ed2c4f7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BC674C9-9B94-4AB0-B15A-BD4E97421F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8FE4FC-5B5A-4828-8C10-58F6C3B07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1914a-c13a-4789-b9f4-2f87ed2c4f70"/>
    <ds:schemaRef ds:uri="0271b4ec-cd8c-4de0-870b-85d19a925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0d4e65b-2d5a-47a5-8607-1744eff82196}" enabled="0" method="" siteId="{40d4e65b-2d5a-47a5-8607-1744eff821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Gleice de Moura Luz</dc:creator>
  <cp:lastModifiedBy>Gleice de Moura Luz</cp:lastModifiedBy>
  <dcterms:created xsi:type="dcterms:W3CDTF">2025-06-03T10:32:39Z</dcterms:created>
  <dcterms:modified xsi:type="dcterms:W3CDTF">2025-06-03T16:54:24Z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0x01010083CF2AB988A22D4C81B3D1AA58B86493</vt:lpwstr>
  </property>
</Properties>
</file>