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-105" yWindow="-105" windowWidth="20370" windowHeight="12210" activeTab="1"/>
  </bookViews>
  <sheets>
    <sheet name="info src" sheetId="4" r:id="rId1"/>
    <sheet name="ellips" sheetId="1" r:id="rId2"/>
    <sheet name="datum" sheetId="2" r:id="rId3"/>
    <sheet name="unit" sheetId="3" r:id="rId4"/>
    <sheet name="prj" sheetId="5" r:id="rId5"/>
  </sheets>
  <calcPr calcId="145621"/>
</workbook>
</file>

<file path=xl/calcChain.xml><?xml version="1.0" encoding="utf-8"?>
<calcChain xmlns="http://schemas.openxmlformats.org/spreadsheetml/2006/main">
  <c r="S2" i="5" l="1"/>
  <c r="S3" i="5"/>
  <c r="S4" i="5"/>
  <c r="S5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6" i="5"/>
  <c r="S27" i="5"/>
  <c r="S28" i="5"/>
  <c r="S29" i="5"/>
  <c r="S30" i="5"/>
  <c r="S31" i="5"/>
  <c r="S32" i="5"/>
  <c r="S33" i="5"/>
  <c r="S34" i="5"/>
  <c r="M2" i="2" l="1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E2" i="3" l="1"/>
  <c r="E3" i="3"/>
  <c r="E4" i="3"/>
  <c r="E5" i="3"/>
  <c r="E6" i="3"/>
  <c r="E7" i="3"/>
  <c r="E8" i="3"/>
  <c r="E9" i="3"/>
  <c r="E10" i="3"/>
  <c r="E11" i="3"/>
  <c r="E12" i="3"/>
  <c r="E13" i="3"/>
  <c r="E14" i="3"/>
  <c r="R2" i="5" l="1"/>
  <c r="R3" i="5"/>
  <c r="R4" i="5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6" i="5"/>
  <c r="R27" i="5"/>
  <c r="R28" i="5"/>
  <c r="R29" i="5"/>
  <c r="R30" i="5"/>
  <c r="R31" i="5"/>
  <c r="R32" i="5"/>
  <c r="R33" i="5"/>
  <c r="R34" i="5"/>
  <c r="O2" i="2" l="1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I2" i="1"/>
  <c r="N116" i="2" s="1"/>
  <c r="P116" i="2" s="1"/>
  <c r="I6" i="1"/>
  <c r="N8" i="2" s="1"/>
  <c r="P8" i="2" s="1"/>
  <c r="I9" i="1"/>
  <c r="N68" i="2" s="1"/>
  <c r="P68" i="2" s="1"/>
  <c r="I11" i="1"/>
  <c r="N80" i="2" s="1"/>
  <c r="P80" i="2" s="1"/>
  <c r="I12" i="1"/>
  <c r="N26" i="2" s="1"/>
  <c r="P26" i="2" s="1"/>
  <c r="I14" i="1"/>
  <c r="I28" i="1"/>
  <c r="N102" i="2" s="1"/>
  <c r="P102" i="2" s="1"/>
  <c r="I29" i="1"/>
  <c r="N103" i="2" s="1"/>
  <c r="P103" i="2" s="1"/>
  <c r="I30" i="1"/>
  <c r="N105" i="2" s="1"/>
  <c r="P105" i="2" s="1"/>
  <c r="E2" i="1"/>
  <c r="F2" i="1" s="1"/>
  <c r="E3" i="1"/>
  <c r="I3" i="1" s="1"/>
  <c r="N104" i="2" s="1"/>
  <c r="P104" i="2" s="1"/>
  <c r="E4" i="1"/>
  <c r="I4" i="1" s="1"/>
  <c r="N14" i="2" s="1"/>
  <c r="P14" i="2" s="1"/>
  <c r="E5" i="1"/>
  <c r="F5" i="1" s="1"/>
  <c r="E6" i="1"/>
  <c r="F6" i="1" s="1"/>
  <c r="E7" i="1"/>
  <c r="F7" i="1" s="1"/>
  <c r="E8" i="1"/>
  <c r="I8" i="1" s="1"/>
  <c r="N2" i="2" s="1"/>
  <c r="P2" i="2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I16" i="1" s="1"/>
  <c r="N92" i="2" s="1"/>
  <c r="P92" i="2" s="1"/>
  <c r="E17" i="1"/>
  <c r="I17" i="1" s="1"/>
  <c r="E18" i="1"/>
  <c r="I18" i="1" s="1"/>
  <c r="N56" i="2" s="1"/>
  <c r="P56" i="2" s="1"/>
  <c r="E19" i="1"/>
  <c r="F19" i="1" s="1"/>
  <c r="E20" i="1"/>
  <c r="F20" i="1" s="1"/>
  <c r="E21" i="1"/>
  <c r="F21" i="1" s="1"/>
  <c r="E22" i="1"/>
  <c r="I22" i="1" s="1"/>
  <c r="E23" i="1"/>
  <c r="I23" i="1" s="1"/>
  <c r="N33" i="2" s="1"/>
  <c r="P33" i="2" s="1"/>
  <c r="E24" i="1"/>
  <c r="I24" i="1" s="1"/>
  <c r="N77" i="2" s="1"/>
  <c r="E25" i="1"/>
  <c r="F25" i="1" s="1"/>
  <c r="E26" i="1"/>
  <c r="I26" i="1" s="1"/>
  <c r="N93" i="2" s="1"/>
  <c r="E27" i="1"/>
  <c r="F27" i="1" s="1"/>
  <c r="E28" i="1"/>
  <c r="F28" i="1" s="1"/>
  <c r="E29" i="1"/>
  <c r="F29" i="1" s="1"/>
  <c r="E30" i="1"/>
  <c r="F30" i="1" s="1"/>
  <c r="E31" i="1"/>
  <c r="F31" i="1" s="1"/>
  <c r="E32" i="1"/>
  <c r="F32" i="1" s="1"/>
  <c r="E33" i="1"/>
  <c r="I33" i="1" s="1"/>
  <c r="E34" i="1"/>
  <c r="I34" i="1" s="1"/>
  <c r="E35" i="1"/>
  <c r="F35" i="1" s="1"/>
  <c r="E36" i="1"/>
  <c r="F36" i="1" s="1"/>
  <c r="E37" i="1"/>
  <c r="F37" i="1" s="1"/>
  <c r="E38" i="1"/>
  <c r="I38" i="1" s="1"/>
  <c r="E39" i="1"/>
  <c r="F39" i="1" s="1"/>
  <c r="E40" i="1"/>
  <c r="I40" i="1" s="1"/>
  <c r="E41" i="1"/>
  <c r="I41" i="1" s="1"/>
  <c r="E42" i="1"/>
  <c r="F42" i="1" s="1"/>
  <c r="E43" i="1"/>
  <c r="F43" i="1" s="1"/>
  <c r="E44" i="1"/>
  <c r="I44" i="1" s="1"/>
  <c r="E45" i="1"/>
  <c r="F45" i="1" s="1"/>
  <c r="E46" i="1"/>
  <c r="I46" i="1" s="1"/>
  <c r="E47" i="1"/>
  <c r="I47" i="1" s="1"/>
  <c r="E48" i="1"/>
  <c r="I48" i="1" s="1"/>
  <c r="E49" i="1"/>
  <c r="F49" i="1" s="1"/>
  <c r="E50" i="1"/>
  <c r="F50" i="1" s="1"/>
  <c r="E51" i="1"/>
  <c r="F51" i="1" s="1"/>
  <c r="E52" i="1"/>
  <c r="I52" i="1" s="1"/>
  <c r="N152" i="2" s="1"/>
  <c r="P152" i="2" s="1"/>
  <c r="E53" i="1"/>
  <c r="I53" i="1" s="1"/>
  <c r="N170" i="2" s="1"/>
  <c r="P170" i="2" s="1"/>
  <c r="E54" i="1"/>
  <c r="I54" i="1" s="1"/>
  <c r="N173" i="2" s="1"/>
  <c r="I36" i="1" l="1"/>
  <c r="P173" i="2"/>
  <c r="P93" i="2"/>
  <c r="N151" i="2"/>
  <c r="P151" i="2" s="1"/>
  <c r="N139" i="2"/>
  <c r="P139" i="2" s="1"/>
  <c r="N121" i="2"/>
  <c r="P121" i="2" s="1"/>
  <c r="N109" i="2"/>
  <c r="P109" i="2" s="1"/>
  <c r="N91" i="2"/>
  <c r="P91" i="2" s="1"/>
  <c r="N79" i="2"/>
  <c r="P79" i="2" s="1"/>
  <c r="N67" i="2"/>
  <c r="P67" i="2" s="1"/>
  <c r="N55" i="2"/>
  <c r="P55" i="2" s="1"/>
  <c r="N36" i="2"/>
  <c r="P36" i="2" s="1"/>
  <c r="N24" i="2"/>
  <c r="P24" i="2" s="1"/>
  <c r="N7" i="2"/>
  <c r="P7" i="2" s="1"/>
  <c r="N175" i="2"/>
  <c r="P175" i="2" s="1"/>
  <c r="N150" i="2"/>
  <c r="P150" i="2" s="1"/>
  <c r="N138" i="2"/>
  <c r="P138" i="2" s="1"/>
  <c r="N120" i="2"/>
  <c r="P120" i="2" s="1"/>
  <c r="N90" i="2"/>
  <c r="P90" i="2" s="1"/>
  <c r="N78" i="2"/>
  <c r="P78" i="2" s="1"/>
  <c r="N66" i="2"/>
  <c r="P66" i="2" s="1"/>
  <c r="N54" i="2"/>
  <c r="P54" i="2" s="1"/>
  <c r="N31" i="2"/>
  <c r="P31" i="2" s="1"/>
  <c r="N19" i="2"/>
  <c r="P19" i="2" s="1"/>
  <c r="N6" i="2"/>
  <c r="P6" i="2" s="1"/>
  <c r="P77" i="2"/>
  <c r="N169" i="2"/>
  <c r="P169" i="2" s="1"/>
  <c r="N145" i="2"/>
  <c r="P145" i="2" s="1"/>
  <c r="N127" i="2"/>
  <c r="P127" i="2" s="1"/>
  <c r="N115" i="2"/>
  <c r="P115" i="2" s="1"/>
  <c r="N85" i="2"/>
  <c r="P85" i="2" s="1"/>
  <c r="N73" i="2"/>
  <c r="P73" i="2" s="1"/>
  <c r="N61" i="2"/>
  <c r="P61" i="2" s="1"/>
  <c r="N49" i="2"/>
  <c r="P49" i="2" s="1"/>
  <c r="N30" i="2"/>
  <c r="P30" i="2" s="1"/>
  <c r="N18" i="2"/>
  <c r="P18" i="2" s="1"/>
  <c r="N168" i="2"/>
  <c r="P168" i="2" s="1"/>
  <c r="N144" i="2"/>
  <c r="P144" i="2" s="1"/>
  <c r="N126" i="2"/>
  <c r="P126" i="2" s="1"/>
  <c r="N114" i="2"/>
  <c r="P114" i="2" s="1"/>
  <c r="N96" i="2"/>
  <c r="P96" i="2" s="1"/>
  <c r="N84" i="2"/>
  <c r="P84" i="2" s="1"/>
  <c r="N72" i="2"/>
  <c r="P72" i="2" s="1"/>
  <c r="N60" i="2"/>
  <c r="P60" i="2" s="1"/>
  <c r="N37" i="2"/>
  <c r="P37" i="2" s="1"/>
  <c r="N25" i="2"/>
  <c r="P25" i="2" s="1"/>
  <c r="N12" i="2"/>
  <c r="P12" i="2" s="1"/>
  <c r="N163" i="2"/>
  <c r="P163" i="2" s="1"/>
  <c r="N13" i="2"/>
  <c r="P13" i="2" s="1"/>
  <c r="N162" i="2"/>
  <c r="P162" i="2" s="1"/>
  <c r="N167" i="2"/>
  <c r="P167" i="2" s="1"/>
  <c r="N161" i="2"/>
  <c r="P161" i="2" s="1"/>
  <c r="N149" i="2"/>
  <c r="P149" i="2" s="1"/>
  <c r="N143" i="2"/>
  <c r="P143" i="2" s="1"/>
  <c r="N137" i="2"/>
  <c r="P137" i="2" s="1"/>
  <c r="N125" i="2"/>
  <c r="P125" i="2" s="1"/>
  <c r="N119" i="2"/>
  <c r="P119" i="2" s="1"/>
  <c r="N113" i="2"/>
  <c r="P113" i="2" s="1"/>
  <c r="N107" i="2"/>
  <c r="P107" i="2" s="1"/>
  <c r="N95" i="2"/>
  <c r="P95" i="2" s="1"/>
  <c r="N89" i="2"/>
  <c r="P89" i="2" s="1"/>
  <c r="N83" i="2"/>
  <c r="P83" i="2" s="1"/>
  <c r="N71" i="2"/>
  <c r="P71" i="2" s="1"/>
  <c r="N65" i="2"/>
  <c r="P65" i="2" s="1"/>
  <c r="N59" i="2"/>
  <c r="P59" i="2" s="1"/>
  <c r="N53" i="2"/>
  <c r="P53" i="2" s="1"/>
  <c r="N47" i="2"/>
  <c r="P47" i="2" s="1"/>
  <c r="N35" i="2"/>
  <c r="P35" i="2" s="1"/>
  <c r="N29" i="2"/>
  <c r="P29" i="2" s="1"/>
  <c r="N23" i="2"/>
  <c r="P23" i="2" s="1"/>
  <c r="N17" i="2"/>
  <c r="P17" i="2" s="1"/>
  <c r="N11" i="2"/>
  <c r="P11" i="2" s="1"/>
  <c r="N5" i="2"/>
  <c r="P5" i="2" s="1"/>
  <c r="N156" i="2"/>
  <c r="P156" i="2" s="1"/>
  <c r="N172" i="2"/>
  <c r="P172" i="2" s="1"/>
  <c r="N166" i="2"/>
  <c r="P166" i="2" s="1"/>
  <c r="N160" i="2"/>
  <c r="P160" i="2" s="1"/>
  <c r="N154" i="2"/>
  <c r="P154" i="2" s="1"/>
  <c r="N148" i="2"/>
  <c r="P148" i="2" s="1"/>
  <c r="N142" i="2"/>
  <c r="P142" i="2" s="1"/>
  <c r="N136" i="2"/>
  <c r="P136" i="2" s="1"/>
  <c r="N124" i="2"/>
  <c r="P124" i="2" s="1"/>
  <c r="N118" i="2"/>
  <c r="P118" i="2" s="1"/>
  <c r="N112" i="2"/>
  <c r="P112" i="2" s="1"/>
  <c r="N106" i="2"/>
  <c r="P106" i="2" s="1"/>
  <c r="N100" i="2"/>
  <c r="P100" i="2" s="1"/>
  <c r="N88" i="2"/>
  <c r="P88" i="2" s="1"/>
  <c r="N82" i="2"/>
  <c r="P82" i="2" s="1"/>
  <c r="N76" i="2"/>
  <c r="P76" i="2" s="1"/>
  <c r="N70" i="2"/>
  <c r="P70" i="2" s="1"/>
  <c r="N64" i="2"/>
  <c r="P64" i="2" s="1"/>
  <c r="N58" i="2"/>
  <c r="P58" i="2" s="1"/>
  <c r="N52" i="2"/>
  <c r="P52" i="2" s="1"/>
  <c r="N40" i="2"/>
  <c r="P40" i="2" s="1"/>
  <c r="N34" i="2"/>
  <c r="P34" i="2" s="1"/>
  <c r="N28" i="2"/>
  <c r="P28" i="2" s="1"/>
  <c r="N22" i="2"/>
  <c r="P22" i="2" s="1"/>
  <c r="N16" i="2"/>
  <c r="P16" i="2" s="1"/>
  <c r="N10" i="2"/>
  <c r="P10" i="2" s="1"/>
  <c r="N4" i="2"/>
  <c r="P4" i="2" s="1"/>
  <c r="N171" i="2"/>
  <c r="P171" i="2" s="1"/>
  <c r="N165" i="2"/>
  <c r="P165" i="2" s="1"/>
  <c r="N159" i="2"/>
  <c r="P159" i="2" s="1"/>
  <c r="N153" i="2"/>
  <c r="P153" i="2" s="1"/>
  <c r="N147" i="2"/>
  <c r="P147" i="2" s="1"/>
  <c r="N141" i="2"/>
  <c r="P141" i="2" s="1"/>
  <c r="N135" i="2"/>
  <c r="P135" i="2" s="1"/>
  <c r="N129" i="2"/>
  <c r="P129" i="2" s="1"/>
  <c r="N123" i="2"/>
  <c r="P123" i="2" s="1"/>
  <c r="N117" i="2"/>
  <c r="P117" i="2" s="1"/>
  <c r="N111" i="2"/>
  <c r="P111" i="2" s="1"/>
  <c r="N99" i="2"/>
  <c r="P99" i="2" s="1"/>
  <c r="N87" i="2"/>
  <c r="P87" i="2" s="1"/>
  <c r="N81" i="2"/>
  <c r="P81" i="2" s="1"/>
  <c r="N75" i="2"/>
  <c r="P75" i="2" s="1"/>
  <c r="N69" i="2"/>
  <c r="P69" i="2" s="1"/>
  <c r="N63" i="2"/>
  <c r="P63" i="2" s="1"/>
  <c r="N57" i="2"/>
  <c r="P57" i="2" s="1"/>
  <c r="N51" i="2"/>
  <c r="P51" i="2" s="1"/>
  <c r="N45" i="2"/>
  <c r="P45" i="2" s="1"/>
  <c r="N39" i="2"/>
  <c r="P39" i="2" s="1"/>
  <c r="N27" i="2"/>
  <c r="P27" i="2" s="1"/>
  <c r="N21" i="2"/>
  <c r="P21" i="2" s="1"/>
  <c r="N15" i="2"/>
  <c r="P15" i="2" s="1"/>
  <c r="N9" i="2"/>
  <c r="P9" i="2" s="1"/>
  <c r="I42" i="1"/>
  <c r="N134" i="2" s="1"/>
  <c r="P134" i="2" s="1"/>
  <c r="N164" i="2"/>
  <c r="P164" i="2" s="1"/>
  <c r="N146" i="2"/>
  <c r="P146" i="2" s="1"/>
  <c r="N140" i="2"/>
  <c r="P140" i="2" s="1"/>
  <c r="N128" i="2"/>
  <c r="P128" i="2" s="1"/>
  <c r="N122" i="2"/>
  <c r="P122" i="2" s="1"/>
  <c r="N110" i="2"/>
  <c r="P110" i="2" s="1"/>
  <c r="N98" i="2"/>
  <c r="P98" i="2" s="1"/>
  <c r="N86" i="2"/>
  <c r="P86" i="2" s="1"/>
  <c r="N62" i="2"/>
  <c r="P62" i="2" s="1"/>
  <c r="N50" i="2"/>
  <c r="P50" i="2" s="1"/>
  <c r="N44" i="2"/>
  <c r="P44" i="2" s="1"/>
  <c r="N38" i="2"/>
  <c r="P38" i="2" s="1"/>
  <c r="N32" i="2"/>
  <c r="P32" i="2" s="1"/>
  <c r="N20" i="2"/>
  <c r="P20" i="2" s="1"/>
  <c r="I51" i="1"/>
  <c r="N130" i="2" s="1"/>
  <c r="P130" i="2" s="1"/>
  <c r="I39" i="1"/>
  <c r="I27" i="1"/>
  <c r="I15" i="1"/>
  <c r="N43" i="2" s="1"/>
  <c r="P43" i="2" s="1"/>
  <c r="I50" i="1"/>
  <c r="F3" i="1"/>
  <c r="I49" i="1"/>
  <c r="I43" i="1"/>
  <c r="I37" i="1"/>
  <c r="I31" i="1"/>
  <c r="I25" i="1"/>
  <c r="N101" i="2" s="1"/>
  <c r="P101" i="2" s="1"/>
  <c r="I19" i="1"/>
  <c r="N48" i="2" s="1"/>
  <c r="P48" i="2" s="1"/>
  <c r="I13" i="1"/>
  <c r="I7" i="1"/>
  <c r="I35" i="1"/>
  <c r="I5" i="1"/>
  <c r="I10" i="1"/>
  <c r="N74" i="2" s="1"/>
  <c r="P74" i="2" s="1"/>
  <c r="I45" i="1"/>
  <c r="I21" i="1"/>
  <c r="N94" i="2" s="1"/>
  <c r="P94" i="2" s="1"/>
  <c r="I32" i="1"/>
  <c r="I20" i="1"/>
  <c r="F46" i="1"/>
  <c r="F4" i="1"/>
  <c r="F54" i="1"/>
  <c r="F41" i="1"/>
  <c r="F18" i="1"/>
  <c r="F53" i="1"/>
  <c r="F40" i="1"/>
  <c r="F17" i="1"/>
  <c r="F48" i="1"/>
  <c r="F47" i="1"/>
  <c r="F34" i="1"/>
  <c r="F33" i="1"/>
  <c r="F24" i="1"/>
  <c r="F52" i="1"/>
  <c r="F38" i="1"/>
  <c r="F23" i="1"/>
  <c r="F16" i="1"/>
  <c r="F8" i="1"/>
  <c r="F26" i="1"/>
  <c r="F44" i="1"/>
  <c r="F22" i="1"/>
  <c r="N42" i="2" l="1"/>
  <c r="P42" i="2" s="1"/>
  <c r="N132" i="2"/>
  <c r="P132" i="2" s="1"/>
  <c r="N133" i="2"/>
  <c r="P133" i="2" s="1"/>
  <c r="N46" i="2"/>
  <c r="P46" i="2" s="1"/>
  <c r="N41" i="2"/>
  <c r="P41" i="2" s="1"/>
  <c r="N131" i="2"/>
  <c r="P131" i="2" s="1"/>
  <c r="N97" i="2"/>
  <c r="P97" i="2" s="1"/>
  <c r="N3" i="2"/>
  <c r="P3" i="2" s="1"/>
  <c r="N174" i="2"/>
  <c r="P174" i="2" s="1"/>
  <c r="N157" i="2"/>
  <c r="P157" i="2" s="1"/>
  <c r="N155" i="2"/>
  <c r="P155" i="2" s="1"/>
  <c r="N158" i="2"/>
  <c r="P158" i="2" s="1"/>
  <c r="N108" i="2"/>
  <c r="P108" i="2" s="1"/>
</calcChain>
</file>

<file path=xl/comments1.xml><?xml version="1.0" encoding="utf-8"?>
<comments xmlns="http://schemas.openxmlformats.org/spreadsheetml/2006/main">
  <authors>
    <author>Автор</author>
  </authors>
  <commentList>
    <comment ref="M1" author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В ГОСТ 32453-2017 и MapInfo Pro используется формула 
"Поворот координатной системы".
А в ISO 19111 и в библиотеке Proj (ранее Proj.4) используется 
"Преобразование радиуса-вектора".
Таким образом, чтобы использовать параметры датумов ГОСТ и MapInfo 
в Proj требуется изменить знаки у параметров поворота  r_x, r_y, r_z.
Источник: https://mapinfo.ru/articles/gost</t>
        </r>
      </text>
    </comment>
  </commentList>
</comments>
</file>

<file path=xl/sharedStrings.xml><?xml version="1.0" encoding="utf-8"?>
<sst xmlns="http://schemas.openxmlformats.org/spreadsheetml/2006/main" count="632" uniqueCount="428">
  <si>
    <t>a</t>
  </si>
  <si>
    <t>GRS 80</t>
  </si>
  <si>
    <t>WGS 72</t>
  </si>
  <si>
    <t>Australian</t>
  </si>
  <si>
    <t>Krassovsky</t>
  </si>
  <si>
    <t>International 1924</t>
  </si>
  <si>
    <t>Hayford</t>
  </si>
  <si>
    <t>Clarke 1880</t>
  </si>
  <si>
    <t>Clarke 1866</t>
  </si>
  <si>
    <t>Clarke 1866 (modified for Michigan)</t>
  </si>
  <si>
    <t>Bessel 1841</t>
  </si>
  <si>
    <t>Everest 1830</t>
  </si>
  <si>
    <t>Sphere</t>
  </si>
  <si>
    <t>Airy 1930 (modified for Ireland 1965)</t>
  </si>
  <si>
    <t>Bessel 1841 (modified for Schwarzeck)</t>
  </si>
  <si>
    <t>Clarke 1880 (modified for Arc 1950)</t>
  </si>
  <si>
    <t>Clarke 1880 (modified for Merchich)</t>
  </si>
  <si>
    <t>Everest 1830 (modified for Kertau)</t>
  </si>
  <si>
    <t>Fischer 1960</t>
  </si>
  <si>
    <t>Fischer 1960 (modified for South Asia)</t>
  </si>
  <si>
    <t>Fischer 1968</t>
  </si>
  <si>
    <t>GRS 67</t>
  </si>
  <si>
    <t>Helmert 1906</t>
  </si>
  <si>
    <t>Hough</t>
  </si>
  <si>
    <t>South American</t>
  </si>
  <si>
    <t>War Office</t>
  </si>
  <si>
    <t>WGS 60</t>
  </si>
  <si>
    <t>WGS 66</t>
  </si>
  <si>
    <t>WGS 84</t>
  </si>
  <si>
    <t>Clarke 1880 (modified for IGN)</t>
  </si>
  <si>
    <t>IAG 75</t>
  </si>
  <si>
    <t>MERIT 83</t>
  </si>
  <si>
    <t>New International 1967</t>
  </si>
  <si>
    <t>Walbeck</t>
  </si>
  <si>
    <t>Bessel 1841 (modified for NGO 1948)</t>
  </si>
  <si>
    <t>Clarke 1858</t>
  </si>
  <si>
    <t>Clarke 1880 (modified for Jamaica)</t>
  </si>
  <si>
    <t>Clarke 1880 (modified for Palestine)</t>
  </si>
  <si>
    <t>Everest 1830 (modified for Timbalai)</t>
  </si>
  <si>
    <t>Everest 1830 (modified for Kalianpur)</t>
  </si>
  <si>
    <t>Indonesian</t>
  </si>
  <si>
    <t>NWL 9D</t>
  </si>
  <si>
    <t>NWL 10D</t>
  </si>
  <si>
    <t>OSU86F</t>
  </si>
  <si>
    <t>OSU91A</t>
  </si>
  <si>
    <t>Plessis 1817</t>
  </si>
  <si>
    <t>Struve 1860</t>
  </si>
  <si>
    <t>Everest 1830 (modified for West Malaysia)</t>
  </si>
  <si>
    <t>Irish (WOFO)</t>
  </si>
  <si>
    <t>Everest (Pakistan)</t>
  </si>
  <si>
    <t>ATS 77 (Average Terrestrial System 1977)</t>
  </si>
  <si>
    <t>PZ90 (Russia)</t>
  </si>
  <si>
    <t>Xian 1980</t>
  </si>
  <si>
    <t>code</t>
  </si>
  <si>
    <t>epsg</t>
  </si>
  <si>
    <t>rf</t>
  </si>
  <si>
    <t>proj</t>
  </si>
  <si>
    <t>name</t>
  </si>
  <si>
    <t>GRS80</t>
  </si>
  <si>
    <t>bessel</t>
  </si>
  <si>
    <t>b</t>
  </si>
  <si>
    <t>f</t>
  </si>
  <si>
    <t>airy</t>
  </si>
  <si>
    <t>clrk66</t>
  </si>
  <si>
    <t>intl</t>
  </si>
  <si>
    <t>WGS60</t>
  </si>
  <si>
    <t>WGS66</t>
  </si>
  <si>
    <t>WGS84</t>
  </si>
  <si>
    <t>sphere</t>
  </si>
  <si>
    <t>Adindan</t>
  </si>
  <si>
    <t>Afgooye</t>
  </si>
  <si>
    <t>AinelAbd1970</t>
  </si>
  <si>
    <t>Anna1Astro1965</t>
  </si>
  <si>
    <t>Arc1950</t>
  </si>
  <si>
    <t>Arc1960</t>
  </si>
  <si>
    <t>AscensionIsland1958</t>
  </si>
  <si>
    <t>AstroBeacon "E"</t>
  </si>
  <si>
    <t>AstroB4SorolAtoll</t>
  </si>
  <si>
    <t>AstroDOS71/4</t>
  </si>
  <si>
    <t>AstronomicStation1952</t>
  </si>
  <si>
    <t>AustralianGeodetic1966</t>
  </si>
  <si>
    <t>AustralianGeodetic1984</t>
  </si>
  <si>
    <t>Bellevue(IGN)</t>
  </si>
  <si>
    <t>Bermuda1957</t>
  </si>
  <si>
    <t>BogotaObservatory</t>
  </si>
  <si>
    <t>CampoInchauspe</t>
  </si>
  <si>
    <t>CantonAstro1966</t>
  </si>
  <si>
    <t>Cape</t>
  </si>
  <si>
    <t>CapeCanaveral</t>
  </si>
  <si>
    <t>Carthage</t>
  </si>
  <si>
    <t>Chatham1971</t>
  </si>
  <si>
    <t>ChuaAstro</t>
  </si>
  <si>
    <t>CorregoAlegre</t>
  </si>
  <si>
    <t>Djakarta(Batavia)</t>
  </si>
  <si>
    <t>DOS1968</t>
  </si>
  <si>
    <t>EasterIsland1967</t>
  </si>
  <si>
    <t>European1950</t>
  </si>
  <si>
    <t>European1979</t>
  </si>
  <si>
    <t>GandajikaBase</t>
  </si>
  <si>
    <t>GeodeticDatum1949</t>
  </si>
  <si>
    <t>GRS67</t>
  </si>
  <si>
    <t>Guam1963</t>
  </si>
  <si>
    <t>GUX1Astro</t>
  </si>
  <si>
    <t>HitoXVIII1963</t>
  </si>
  <si>
    <t>Hjorsey1955</t>
  </si>
  <si>
    <t>HongKong1963</t>
  </si>
  <si>
    <t>Hu-Tzu-Shan</t>
  </si>
  <si>
    <t>Indian(Thailand/Vietnam)</t>
  </si>
  <si>
    <t>Indian(Bangladesh</t>
  </si>
  <si>
    <t>Ireland1965</t>
  </si>
  <si>
    <t>ISTS073Astro1969</t>
  </si>
  <si>
    <t>JohnstonIsland1961</t>
  </si>
  <si>
    <t>Kandawala</t>
  </si>
  <si>
    <t>KerguelenIsland</t>
  </si>
  <si>
    <t>Kertau1948</t>
  </si>
  <si>
    <t>L.C.5Astro</t>
  </si>
  <si>
    <t>Liberia1964</t>
  </si>
  <si>
    <t>Luzon(Philippines)</t>
  </si>
  <si>
    <t>Luzon(MindanaoIsland)</t>
  </si>
  <si>
    <t>Mahe1971</t>
  </si>
  <si>
    <t>MarcoAstro</t>
  </si>
  <si>
    <t>Massawa</t>
  </si>
  <si>
    <t>Merchich</t>
  </si>
  <si>
    <t>MidwayAstro1961</t>
  </si>
  <si>
    <t>Minna</t>
  </si>
  <si>
    <t>Nahrwan(MasirahIsland)</t>
  </si>
  <si>
    <t>Nahrwan(Un.ArabEmirates)</t>
  </si>
  <si>
    <t>Nahrwan(SaudiArabia)</t>
  </si>
  <si>
    <t>Naparima</t>
  </si>
  <si>
    <t>NAD27(ContinentalUS)</t>
  </si>
  <si>
    <t>NAD27(Alaska)</t>
  </si>
  <si>
    <t>NAD27(Bahamas)</t>
  </si>
  <si>
    <t>NAD27(SanSalvador)</t>
  </si>
  <si>
    <t>NAD27(Canada)</t>
  </si>
  <si>
    <t>NAD27(CanalZone)</t>
  </si>
  <si>
    <t>NAD27(Caribbean)</t>
  </si>
  <si>
    <t>NAD27(CentralAmerica)</t>
  </si>
  <si>
    <t>NAD27(Cuba)</t>
  </si>
  <si>
    <t>NAD27(Greenland)</t>
  </si>
  <si>
    <t>NAD27(Mexico)</t>
  </si>
  <si>
    <t>NAD27(Michigan)</t>
  </si>
  <si>
    <t>NAD83</t>
  </si>
  <si>
    <t>Observatorio1966</t>
  </si>
  <si>
    <t>OldEgyptian</t>
  </si>
  <si>
    <t>OldHawaiian</t>
  </si>
  <si>
    <t>Oman</t>
  </si>
  <si>
    <t>OrdnanceSurveyGreatBrit.</t>
  </si>
  <si>
    <t>PicodelasNieves</t>
  </si>
  <si>
    <t>PitcairnAstro1967</t>
  </si>
  <si>
    <t>ProvisionalSouthAmerican</t>
  </si>
  <si>
    <t>PuertoRico</t>
  </si>
  <si>
    <t>QatarNational</t>
  </si>
  <si>
    <t>Qornoq</t>
  </si>
  <si>
    <t>Reunion</t>
  </si>
  <si>
    <t>Rome1940</t>
  </si>
  <si>
    <t>Santo(DOS)</t>
  </si>
  <si>
    <t>SaoBraz</t>
  </si>
  <si>
    <t>SapperHill1943</t>
  </si>
  <si>
    <t>Schwarzeck</t>
  </si>
  <si>
    <t>SouthAmerican1969</t>
  </si>
  <si>
    <t>SouthAsia</t>
  </si>
  <si>
    <t>SoutheastBase</t>
  </si>
  <si>
    <t>SouthwestBase</t>
  </si>
  <si>
    <t>Timbalai1948</t>
  </si>
  <si>
    <t>Tokyo</t>
  </si>
  <si>
    <t>TristanAstro1968</t>
  </si>
  <si>
    <t>VitiLevu1916</t>
  </si>
  <si>
    <t>Wake-Eniwetok1960</t>
  </si>
  <si>
    <t>HOUGH</t>
  </si>
  <si>
    <t>WGS72</t>
  </si>
  <si>
    <t>Yacare</t>
  </si>
  <si>
    <t>Zanderij</t>
  </si>
  <si>
    <t>NTF(Greenwichmeridian)</t>
  </si>
  <si>
    <t>European1987</t>
  </si>
  <si>
    <t>NetherlandsBessel</t>
  </si>
  <si>
    <t>BelgiumHayford</t>
  </si>
  <si>
    <t>NWGL10</t>
  </si>
  <si>
    <t>RT90(Sweden)</t>
  </si>
  <si>
    <t>Lisboa(DLx)</t>
  </si>
  <si>
    <t>Melrica1973(D73)</t>
  </si>
  <si>
    <t>EUREF89</t>
  </si>
  <si>
    <t>GDA94</t>
  </si>
  <si>
    <t>NZGD2000</t>
  </si>
  <si>
    <t>AmericanSamoa</t>
  </si>
  <si>
    <t>AntiguaIslandAstro1943</t>
  </si>
  <si>
    <t>AyabelleLighthouse</t>
  </si>
  <si>
    <t>BukitRimpah</t>
  </si>
  <si>
    <t>Estonia1937</t>
  </si>
  <si>
    <t>Dabola</t>
  </si>
  <si>
    <t>DeceptionIsland</t>
  </si>
  <si>
    <t>FortThomas1955</t>
  </si>
  <si>
    <t>GraciosaBaseSW1948</t>
  </si>
  <si>
    <t>HeratNorth</t>
  </si>
  <si>
    <t>Hermannskogel</t>
  </si>
  <si>
    <t>Indian(Pakistan)</t>
  </si>
  <si>
    <t>Indian1954</t>
  </si>
  <si>
    <t>Indian1960</t>
  </si>
  <si>
    <t>Indian1975</t>
  </si>
  <si>
    <t>Indonesian1974</t>
  </si>
  <si>
    <t>INDONESIAN</t>
  </si>
  <si>
    <t>ISTS061Astro1968</t>
  </si>
  <si>
    <t>KusaieAstro1951</t>
  </si>
  <si>
    <t>Leigon</t>
  </si>
  <si>
    <t>MontserratIsl.Astro1958</t>
  </si>
  <si>
    <t>M'Poraloko</t>
  </si>
  <si>
    <t>NorthSahara1959</t>
  </si>
  <si>
    <t>ObservatorioMeteor.1939</t>
  </si>
  <si>
    <t>Point58</t>
  </si>
  <si>
    <t>PointeNoire1948</t>
  </si>
  <si>
    <t>PortoSanto1936</t>
  </si>
  <si>
    <t>SelvagemGrande1938</t>
  </si>
  <si>
    <t>SierraLeone1960</t>
  </si>
  <si>
    <t>S-JTSK</t>
  </si>
  <si>
    <t>TananariveObservatory1925</t>
  </si>
  <si>
    <t>Voirol1874</t>
  </si>
  <si>
    <t>Voirol1960</t>
  </si>
  <si>
    <t>Hartbeesthoek94</t>
  </si>
  <si>
    <t>ATS77</t>
  </si>
  <si>
    <t>JGD2000</t>
  </si>
  <si>
    <t>HGRS87</t>
  </si>
  <si>
    <t>Beijing 1954</t>
  </si>
  <si>
    <t>ellipsoid</t>
  </si>
  <si>
    <t>scale_ppm</t>
  </si>
  <si>
    <t>Pulkovo 1942</t>
  </si>
  <si>
    <t>CH 1903 (Switzerland)</t>
  </si>
  <si>
    <t>Cape (South Africa)</t>
  </si>
  <si>
    <t>Australia National (AGD84)</t>
  </si>
  <si>
    <t>Australia A.C.T. (AGD66)</t>
  </si>
  <si>
    <t>Australia Tasmania (AGD66)</t>
  </si>
  <si>
    <t>Australia Victoria/NSW (AGD66)</t>
  </si>
  <si>
    <t>New Zealand Geodetic Datum 1949</t>
  </si>
  <si>
    <t>Sweden (RT 90)</t>
  </si>
  <si>
    <t>Russia PZ90</t>
  </si>
  <si>
    <t>Russia SK42</t>
  </si>
  <si>
    <t>Russia SK95</t>
  </si>
  <si>
    <t>Tokyo97</t>
  </si>
  <si>
    <t>KKJ</t>
  </si>
  <si>
    <t>DHDN (Potsdam/Rauenberg)</t>
  </si>
  <si>
    <t>NTF (Paris meridian)</t>
  </si>
  <si>
    <t>HD72 (Hungarian Datum of 1972)</t>
  </si>
  <si>
    <t>Lithuanian Pulkovo 1942</t>
  </si>
  <si>
    <t>Belgian 1972 7 Parameter</t>
  </si>
  <si>
    <t>https://proj.org</t>
  </si>
  <si>
    <t>delta_x</t>
  </si>
  <si>
    <t>delta_y</t>
  </si>
  <si>
    <t>delta_z</t>
  </si>
  <si>
    <t>r_x</t>
  </si>
  <si>
    <t>r_y</t>
  </si>
  <si>
    <t>r_z</t>
  </si>
  <si>
    <t>towgs84</t>
  </si>
  <si>
    <t>ellps</t>
  </si>
  <si>
    <t>pr_mer</t>
  </si>
  <si>
    <t>paris</t>
  </si>
  <si>
    <t>pm</t>
  </si>
  <si>
    <t>Miles</t>
  </si>
  <si>
    <t>мили</t>
  </si>
  <si>
    <t>mi</t>
  </si>
  <si>
    <t>Kilometers</t>
  </si>
  <si>
    <t>Километры</t>
  </si>
  <si>
    <t>km</t>
  </si>
  <si>
    <t>Inches</t>
  </si>
  <si>
    <t>Дюймы</t>
  </si>
  <si>
    <t>in</t>
  </si>
  <si>
    <t>Feet (also called International Feet)</t>
  </si>
  <si>
    <t>Фут (также называется международный фут) Один международный фут равен точно 30.48 см</t>
  </si>
  <si>
    <t>ft</t>
  </si>
  <si>
    <t>Yards</t>
  </si>
  <si>
    <t>ярд</t>
  </si>
  <si>
    <t>yd</t>
  </si>
  <si>
    <t>Millimeters</t>
  </si>
  <si>
    <t>миллиметры</t>
  </si>
  <si>
    <t>mm</t>
  </si>
  <si>
    <t>Centimeters</t>
  </si>
  <si>
    <t>Сантиметры</t>
  </si>
  <si>
    <t>cm</t>
  </si>
  <si>
    <t>Meters</t>
  </si>
  <si>
    <t>метры</t>
  </si>
  <si>
    <t>m</t>
  </si>
  <si>
    <t>US Survey Feet (used for 1927 State Plane)</t>
  </si>
  <si>
    <t>геодезический фут США (принятый для плановых систем штатов 1927) один геодезический фут США равен точно 12/39.37 метра или прблизительно 30.48006 см</t>
  </si>
  <si>
    <t>us-ft</t>
  </si>
  <si>
    <t>Nautical Miles</t>
  </si>
  <si>
    <t>морская миля (одна морская миля равно точно 1852 метрам)</t>
  </si>
  <si>
    <t>kmi</t>
  </si>
  <si>
    <t>Links</t>
  </si>
  <si>
    <t>линк</t>
  </si>
  <si>
    <t>link</t>
  </si>
  <si>
    <t>Chains</t>
  </si>
  <si>
    <t>чейн</t>
  </si>
  <si>
    <t>ch</t>
  </si>
  <si>
    <t>Rods</t>
  </si>
  <si>
    <t>род</t>
  </si>
  <si>
    <t>name_ru</t>
  </si>
  <si>
    <t>WKT</t>
  </si>
  <si>
    <t>EPSG</t>
  </si>
  <si>
    <t>Longitude/Latitude</t>
  </si>
  <si>
    <t>Долгота-Широта</t>
  </si>
  <si>
    <t>4326, 9659</t>
  </si>
  <si>
    <t>lonlat</t>
  </si>
  <si>
    <t>Cylindrical Equal-Area</t>
  </si>
  <si>
    <t>Равноплощадная цилиндрическая</t>
  </si>
  <si>
    <t>9835 (+x_0=0 +y_0=0)</t>
  </si>
  <si>
    <t>cea</t>
  </si>
  <si>
    <t>Lambert Conformal Conic</t>
  </si>
  <si>
    <t>Равноугольная коническая проекция Ламберта</t>
  </si>
  <si>
    <t>Lambert conformal conic</t>
  </si>
  <si>
    <t>9801, 9802</t>
  </si>
  <si>
    <t>lcc</t>
  </si>
  <si>
    <t>Lambert Azimuthal Equal-Area (polar aspect only)</t>
  </si>
  <si>
    <t>Равноплощадная азимутальная Ламберта (только в полярной области)</t>
  </si>
  <si>
    <t>laea</t>
  </si>
  <si>
    <t>Azimuthal Equidistant (polar aspect only)</t>
  </si>
  <si>
    <t>Равнопромежуточная коническая (только для полярных областей)</t>
  </si>
  <si>
    <t>Azimuthal or Planar Projections ?</t>
  </si>
  <si>
    <t>4326?</t>
  </si>
  <si>
    <t>aeqd</t>
  </si>
  <si>
    <t>Equidistant Conic, also known as Simple Conic</t>
  </si>
  <si>
    <t>Равнопромежуточная коническая</t>
  </si>
  <si>
    <t>eqdc</t>
  </si>
  <si>
    <t>Hotine Oblique Mercator</t>
  </si>
  <si>
    <t>Косая Меркатора – Хотина</t>
  </si>
  <si>
    <t>Oblique Mercator</t>
  </si>
  <si>
    <t>9812, 9815</t>
  </si>
  <si>
    <t>omerc</t>
  </si>
  <si>
    <t>Transverse Mercator, (also known as Gauss-Kruger)</t>
  </si>
  <si>
    <t>Поперечная Меркатора</t>
  </si>
  <si>
    <t>Gauss-Kruger, Transverse Mercator</t>
  </si>
  <si>
    <t>9807, 9808</t>
  </si>
  <si>
    <t>tmerc</t>
  </si>
  <si>
    <t>Albers Equal-Area Conic</t>
  </si>
  <si>
    <t>Коническая равноплощадная Алберса</t>
  </si>
  <si>
    <t>Albers conic equal-area</t>
  </si>
  <si>
    <t>aea</t>
  </si>
  <si>
    <t>Mercator</t>
  </si>
  <si>
    <t>Меркатора</t>
  </si>
  <si>
    <t>9804, 9805</t>
  </si>
  <si>
    <t>merc</t>
  </si>
  <si>
    <t>Miller Cylindrical</t>
  </si>
  <si>
    <t>Миллера</t>
  </si>
  <si>
    <t>mill</t>
  </si>
  <si>
    <t>Robinson</t>
  </si>
  <si>
    <t>Робинсона</t>
  </si>
  <si>
    <t>robin</t>
  </si>
  <si>
    <t>Mollweide</t>
  </si>
  <si>
    <t>Мольвейде</t>
  </si>
  <si>
    <t>moll</t>
  </si>
  <si>
    <t>Eckert IV</t>
  </si>
  <si>
    <t>Эккерта IV</t>
  </si>
  <si>
    <t>eck4</t>
  </si>
  <si>
    <t>Eckert VI</t>
  </si>
  <si>
    <t>Эккерта VI</t>
  </si>
  <si>
    <t>eck6</t>
  </si>
  <si>
    <t>Sinusoidal</t>
  </si>
  <si>
    <t>Синусоидальная</t>
  </si>
  <si>
    <t>sinu</t>
  </si>
  <si>
    <t>Gall</t>
  </si>
  <si>
    <t>Галла</t>
  </si>
  <si>
    <t>gall</t>
  </si>
  <si>
    <t>New Zealand Map Grid</t>
  </si>
  <si>
    <t>Новозеландская картографическая</t>
  </si>
  <si>
    <t>nzmg</t>
  </si>
  <si>
    <t>Lambert Conformal Conic (modified for Belgium 1972)</t>
  </si>
  <si>
    <t>Равноугольная коническая Ламберта (для Бельгии 1972)</t>
  </si>
  <si>
    <t>lcca</t>
  </si>
  <si>
    <t>Stereographic</t>
  </si>
  <si>
    <t>Стереографическая</t>
  </si>
  <si>
    <t>stere</t>
  </si>
  <si>
    <t>Transverse Mercator, (modified for Danish System 34 Jylland-Fyn)</t>
  </si>
  <si>
    <t>Поперечная Меркатора (для голландской системы 34 для района Юланд-Фин)</t>
  </si>
  <si>
    <t>Transverse Mercator?</t>
  </si>
  <si>
    <t>Transverse Mercator, (modified for Danish System 34 Sjaelland)</t>
  </si>
  <si>
    <t>Поперечная Меркатора (зона 34 Голландии Съеланд)</t>
  </si>
  <si>
    <t>Transverse Mercator, (modified for Danish System 34/45 Bornholm)</t>
  </si>
  <si>
    <t>Поперечная Меркатора (34/35 зоны для Голландии: Борнхольм)</t>
  </si>
  <si>
    <t>Transverse Mercator, (modified for Finnish KKJ)</t>
  </si>
  <si>
    <t>Поперечная проекция Меркатора (для Финляндии KKJ)</t>
  </si>
  <si>
    <t>Swiss Oblique Mercator</t>
  </si>
  <si>
    <t>Косая Меркатора для Швейцарии</t>
  </si>
  <si>
    <t>somerc</t>
  </si>
  <si>
    <t>Regional Mercator</t>
  </si>
  <si>
    <t>Региональная Меркатора</t>
  </si>
  <si>
    <t>Polyconic</t>
  </si>
  <si>
    <t>Поликоническая</t>
  </si>
  <si>
    <t>American Polyconic ?</t>
  </si>
  <si>
    <t>poly</t>
  </si>
  <si>
    <t>Azimuthal Equidistant (all origin latitudes)</t>
  </si>
  <si>
    <t>Lambert Azimuthal Equal-Area</t>
  </si>
  <si>
    <t>Равноплощадная азимутальная Ламберта</t>
  </si>
  <si>
    <t>Lambert Azimuthal Equal Area</t>
  </si>
  <si>
    <t>Cassini-Soldner</t>
  </si>
  <si>
    <t>Кассини-Солднера</t>
  </si>
  <si>
    <t>cass</t>
  </si>
  <si>
    <t>Double Stereographic</t>
  </si>
  <si>
    <t>Двойная стереографическая</t>
  </si>
  <si>
    <t>Oblique stereographic</t>
  </si>
  <si>
    <t>sterea</t>
  </si>
  <si>
    <t>Krovak Oblique Conformal Conic (JTSKc)</t>
  </si>
  <si>
    <t>Косая равноугольная коническая проекция Кровак (JTSKc)</t>
  </si>
  <si>
    <t>krovak</t>
  </si>
  <si>
    <t>Equidistant Cylindrical</t>
  </si>
  <si>
    <t>Равнопромежуточная цилиндрическая</t>
  </si>
  <si>
    <t>eqc</t>
  </si>
  <si>
    <t>isDatum</t>
  </si>
  <si>
    <t>isUnit</t>
  </si>
  <si>
    <t>isLon</t>
  </si>
  <si>
    <t>isLat</t>
  </si>
  <si>
    <t>isLat1</t>
  </si>
  <si>
    <t>isLat2</t>
  </si>
  <si>
    <t>isAlpha</t>
  </si>
  <si>
    <t>isScale</t>
  </si>
  <si>
    <t>isFalseE</t>
  </si>
  <si>
    <t>isFalseN</t>
  </si>
  <si>
    <t>isArea</t>
  </si>
  <si>
    <t>https://wiki.gis-lab.info/w/Трансформация_описания_систем_координат_из_формата_MapInfo_в_WKT_и_PROJ.4</t>
  </si>
  <si>
    <t>https://en.wikibooks.org/wiki/PROJ.4</t>
  </si>
  <si>
    <t>carthage</t>
  </si>
  <si>
    <t>hermannskogel</t>
  </si>
  <si>
    <t>ire65</t>
  </si>
  <si>
    <t>nzgd49</t>
  </si>
  <si>
    <t>Airy 1830</t>
  </si>
  <si>
    <t>pyproj4.github.io/pyproj/</t>
  </si>
  <si>
    <t>proj_code</t>
  </si>
  <si>
    <t>params_cnt</t>
  </si>
  <si>
    <t>proj_format</t>
  </si>
  <si>
    <t>krass</t>
  </si>
  <si>
    <t>clrk80</t>
  </si>
  <si>
    <t>evrstSS</t>
  </si>
  <si>
    <t>helmert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</si>
</sst>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9"/>
      <color theme="1"/>
      <name val="Verdana"/>
      <family val="2"/>
      <charset val="204"/>
    </font>
    <font>
      <sz val="9"/>
      <name val="Verdana"/>
      <family val="2"/>
      <charset val="204"/>
    </font>
    <font>
      <sz val="11"/>
      <name val="Calibri"/>
      <family val="2"/>
      <scheme val="minor"/>
    </font>
    <font>
      <sz val="11"/>
      <color rgb="FF404040"/>
      <name val="Arial"/>
      <family val="2"/>
      <charset val="204"/>
    </font>
    <font>
      <b/>
      <sz val="9"/>
      <color theme="1"/>
      <name val="Verdana"/>
      <family val="2"/>
      <charset val="204"/>
    </font>
    <font>
      <sz val="9"/>
      <color theme="1"/>
      <name val="Verdana"/>
    </font>
    <font>
      <b/>
      <sz val="9"/>
      <color theme="1"/>
      <name val="Verdana"/>
    </font>
    <font>
      <sz val="11"/>
      <color rgb="FF202122"/>
      <name val="Arial"/>
      <family val="2"/>
      <charset val="204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"/>
      <color rgb="FF000000"/>
      <name val="Arial Unicode MS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 applyFill="1" applyBorder="1" applyAlignment="1">
      <alignment vertical="center" wrapText="1"/>
    </xf>
    <xf numFmtId="0" fontId="1" fillId="0" borderId="0" xfId="0" applyFont="1" applyFill="1" applyBorder="1" applyAlignment="1">
      <alignment vertical="center" wrapText="1"/>
    </xf>
    <xf numFmtId="0" fontId="3" fillId="0" borderId="0" xfId="0" applyFont="1" applyFill="1" applyBorder="1"/>
    <xf numFmtId="0" fontId="4" fillId="0" borderId="0" xfId="0" applyFont="1"/>
    <xf numFmtId="0" fontId="2" fillId="0" borderId="0" xfId="0" applyFont="1" applyFill="1" applyAlignment="1">
      <alignment vertical="center" wrapText="1"/>
    </xf>
    <xf numFmtId="0" fontId="2" fillId="0" borderId="1" xfId="0" applyFont="1" applyFill="1" applyBorder="1" applyAlignment="1">
      <alignment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vertical="center" wrapText="1"/>
    </xf>
    <xf numFmtId="0" fontId="0" fillId="0" borderId="0" xfId="0" applyFont="1" applyFill="1" applyBorder="1"/>
    <xf numFmtId="0" fontId="6" fillId="0" borderId="0" xfId="0" applyFont="1" applyFill="1" applyAlignment="1">
      <alignment vertical="center" wrapText="1"/>
    </xf>
    <xf numFmtId="0" fontId="7" fillId="0" borderId="0" xfId="0" applyFont="1" applyFill="1" applyAlignment="1">
      <alignment vertical="center" wrapText="1"/>
    </xf>
    <xf numFmtId="0" fontId="1" fillId="0" borderId="0" xfId="0" applyNumberFormat="1" applyFont="1" applyFill="1" applyAlignment="1">
      <alignment vertical="center" wrapText="1"/>
    </xf>
    <xf numFmtId="0" fontId="5" fillId="0" borderId="0" xfId="0" applyFont="1" applyFill="1" applyAlignment="1">
      <alignment vertical="center" wrapText="1"/>
    </xf>
    <xf numFmtId="0" fontId="5" fillId="0" borderId="0" xfId="0" applyFont="1" applyFill="1" applyBorder="1" applyAlignment="1">
      <alignment horizontal="left" vertical="center" wrapText="1"/>
    </xf>
    <xf numFmtId="0" fontId="7" fillId="0" borderId="0" xfId="0" applyFont="1" applyFill="1" applyAlignment="1">
      <alignment horizontal="left" vertical="center" wrapText="1"/>
    </xf>
    <xf numFmtId="0" fontId="8" fillId="0" borderId="0" xfId="0" applyFont="1"/>
    <xf numFmtId="0" fontId="6" fillId="0" borderId="0" xfId="0" applyFont="1" applyFill="1" applyBorder="1" applyAlignment="1">
      <alignment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11" fillId="0" borderId="0" xfId="0" applyFont="1" applyAlignment="1">
      <alignment vertical="center"/>
    </xf>
  </cellXfs>
  <cellStyles count="1">
    <cellStyle name="Обычный" xfId="0" builtinId="0"/>
  </cellStyles>
  <dxfs count="57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Verdan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Verdan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Verdana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Verdana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Verdana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Verdana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Verdana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Verdana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Verdana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Verdana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Verdana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Verdana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Verdana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Verdana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Verdana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Verdana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Verdana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Verdana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Verdana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Verdana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Verdana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Verdan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Verdana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Verdana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Verdana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Verdana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Verdana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Verdana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Verdan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Verdan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Verdan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Verdan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Verdana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Verdana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Verdana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Verdana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Verdana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Verdana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Verdana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Verdana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Verdana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Verdana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Verdana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Verdana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Verdana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Verdana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Verdan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Verdana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Verdan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Verdan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Verdana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Verdana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Verdana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Verdana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Verdana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Verdana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ellips" displayName="ellips" ref="A1:I54" totalsRowShown="0" headerRowDxfId="56" dataDxfId="55">
  <autoFilter ref="A1:I54"/>
  <sortState ref="A2:I54">
    <sortCondition ref="A1:A54"/>
  </sortState>
  <tableColumns count="9">
    <tableColumn id="1" name="code" dataDxfId="54"/>
    <tableColumn id="2" name="name" dataDxfId="53"/>
    <tableColumn id="3" name="a" dataDxfId="52"/>
    <tableColumn id="4" name="rf" dataDxfId="51"/>
    <tableColumn id="8" name="f" dataDxfId="50">
      <calculatedColumnFormula>IF(ellips[[#This Row],[rf]]=0,0,1/ellips[[#This Row],[rf]])</calculatedColumnFormula>
    </tableColumn>
    <tableColumn id="7" name="b" dataDxfId="49">
      <calculatedColumnFormula>ellips[[#This Row],[a]]-ellips[[#This Row],[f]]*ellips[[#This Row],[a]]</calculatedColumnFormula>
    </tableColumn>
    <tableColumn id="5" name="epsg" dataDxfId="48"/>
    <tableColumn id="6" name="proj_code" dataDxfId="47"/>
    <tableColumn id="9" name="proj" dataDxfId="46">
      <calculatedColumnFormula>IF(ellips[[#This Row],[proj_code]]&lt;&gt;"",
"+ellps="&amp;ellips[[#This Row],[proj_code]],
CONCATENATE("+a=",ellips[[#This Row],[a]]," ",IF(ellips[[#This Row],[f]]&lt;&gt;0,"+rf="&amp;ellips[[#This Row],[rf]],"+b="&amp;ellips[[#This Row],[b]])))</calculatedColumnFormula>
    </tableColumn>
  </tableColumns>
  <tableStyleInfo name="TableStyleLight18" showFirstColumn="0" showLastColumn="0" showRowStripes="1" showColumnStripes="0"/>
</table>
</file>

<file path=xl/tables/table2.xml><?xml version="1.0" encoding="utf-8"?>
<table xmlns="http://schemas.openxmlformats.org/spreadsheetml/2006/main" id="2" name="datum" displayName="datum" ref="A1:P175" totalsRowShown="0" headerRowDxfId="45" dataDxfId="44">
  <autoFilter ref="A1:P175"/>
  <tableColumns count="16">
    <tableColumn id="1" name="code" dataDxfId="43"/>
    <tableColumn id="2" name="name" dataDxfId="42"/>
    <tableColumn id="3" name="ellipsoid" dataDxfId="41"/>
    <tableColumn id="4" name="delta_x" dataDxfId="40"/>
    <tableColumn id="5" name="delta_y" dataDxfId="39"/>
    <tableColumn id="6" name="delta_z" dataDxfId="38"/>
    <tableColumn id="7" name="r_x" dataDxfId="37"/>
    <tableColumn id="8" name="r_y" dataDxfId="36"/>
    <tableColumn id="9" name="r_z" dataDxfId="35"/>
    <tableColumn id="10" name="scale_ppm" dataDxfId="34"/>
    <tableColumn id="11" name="pr_mer" dataDxfId="33"/>
    <tableColumn id="16" name="proj_code" dataDxfId="32"/>
    <tableColumn id="12" name="towgs84" dataDxfId="31">
      <calculatedColumnFormula>CONCATENATE("+towgs84=",datum[[#This Row],[delta_x]],",",datum[[#This Row],[delta_y]],",",datum[[#This Row],[delta_z]],IF(ISBLANK(datum[[#This Row],[r_x]]),"",CONCATENATE(",",-datum[[#This Row],[r_x]],",",-datum[[#This Row],[r_y]],",",-datum[[#This Row],[r_z]],",",datum[[#This Row],[scale_ppm]])))</calculatedColumnFormula>
    </tableColumn>
    <tableColumn id="13" name="ellps" dataDxfId="30">
      <calculatedColumnFormula>INDEX(ellips[],MATCH(datum[[#This Row],[ellipsoid]],ellips[name],0),COLUMN(ellips[[#Headers],[proj]]))</calculatedColumnFormula>
    </tableColumn>
    <tableColumn id="14" name="pm" dataDxfId="29">
      <calculatedColumnFormula>IF(ISBLANK(datum[[#This Row],[pr_mer]]),"","+pm="&amp;datum[[#This Row],[pr_mer]])</calculatedColumnFormula>
    </tableColumn>
    <tableColumn id="15" name="proj" dataDxfId="28">
      <calculatedColumnFormula>TRIM(CONCATENATE(datum[[#This Row],[ellps]]," ",IF(ISBLANK(datum[[#This Row],[proj_code]]),datum[[#This Row],[towgs84]],"+datum="&amp;datum[[#This Row],[proj_code]])," ",datum[[#This Row],[pm]]))</calculatedColumnFormula>
    </tableColumn>
  </tableColumns>
  <tableStyleInfo name="TableStyleMedium5" showFirstColumn="0" showLastColumn="0" showRowStripes="1" showColumnStripes="0"/>
</table>
</file>

<file path=xl/tables/table3.xml><?xml version="1.0" encoding="utf-8"?>
<table xmlns="http://schemas.openxmlformats.org/spreadsheetml/2006/main" id="3" name="unit" displayName="unit" ref="A1:E14" totalsRowShown="0" headerRowDxfId="27" dataDxfId="26">
  <autoFilter ref="A1:E14"/>
  <tableColumns count="5">
    <tableColumn id="1" name="code" dataDxfId="25"/>
    <tableColumn id="2" name="name" dataDxfId="24"/>
    <tableColumn id="3" name="name_ru" dataDxfId="23"/>
    <tableColumn id="4" name="proj_code" dataDxfId="22"/>
    <tableColumn id="5" name="proj" dataDxfId="21">
      <calculatedColumnFormula>IF(ISBLANK(unit[[#This Row],[proj_code]]),"","+units="&amp;unit[[#This Row],[proj_code]])</calculatedColumnFormula>
    </tableColumn>
  </tableColumns>
  <tableStyleInfo name="TableStyleMedium5" showFirstColumn="0" showLastColumn="0" showRowStripes="1" showColumnStripes="0"/>
</table>
</file>

<file path=xl/tables/table4.xml><?xml version="1.0" encoding="utf-8"?>
<table xmlns="http://schemas.openxmlformats.org/spreadsheetml/2006/main" id="4" name="prj" displayName="prj" ref="A1:S34" totalsRowShown="0" headerRowDxfId="20" dataDxfId="19">
  <autoFilter ref="A1:S34"/>
  <tableColumns count="19">
    <tableColumn id="1" name="code" dataDxfId="18"/>
    <tableColumn id="2" name="name" dataDxfId="17"/>
    <tableColumn id="3" name="name_ru" dataDxfId="16"/>
    <tableColumn id="4" name="WKT" dataDxfId="15"/>
    <tableColumn id="5" name="EPSG" dataDxfId="14"/>
    <tableColumn id="6" name="proj_code" dataDxfId="13"/>
    <tableColumn id="7" name="isDatum" dataDxfId="12"/>
    <tableColumn id="8" name="isUnit" dataDxfId="11"/>
    <tableColumn id="9" name="isLon" dataDxfId="10"/>
    <tableColumn id="10" name="isLat" dataDxfId="9"/>
    <tableColumn id="11" name="isLat1" dataDxfId="8"/>
    <tableColumn id="12" name="isLat2" dataDxfId="7"/>
    <tableColumn id="13" name="isAlpha" dataDxfId="6"/>
    <tableColumn id="14" name="isScale" dataDxfId="5"/>
    <tableColumn id="15" name="isFalseE" dataDxfId="4"/>
    <tableColumn id="16" name="isFalseN" dataDxfId="3"/>
    <tableColumn id="17" name="isArea" dataDxfId="2"/>
    <tableColumn id="19" name="params_cnt" dataDxfId="1">
      <calculatedColumnFormula>COUNTIFS(prj[[#This Row],[isLon]:[isFalseN]],"=ИСТИНА")</calculatedColumnFormula>
    </tableColumn>
    <tableColumn id="18" name="proj_format" dataDxfId="0">
      <calculatedColumnFormula>IF(ISBLANK(prj[[#This Row],[proj_code]]),
"",
CONCATENATE(
"+proj=", prj[[#This Row],[proj_code]],
IF(prj[[#This Row],[isLon]]," +lon_0={}",""),
IF(prj[isLat]," +lat_0={}",""),
IF(prj[[#This Row],[isLat1]]," +lat_1={}",""),
IF(prj[[#This Row],[isLat2]]," +lat_2={}",""),
IF(prj[[#This Row],[isAlpha]]," +alpha={}",""),
IF(prj[[#This Row],[isScale]]," +k_0={}",""),
IF(prj[[#This Row],[isFalseE]]," +x_0={}",""),
IF(prj[[#This Row],[isFalseN]]," +y_0={}",""),
IF(prj[[#This Row],[isUnit]]," +units={}","")
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defaultRowHeight="15" x14ac:dyDescent="0.25"/>
  <sheetData>
    <row r="1" spans="1:1" x14ac:dyDescent="0.25">
      <c r="A1" t="s">
        <v>413</v>
      </c>
    </row>
    <row r="2" spans="1:1" x14ac:dyDescent="0.25">
      <c r="A2" t="s">
        <v>414</v>
      </c>
    </row>
    <row r="3" spans="1:1" x14ac:dyDescent="0.25">
      <c r="A3" t="s">
        <v>242</v>
      </c>
    </row>
    <row r="4" spans="1:1" x14ac:dyDescent="0.25">
      <c r="A4" t="s">
        <v>420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4"/>
  <sheetViews>
    <sheetView tabSelected="1" workbookViewId="0">
      <selection activeCell="A2" sqref="A2"/>
    </sheetView>
  </sheetViews>
  <sheetFormatPr defaultRowHeight="15" x14ac:dyDescent="0.25"/>
  <cols>
    <col min="1" max="1" width="8" customWidth="1"/>
    <col min="2" max="2" width="50" customWidth="1"/>
    <col min="3" max="3" width="17.140625" customWidth="1"/>
    <col min="4" max="5" width="14.5703125" customWidth="1"/>
    <col min="6" max="6" width="16.42578125" customWidth="1"/>
    <col min="7" max="7" width="17.140625" customWidth="1"/>
    <col min="8" max="8" width="12.85546875" customWidth="1"/>
    <col min="9" max="9" width="37.28515625" customWidth="1"/>
  </cols>
  <sheetData>
    <row r="1" spans="1:9" x14ac:dyDescent="0.25">
      <c r="A1" s="1" t="s">
        <v>53</v>
      </c>
      <c r="B1" s="1" t="s">
        <v>57</v>
      </c>
      <c r="C1" s="1" t="s">
        <v>0</v>
      </c>
      <c r="D1" s="1" t="s">
        <v>55</v>
      </c>
      <c r="E1" s="1" t="s">
        <v>61</v>
      </c>
      <c r="F1" s="1" t="s">
        <v>60</v>
      </c>
      <c r="G1" s="1" t="s">
        <v>54</v>
      </c>
      <c r="H1" s="1" t="s">
        <v>421</v>
      </c>
      <c r="I1" s="6" t="s">
        <v>56</v>
      </c>
    </row>
    <row r="2" spans="1:9" x14ac:dyDescent="0.25">
      <c r="A2" s="1">
        <v>0</v>
      </c>
      <c r="B2" s="1" t="s">
        <v>1</v>
      </c>
      <c r="C2" s="1">
        <v>6378137</v>
      </c>
      <c r="D2" s="1">
        <v>298.25722209999998</v>
      </c>
      <c r="E2" s="1">
        <f>IF(ellips[[#This Row],[rf]]=0,0,1/ellips[[#This Row],[rf]])</f>
        <v>3.3528106811935607E-3</v>
      </c>
      <c r="F2" s="1">
        <f>ellips[[#This Row],[a]]-ellips[[#This Row],[f]]*ellips[[#This Row],[a]]</f>
        <v>6356752.3141402844</v>
      </c>
      <c r="G2" s="1">
        <v>7019</v>
      </c>
      <c r="H2" s="4" t="s">
        <v>58</v>
      </c>
      <c r="I2" s="5" t="str">
        <f>IF(ellips[[#This Row],[proj_code]]&lt;&gt;"",
"+ellps="&amp;ellips[[#This Row],[proj_code]],
CONCATENATE("+a=",ellips[[#This Row],[a]]," ",IF(ellips[[#This Row],[f]]&lt;&gt;0,"+rf="&amp;ellips[[#This Row],[rf]],"+b="&amp;ellips[[#This Row],[b]])))</f>
        <v>+ellps=GRS80</v>
      </c>
    </row>
    <row r="3" spans="1:9" x14ac:dyDescent="0.25">
      <c r="A3" s="1">
        <v>1</v>
      </c>
      <c r="B3" s="1" t="s">
        <v>2</v>
      </c>
      <c r="C3" s="1">
        <v>6378135</v>
      </c>
      <c r="D3" s="1">
        <v>298.26</v>
      </c>
      <c r="E3" s="1">
        <f>IF(ellips[[#This Row],[rf]]=0,0,1/ellips[[#This Row],[rf]])</f>
        <v>3.352779454167505E-3</v>
      </c>
      <c r="F3" s="1">
        <f>ellips[[#This Row],[a]]-ellips[[#This Row],[f]]*ellips[[#This Row],[a]]</f>
        <v>6356750.5200160937</v>
      </c>
      <c r="G3" s="1">
        <v>7043</v>
      </c>
      <c r="H3" s="19" t="s">
        <v>169</v>
      </c>
      <c r="I3" s="5" t="str">
        <f>IF(ellips[[#This Row],[proj_code]]&lt;&gt;"",
"+ellps="&amp;ellips[[#This Row],[proj_code]],
CONCATENATE("+a=",ellips[[#This Row],[a]]," ",IF(ellips[[#This Row],[f]]&lt;&gt;0,"+rf="&amp;ellips[[#This Row],[rf]],"+b="&amp;ellips[[#This Row],[b]])))</f>
        <v>+ellps=WGS72</v>
      </c>
    </row>
    <row r="4" spans="1:9" x14ac:dyDescent="0.25">
      <c r="A4" s="1">
        <v>2</v>
      </c>
      <c r="B4" s="1" t="s">
        <v>3</v>
      </c>
      <c r="C4" s="1">
        <v>6378160</v>
      </c>
      <c r="D4" s="1">
        <v>298.25</v>
      </c>
      <c r="E4" s="1">
        <f>IF(ellips[[#This Row],[rf]]=0,0,1/ellips[[#This Row],[rf]])</f>
        <v>3.3528918692372171E-3</v>
      </c>
      <c r="F4" s="1">
        <f>ellips[[#This Row],[a]]-ellips[[#This Row],[f]]*ellips[[#This Row],[a]]</f>
        <v>6356774.7191953063</v>
      </c>
      <c r="G4" s="1">
        <v>7003</v>
      </c>
      <c r="H4" s="3"/>
      <c r="I4" s="5" t="str">
        <f>IF(ellips[[#This Row],[proj_code]]&lt;&gt;"",
"+ellps="&amp;ellips[[#This Row],[proj_code]],
CONCATENATE("+a=",ellips[[#This Row],[a]]," ",IF(ellips[[#This Row],[f]]&lt;&gt;0,"+rf="&amp;ellips[[#This Row],[rf]],"+b="&amp;ellips[[#This Row],[b]])))</f>
        <v>+a=6378160 +rf=298.25</v>
      </c>
    </row>
    <row r="5" spans="1:9" x14ac:dyDescent="0.25">
      <c r="A5" s="1">
        <v>3</v>
      </c>
      <c r="B5" s="1" t="s">
        <v>4</v>
      </c>
      <c r="C5" s="1">
        <v>6378245</v>
      </c>
      <c r="D5" s="1">
        <v>298.3</v>
      </c>
      <c r="E5" s="1">
        <f>IF(ellips[[#This Row],[rf]]=0,0,1/ellips[[#This Row],[rf]])</f>
        <v>3.352329869259135E-3</v>
      </c>
      <c r="F5" s="1">
        <f>ellips[[#This Row],[a]]-ellips[[#This Row],[f]]*ellips[[#This Row],[a]]</f>
        <v>6356863.0187730473</v>
      </c>
      <c r="G5" s="1">
        <v>7024</v>
      </c>
      <c r="H5" s="3" t="s">
        <v>424</v>
      </c>
      <c r="I5" s="5" t="str">
        <f>IF(ellips[[#This Row],[proj_code]]&lt;&gt;"",
"+ellps="&amp;ellips[[#This Row],[proj_code]],
CONCATENATE("+a=",ellips[[#This Row],[a]]," ",IF(ellips[[#This Row],[f]]&lt;&gt;0,"+rf="&amp;ellips[[#This Row],[rf]],"+b="&amp;ellips[[#This Row],[b]])))</f>
        <v>+ellps=krass</v>
      </c>
    </row>
    <row r="6" spans="1:9" x14ac:dyDescent="0.25">
      <c r="A6" s="1">
        <v>4</v>
      </c>
      <c r="B6" s="1" t="s">
        <v>5</v>
      </c>
      <c r="C6" s="1">
        <v>6378388</v>
      </c>
      <c r="D6" s="1">
        <v>297</v>
      </c>
      <c r="E6" s="1">
        <f>IF(ellips[[#This Row],[rf]]=0,0,1/ellips[[#This Row],[rf]])</f>
        <v>3.3670033670033669E-3</v>
      </c>
      <c r="F6" s="1">
        <f>ellips[[#This Row],[a]]-ellips[[#This Row],[f]]*ellips[[#This Row],[a]]</f>
        <v>6356911.9461279465</v>
      </c>
      <c r="G6" s="1">
        <v>7022</v>
      </c>
      <c r="H6" s="4" t="s">
        <v>64</v>
      </c>
      <c r="I6" s="5" t="str">
        <f>IF(ellips[[#This Row],[proj_code]]&lt;&gt;"",
"+ellps="&amp;ellips[[#This Row],[proj_code]],
CONCATENATE("+a=",ellips[[#This Row],[a]]," ",IF(ellips[[#This Row],[f]]&lt;&gt;0,"+rf="&amp;ellips[[#This Row],[rf]],"+b="&amp;ellips[[#This Row],[b]])))</f>
        <v>+ellps=intl</v>
      </c>
    </row>
    <row r="7" spans="1:9" x14ac:dyDescent="0.25">
      <c r="A7" s="1">
        <v>5</v>
      </c>
      <c r="B7" s="1" t="s">
        <v>6</v>
      </c>
      <c r="C7" s="1">
        <v>6378388</v>
      </c>
      <c r="D7" s="1">
        <v>297</v>
      </c>
      <c r="E7" s="1">
        <f>IF(ellips[[#This Row],[rf]]=0,0,1/ellips[[#This Row],[rf]])</f>
        <v>3.3670033670033669E-3</v>
      </c>
      <c r="F7" s="1">
        <f>ellips[[#This Row],[a]]-ellips[[#This Row],[f]]*ellips[[#This Row],[a]]</f>
        <v>6356911.9461279465</v>
      </c>
      <c r="G7" s="1">
        <v>7022</v>
      </c>
      <c r="H7" s="3"/>
      <c r="I7" s="5" t="str">
        <f>IF(ellips[[#This Row],[proj_code]]&lt;&gt;"",
"+ellps="&amp;ellips[[#This Row],[proj_code]],
CONCATENATE("+a=",ellips[[#This Row],[a]]," ",IF(ellips[[#This Row],[f]]&lt;&gt;0,"+rf="&amp;ellips[[#This Row],[rf]],"+b="&amp;ellips[[#This Row],[b]])))</f>
        <v>+a=6378388 +rf=297</v>
      </c>
    </row>
    <row r="8" spans="1:9" x14ac:dyDescent="0.25">
      <c r="A8" s="1">
        <v>6</v>
      </c>
      <c r="B8" s="1" t="s">
        <v>7</v>
      </c>
      <c r="C8" s="1">
        <v>6378249.1449999996</v>
      </c>
      <c r="D8" s="1">
        <v>293.46499999999997</v>
      </c>
      <c r="E8" s="1">
        <f>IF(ellips[[#This Row],[rf]]=0,0,1/ellips[[#This Row],[rf]])</f>
        <v>3.407561378699334E-3</v>
      </c>
      <c r="F8" s="1">
        <f>ellips[[#This Row],[a]]-ellips[[#This Row],[f]]*ellips[[#This Row],[a]]</f>
        <v>6356514.8695497755</v>
      </c>
      <c r="G8" s="1">
        <v>7012</v>
      </c>
      <c r="H8" s="3" t="s">
        <v>425</v>
      </c>
      <c r="I8" s="5" t="str">
        <f>IF(ellips[[#This Row],[proj_code]]&lt;&gt;"",
"+ellps="&amp;ellips[[#This Row],[proj_code]],
CONCATENATE("+a=",ellips[[#This Row],[a]]," ",IF(ellips[[#This Row],[f]]&lt;&gt;0,"+rf="&amp;ellips[[#This Row],[rf]],"+b="&amp;ellips[[#This Row],[b]])))</f>
        <v>+ellps=clrk80</v>
      </c>
    </row>
    <row r="9" spans="1:9" x14ac:dyDescent="0.25">
      <c r="A9" s="1">
        <v>7</v>
      </c>
      <c r="B9" s="1" t="s">
        <v>8</v>
      </c>
      <c r="C9" s="1">
        <v>6378206.4000000004</v>
      </c>
      <c r="D9" s="1">
        <v>294.9786982</v>
      </c>
      <c r="E9" s="1">
        <f>IF(ellips[[#This Row],[rf]]=0,0,1/ellips[[#This Row],[rf]])</f>
        <v>3.3900753040885176E-3</v>
      </c>
      <c r="F9" s="1">
        <f>ellips[[#This Row],[a]]-ellips[[#This Row],[f]]*ellips[[#This Row],[a]]</f>
        <v>6356583.7999989809</v>
      </c>
      <c r="G9" s="1">
        <v>7008</v>
      </c>
      <c r="H9" s="4" t="s">
        <v>63</v>
      </c>
      <c r="I9" s="5" t="str">
        <f>IF(ellips[[#This Row],[proj_code]]&lt;&gt;"",
"+ellps="&amp;ellips[[#This Row],[proj_code]],
CONCATENATE("+a=",ellips[[#This Row],[a]]," ",IF(ellips[[#This Row],[f]]&lt;&gt;0,"+rf="&amp;ellips[[#This Row],[rf]],"+b="&amp;ellips[[#This Row],[b]])))</f>
        <v>+ellps=clrk66</v>
      </c>
    </row>
    <row r="10" spans="1:9" x14ac:dyDescent="0.25">
      <c r="A10" s="1">
        <v>8</v>
      </c>
      <c r="B10" s="1" t="s">
        <v>9</v>
      </c>
      <c r="C10" s="1">
        <v>6378450.0470000003</v>
      </c>
      <c r="D10" s="1">
        <v>294.9786982</v>
      </c>
      <c r="E10" s="1">
        <f>IF(ellips[[#This Row],[rf]]=0,0,1/ellips[[#This Row],[rf]])</f>
        <v>3.3900753040885176E-3</v>
      </c>
      <c r="F10" s="1">
        <f>ellips[[#This Row],[a]]-ellips[[#This Row],[f]]*ellips[[#This Row],[a]]</f>
        <v>6356826.6210173033</v>
      </c>
      <c r="G10" s="1">
        <v>7009</v>
      </c>
      <c r="H10" s="3"/>
      <c r="I10" s="5" t="str">
        <f>IF(ellips[[#This Row],[proj_code]]&lt;&gt;"",
"+ellps="&amp;ellips[[#This Row],[proj_code]],
CONCATENATE("+a=",ellips[[#This Row],[a]]," ",IF(ellips[[#This Row],[f]]&lt;&gt;0,"+rf="&amp;ellips[[#This Row],[rf]],"+b="&amp;ellips[[#This Row],[b]])))</f>
        <v>+a=6378450.047 +rf=294.9786982</v>
      </c>
    </row>
    <row r="11" spans="1:9" x14ac:dyDescent="0.25">
      <c r="A11" s="1">
        <v>9</v>
      </c>
      <c r="B11" s="1" t="s">
        <v>419</v>
      </c>
      <c r="C11" s="1">
        <v>6377563.3959999997</v>
      </c>
      <c r="D11" s="1">
        <v>299.32496459999999</v>
      </c>
      <c r="E11" s="1">
        <f>IF(ellips[[#This Row],[rf]]=0,0,1/ellips[[#This Row],[rf]])</f>
        <v>3.3408506414970775E-3</v>
      </c>
      <c r="F11" s="1">
        <f>ellips[[#This Row],[a]]-ellips[[#This Row],[f]]*ellips[[#This Row],[a]]</f>
        <v>6356256.9092372851</v>
      </c>
      <c r="G11" s="1">
        <v>7001</v>
      </c>
      <c r="H11" s="4" t="s">
        <v>62</v>
      </c>
      <c r="I11" s="5" t="str">
        <f>IF(ellips[[#This Row],[proj_code]]&lt;&gt;"",
"+ellps="&amp;ellips[[#This Row],[proj_code]],
CONCATENATE("+a=",ellips[[#This Row],[a]]," ",IF(ellips[[#This Row],[f]]&lt;&gt;0,"+rf="&amp;ellips[[#This Row],[rf]],"+b="&amp;ellips[[#This Row],[b]])))</f>
        <v>+ellps=airy</v>
      </c>
    </row>
    <row r="12" spans="1:9" x14ac:dyDescent="0.25">
      <c r="A12" s="1">
        <v>10</v>
      </c>
      <c r="B12" s="1" t="s">
        <v>10</v>
      </c>
      <c r="C12" s="1">
        <v>6377397.1550000003</v>
      </c>
      <c r="D12" s="1">
        <v>299.15281279999999</v>
      </c>
      <c r="E12" s="1">
        <f>IF(ellips[[#This Row],[rf]]=0,0,1/ellips[[#This Row],[rf]])</f>
        <v>3.3427731821748059E-3</v>
      </c>
      <c r="F12" s="1">
        <f>ellips[[#This Row],[a]]-ellips[[#This Row],[f]]*ellips[[#This Row],[a]]</f>
        <v>6356078.9628181886</v>
      </c>
      <c r="G12" s="1">
        <v>7004</v>
      </c>
      <c r="H12" s="4" t="s">
        <v>59</v>
      </c>
      <c r="I12" s="5" t="str">
        <f>IF(ellips[[#This Row],[proj_code]]&lt;&gt;"",
"+ellps="&amp;ellips[[#This Row],[proj_code]],
CONCATENATE("+a=",ellips[[#This Row],[a]]," ",IF(ellips[[#This Row],[f]]&lt;&gt;0,"+rf="&amp;ellips[[#This Row],[rf]],"+b="&amp;ellips[[#This Row],[b]])))</f>
        <v>+ellps=bessel</v>
      </c>
    </row>
    <row r="13" spans="1:9" x14ac:dyDescent="0.25">
      <c r="A13" s="1">
        <v>11</v>
      </c>
      <c r="B13" s="1" t="s">
        <v>11</v>
      </c>
      <c r="C13" s="1">
        <v>6377276.3449999997</v>
      </c>
      <c r="D13" s="1">
        <v>300.80169999999998</v>
      </c>
      <c r="E13" s="1">
        <f>IF(ellips[[#This Row],[rf]]=0,0,1/ellips[[#This Row],[rf]])</f>
        <v>3.3244492966628849E-3</v>
      </c>
      <c r="F13" s="1">
        <f>ellips[[#This Row],[a]]-ellips[[#This Row],[f]]*ellips[[#This Row],[a]]</f>
        <v>6356075.4131402392</v>
      </c>
      <c r="G13" s="1">
        <v>7015</v>
      </c>
      <c r="H13" s="3"/>
      <c r="I13" s="5" t="str">
        <f>IF(ellips[[#This Row],[proj_code]]&lt;&gt;"",
"+ellps="&amp;ellips[[#This Row],[proj_code]],
CONCATENATE("+a=",ellips[[#This Row],[a]]," ",IF(ellips[[#This Row],[f]]&lt;&gt;0,"+rf="&amp;ellips[[#This Row],[rf]],"+b="&amp;ellips[[#This Row],[b]])))</f>
        <v>+a=6377276.345 +rf=300.8017</v>
      </c>
    </row>
    <row r="14" spans="1:9" x14ac:dyDescent="0.25">
      <c r="A14" s="1">
        <v>12</v>
      </c>
      <c r="B14" s="1" t="s">
        <v>12</v>
      </c>
      <c r="C14" s="1">
        <v>6370997</v>
      </c>
      <c r="D14" s="1">
        <v>0</v>
      </c>
      <c r="E14" s="1">
        <f>IF(ellips[[#This Row],[rf]]=0,0,1/ellips[[#This Row],[rf]])</f>
        <v>0</v>
      </c>
      <c r="F14" s="1">
        <f>ellips[[#This Row],[a]]-ellips[[#This Row],[f]]*ellips[[#This Row],[a]]</f>
        <v>6370997</v>
      </c>
      <c r="G14" s="1">
        <v>7035</v>
      </c>
      <c r="H14" s="4" t="s">
        <v>68</v>
      </c>
      <c r="I14" s="5" t="str">
        <f>IF(ellips[[#This Row],[proj_code]]&lt;&gt;"",
"+ellps="&amp;ellips[[#This Row],[proj_code]],
CONCATENATE("+a=",ellips[[#This Row],[a]]," ",IF(ellips[[#This Row],[f]]&lt;&gt;0,"+rf="&amp;ellips[[#This Row],[rf]],"+b="&amp;ellips[[#This Row],[b]])))</f>
        <v>+ellps=sphere</v>
      </c>
    </row>
    <row r="15" spans="1:9" x14ac:dyDescent="0.25">
      <c r="A15" s="1">
        <v>13</v>
      </c>
      <c r="B15" s="1" t="s">
        <v>13</v>
      </c>
      <c r="C15" s="1">
        <v>6377340.1890000002</v>
      </c>
      <c r="D15" s="1">
        <v>299.32496459999999</v>
      </c>
      <c r="E15" s="1">
        <f>IF(ellips[[#This Row],[rf]]=0,0,1/ellips[[#This Row],[rf]])</f>
        <v>3.3408506414970775E-3</v>
      </c>
      <c r="F15" s="1">
        <f>ellips[[#This Row],[a]]-ellips[[#This Row],[f]]*ellips[[#This Row],[a]]</f>
        <v>6356034.4479385344</v>
      </c>
      <c r="G15" s="1">
        <v>7002</v>
      </c>
      <c r="H15" s="3"/>
      <c r="I15" s="5" t="str">
        <f>IF(ellips[[#This Row],[proj_code]]&lt;&gt;"",
"+ellps="&amp;ellips[[#This Row],[proj_code]],
CONCATENATE("+a=",ellips[[#This Row],[a]]," ",IF(ellips[[#This Row],[f]]&lt;&gt;0,"+rf="&amp;ellips[[#This Row],[rf]],"+b="&amp;ellips[[#This Row],[b]])))</f>
        <v>+a=6377340.189 +rf=299.3249646</v>
      </c>
    </row>
    <row r="16" spans="1:9" x14ac:dyDescent="0.25">
      <c r="A16" s="1">
        <v>14</v>
      </c>
      <c r="B16" s="1" t="s">
        <v>14</v>
      </c>
      <c r="C16" s="1">
        <v>6377483.8650000002</v>
      </c>
      <c r="D16" s="1">
        <v>299.15281279999999</v>
      </c>
      <c r="E16" s="1">
        <f>IF(ellips[[#This Row],[rf]]=0,0,1/ellips[[#This Row],[rf]])</f>
        <v>3.3427731821748059E-3</v>
      </c>
      <c r="F16" s="1">
        <f>ellips[[#This Row],[a]]-ellips[[#This Row],[f]]*ellips[[#This Row],[a]]</f>
        <v>6356165.3829663256</v>
      </c>
      <c r="G16" s="1">
        <v>7006</v>
      </c>
      <c r="H16" s="3"/>
      <c r="I16" s="5" t="str">
        <f>IF(ellips[[#This Row],[proj_code]]&lt;&gt;"",
"+ellps="&amp;ellips[[#This Row],[proj_code]],
CONCATENATE("+a=",ellips[[#This Row],[a]]," ",IF(ellips[[#This Row],[f]]&lt;&gt;0,"+rf="&amp;ellips[[#This Row],[rf]],"+b="&amp;ellips[[#This Row],[b]])))</f>
        <v>+a=6377483.865 +rf=299.1528128</v>
      </c>
    </row>
    <row r="17" spans="1:9" x14ac:dyDescent="0.25">
      <c r="A17" s="1">
        <v>15</v>
      </c>
      <c r="B17" s="1" t="s">
        <v>15</v>
      </c>
      <c r="C17" s="1">
        <v>6378249.1449999996</v>
      </c>
      <c r="D17" s="1">
        <v>293.46630759999999</v>
      </c>
      <c r="E17" s="1">
        <f>IF(ellips[[#This Row],[rf]]=0,0,1/ellips[[#This Row],[rf]])</f>
        <v>3.4075461956028646E-3</v>
      </c>
      <c r="F17" s="1">
        <f>ellips[[#This Row],[a]]-ellips[[#This Row],[f]]*ellips[[#This Row],[a]]</f>
        <v>6356514.9663913473</v>
      </c>
      <c r="G17" s="1">
        <v>7013</v>
      </c>
      <c r="H17" s="3"/>
      <c r="I17" s="5" t="str">
        <f>IF(ellips[[#This Row],[proj_code]]&lt;&gt;"",
"+ellps="&amp;ellips[[#This Row],[proj_code]],
CONCATENATE("+a=",ellips[[#This Row],[a]]," ",IF(ellips[[#This Row],[f]]&lt;&gt;0,"+rf="&amp;ellips[[#This Row],[rf]],"+b="&amp;ellips[[#This Row],[b]])))</f>
        <v>+a=6378249.145 +rf=293.4663076</v>
      </c>
    </row>
    <row r="18" spans="1:9" x14ac:dyDescent="0.25">
      <c r="A18" s="1">
        <v>16</v>
      </c>
      <c r="B18" s="1" t="s">
        <v>16</v>
      </c>
      <c r="C18" s="1">
        <v>6378249.2000000002</v>
      </c>
      <c r="D18" s="1">
        <v>293.46598</v>
      </c>
      <c r="E18" s="1">
        <f>IF(ellips[[#This Row],[rf]]=0,0,1/ellips[[#This Row],[rf]])</f>
        <v>3.4075499994922751E-3</v>
      </c>
      <c r="F18" s="1">
        <f>ellips[[#This Row],[a]]-ellips[[#This Row],[f]]*ellips[[#This Row],[a]]</f>
        <v>6356514.9969417788</v>
      </c>
      <c r="G18" s="1">
        <v>7014</v>
      </c>
      <c r="H18" s="3"/>
      <c r="I18" s="5" t="str">
        <f>IF(ellips[[#This Row],[proj_code]]&lt;&gt;"",
"+ellps="&amp;ellips[[#This Row],[proj_code]],
CONCATENATE("+a=",ellips[[#This Row],[a]]," ",IF(ellips[[#This Row],[f]]&lt;&gt;0,"+rf="&amp;ellips[[#This Row],[rf]],"+b="&amp;ellips[[#This Row],[b]])))</f>
        <v>+a=6378249.2 +rf=293.46598</v>
      </c>
    </row>
    <row r="19" spans="1:9" x14ac:dyDescent="0.25">
      <c r="A19" s="1">
        <v>17</v>
      </c>
      <c r="B19" s="1" t="s">
        <v>17</v>
      </c>
      <c r="C19" s="1">
        <v>6377304.0630000001</v>
      </c>
      <c r="D19" s="1">
        <v>300.80169999999998</v>
      </c>
      <c r="E19" s="1">
        <f>IF(ellips[[#This Row],[rf]]=0,0,1/ellips[[#This Row],[rf]])</f>
        <v>3.3244492966628849E-3</v>
      </c>
      <c r="F19" s="1">
        <f>ellips[[#This Row],[a]]-ellips[[#This Row],[f]]*ellips[[#This Row],[a]]</f>
        <v>6356103.0389931547</v>
      </c>
      <c r="G19" s="1">
        <v>7018</v>
      </c>
      <c r="H19" s="3"/>
      <c r="I19" s="5" t="str">
        <f>IF(ellips[[#This Row],[proj_code]]&lt;&gt;"",
"+ellps="&amp;ellips[[#This Row],[proj_code]],
CONCATENATE("+a=",ellips[[#This Row],[a]]," ",IF(ellips[[#This Row],[f]]&lt;&gt;0,"+rf="&amp;ellips[[#This Row],[rf]],"+b="&amp;ellips[[#This Row],[b]])))</f>
        <v>+a=6377304.063 +rf=300.8017</v>
      </c>
    </row>
    <row r="20" spans="1:9" x14ac:dyDescent="0.25">
      <c r="A20" s="1">
        <v>18</v>
      </c>
      <c r="B20" s="1" t="s">
        <v>18</v>
      </c>
      <c r="C20" s="1">
        <v>6378166</v>
      </c>
      <c r="D20" s="1">
        <v>298.3</v>
      </c>
      <c r="E20" s="1">
        <f>IF(ellips[[#This Row],[rf]]=0,0,1/ellips[[#This Row],[rf]])</f>
        <v>3.352329869259135E-3</v>
      </c>
      <c r="F20" s="1">
        <f>ellips[[#This Row],[a]]-ellips[[#This Row],[f]]*ellips[[#This Row],[a]]</f>
        <v>6356784.2836071067</v>
      </c>
      <c r="G20" s="1"/>
      <c r="H20" s="3"/>
      <c r="I20" s="5" t="str">
        <f>IF(ellips[[#This Row],[proj_code]]&lt;&gt;"",
"+ellps="&amp;ellips[[#This Row],[proj_code]],
CONCATENATE("+a=",ellips[[#This Row],[a]]," ",IF(ellips[[#This Row],[f]]&lt;&gt;0,"+rf="&amp;ellips[[#This Row],[rf]],"+b="&amp;ellips[[#This Row],[b]])))</f>
        <v>+a=6378166 +rf=298.3</v>
      </c>
    </row>
    <row r="21" spans="1:9" x14ac:dyDescent="0.25">
      <c r="A21" s="1">
        <v>19</v>
      </c>
      <c r="B21" s="1" t="s">
        <v>19</v>
      </c>
      <c r="C21" s="1">
        <v>6378155</v>
      </c>
      <c r="D21" s="1">
        <v>298.3</v>
      </c>
      <c r="E21" s="1">
        <f>IF(ellips[[#This Row],[rf]]=0,0,1/ellips[[#This Row],[rf]])</f>
        <v>3.352329869259135E-3</v>
      </c>
      <c r="F21" s="1">
        <f>ellips[[#This Row],[a]]-ellips[[#This Row],[f]]*ellips[[#This Row],[a]]</f>
        <v>6356773.3204827355</v>
      </c>
      <c r="G21" s="1"/>
      <c r="H21" s="3"/>
      <c r="I21" s="5" t="str">
        <f>IF(ellips[[#This Row],[proj_code]]&lt;&gt;"",
"+ellps="&amp;ellips[[#This Row],[proj_code]],
CONCATENATE("+a=",ellips[[#This Row],[a]]," ",IF(ellips[[#This Row],[f]]&lt;&gt;0,"+rf="&amp;ellips[[#This Row],[rf]],"+b="&amp;ellips[[#This Row],[b]])))</f>
        <v>+a=6378155 +rf=298.3</v>
      </c>
    </row>
    <row r="22" spans="1:9" x14ac:dyDescent="0.25">
      <c r="A22" s="1">
        <v>20</v>
      </c>
      <c r="B22" s="1" t="s">
        <v>20</v>
      </c>
      <c r="C22" s="1">
        <v>6378150</v>
      </c>
      <c r="D22" s="1">
        <v>298.3</v>
      </c>
      <c r="E22" s="1">
        <f>IF(ellips[[#This Row],[rf]]=0,0,1/ellips[[#This Row],[rf]])</f>
        <v>3.352329869259135E-3</v>
      </c>
      <c r="F22" s="1">
        <f>ellips[[#This Row],[a]]-ellips[[#This Row],[f]]*ellips[[#This Row],[a]]</f>
        <v>6356768.3372443849</v>
      </c>
      <c r="G22" s="1"/>
      <c r="H22" s="3"/>
      <c r="I22" s="5" t="str">
        <f>IF(ellips[[#This Row],[proj_code]]&lt;&gt;"",
"+ellps="&amp;ellips[[#This Row],[proj_code]],
CONCATENATE("+a=",ellips[[#This Row],[a]]," ",IF(ellips[[#This Row],[f]]&lt;&gt;0,"+rf="&amp;ellips[[#This Row],[rf]],"+b="&amp;ellips[[#This Row],[b]])))</f>
        <v>+a=6378150 +rf=298.3</v>
      </c>
    </row>
    <row r="23" spans="1:9" x14ac:dyDescent="0.25">
      <c r="A23" s="1">
        <v>21</v>
      </c>
      <c r="B23" s="1" t="s">
        <v>21</v>
      </c>
      <c r="C23" s="1">
        <v>6378160</v>
      </c>
      <c r="D23" s="1">
        <v>298.24716740000002</v>
      </c>
      <c r="E23" s="1">
        <f>IF(ellips[[#This Row],[rf]]=0,0,1/ellips[[#This Row],[rf]])</f>
        <v>3.3529237132999506E-3</v>
      </c>
      <c r="F23" s="1">
        <f>ellips[[#This Row],[a]]-ellips[[#This Row],[f]]*ellips[[#This Row],[a]]</f>
        <v>6356774.5160887791</v>
      </c>
      <c r="G23" s="1">
        <v>7036</v>
      </c>
      <c r="H23" s="3"/>
      <c r="I23" s="5" t="str">
        <f>IF(ellips[[#This Row],[proj_code]]&lt;&gt;"",
"+ellps="&amp;ellips[[#This Row],[proj_code]],
CONCATENATE("+a=",ellips[[#This Row],[a]]," ",IF(ellips[[#This Row],[f]]&lt;&gt;0,"+rf="&amp;ellips[[#This Row],[rf]],"+b="&amp;ellips[[#This Row],[b]])))</f>
        <v>+a=6378160 +rf=298.2471674</v>
      </c>
    </row>
    <row r="24" spans="1:9" x14ac:dyDescent="0.25">
      <c r="A24" s="1">
        <v>22</v>
      </c>
      <c r="B24" s="1" t="s">
        <v>22</v>
      </c>
      <c r="C24" s="1">
        <v>6378200</v>
      </c>
      <c r="D24" s="1">
        <v>298.3</v>
      </c>
      <c r="E24" s="1">
        <f>IF(ellips[[#This Row],[rf]]=0,0,1/ellips[[#This Row],[rf]])</f>
        <v>3.352329869259135E-3</v>
      </c>
      <c r="F24" s="1">
        <f>ellips[[#This Row],[a]]-ellips[[#This Row],[f]]*ellips[[#This Row],[a]]</f>
        <v>6356818.1696278909</v>
      </c>
      <c r="G24" s="1">
        <v>7020</v>
      </c>
      <c r="H24" s="3" t="s">
        <v>427</v>
      </c>
      <c r="I24" s="5" t="str">
        <f>IF(ellips[[#This Row],[proj_code]]&lt;&gt;"",
"+ellps="&amp;ellips[[#This Row],[proj_code]],
CONCATENATE("+a=",ellips[[#This Row],[a]]," ",IF(ellips[[#This Row],[f]]&lt;&gt;0,"+rf="&amp;ellips[[#This Row],[rf]],"+b="&amp;ellips[[#This Row],[b]])))</f>
        <v>+ellps=helmert</v>
      </c>
    </row>
    <row r="25" spans="1:9" x14ac:dyDescent="0.25">
      <c r="A25" s="1">
        <v>23</v>
      </c>
      <c r="B25" s="1" t="s">
        <v>23</v>
      </c>
      <c r="C25" s="1">
        <v>6378270</v>
      </c>
      <c r="D25" s="1">
        <v>297</v>
      </c>
      <c r="E25" s="1">
        <f>IF(ellips[[#This Row],[rf]]=0,0,1/ellips[[#This Row],[rf]])</f>
        <v>3.3670033670033669E-3</v>
      </c>
      <c r="F25" s="1">
        <f>ellips[[#This Row],[a]]-ellips[[#This Row],[f]]*ellips[[#This Row],[a]]</f>
        <v>6356794.3434343431</v>
      </c>
      <c r="G25" s="1">
        <v>7053</v>
      </c>
      <c r="H25" s="3"/>
      <c r="I25" s="5" t="str">
        <f>IF(ellips[[#This Row],[proj_code]]&lt;&gt;"",
"+ellps="&amp;ellips[[#This Row],[proj_code]],
CONCATENATE("+a=",ellips[[#This Row],[a]]," ",IF(ellips[[#This Row],[f]]&lt;&gt;0,"+rf="&amp;ellips[[#This Row],[rf]],"+b="&amp;ellips[[#This Row],[b]])))</f>
        <v>+a=6378270 +rf=297</v>
      </c>
    </row>
    <row r="26" spans="1:9" x14ac:dyDescent="0.25">
      <c r="A26" s="1">
        <v>24</v>
      </c>
      <c r="B26" s="1" t="s">
        <v>24</v>
      </c>
      <c r="C26" s="1">
        <v>6378160</v>
      </c>
      <c r="D26" s="1">
        <v>298.25</v>
      </c>
      <c r="E26" s="1">
        <f>IF(ellips[[#This Row],[rf]]=0,0,1/ellips[[#This Row],[rf]])</f>
        <v>3.3528918692372171E-3</v>
      </c>
      <c r="F26" s="1">
        <f>ellips[[#This Row],[a]]-ellips[[#This Row],[f]]*ellips[[#This Row],[a]]</f>
        <v>6356774.7191953063</v>
      </c>
      <c r="G26" s="1">
        <v>7050</v>
      </c>
      <c r="H26" s="3"/>
      <c r="I26" s="5" t="str">
        <f>IF(ellips[[#This Row],[proj_code]]&lt;&gt;"",
"+ellps="&amp;ellips[[#This Row],[proj_code]],
CONCATENATE("+a=",ellips[[#This Row],[a]]," ",IF(ellips[[#This Row],[f]]&lt;&gt;0,"+rf="&amp;ellips[[#This Row],[rf]],"+b="&amp;ellips[[#This Row],[b]])))</f>
        <v>+a=6378160 +rf=298.25</v>
      </c>
    </row>
    <row r="27" spans="1:9" x14ac:dyDescent="0.25">
      <c r="A27" s="1">
        <v>25</v>
      </c>
      <c r="B27" s="1" t="s">
        <v>25</v>
      </c>
      <c r="C27" s="1">
        <v>6378300.5829999996</v>
      </c>
      <c r="D27" s="1">
        <v>296</v>
      </c>
      <c r="E27" s="1">
        <f>IF(ellips[[#This Row],[rf]]=0,0,1/ellips[[#This Row],[rf]])</f>
        <v>3.3783783783783786E-3</v>
      </c>
      <c r="F27" s="1">
        <f>ellips[[#This Row],[a]]-ellips[[#This Row],[f]]*ellips[[#This Row],[a]]</f>
        <v>6356752.2702195942</v>
      </c>
      <c r="G27" s="1">
        <v>7029</v>
      </c>
      <c r="H27" s="3"/>
      <c r="I27" s="5" t="str">
        <f>IF(ellips[[#This Row],[proj_code]]&lt;&gt;"",
"+ellps="&amp;ellips[[#This Row],[proj_code]],
CONCATENATE("+a=",ellips[[#This Row],[a]]," ",IF(ellips[[#This Row],[f]]&lt;&gt;0,"+rf="&amp;ellips[[#This Row],[rf]],"+b="&amp;ellips[[#This Row],[b]])))</f>
        <v>+a=6378300.583 +rf=296</v>
      </c>
    </row>
    <row r="28" spans="1:9" x14ac:dyDescent="0.25">
      <c r="A28" s="1">
        <v>26</v>
      </c>
      <c r="B28" s="1" t="s">
        <v>26</v>
      </c>
      <c r="C28" s="1">
        <v>6378165</v>
      </c>
      <c r="D28" s="1">
        <v>298.3</v>
      </c>
      <c r="E28" s="1">
        <f>IF(ellips[[#This Row],[rf]]=0,0,1/ellips[[#This Row],[rf]])</f>
        <v>3.352329869259135E-3</v>
      </c>
      <c r="F28" s="1">
        <f>ellips[[#This Row],[a]]-ellips[[#This Row],[f]]*ellips[[#This Row],[a]]</f>
        <v>6356783.2869594367</v>
      </c>
      <c r="G28" s="1"/>
      <c r="H28" s="4" t="s">
        <v>65</v>
      </c>
      <c r="I28" s="5" t="str">
        <f>IF(ellips[[#This Row],[proj_code]]&lt;&gt;"",
"+ellps="&amp;ellips[[#This Row],[proj_code]],
CONCATENATE("+a=",ellips[[#This Row],[a]]," ",IF(ellips[[#This Row],[f]]&lt;&gt;0,"+rf="&amp;ellips[[#This Row],[rf]],"+b="&amp;ellips[[#This Row],[b]])))</f>
        <v>+ellps=WGS60</v>
      </c>
    </row>
    <row r="29" spans="1:9" x14ac:dyDescent="0.25">
      <c r="A29" s="1">
        <v>27</v>
      </c>
      <c r="B29" s="1" t="s">
        <v>27</v>
      </c>
      <c r="C29" s="1">
        <v>6378145</v>
      </c>
      <c r="D29" s="1">
        <v>298.25</v>
      </c>
      <c r="E29" s="1">
        <f>IF(ellips[[#This Row],[rf]]=0,0,1/ellips[[#This Row],[rf]])</f>
        <v>3.3528918692372171E-3</v>
      </c>
      <c r="F29" s="1">
        <f>ellips[[#This Row],[a]]-ellips[[#This Row],[f]]*ellips[[#This Row],[a]]</f>
        <v>6356759.7694886839</v>
      </c>
      <c r="G29" s="1">
        <v>7025</v>
      </c>
      <c r="H29" s="4" t="s">
        <v>66</v>
      </c>
      <c r="I29" s="5" t="str">
        <f>IF(ellips[[#This Row],[proj_code]]&lt;&gt;"",
"+ellps="&amp;ellips[[#This Row],[proj_code]],
CONCATENATE("+a=",ellips[[#This Row],[a]]," ",IF(ellips[[#This Row],[f]]&lt;&gt;0,"+rf="&amp;ellips[[#This Row],[rf]],"+b="&amp;ellips[[#This Row],[b]])))</f>
        <v>+ellps=WGS66</v>
      </c>
    </row>
    <row r="30" spans="1:9" x14ac:dyDescent="0.25">
      <c r="A30" s="1">
        <v>28</v>
      </c>
      <c r="B30" s="1" t="s">
        <v>28</v>
      </c>
      <c r="C30" s="1">
        <v>6378137</v>
      </c>
      <c r="D30" s="1">
        <v>298.25722359999997</v>
      </c>
      <c r="E30" s="1">
        <f>IF(ellips[[#This Row],[rf]]=0,0,1/ellips[[#This Row],[rf]])</f>
        <v>3.3528106643315515E-3</v>
      </c>
      <c r="F30" s="1">
        <f>ellips[[#This Row],[a]]-ellips[[#This Row],[f]]*ellips[[#This Row],[a]]</f>
        <v>6356752.3142478326</v>
      </c>
      <c r="G30" s="1">
        <v>7030</v>
      </c>
      <c r="H30" s="4" t="s">
        <v>67</v>
      </c>
      <c r="I30" s="5" t="str">
        <f>IF(ellips[[#This Row],[proj_code]]&lt;&gt;"",
"+ellps="&amp;ellips[[#This Row],[proj_code]],
CONCATENATE("+a=",ellips[[#This Row],[a]]," ",IF(ellips[[#This Row],[f]]&lt;&gt;0,"+rf="&amp;ellips[[#This Row],[rf]],"+b="&amp;ellips[[#This Row],[b]])))</f>
        <v>+ellps=WGS84</v>
      </c>
    </row>
    <row r="31" spans="1:9" x14ac:dyDescent="0.25">
      <c r="A31" s="1">
        <v>30</v>
      </c>
      <c r="B31" s="1" t="s">
        <v>29</v>
      </c>
      <c r="C31" s="1">
        <v>6378249.2000000002</v>
      </c>
      <c r="D31" s="1">
        <v>293.46602130000002</v>
      </c>
      <c r="E31" s="1">
        <f>IF(ellips[[#This Row],[rf]]=0,0,1/ellips[[#This Row],[rf]])</f>
        <v>3.4075495199416463E-3</v>
      </c>
      <c r="F31" s="1">
        <f>ellips[[#This Row],[a]]-ellips[[#This Row],[f]]*ellips[[#This Row],[a]]</f>
        <v>6356515.0000004722</v>
      </c>
      <c r="G31" s="1">
        <v>7011</v>
      </c>
      <c r="H31" s="3"/>
      <c r="I31" s="5" t="str">
        <f>IF(ellips[[#This Row],[proj_code]]&lt;&gt;"",
"+ellps="&amp;ellips[[#This Row],[proj_code]],
CONCATENATE("+a=",ellips[[#This Row],[a]]," ",IF(ellips[[#This Row],[f]]&lt;&gt;0,"+rf="&amp;ellips[[#This Row],[rf]],"+b="&amp;ellips[[#This Row],[b]])))</f>
        <v>+a=6378249.2 +rf=293.4660213</v>
      </c>
    </row>
    <row r="32" spans="1:9" x14ac:dyDescent="0.25">
      <c r="A32" s="1">
        <v>31</v>
      </c>
      <c r="B32" s="1" t="s">
        <v>30</v>
      </c>
      <c r="C32" s="1">
        <v>6378140</v>
      </c>
      <c r="D32" s="1">
        <v>298.25722200000001</v>
      </c>
      <c r="E32" s="1">
        <f>IF(ellips[[#This Row],[rf]]=0,0,1/ellips[[#This Row],[rf]])</f>
        <v>3.352810682317694E-3</v>
      </c>
      <c r="F32" s="1">
        <f>ellips[[#This Row],[a]]-ellips[[#This Row],[f]]*ellips[[#This Row],[a]]</f>
        <v>6356755.3040746823</v>
      </c>
      <c r="G32" s="1">
        <v>7049</v>
      </c>
      <c r="H32" s="3"/>
      <c r="I32" s="5" t="str">
        <f>IF(ellips[[#This Row],[proj_code]]&lt;&gt;"",
"+ellps="&amp;ellips[[#This Row],[proj_code]],
CONCATENATE("+a=",ellips[[#This Row],[a]]," ",IF(ellips[[#This Row],[f]]&lt;&gt;0,"+rf="&amp;ellips[[#This Row],[rf]],"+b="&amp;ellips[[#This Row],[b]])))</f>
        <v>+a=6378140 +rf=298.257222</v>
      </c>
    </row>
    <row r="33" spans="1:9" x14ac:dyDescent="0.25">
      <c r="A33" s="1">
        <v>32</v>
      </c>
      <c r="B33" s="1" t="s">
        <v>31</v>
      </c>
      <c r="C33" s="1">
        <v>6378137</v>
      </c>
      <c r="D33" s="1">
        <v>298.25700000000001</v>
      </c>
      <c r="E33" s="1">
        <f>IF(ellips[[#This Row],[rf]]=0,0,1/ellips[[#This Row],[rf]])</f>
        <v>3.3528131778969143E-3</v>
      </c>
      <c r="F33" s="1">
        <f>ellips[[#This Row],[a]]-ellips[[#This Row],[f]]*ellips[[#This Row],[a]]</f>
        <v>6356752.2982159685</v>
      </c>
      <c r="G33" s="1"/>
      <c r="H33" s="3"/>
      <c r="I33" s="5" t="str">
        <f>IF(ellips[[#This Row],[proj_code]]&lt;&gt;"",
"+ellps="&amp;ellips[[#This Row],[proj_code]],
CONCATENATE("+a=",ellips[[#This Row],[a]]," ",IF(ellips[[#This Row],[f]]&lt;&gt;0,"+rf="&amp;ellips[[#This Row],[rf]],"+b="&amp;ellips[[#This Row],[b]])))</f>
        <v>+a=6378137 +rf=298.257</v>
      </c>
    </row>
    <row r="34" spans="1:9" x14ac:dyDescent="0.25">
      <c r="A34" s="1">
        <v>33</v>
      </c>
      <c r="B34" s="1" t="s">
        <v>32</v>
      </c>
      <c r="C34" s="1">
        <v>6378157.5</v>
      </c>
      <c r="D34" s="1">
        <v>298.25</v>
      </c>
      <c r="E34" s="1">
        <f>IF(ellips[[#This Row],[rf]]=0,0,1/ellips[[#This Row],[rf]])</f>
        <v>3.3528918692372171E-3</v>
      </c>
      <c r="F34" s="1">
        <f>ellips[[#This Row],[a]]-ellips[[#This Row],[f]]*ellips[[#This Row],[a]]</f>
        <v>6356772.2275775354</v>
      </c>
      <c r="G34" s="1"/>
      <c r="H34" s="3"/>
      <c r="I34" s="5" t="str">
        <f>IF(ellips[[#This Row],[proj_code]]&lt;&gt;"",
"+ellps="&amp;ellips[[#This Row],[proj_code]],
CONCATENATE("+a=",ellips[[#This Row],[a]]," ",IF(ellips[[#This Row],[f]]&lt;&gt;0,"+rf="&amp;ellips[[#This Row],[rf]],"+b="&amp;ellips[[#This Row],[b]])))</f>
        <v>+a=6378157.5 +rf=298.25</v>
      </c>
    </row>
    <row r="35" spans="1:9" x14ac:dyDescent="0.25">
      <c r="A35" s="1">
        <v>34</v>
      </c>
      <c r="B35" s="1" t="s">
        <v>33</v>
      </c>
      <c r="C35" s="1">
        <v>6376896</v>
      </c>
      <c r="D35" s="1">
        <v>302.77999999999997</v>
      </c>
      <c r="E35" s="1">
        <f>IF(ellips[[#This Row],[rf]]=0,0,1/ellips[[#This Row],[rf]])</f>
        <v>3.3027280533720858E-3</v>
      </c>
      <c r="F35" s="1">
        <f>ellips[[#This Row],[a]]-ellips[[#This Row],[f]]*ellips[[#This Row],[a]]</f>
        <v>6355834.8466873635</v>
      </c>
      <c r="G35" s="1"/>
      <c r="H35" s="3"/>
      <c r="I35" s="5" t="str">
        <f>IF(ellips[[#This Row],[proj_code]]&lt;&gt;"",
"+ellps="&amp;ellips[[#This Row],[proj_code]],
CONCATENATE("+a=",ellips[[#This Row],[a]]," ",IF(ellips[[#This Row],[f]]&lt;&gt;0,"+rf="&amp;ellips[[#This Row],[rf]],"+b="&amp;ellips[[#This Row],[b]])))</f>
        <v>+a=6376896 +rf=302.78</v>
      </c>
    </row>
    <row r="36" spans="1:9" x14ac:dyDescent="0.25">
      <c r="A36" s="1">
        <v>35</v>
      </c>
      <c r="B36" s="1" t="s">
        <v>34</v>
      </c>
      <c r="C36" s="1">
        <v>6377492.0180000002</v>
      </c>
      <c r="D36" s="1">
        <v>299.15280999999999</v>
      </c>
      <c r="E36" s="1">
        <f>IF(ellips[[#This Row],[rf]]=0,0,1/ellips[[#This Row],[rf]])</f>
        <v>3.3427732134623774E-3</v>
      </c>
      <c r="F36" s="1">
        <f>ellips[[#This Row],[a]]-ellips[[#This Row],[f]]*ellips[[#This Row],[a]]</f>
        <v>6356173.50851316</v>
      </c>
      <c r="G36" s="1">
        <v>7005</v>
      </c>
      <c r="H36" s="3"/>
      <c r="I36" s="5" t="str">
        <f>IF(ellips[[#This Row],[proj_code]]&lt;&gt;"",
"+ellps="&amp;ellips[[#This Row],[proj_code]],
CONCATENATE("+a=",ellips[[#This Row],[a]]," ",IF(ellips[[#This Row],[f]]&lt;&gt;0,"+rf="&amp;ellips[[#This Row],[rf]],"+b="&amp;ellips[[#This Row],[b]])))</f>
        <v>+a=6377492.018 +rf=299.15281</v>
      </c>
    </row>
    <row r="37" spans="1:9" x14ac:dyDescent="0.25">
      <c r="A37" s="1">
        <v>36</v>
      </c>
      <c r="B37" s="1" t="s">
        <v>35</v>
      </c>
      <c r="C37" s="1">
        <v>6378293.6390000004</v>
      </c>
      <c r="D37" s="1">
        <v>294.26067999999998</v>
      </c>
      <c r="E37" s="1">
        <f>IF(ellips[[#This Row],[rf]]=0,0,1/ellips[[#This Row],[rf]])</f>
        <v>3.3983473429069766E-3</v>
      </c>
      <c r="F37" s="1">
        <f>ellips[[#This Row],[a]]-ellips[[#This Row],[f]]*ellips[[#This Row],[a]]</f>
        <v>6356617.9817596246</v>
      </c>
      <c r="G37" s="1">
        <v>7007</v>
      </c>
      <c r="H37" s="3"/>
      <c r="I37" s="5" t="str">
        <f>IF(ellips[[#This Row],[proj_code]]&lt;&gt;"",
"+ellps="&amp;ellips[[#This Row],[proj_code]],
CONCATENATE("+a=",ellips[[#This Row],[a]]," ",IF(ellips[[#This Row],[f]]&lt;&gt;0,"+rf="&amp;ellips[[#This Row],[rf]],"+b="&amp;ellips[[#This Row],[b]])))</f>
        <v>+a=6378293.639 +rf=294.26068</v>
      </c>
    </row>
    <row r="38" spans="1:9" x14ac:dyDescent="0.25">
      <c r="A38" s="1">
        <v>37</v>
      </c>
      <c r="B38" s="1" t="s">
        <v>36</v>
      </c>
      <c r="C38" s="1">
        <v>6378249.1359999999</v>
      </c>
      <c r="D38" s="1">
        <v>293.46631000000002</v>
      </c>
      <c r="E38" s="1">
        <f>IF(ellips[[#This Row],[rf]]=0,0,1/ellips[[#This Row],[rf]])</f>
        <v>3.4075461677355737E-3</v>
      </c>
      <c r="F38" s="1">
        <f>ellips[[#This Row],[a]]-ellips[[#This Row],[f]]*ellips[[#This Row],[a]]</f>
        <v>6356514.95759976</v>
      </c>
      <c r="G38" s="1">
        <v>7013</v>
      </c>
      <c r="H38" s="3"/>
      <c r="I38" s="5" t="str">
        <f>IF(ellips[[#This Row],[proj_code]]&lt;&gt;"",
"+ellps="&amp;ellips[[#This Row],[proj_code]],
CONCATENATE("+a=",ellips[[#This Row],[a]]," ",IF(ellips[[#This Row],[f]]&lt;&gt;0,"+rf="&amp;ellips[[#This Row],[rf]],"+b="&amp;ellips[[#This Row],[b]])))</f>
        <v>+a=6378249.136 +rf=293.46631</v>
      </c>
    </row>
    <row r="39" spans="1:9" x14ac:dyDescent="0.25">
      <c r="A39" s="1">
        <v>38</v>
      </c>
      <c r="B39" s="1" t="s">
        <v>37</v>
      </c>
      <c r="C39" s="1">
        <v>6378300.79</v>
      </c>
      <c r="D39" s="1">
        <v>293.46623</v>
      </c>
      <c r="E39" s="1">
        <f>IF(ellips[[#This Row],[rf]]=0,0,1/ellips[[#This Row],[rf]])</f>
        <v>3.4075470966454984E-3</v>
      </c>
      <c r="F39" s="1">
        <f>ellips[[#This Row],[a]]-ellips[[#This Row],[f]]*ellips[[#This Row],[a]]</f>
        <v>6356566.429661504</v>
      </c>
      <c r="G39" s="1">
        <v>7010</v>
      </c>
      <c r="H39" s="3"/>
      <c r="I39" s="5" t="str">
        <f>IF(ellips[[#This Row],[proj_code]]&lt;&gt;"",
"+ellps="&amp;ellips[[#This Row],[proj_code]],
CONCATENATE("+a=",ellips[[#This Row],[a]]," ",IF(ellips[[#This Row],[f]]&lt;&gt;0,"+rf="&amp;ellips[[#This Row],[rf]],"+b="&amp;ellips[[#This Row],[b]])))</f>
        <v>+a=6378300.79 +rf=293.46623</v>
      </c>
    </row>
    <row r="40" spans="1:9" x14ac:dyDescent="0.25">
      <c r="A40" s="1">
        <v>39</v>
      </c>
      <c r="B40" s="1" t="s">
        <v>38</v>
      </c>
      <c r="C40" s="1">
        <v>6377298.5559999999</v>
      </c>
      <c r="D40" s="1">
        <v>300.80169999999998</v>
      </c>
      <c r="E40" s="1">
        <f>IF(ellips[[#This Row],[rf]]=0,0,1/ellips[[#This Row],[rf]])</f>
        <v>3.3244492966628849E-3</v>
      </c>
      <c r="F40" s="1">
        <f>ellips[[#This Row],[a]]-ellips[[#This Row],[f]]*ellips[[#This Row],[a]]</f>
        <v>6356097.5503008962</v>
      </c>
      <c r="G40" s="1">
        <v>7016</v>
      </c>
      <c r="H40" s="3" t="s">
        <v>426</v>
      </c>
      <c r="I40" s="5" t="str">
        <f>IF(ellips[[#This Row],[proj_code]]&lt;&gt;"",
"+ellps="&amp;ellips[[#This Row],[proj_code]],
CONCATENATE("+a=",ellips[[#This Row],[a]]," ",IF(ellips[[#This Row],[f]]&lt;&gt;0,"+rf="&amp;ellips[[#This Row],[rf]],"+b="&amp;ellips[[#This Row],[b]])))</f>
        <v>+ellps=evrstSS</v>
      </c>
    </row>
    <row r="41" spans="1:9" x14ac:dyDescent="0.25">
      <c r="A41" s="1">
        <v>40</v>
      </c>
      <c r="B41" s="1" t="s">
        <v>39</v>
      </c>
      <c r="C41" s="1">
        <v>6377301.2429999998</v>
      </c>
      <c r="D41" s="1">
        <v>300.80174</v>
      </c>
      <c r="E41" s="1">
        <f>IF(ellips[[#This Row],[rf]]=0,0,1/ellips[[#This Row],[rf]])</f>
        <v>3.3244488545844182E-3</v>
      </c>
      <c r="F41" s="1">
        <f>ellips[[#This Row],[a]]-ellips[[#This Row],[f]]*ellips[[#This Row],[a]]</f>
        <v>6356100.2311873687</v>
      </c>
      <c r="G41" s="1">
        <v>7044</v>
      </c>
      <c r="H41" s="3"/>
      <c r="I41" s="5" t="str">
        <f>IF(ellips[[#This Row],[proj_code]]&lt;&gt;"",
"+ellps="&amp;ellips[[#This Row],[proj_code]],
CONCATENATE("+a=",ellips[[#This Row],[a]]," ",IF(ellips[[#This Row],[f]]&lt;&gt;0,"+rf="&amp;ellips[[#This Row],[rf]],"+b="&amp;ellips[[#This Row],[b]])))</f>
        <v>+a=6377301.243 +rf=300.80174</v>
      </c>
    </row>
    <row r="42" spans="1:9" x14ac:dyDescent="0.25">
      <c r="A42" s="1">
        <v>41</v>
      </c>
      <c r="B42" s="1" t="s">
        <v>40</v>
      </c>
      <c r="C42" s="1">
        <v>6378160</v>
      </c>
      <c r="D42" s="1">
        <v>298.24700000000001</v>
      </c>
      <c r="E42" s="1">
        <f>IF(ellips[[#This Row],[rf]]=0,0,1/ellips[[#This Row],[rf]])</f>
        <v>3.352925595228116E-3</v>
      </c>
      <c r="F42" s="1">
        <f>ellips[[#This Row],[a]]-ellips[[#This Row],[f]]*ellips[[#This Row],[a]]</f>
        <v>6356774.5040855398</v>
      </c>
      <c r="G42" s="1">
        <v>7021</v>
      </c>
      <c r="H42" s="3"/>
      <c r="I42" s="5" t="str">
        <f>IF(ellips[[#This Row],[proj_code]]&lt;&gt;"",
"+ellps="&amp;ellips[[#This Row],[proj_code]],
CONCATENATE("+a=",ellips[[#This Row],[a]]," ",IF(ellips[[#This Row],[f]]&lt;&gt;0,"+rf="&amp;ellips[[#This Row],[rf]],"+b="&amp;ellips[[#This Row],[b]])))</f>
        <v>+a=6378160 +rf=298.247</v>
      </c>
    </row>
    <row r="43" spans="1:9" x14ac:dyDescent="0.25">
      <c r="A43" s="1">
        <v>42</v>
      </c>
      <c r="B43" s="1" t="s">
        <v>41</v>
      </c>
      <c r="C43" s="1">
        <v>6378145</v>
      </c>
      <c r="D43" s="1">
        <v>298.25</v>
      </c>
      <c r="E43" s="1">
        <f>IF(ellips[[#This Row],[rf]]=0,0,1/ellips[[#This Row],[rf]])</f>
        <v>3.3528918692372171E-3</v>
      </c>
      <c r="F43" s="1">
        <f>ellips[[#This Row],[a]]-ellips[[#This Row],[f]]*ellips[[#This Row],[a]]</f>
        <v>6356759.7694886839</v>
      </c>
      <c r="G43" s="1">
        <v>7025</v>
      </c>
      <c r="H43" s="3"/>
      <c r="I43" s="5" t="str">
        <f>IF(ellips[[#This Row],[proj_code]]&lt;&gt;"",
"+ellps="&amp;ellips[[#This Row],[proj_code]],
CONCATENATE("+a=",ellips[[#This Row],[a]]," ",IF(ellips[[#This Row],[f]]&lt;&gt;0,"+rf="&amp;ellips[[#This Row],[rf]],"+b="&amp;ellips[[#This Row],[b]])))</f>
        <v>+a=6378145 +rf=298.25</v>
      </c>
    </row>
    <row r="44" spans="1:9" x14ac:dyDescent="0.25">
      <c r="A44" s="1">
        <v>43</v>
      </c>
      <c r="B44" s="1" t="s">
        <v>42</v>
      </c>
      <c r="C44" s="1">
        <v>6378135</v>
      </c>
      <c r="D44" s="1">
        <v>298.26</v>
      </c>
      <c r="E44" s="1">
        <f>IF(ellips[[#This Row],[rf]]=0,0,1/ellips[[#This Row],[rf]])</f>
        <v>3.352779454167505E-3</v>
      </c>
      <c r="F44" s="1">
        <f>ellips[[#This Row],[a]]-ellips[[#This Row],[f]]*ellips[[#This Row],[a]]</f>
        <v>6356750.5200160937</v>
      </c>
      <c r="G44" s="1">
        <v>7043</v>
      </c>
      <c r="H44" s="3"/>
      <c r="I44" s="5" t="str">
        <f>IF(ellips[[#This Row],[proj_code]]&lt;&gt;"",
"+ellps="&amp;ellips[[#This Row],[proj_code]],
CONCATENATE("+a=",ellips[[#This Row],[a]]," ",IF(ellips[[#This Row],[f]]&lt;&gt;0,"+rf="&amp;ellips[[#This Row],[rf]],"+b="&amp;ellips[[#This Row],[b]])))</f>
        <v>+a=6378135 +rf=298.26</v>
      </c>
    </row>
    <row r="45" spans="1:9" x14ac:dyDescent="0.25">
      <c r="A45" s="1">
        <v>44</v>
      </c>
      <c r="B45" s="1" t="s">
        <v>43</v>
      </c>
      <c r="C45" s="1">
        <v>6378136.2000000002</v>
      </c>
      <c r="D45" s="1">
        <v>298.25722000000002</v>
      </c>
      <c r="E45" s="1">
        <f>IF(ellips[[#This Row],[rf]]=0,0,1/ellips[[#This Row],[rf]])</f>
        <v>3.3528107048003729E-3</v>
      </c>
      <c r="F45" s="1">
        <f>ellips[[#This Row],[a]]-ellips[[#This Row],[f]]*ellips[[#This Row],[a]]</f>
        <v>6356751.5166719658</v>
      </c>
      <c r="G45" s="1">
        <v>7032</v>
      </c>
      <c r="H45" s="3"/>
      <c r="I45" s="5" t="str">
        <f>IF(ellips[[#This Row],[proj_code]]&lt;&gt;"",
"+ellps="&amp;ellips[[#This Row],[proj_code]],
CONCATENATE("+a=",ellips[[#This Row],[a]]," ",IF(ellips[[#This Row],[f]]&lt;&gt;0,"+rf="&amp;ellips[[#This Row],[rf]],"+b="&amp;ellips[[#This Row],[b]])))</f>
        <v>+a=6378136.2 +rf=298.25722</v>
      </c>
    </row>
    <row r="46" spans="1:9" x14ac:dyDescent="0.25">
      <c r="A46" s="1">
        <v>45</v>
      </c>
      <c r="B46" s="1" t="s">
        <v>44</v>
      </c>
      <c r="C46" s="1">
        <v>6378136.2999999998</v>
      </c>
      <c r="D46" s="1">
        <v>298.25722000000002</v>
      </c>
      <c r="E46" s="1">
        <f>IF(ellips[[#This Row],[rf]]=0,0,1/ellips[[#This Row],[rf]])</f>
        <v>3.3528107048003729E-3</v>
      </c>
      <c r="F46" s="1">
        <f>ellips[[#This Row],[a]]-ellips[[#This Row],[f]]*ellips[[#This Row],[a]]</f>
        <v>6356751.6163366837</v>
      </c>
      <c r="G46" s="1">
        <v>7033</v>
      </c>
      <c r="H46" s="3"/>
      <c r="I46" s="5" t="str">
        <f>IF(ellips[[#This Row],[proj_code]]&lt;&gt;"",
"+ellps="&amp;ellips[[#This Row],[proj_code]],
CONCATENATE("+a=",ellips[[#This Row],[a]]," ",IF(ellips[[#This Row],[f]]&lt;&gt;0,"+rf="&amp;ellips[[#This Row],[rf]],"+b="&amp;ellips[[#This Row],[b]])))</f>
        <v>+a=6378136.3 +rf=298.25722</v>
      </c>
    </row>
    <row r="47" spans="1:9" x14ac:dyDescent="0.25">
      <c r="A47" s="1">
        <v>46</v>
      </c>
      <c r="B47" s="1" t="s">
        <v>45</v>
      </c>
      <c r="C47" s="1">
        <v>6376523</v>
      </c>
      <c r="D47" s="1">
        <v>308.64</v>
      </c>
      <c r="E47" s="1">
        <f>IF(ellips[[#This Row],[rf]]=0,0,1/ellips[[#This Row],[rf]])</f>
        <v>3.2400207361327114E-3</v>
      </c>
      <c r="F47" s="1">
        <f>ellips[[#This Row],[a]]-ellips[[#This Row],[f]]*ellips[[#This Row],[a]]</f>
        <v>6355862.9332555728</v>
      </c>
      <c r="G47" s="1">
        <v>7027</v>
      </c>
      <c r="H47" s="3"/>
      <c r="I47" s="5" t="str">
        <f>IF(ellips[[#This Row],[proj_code]]&lt;&gt;"",
"+ellps="&amp;ellips[[#This Row],[proj_code]],
CONCATENATE("+a=",ellips[[#This Row],[a]]," ",IF(ellips[[#This Row],[f]]&lt;&gt;0,"+rf="&amp;ellips[[#This Row],[rf]],"+b="&amp;ellips[[#This Row],[b]])))</f>
        <v>+a=6376523 +rf=308.64</v>
      </c>
    </row>
    <row r="48" spans="1:9" x14ac:dyDescent="0.25">
      <c r="A48" s="1">
        <v>47</v>
      </c>
      <c r="B48" s="1" t="s">
        <v>46</v>
      </c>
      <c r="C48" s="1">
        <v>6378297</v>
      </c>
      <c r="D48" s="1">
        <v>294.73</v>
      </c>
      <c r="E48" s="1">
        <f>IF(ellips[[#This Row],[rf]]=0,0,1/ellips[[#This Row],[rf]])</f>
        <v>3.3929359074407082E-3</v>
      </c>
      <c r="F48" s="1">
        <f>ellips[[#This Row],[a]]-ellips[[#This Row],[f]]*ellips[[#This Row],[a]]</f>
        <v>6356655.8470803788</v>
      </c>
      <c r="G48" s="1">
        <v>7028</v>
      </c>
      <c r="H48" s="3"/>
      <c r="I48" s="5" t="str">
        <f>IF(ellips[[#This Row],[proj_code]]&lt;&gt;"",
"+ellps="&amp;ellips[[#This Row],[proj_code]],
CONCATENATE("+a=",ellips[[#This Row],[a]]," ",IF(ellips[[#This Row],[f]]&lt;&gt;0,"+rf="&amp;ellips[[#This Row],[rf]],"+b="&amp;ellips[[#This Row],[b]])))</f>
        <v>+a=6378297 +rf=294.73</v>
      </c>
    </row>
    <row r="49" spans="1:9" x14ac:dyDescent="0.25">
      <c r="A49" s="1">
        <v>48</v>
      </c>
      <c r="B49" s="1" t="s">
        <v>47</v>
      </c>
      <c r="C49" s="1">
        <v>6377295.6639999999</v>
      </c>
      <c r="D49" s="1">
        <v>300.80169999999998</v>
      </c>
      <c r="E49" s="1">
        <f>IF(ellips[[#This Row],[rf]]=0,0,1/ellips[[#This Row],[rf]])</f>
        <v>3.3244492966628849E-3</v>
      </c>
      <c r="F49" s="1">
        <f>ellips[[#This Row],[a]]-ellips[[#This Row],[f]]*ellips[[#This Row],[a]]</f>
        <v>6356094.6679152036</v>
      </c>
      <c r="G49" s="1">
        <v>7056</v>
      </c>
      <c r="H49" s="3"/>
      <c r="I49" s="5" t="str">
        <f>IF(ellips[[#This Row],[proj_code]]&lt;&gt;"",
"+ellps="&amp;ellips[[#This Row],[proj_code]],
CONCATENATE("+a=",ellips[[#This Row],[a]]," ",IF(ellips[[#This Row],[f]]&lt;&gt;0,"+rf="&amp;ellips[[#This Row],[rf]],"+b="&amp;ellips[[#This Row],[b]])))</f>
        <v>+a=6377295.664 +rf=300.8017</v>
      </c>
    </row>
    <row r="50" spans="1:9" x14ac:dyDescent="0.25">
      <c r="A50" s="1">
        <v>49</v>
      </c>
      <c r="B50" s="1" t="s">
        <v>48</v>
      </c>
      <c r="C50" s="1">
        <v>6377542.1780000003</v>
      </c>
      <c r="D50" s="1">
        <v>299.32499999999999</v>
      </c>
      <c r="E50" s="1">
        <f>IF(ellips[[#This Row],[rf]]=0,0,1/ellips[[#This Row],[rf]])</f>
        <v>3.3408502463877056E-3</v>
      </c>
      <c r="F50" s="1">
        <f>ellips[[#This Row],[a]]-ellips[[#This Row],[f]]*ellips[[#This Row],[a]]</f>
        <v>6356235.7646432808</v>
      </c>
      <c r="G50" s="1"/>
      <c r="H50" s="3"/>
      <c r="I50" s="5" t="str">
        <f>IF(ellips[[#This Row],[proj_code]]&lt;&gt;"",
"+ellps="&amp;ellips[[#This Row],[proj_code]],
CONCATENATE("+a=",ellips[[#This Row],[a]]," ",IF(ellips[[#This Row],[f]]&lt;&gt;0,"+rf="&amp;ellips[[#This Row],[rf]],"+b="&amp;ellips[[#This Row],[b]])))</f>
        <v>+a=6377542.178 +rf=299.325</v>
      </c>
    </row>
    <row r="51" spans="1:9" x14ac:dyDescent="0.25">
      <c r="A51" s="1">
        <v>50</v>
      </c>
      <c r="B51" s="1" t="s">
        <v>49</v>
      </c>
      <c r="C51" s="1">
        <v>6377309.6129999999</v>
      </c>
      <c r="D51" s="1">
        <v>300.80169999999998</v>
      </c>
      <c r="E51" s="1">
        <f>IF(ellips[[#This Row],[rf]]=0,0,1/ellips[[#This Row],[rf]])</f>
        <v>3.3244492966628849E-3</v>
      </c>
      <c r="F51" s="1">
        <f>ellips[[#This Row],[a]]-ellips[[#This Row],[f]]*ellips[[#This Row],[a]]</f>
        <v>6356108.5705424603</v>
      </c>
      <c r="G51" s="1"/>
      <c r="H51" s="3"/>
      <c r="I51" s="5" t="str">
        <f>IF(ellips[[#This Row],[proj_code]]&lt;&gt;"",
"+ellps="&amp;ellips[[#This Row],[proj_code]],
CONCATENATE("+a=",ellips[[#This Row],[a]]," ",IF(ellips[[#This Row],[f]]&lt;&gt;0,"+rf="&amp;ellips[[#This Row],[rf]],"+b="&amp;ellips[[#This Row],[b]])))</f>
        <v>+a=6377309.613 +rf=300.8017</v>
      </c>
    </row>
    <row r="52" spans="1:9" x14ac:dyDescent="0.25">
      <c r="A52" s="1">
        <v>51</v>
      </c>
      <c r="B52" s="1" t="s">
        <v>50</v>
      </c>
      <c r="C52" s="1">
        <v>6378135</v>
      </c>
      <c r="D52" s="1">
        <v>298.25700000000001</v>
      </c>
      <c r="E52" s="1">
        <f>IF(ellips[[#This Row],[rf]]=0,0,1/ellips[[#This Row],[rf]])</f>
        <v>3.3528131778969143E-3</v>
      </c>
      <c r="F52" s="1">
        <f>ellips[[#This Row],[a]]-ellips[[#This Row],[f]]*ellips[[#This Row],[a]]</f>
        <v>6356750.3049215944</v>
      </c>
      <c r="G52" s="1">
        <v>7041</v>
      </c>
      <c r="H52" s="3"/>
      <c r="I52" s="5" t="str">
        <f>IF(ellips[[#This Row],[proj_code]]&lt;&gt;"",
"+ellps="&amp;ellips[[#This Row],[proj_code]],
CONCATENATE("+a=",ellips[[#This Row],[a]]," ",IF(ellips[[#This Row],[f]]&lt;&gt;0,"+rf="&amp;ellips[[#This Row],[rf]],"+b="&amp;ellips[[#This Row],[b]])))</f>
        <v>+a=6378135 +rf=298.257</v>
      </c>
    </row>
    <row r="53" spans="1:9" x14ac:dyDescent="0.25">
      <c r="A53" s="1">
        <v>52</v>
      </c>
      <c r="B53" s="1" t="s">
        <v>51</v>
      </c>
      <c r="C53" s="1">
        <v>6378136</v>
      </c>
      <c r="D53" s="1">
        <v>298.2578393</v>
      </c>
      <c r="E53" s="1">
        <f>IF(ellips[[#This Row],[rf]]=0,0,1/ellips[[#This Row],[rf]])</f>
        <v>3.3528037430532007E-3</v>
      </c>
      <c r="F53" s="1">
        <f>ellips[[#This Row],[a]]-ellips[[#This Row],[f]]*ellips[[#This Row],[a]]</f>
        <v>6356751.3617454972</v>
      </c>
      <c r="G53" s="1">
        <v>7054</v>
      </c>
      <c r="H53" s="3"/>
      <c r="I53" s="5" t="str">
        <f>IF(ellips[[#This Row],[proj_code]]&lt;&gt;"",
"+ellps="&amp;ellips[[#This Row],[proj_code]],
CONCATENATE("+a=",ellips[[#This Row],[a]]," ",IF(ellips[[#This Row],[f]]&lt;&gt;0,"+rf="&amp;ellips[[#This Row],[rf]],"+b="&amp;ellips[[#This Row],[b]])))</f>
        <v>+a=6378136 +rf=298.2578393</v>
      </c>
    </row>
    <row r="54" spans="1:9" x14ac:dyDescent="0.25">
      <c r="A54" s="1">
        <v>53</v>
      </c>
      <c r="B54" s="1" t="s">
        <v>52</v>
      </c>
      <c r="C54" s="1">
        <v>6378140</v>
      </c>
      <c r="D54" s="1">
        <v>298.25</v>
      </c>
      <c r="E54" s="1">
        <f>IF(ellips[[#This Row],[rf]]=0,0,1/ellips[[#This Row],[rf]])</f>
        <v>3.3528918692372171E-3</v>
      </c>
      <c r="F54" s="1">
        <f>ellips[[#This Row],[a]]-ellips[[#This Row],[f]]*ellips[[#This Row],[a]]</f>
        <v>6356754.7862531431</v>
      </c>
      <c r="G54" s="1"/>
      <c r="H54" s="3"/>
      <c r="I54" s="5" t="str">
        <f>IF(ellips[[#This Row],[proj_code]]&lt;&gt;"",
"+ellps="&amp;ellips[[#This Row],[proj_code]],
CONCATENATE("+a=",ellips[[#This Row],[a]]," ",IF(ellips[[#This Row],[f]]&lt;&gt;0,"+rf="&amp;ellips[[#This Row],[rf]],"+b="&amp;ellips[[#This Row],[b]])))</f>
        <v>+a=6378140 +rf=298.25</v>
      </c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175"/>
  <sheetViews>
    <sheetView workbookViewId="0">
      <selection activeCell="A2" sqref="A2"/>
    </sheetView>
  </sheetViews>
  <sheetFormatPr defaultRowHeight="15" x14ac:dyDescent="0.25"/>
  <cols>
    <col min="1" max="1" width="8.7109375" customWidth="1"/>
    <col min="2" max="2" width="20.5703125" customWidth="1"/>
    <col min="3" max="3" width="25.85546875" customWidth="1"/>
    <col min="4" max="4" width="12" customWidth="1"/>
    <col min="5" max="5" width="11.85546875" customWidth="1"/>
    <col min="6" max="6" width="12" customWidth="1"/>
    <col min="7" max="7" width="6.7109375" customWidth="1"/>
    <col min="8" max="8" width="6.5703125" customWidth="1"/>
    <col min="9" max="9" width="6.28515625" customWidth="1"/>
    <col min="10" max="11" width="12" customWidth="1"/>
    <col min="12" max="12" width="15.7109375" customWidth="1"/>
    <col min="13" max="13" width="30.7109375" customWidth="1"/>
    <col min="14" max="14" width="35" customWidth="1"/>
    <col min="15" max="15" width="13.28515625" customWidth="1"/>
    <col min="16" max="16" width="24" customWidth="1"/>
  </cols>
  <sheetData>
    <row r="1" spans="1:16" x14ac:dyDescent="0.25">
      <c r="A1" s="7" t="s">
        <v>53</v>
      </c>
      <c r="B1" s="7" t="s">
        <v>57</v>
      </c>
      <c r="C1" s="7" t="s">
        <v>221</v>
      </c>
      <c r="D1" s="7" t="s">
        <v>243</v>
      </c>
      <c r="E1" s="7" t="s">
        <v>244</v>
      </c>
      <c r="F1" s="7" t="s">
        <v>245</v>
      </c>
      <c r="G1" s="8" t="s">
        <v>246</v>
      </c>
      <c r="H1" s="8" t="s">
        <v>247</v>
      </c>
      <c r="I1" s="8" t="s">
        <v>248</v>
      </c>
      <c r="J1" s="8" t="s">
        <v>222</v>
      </c>
      <c r="K1" s="7" t="s">
        <v>251</v>
      </c>
      <c r="L1" s="7" t="s">
        <v>421</v>
      </c>
      <c r="M1" s="8" t="s">
        <v>249</v>
      </c>
      <c r="N1" s="8" t="s">
        <v>250</v>
      </c>
      <c r="O1" s="11" t="s">
        <v>253</v>
      </c>
      <c r="P1" s="13" t="s">
        <v>56</v>
      </c>
    </row>
    <row r="2" spans="1:16" ht="33.75" x14ac:dyDescent="0.25">
      <c r="A2" s="2">
        <v>1</v>
      </c>
      <c r="B2" s="2" t="s">
        <v>69</v>
      </c>
      <c r="C2" s="2" t="s">
        <v>7</v>
      </c>
      <c r="D2" s="2">
        <v>-162</v>
      </c>
      <c r="E2" s="2">
        <v>-12</v>
      </c>
      <c r="F2" s="2">
        <v>206</v>
      </c>
      <c r="G2" s="8"/>
      <c r="H2" s="8"/>
      <c r="I2" s="8"/>
      <c r="J2" s="8"/>
      <c r="K2" s="7"/>
      <c r="L2" s="7"/>
      <c r="M2" s="2" t="str">
        <f>CONCATENATE("+towgs84=",datum[[#This Row],[delta_x]],",",datum[[#This Row],[delta_y]],",",datum[[#This Row],[delta_z]],IF(ISBLANK(datum[[#This Row],[r_x]]),"",CONCATENATE(",",-datum[[#This Row],[r_x]],",",-datum[[#This Row],[r_y]],",",-datum[[#This Row],[r_z]],",",datum[[#This Row],[scale_ppm]])))</f>
        <v>+towgs84=-162,-12,206</v>
      </c>
      <c r="N2" s="2" t="str">
        <f>INDEX(ellips[],MATCH(datum[[#This Row],[ellipsoid]],ellips[name],0),COLUMN(ellips[[#Headers],[proj]]))</f>
        <v>+ellps=clrk80</v>
      </c>
      <c r="O2" s="10" t="str">
        <f>IF(ISBLANK(datum[[#This Row],[pr_mer]]),"","+pm="&amp;datum[[#This Row],[pr_mer]])</f>
        <v/>
      </c>
      <c r="P2" s="12" t="str">
        <f>TRIM(CONCATENATE(datum[[#This Row],[ellps]]," ",IF(ISBLANK(datum[[#This Row],[proj_code]]),datum[[#This Row],[towgs84]],"+datum="&amp;datum[[#This Row],[proj_code]])," ",datum[[#This Row],[pm]]))</f>
        <v>+ellps=clrk80 +towgs84=-162,-12,206</v>
      </c>
    </row>
    <row r="3" spans="1:16" ht="22.5" x14ac:dyDescent="0.25">
      <c r="A3" s="2">
        <v>2</v>
      </c>
      <c r="B3" s="2" t="s">
        <v>70</v>
      </c>
      <c r="C3" s="2" t="s">
        <v>4</v>
      </c>
      <c r="D3" s="2">
        <v>-43</v>
      </c>
      <c r="E3" s="2">
        <v>-163</v>
      </c>
      <c r="F3" s="2">
        <v>45</v>
      </c>
      <c r="G3" s="9"/>
      <c r="H3" s="9"/>
      <c r="I3" s="9"/>
      <c r="J3" s="9"/>
      <c r="K3" s="9"/>
      <c r="L3" s="9"/>
      <c r="M3" s="9" t="str">
        <f>CONCATENATE("+towgs84=",datum[[#This Row],[delta_x]],",",datum[[#This Row],[delta_y]],",",datum[[#This Row],[delta_z]],IF(ISBLANK(datum[[#This Row],[r_x]]),"",CONCATENATE(",",-datum[[#This Row],[r_x]],",",-datum[[#This Row],[r_y]],",",-datum[[#This Row],[r_z]],",",datum[[#This Row],[scale_ppm]])))</f>
        <v>+towgs84=-43,-163,45</v>
      </c>
      <c r="N3" s="9" t="str">
        <f>INDEX(ellips[],MATCH(datum[[#This Row],[ellipsoid]],ellips[name],0),COLUMN(ellips[[#Headers],[proj]]))</f>
        <v>+ellps=krass</v>
      </c>
      <c r="O3" s="10" t="str">
        <f>IF(ISBLANK(datum[[#This Row],[pr_mer]]),"","+pm="&amp;datum[[#This Row],[pr_mer]])</f>
        <v/>
      </c>
      <c r="P3" s="12" t="str">
        <f>TRIM(CONCATENATE(datum[[#This Row],[ellps]]," ",IF(ISBLANK(datum[[#This Row],[proj_code]]),datum[[#This Row],[towgs84]],"+datum="&amp;datum[[#This Row],[proj_code]])," ",datum[[#This Row],[pm]]))</f>
        <v>+ellps=krass +towgs84=-43,-163,45</v>
      </c>
    </row>
    <row r="4" spans="1:16" ht="22.5" x14ac:dyDescent="0.25">
      <c r="A4" s="2">
        <v>3</v>
      </c>
      <c r="B4" s="2" t="s">
        <v>71</v>
      </c>
      <c r="C4" s="2" t="s">
        <v>5</v>
      </c>
      <c r="D4" s="2">
        <v>-150</v>
      </c>
      <c r="E4" s="2">
        <v>-251</v>
      </c>
      <c r="F4" s="2">
        <v>-2</v>
      </c>
      <c r="G4" s="9"/>
      <c r="H4" s="9"/>
      <c r="I4" s="9"/>
      <c r="J4" s="9"/>
      <c r="K4" s="9"/>
      <c r="L4" s="9"/>
      <c r="M4" s="9" t="str">
        <f>CONCATENATE("+towgs84=",datum[[#This Row],[delta_x]],",",datum[[#This Row],[delta_y]],",",datum[[#This Row],[delta_z]],IF(ISBLANK(datum[[#This Row],[r_x]]),"",CONCATENATE(",",-datum[[#This Row],[r_x]],",",-datum[[#This Row],[r_y]],",",-datum[[#This Row],[r_z]],",",datum[[#This Row],[scale_ppm]])))</f>
        <v>+towgs84=-150,-251,-2</v>
      </c>
      <c r="N4" s="9" t="str">
        <f>INDEX(ellips[],MATCH(datum[[#This Row],[ellipsoid]],ellips[name],0),COLUMN(ellips[[#Headers],[proj]]))</f>
        <v>+ellps=intl</v>
      </c>
      <c r="O4" s="10" t="str">
        <f>IF(ISBLANK(datum[[#This Row],[pr_mer]]),"","+pm="&amp;datum[[#This Row],[pr_mer]])</f>
        <v/>
      </c>
      <c r="P4" s="12" t="str">
        <f>TRIM(CONCATENATE(datum[[#This Row],[ellps]]," ",IF(ISBLANK(datum[[#This Row],[proj_code]]),datum[[#This Row],[towgs84]],"+datum="&amp;datum[[#This Row],[proj_code]])," ",datum[[#This Row],[pm]]))</f>
        <v>+ellps=intl +towgs84=-150,-251,-2</v>
      </c>
    </row>
    <row r="5" spans="1:16" ht="22.5" x14ac:dyDescent="0.25">
      <c r="A5" s="2">
        <v>4</v>
      </c>
      <c r="B5" s="2" t="s">
        <v>72</v>
      </c>
      <c r="C5" s="2" t="s">
        <v>3</v>
      </c>
      <c r="D5" s="2">
        <v>-491</v>
      </c>
      <c r="E5" s="2">
        <v>-22</v>
      </c>
      <c r="F5" s="2">
        <v>435</v>
      </c>
      <c r="G5" s="9"/>
      <c r="H5" s="9"/>
      <c r="I5" s="9"/>
      <c r="J5" s="9"/>
      <c r="K5" s="9"/>
      <c r="L5" s="9"/>
      <c r="M5" s="9" t="str">
        <f>CONCATENATE("+towgs84=",datum[[#This Row],[delta_x]],",",datum[[#This Row],[delta_y]],",",datum[[#This Row],[delta_z]],IF(ISBLANK(datum[[#This Row],[r_x]]),"",CONCATENATE(",",-datum[[#This Row],[r_x]],",",-datum[[#This Row],[r_y]],",",-datum[[#This Row],[r_z]],",",datum[[#This Row],[scale_ppm]])))</f>
        <v>+towgs84=-491,-22,435</v>
      </c>
      <c r="N5" s="9" t="str">
        <f>INDEX(ellips[],MATCH(datum[[#This Row],[ellipsoid]],ellips[name],0),COLUMN(ellips[[#Headers],[proj]]))</f>
        <v>+a=6378160 +rf=298.25</v>
      </c>
      <c r="O5" s="10" t="str">
        <f>IF(ISBLANK(datum[[#This Row],[pr_mer]]),"","+pm="&amp;datum[[#This Row],[pr_mer]])</f>
        <v/>
      </c>
      <c r="P5" s="12" t="str">
        <f>TRIM(CONCATENATE(datum[[#This Row],[ellps]]," ",IF(ISBLANK(datum[[#This Row],[proj_code]]),datum[[#This Row],[towgs84]],"+datum="&amp;datum[[#This Row],[proj_code]])," ",datum[[#This Row],[pm]]))</f>
        <v>+a=6378160 +rf=298.25 +towgs84=-491,-22,435</v>
      </c>
    </row>
    <row r="6" spans="1:16" ht="33.75" x14ac:dyDescent="0.25">
      <c r="A6" s="2">
        <v>5</v>
      </c>
      <c r="B6" s="2" t="s">
        <v>73</v>
      </c>
      <c r="C6" s="2" t="s">
        <v>7</v>
      </c>
      <c r="D6" s="2">
        <v>-143</v>
      </c>
      <c r="E6" s="2">
        <v>-90</v>
      </c>
      <c r="F6" s="2">
        <v>-294</v>
      </c>
      <c r="G6" s="9"/>
      <c r="H6" s="9"/>
      <c r="I6" s="9"/>
      <c r="J6" s="9"/>
      <c r="K6" s="9"/>
      <c r="L6" s="9"/>
      <c r="M6" s="9" t="str">
        <f>CONCATENATE("+towgs84=",datum[[#This Row],[delta_x]],",",datum[[#This Row],[delta_y]],",",datum[[#This Row],[delta_z]],IF(ISBLANK(datum[[#This Row],[r_x]]),"",CONCATENATE(",",-datum[[#This Row],[r_x]],",",-datum[[#This Row],[r_y]],",",-datum[[#This Row],[r_z]],",",datum[[#This Row],[scale_ppm]])))</f>
        <v>+towgs84=-143,-90,-294</v>
      </c>
      <c r="N6" s="9" t="str">
        <f>INDEX(ellips[],MATCH(datum[[#This Row],[ellipsoid]],ellips[name],0),COLUMN(ellips[[#Headers],[proj]]))</f>
        <v>+ellps=clrk80</v>
      </c>
      <c r="O6" s="10" t="str">
        <f>IF(ISBLANK(datum[[#This Row],[pr_mer]]),"","+pm="&amp;datum[[#This Row],[pr_mer]])</f>
        <v/>
      </c>
      <c r="P6" s="12" t="str">
        <f>TRIM(CONCATENATE(datum[[#This Row],[ellps]]," ",IF(ISBLANK(datum[[#This Row],[proj_code]]),datum[[#This Row],[towgs84]],"+datum="&amp;datum[[#This Row],[proj_code]])," ",datum[[#This Row],[pm]]))</f>
        <v>+ellps=clrk80 +towgs84=-143,-90,-294</v>
      </c>
    </row>
    <row r="7" spans="1:16" ht="33.75" x14ac:dyDescent="0.25">
      <c r="A7" s="2">
        <v>6</v>
      </c>
      <c r="B7" s="2" t="s">
        <v>74</v>
      </c>
      <c r="C7" s="2" t="s">
        <v>7</v>
      </c>
      <c r="D7" s="2">
        <v>-160</v>
      </c>
      <c r="E7" s="2">
        <v>-8</v>
      </c>
      <c r="F7" s="2">
        <v>-300</v>
      </c>
      <c r="G7" s="9"/>
      <c r="H7" s="9"/>
      <c r="I7" s="9"/>
      <c r="J7" s="9"/>
      <c r="K7" s="9"/>
      <c r="L7" s="9"/>
      <c r="M7" s="9" t="str">
        <f>CONCATENATE("+towgs84=",datum[[#This Row],[delta_x]],",",datum[[#This Row],[delta_y]],",",datum[[#This Row],[delta_z]],IF(ISBLANK(datum[[#This Row],[r_x]]),"",CONCATENATE(",",-datum[[#This Row],[r_x]],",",-datum[[#This Row],[r_y]],",",-datum[[#This Row],[r_z]],",",datum[[#This Row],[scale_ppm]])))</f>
        <v>+towgs84=-160,-8,-300</v>
      </c>
      <c r="N7" s="9" t="str">
        <f>INDEX(ellips[],MATCH(datum[[#This Row],[ellipsoid]],ellips[name],0),COLUMN(ellips[[#Headers],[proj]]))</f>
        <v>+ellps=clrk80</v>
      </c>
      <c r="O7" s="10" t="str">
        <f>IF(ISBLANK(datum[[#This Row],[pr_mer]]),"","+pm="&amp;datum[[#This Row],[pr_mer]])</f>
        <v/>
      </c>
      <c r="P7" s="12" t="str">
        <f>TRIM(CONCATENATE(datum[[#This Row],[ellps]]," ",IF(ISBLANK(datum[[#This Row],[proj_code]]),datum[[#This Row],[towgs84]],"+datum="&amp;datum[[#This Row],[proj_code]])," ",datum[[#This Row],[pm]]))</f>
        <v>+ellps=clrk80 +towgs84=-160,-8,-300</v>
      </c>
    </row>
    <row r="8" spans="1:16" ht="22.5" x14ac:dyDescent="0.25">
      <c r="A8" s="2">
        <v>7</v>
      </c>
      <c r="B8" s="2" t="s">
        <v>75</v>
      </c>
      <c r="C8" s="2" t="s">
        <v>5</v>
      </c>
      <c r="D8" s="2">
        <v>-207</v>
      </c>
      <c r="E8" s="2">
        <v>107</v>
      </c>
      <c r="F8" s="2">
        <v>52</v>
      </c>
      <c r="G8" s="9"/>
      <c r="H8" s="9"/>
      <c r="I8" s="9"/>
      <c r="J8" s="9"/>
      <c r="K8" s="9"/>
      <c r="L8" s="9"/>
      <c r="M8" s="9" t="str">
        <f>CONCATENATE("+towgs84=",datum[[#This Row],[delta_x]],",",datum[[#This Row],[delta_y]],",",datum[[#This Row],[delta_z]],IF(ISBLANK(datum[[#This Row],[r_x]]),"",CONCATENATE(",",-datum[[#This Row],[r_x]],",",-datum[[#This Row],[r_y]],",",-datum[[#This Row],[r_z]],",",datum[[#This Row],[scale_ppm]])))</f>
        <v>+towgs84=-207,107,52</v>
      </c>
      <c r="N8" s="9" t="str">
        <f>INDEX(ellips[],MATCH(datum[[#This Row],[ellipsoid]],ellips[name],0),COLUMN(ellips[[#Headers],[proj]]))</f>
        <v>+ellps=intl</v>
      </c>
      <c r="O8" s="10" t="str">
        <f>IF(ISBLANK(datum[[#This Row],[pr_mer]]),"","+pm="&amp;datum[[#This Row],[pr_mer]])</f>
        <v/>
      </c>
      <c r="P8" s="12" t="str">
        <f>TRIM(CONCATENATE(datum[[#This Row],[ellps]]," ",IF(ISBLANK(datum[[#This Row],[proj_code]]),datum[[#This Row],[towgs84]],"+datum="&amp;datum[[#This Row],[proj_code]])," ",datum[[#This Row],[pm]]))</f>
        <v>+ellps=intl +towgs84=-207,107,52</v>
      </c>
    </row>
    <row r="9" spans="1:16" ht="22.5" x14ac:dyDescent="0.25">
      <c r="A9" s="2">
        <v>8</v>
      </c>
      <c r="B9" s="2" t="s">
        <v>76</v>
      </c>
      <c r="C9" s="2" t="s">
        <v>5</v>
      </c>
      <c r="D9" s="2">
        <v>145</v>
      </c>
      <c r="E9" s="2">
        <v>75</v>
      </c>
      <c r="F9" s="2">
        <v>-272</v>
      </c>
      <c r="G9" s="9"/>
      <c r="H9" s="9"/>
      <c r="I9" s="9"/>
      <c r="J9" s="9"/>
      <c r="K9" s="9"/>
      <c r="L9" s="9"/>
      <c r="M9" s="9" t="str">
        <f>CONCATENATE("+towgs84=",datum[[#This Row],[delta_x]],",",datum[[#This Row],[delta_y]],",",datum[[#This Row],[delta_z]],IF(ISBLANK(datum[[#This Row],[r_x]]),"",CONCATENATE(",",-datum[[#This Row],[r_x]],",",-datum[[#This Row],[r_y]],",",-datum[[#This Row],[r_z]],",",datum[[#This Row],[scale_ppm]])))</f>
        <v>+towgs84=145,75,-272</v>
      </c>
      <c r="N9" s="9" t="str">
        <f>INDEX(ellips[],MATCH(datum[[#This Row],[ellipsoid]],ellips[name],0),COLUMN(ellips[[#Headers],[proj]]))</f>
        <v>+ellps=intl</v>
      </c>
      <c r="O9" s="10" t="str">
        <f>IF(ISBLANK(datum[[#This Row],[pr_mer]]),"","+pm="&amp;datum[[#This Row],[pr_mer]])</f>
        <v/>
      </c>
      <c r="P9" s="12" t="str">
        <f>TRIM(CONCATENATE(datum[[#This Row],[ellps]]," ",IF(ISBLANK(datum[[#This Row],[proj_code]]),datum[[#This Row],[towgs84]],"+datum="&amp;datum[[#This Row],[proj_code]])," ",datum[[#This Row],[pm]]))</f>
        <v>+ellps=intl +towgs84=145,75,-272</v>
      </c>
    </row>
    <row r="10" spans="1:16" ht="33.75" x14ac:dyDescent="0.25">
      <c r="A10" s="2">
        <v>9</v>
      </c>
      <c r="B10" s="2" t="s">
        <v>77</v>
      </c>
      <c r="C10" s="2" t="s">
        <v>5</v>
      </c>
      <c r="D10" s="2">
        <v>114</v>
      </c>
      <c r="E10" s="2">
        <v>-116</v>
      </c>
      <c r="F10" s="2">
        <v>-333</v>
      </c>
      <c r="G10" s="9"/>
      <c r="H10" s="9"/>
      <c r="I10" s="9"/>
      <c r="J10" s="9"/>
      <c r="K10" s="9"/>
      <c r="L10" s="9"/>
      <c r="M10" s="9" t="str">
        <f>CONCATENATE("+towgs84=",datum[[#This Row],[delta_x]],",",datum[[#This Row],[delta_y]],",",datum[[#This Row],[delta_z]],IF(ISBLANK(datum[[#This Row],[r_x]]),"",CONCATENATE(",",-datum[[#This Row],[r_x]],",",-datum[[#This Row],[r_y]],",",-datum[[#This Row],[r_z]],",",datum[[#This Row],[scale_ppm]])))</f>
        <v>+towgs84=114,-116,-333</v>
      </c>
      <c r="N10" s="9" t="str">
        <f>INDEX(ellips[],MATCH(datum[[#This Row],[ellipsoid]],ellips[name],0),COLUMN(ellips[[#Headers],[proj]]))</f>
        <v>+ellps=intl</v>
      </c>
      <c r="O10" s="10" t="str">
        <f>IF(ISBLANK(datum[[#This Row],[pr_mer]]),"","+pm="&amp;datum[[#This Row],[pr_mer]])</f>
        <v/>
      </c>
      <c r="P10" s="12" t="str">
        <f>TRIM(CONCATENATE(datum[[#This Row],[ellps]]," ",IF(ISBLANK(datum[[#This Row],[proj_code]]),datum[[#This Row],[towgs84]],"+datum="&amp;datum[[#This Row],[proj_code]])," ",datum[[#This Row],[pm]]))</f>
        <v>+ellps=intl +towgs84=114,-116,-333</v>
      </c>
    </row>
    <row r="11" spans="1:16" ht="22.5" x14ac:dyDescent="0.25">
      <c r="A11" s="2">
        <v>10</v>
      </c>
      <c r="B11" s="2" t="s">
        <v>78</v>
      </c>
      <c r="C11" s="2" t="s">
        <v>5</v>
      </c>
      <c r="D11" s="2">
        <v>-320</v>
      </c>
      <c r="E11" s="2">
        <v>550</v>
      </c>
      <c r="F11" s="2">
        <v>-494</v>
      </c>
      <c r="G11" s="9"/>
      <c r="H11" s="9"/>
      <c r="I11" s="9"/>
      <c r="J11" s="9"/>
      <c r="K11" s="9"/>
      <c r="L11" s="9"/>
      <c r="M11" s="9" t="str">
        <f>CONCATENATE("+towgs84=",datum[[#This Row],[delta_x]],",",datum[[#This Row],[delta_y]],",",datum[[#This Row],[delta_z]],IF(ISBLANK(datum[[#This Row],[r_x]]),"",CONCATENATE(",",-datum[[#This Row],[r_x]],",",-datum[[#This Row],[r_y]],",",-datum[[#This Row],[r_z]],",",datum[[#This Row],[scale_ppm]])))</f>
        <v>+towgs84=-320,550,-494</v>
      </c>
      <c r="N11" s="9" t="str">
        <f>INDEX(ellips[],MATCH(datum[[#This Row],[ellipsoid]],ellips[name],0),COLUMN(ellips[[#Headers],[proj]]))</f>
        <v>+ellps=intl</v>
      </c>
      <c r="O11" s="10" t="str">
        <f>IF(ISBLANK(datum[[#This Row],[pr_mer]]),"","+pm="&amp;datum[[#This Row],[pr_mer]])</f>
        <v/>
      </c>
      <c r="P11" s="12" t="str">
        <f>TRIM(CONCATENATE(datum[[#This Row],[ellps]]," ",IF(ISBLANK(datum[[#This Row],[proj_code]]),datum[[#This Row],[towgs84]],"+datum="&amp;datum[[#This Row],[proj_code]])," ",datum[[#This Row],[pm]]))</f>
        <v>+ellps=intl +towgs84=-320,550,-494</v>
      </c>
    </row>
    <row r="12" spans="1:16" ht="22.5" x14ac:dyDescent="0.25">
      <c r="A12" s="2">
        <v>11</v>
      </c>
      <c r="B12" s="2" t="s">
        <v>79</v>
      </c>
      <c r="C12" s="2" t="s">
        <v>5</v>
      </c>
      <c r="D12" s="2">
        <v>124</v>
      </c>
      <c r="E12" s="2">
        <v>-234</v>
      </c>
      <c r="F12" s="2">
        <v>-25</v>
      </c>
      <c r="G12" s="9"/>
      <c r="H12" s="9"/>
      <c r="I12" s="9"/>
      <c r="J12" s="9"/>
      <c r="K12" s="9"/>
      <c r="L12" s="9"/>
      <c r="M12" s="9" t="str">
        <f>CONCATENATE("+towgs84=",datum[[#This Row],[delta_x]],",",datum[[#This Row],[delta_y]],",",datum[[#This Row],[delta_z]],IF(ISBLANK(datum[[#This Row],[r_x]]),"",CONCATENATE(",",-datum[[#This Row],[r_x]],",",-datum[[#This Row],[r_y]],",",-datum[[#This Row],[r_z]],",",datum[[#This Row],[scale_ppm]])))</f>
        <v>+towgs84=124,-234,-25</v>
      </c>
      <c r="N12" s="9" t="str">
        <f>INDEX(ellips[],MATCH(datum[[#This Row],[ellipsoid]],ellips[name],0),COLUMN(ellips[[#Headers],[proj]]))</f>
        <v>+ellps=intl</v>
      </c>
      <c r="O12" s="10" t="str">
        <f>IF(ISBLANK(datum[[#This Row],[pr_mer]]),"","+pm="&amp;datum[[#This Row],[pr_mer]])</f>
        <v/>
      </c>
      <c r="P12" s="12" t="str">
        <f>TRIM(CONCATENATE(datum[[#This Row],[ellps]]," ",IF(ISBLANK(datum[[#This Row],[proj_code]]),datum[[#This Row],[towgs84]],"+datum="&amp;datum[[#This Row],[proj_code]])," ",datum[[#This Row],[pm]]))</f>
        <v>+ellps=intl +towgs84=124,-234,-25</v>
      </c>
    </row>
    <row r="13" spans="1:16" ht="22.5" x14ac:dyDescent="0.25">
      <c r="A13" s="2">
        <v>12</v>
      </c>
      <c r="B13" s="2" t="s">
        <v>80</v>
      </c>
      <c r="C13" s="2" t="s">
        <v>3</v>
      </c>
      <c r="D13" s="2">
        <v>-133</v>
      </c>
      <c r="E13" s="2">
        <v>-48</v>
      </c>
      <c r="F13" s="2">
        <v>148</v>
      </c>
      <c r="G13" s="9"/>
      <c r="H13" s="9"/>
      <c r="I13" s="9"/>
      <c r="J13" s="9"/>
      <c r="K13" s="9"/>
      <c r="L13" s="9"/>
      <c r="M13" s="9" t="str">
        <f>CONCATENATE("+towgs84=",datum[[#This Row],[delta_x]],",",datum[[#This Row],[delta_y]],",",datum[[#This Row],[delta_z]],IF(ISBLANK(datum[[#This Row],[r_x]]),"",CONCATENATE(",",-datum[[#This Row],[r_x]],",",-datum[[#This Row],[r_y]],",",-datum[[#This Row],[r_z]],",",datum[[#This Row],[scale_ppm]])))</f>
        <v>+towgs84=-133,-48,148</v>
      </c>
      <c r="N13" s="9" t="str">
        <f>INDEX(ellips[],MATCH(datum[[#This Row],[ellipsoid]],ellips[name],0),COLUMN(ellips[[#Headers],[proj]]))</f>
        <v>+a=6378160 +rf=298.25</v>
      </c>
      <c r="O13" s="10" t="str">
        <f>IF(ISBLANK(datum[[#This Row],[pr_mer]]),"","+pm="&amp;datum[[#This Row],[pr_mer]])</f>
        <v/>
      </c>
      <c r="P13" s="12" t="str">
        <f>TRIM(CONCATENATE(datum[[#This Row],[ellps]]," ",IF(ISBLANK(datum[[#This Row],[proj_code]]),datum[[#This Row],[towgs84]],"+datum="&amp;datum[[#This Row],[proj_code]])," ",datum[[#This Row],[pm]]))</f>
        <v>+a=6378160 +rf=298.25 +towgs84=-133,-48,148</v>
      </c>
    </row>
    <row r="14" spans="1:16" ht="22.5" x14ac:dyDescent="0.25">
      <c r="A14" s="2">
        <v>13</v>
      </c>
      <c r="B14" s="2" t="s">
        <v>81</v>
      </c>
      <c r="C14" s="2" t="s">
        <v>3</v>
      </c>
      <c r="D14" s="2">
        <v>-134</v>
      </c>
      <c r="E14" s="2">
        <v>-48</v>
      </c>
      <c r="F14" s="2">
        <v>149</v>
      </c>
      <c r="G14" s="9"/>
      <c r="H14" s="9"/>
      <c r="I14" s="9"/>
      <c r="J14" s="9"/>
      <c r="K14" s="9"/>
      <c r="L14" s="9"/>
      <c r="M14" s="9" t="str">
        <f>CONCATENATE("+towgs84=",datum[[#This Row],[delta_x]],",",datum[[#This Row],[delta_y]],",",datum[[#This Row],[delta_z]],IF(ISBLANK(datum[[#This Row],[r_x]]),"",CONCATENATE(",",-datum[[#This Row],[r_x]],",",-datum[[#This Row],[r_y]],",",-datum[[#This Row],[r_z]],",",datum[[#This Row],[scale_ppm]])))</f>
        <v>+towgs84=-134,-48,149</v>
      </c>
      <c r="N14" s="9" t="str">
        <f>INDEX(ellips[],MATCH(datum[[#This Row],[ellipsoid]],ellips[name],0),COLUMN(ellips[[#Headers],[proj]]))</f>
        <v>+a=6378160 +rf=298.25</v>
      </c>
      <c r="O14" s="10" t="str">
        <f>IF(ISBLANK(datum[[#This Row],[pr_mer]]),"","+pm="&amp;datum[[#This Row],[pr_mer]])</f>
        <v/>
      </c>
      <c r="P14" s="12" t="str">
        <f>TRIM(CONCATENATE(datum[[#This Row],[ellps]]," ",IF(ISBLANK(datum[[#This Row],[proj_code]]),datum[[#This Row],[towgs84]],"+datum="&amp;datum[[#This Row],[proj_code]])," ",datum[[#This Row],[pm]]))</f>
        <v>+a=6378160 +rf=298.25 +towgs84=-134,-48,149</v>
      </c>
    </row>
    <row r="15" spans="1:16" ht="22.5" x14ac:dyDescent="0.25">
      <c r="A15" s="2">
        <v>14</v>
      </c>
      <c r="B15" s="2" t="s">
        <v>82</v>
      </c>
      <c r="C15" s="2" t="s">
        <v>5</v>
      </c>
      <c r="D15" s="2">
        <v>-127</v>
      </c>
      <c r="E15" s="2">
        <v>-769</v>
      </c>
      <c r="F15" s="2">
        <v>472</v>
      </c>
      <c r="G15" s="9"/>
      <c r="H15" s="9"/>
      <c r="I15" s="9"/>
      <c r="J15" s="9"/>
      <c r="K15" s="9"/>
      <c r="L15" s="9"/>
      <c r="M15" s="9" t="str">
        <f>CONCATENATE("+towgs84=",datum[[#This Row],[delta_x]],",",datum[[#This Row],[delta_y]],",",datum[[#This Row],[delta_z]],IF(ISBLANK(datum[[#This Row],[r_x]]),"",CONCATENATE(",",-datum[[#This Row],[r_x]],",",-datum[[#This Row],[r_y]],",",-datum[[#This Row],[r_z]],",",datum[[#This Row],[scale_ppm]])))</f>
        <v>+towgs84=-127,-769,472</v>
      </c>
      <c r="N15" s="9" t="str">
        <f>INDEX(ellips[],MATCH(datum[[#This Row],[ellipsoid]],ellips[name],0),COLUMN(ellips[[#Headers],[proj]]))</f>
        <v>+ellps=intl</v>
      </c>
      <c r="O15" s="10" t="str">
        <f>IF(ISBLANK(datum[[#This Row],[pr_mer]]),"","+pm="&amp;datum[[#This Row],[pr_mer]])</f>
        <v/>
      </c>
      <c r="P15" s="12" t="str">
        <f>TRIM(CONCATENATE(datum[[#This Row],[ellps]]," ",IF(ISBLANK(datum[[#This Row],[proj_code]]),datum[[#This Row],[towgs84]],"+datum="&amp;datum[[#This Row],[proj_code]])," ",datum[[#This Row],[pm]]))</f>
        <v>+ellps=intl +towgs84=-127,-769,472</v>
      </c>
    </row>
    <row r="16" spans="1:16" ht="22.5" x14ac:dyDescent="0.25">
      <c r="A16" s="2">
        <v>15</v>
      </c>
      <c r="B16" s="2" t="s">
        <v>83</v>
      </c>
      <c r="C16" s="2" t="s">
        <v>8</v>
      </c>
      <c r="D16" s="2">
        <v>-73</v>
      </c>
      <c r="E16" s="2">
        <v>213</v>
      </c>
      <c r="F16" s="2">
        <v>296</v>
      </c>
      <c r="G16" s="9"/>
      <c r="H16" s="9"/>
      <c r="I16" s="9"/>
      <c r="J16" s="9"/>
      <c r="K16" s="9"/>
      <c r="L16" s="9"/>
      <c r="M16" s="9" t="str">
        <f>CONCATENATE("+towgs84=",datum[[#This Row],[delta_x]],",",datum[[#This Row],[delta_y]],",",datum[[#This Row],[delta_z]],IF(ISBLANK(datum[[#This Row],[r_x]]),"",CONCATENATE(",",-datum[[#This Row],[r_x]],",",-datum[[#This Row],[r_y]],",",-datum[[#This Row],[r_z]],",",datum[[#This Row],[scale_ppm]])))</f>
        <v>+towgs84=-73,213,296</v>
      </c>
      <c r="N16" s="9" t="str">
        <f>INDEX(ellips[],MATCH(datum[[#This Row],[ellipsoid]],ellips[name],0),COLUMN(ellips[[#Headers],[proj]]))</f>
        <v>+ellps=clrk66</v>
      </c>
      <c r="O16" s="10" t="str">
        <f>IF(ISBLANK(datum[[#This Row],[pr_mer]]),"","+pm="&amp;datum[[#This Row],[pr_mer]])</f>
        <v/>
      </c>
      <c r="P16" s="12" t="str">
        <f>TRIM(CONCATENATE(datum[[#This Row],[ellps]]," ",IF(ISBLANK(datum[[#This Row],[proj_code]]),datum[[#This Row],[towgs84]],"+datum="&amp;datum[[#This Row],[proj_code]])," ",datum[[#This Row],[pm]]))</f>
        <v>+ellps=clrk66 +towgs84=-73,213,296</v>
      </c>
    </row>
    <row r="17" spans="1:16" ht="22.5" x14ac:dyDescent="0.25">
      <c r="A17" s="2">
        <v>16</v>
      </c>
      <c r="B17" s="2" t="s">
        <v>84</v>
      </c>
      <c r="C17" s="2" t="s">
        <v>5</v>
      </c>
      <c r="D17" s="2">
        <v>307</v>
      </c>
      <c r="E17" s="2">
        <v>304</v>
      </c>
      <c r="F17" s="2">
        <v>-318</v>
      </c>
      <c r="G17" s="9"/>
      <c r="H17" s="9"/>
      <c r="I17" s="9"/>
      <c r="J17" s="9"/>
      <c r="K17" s="9"/>
      <c r="L17" s="9"/>
      <c r="M17" s="9" t="str">
        <f>CONCATENATE("+towgs84=",datum[[#This Row],[delta_x]],",",datum[[#This Row],[delta_y]],",",datum[[#This Row],[delta_z]],IF(ISBLANK(datum[[#This Row],[r_x]]),"",CONCATENATE(",",-datum[[#This Row],[r_x]],",",-datum[[#This Row],[r_y]],",",-datum[[#This Row],[r_z]],",",datum[[#This Row],[scale_ppm]])))</f>
        <v>+towgs84=307,304,-318</v>
      </c>
      <c r="N17" s="9" t="str">
        <f>INDEX(ellips[],MATCH(datum[[#This Row],[ellipsoid]],ellips[name],0),COLUMN(ellips[[#Headers],[proj]]))</f>
        <v>+ellps=intl</v>
      </c>
      <c r="O17" s="10" t="str">
        <f>IF(ISBLANK(datum[[#This Row],[pr_mer]]),"","+pm="&amp;datum[[#This Row],[pr_mer]])</f>
        <v/>
      </c>
      <c r="P17" s="12" t="str">
        <f>TRIM(CONCATENATE(datum[[#This Row],[ellps]]," ",IF(ISBLANK(datum[[#This Row],[proj_code]]),datum[[#This Row],[towgs84]],"+datum="&amp;datum[[#This Row],[proj_code]])," ",datum[[#This Row],[pm]]))</f>
        <v>+ellps=intl +towgs84=307,304,-318</v>
      </c>
    </row>
    <row r="18" spans="1:16" ht="22.5" x14ac:dyDescent="0.25">
      <c r="A18" s="2">
        <v>17</v>
      </c>
      <c r="B18" s="2" t="s">
        <v>85</v>
      </c>
      <c r="C18" s="2" t="s">
        <v>5</v>
      </c>
      <c r="D18" s="2">
        <v>-148</v>
      </c>
      <c r="E18" s="2">
        <v>136</v>
      </c>
      <c r="F18" s="2">
        <v>90</v>
      </c>
      <c r="G18" s="9"/>
      <c r="H18" s="9"/>
      <c r="I18" s="9"/>
      <c r="J18" s="9"/>
      <c r="K18" s="9"/>
      <c r="L18" s="9"/>
      <c r="M18" s="9" t="str">
        <f>CONCATENATE("+towgs84=",datum[[#This Row],[delta_x]],",",datum[[#This Row],[delta_y]],",",datum[[#This Row],[delta_z]],IF(ISBLANK(datum[[#This Row],[r_x]]),"",CONCATENATE(",",-datum[[#This Row],[r_x]],",",-datum[[#This Row],[r_y]],",",-datum[[#This Row],[r_z]],",",datum[[#This Row],[scale_ppm]])))</f>
        <v>+towgs84=-148,136,90</v>
      </c>
      <c r="N18" s="9" t="str">
        <f>INDEX(ellips[],MATCH(datum[[#This Row],[ellipsoid]],ellips[name],0),COLUMN(ellips[[#Headers],[proj]]))</f>
        <v>+ellps=intl</v>
      </c>
      <c r="O18" s="10" t="str">
        <f>IF(ISBLANK(datum[[#This Row],[pr_mer]]),"","+pm="&amp;datum[[#This Row],[pr_mer]])</f>
        <v/>
      </c>
      <c r="P18" s="12" t="str">
        <f>TRIM(CONCATENATE(datum[[#This Row],[ellps]]," ",IF(ISBLANK(datum[[#This Row],[proj_code]]),datum[[#This Row],[towgs84]],"+datum="&amp;datum[[#This Row],[proj_code]])," ",datum[[#This Row],[pm]]))</f>
        <v>+ellps=intl +towgs84=-148,136,90</v>
      </c>
    </row>
    <row r="19" spans="1:16" ht="33.75" x14ac:dyDescent="0.25">
      <c r="A19" s="2">
        <v>18</v>
      </c>
      <c r="B19" s="2" t="s">
        <v>86</v>
      </c>
      <c r="C19" s="2" t="s">
        <v>5</v>
      </c>
      <c r="D19" s="2">
        <v>298</v>
      </c>
      <c r="E19" s="2">
        <v>-304</v>
      </c>
      <c r="F19" s="2">
        <v>-375</v>
      </c>
      <c r="G19" s="9"/>
      <c r="H19" s="9"/>
      <c r="I19" s="9"/>
      <c r="J19" s="9"/>
      <c r="K19" s="9"/>
      <c r="L19" s="9"/>
      <c r="M19" s="9" t="str">
        <f>CONCATENATE("+towgs84=",datum[[#This Row],[delta_x]],",",datum[[#This Row],[delta_y]],",",datum[[#This Row],[delta_z]],IF(ISBLANK(datum[[#This Row],[r_x]]),"",CONCATENATE(",",-datum[[#This Row],[r_x]],",",-datum[[#This Row],[r_y]],",",-datum[[#This Row],[r_z]],",",datum[[#This Row],[scale_ppm]])))</f>
        <v>+towgs84=298,-304,-375</v>
      </c>
      <c r="N19" s="9" t="str">
        <f>INDEX(ellips[],MATCH(datum[[#This Row],[ellipsoid]],ellips[name],0),COLUMN(ellips[[#Headers],[proj]]))</f>
        <v>+ellps=intl</v>
      </c>
      <c r="O19" s="10" t="str">
        <f>IF(ISBLANK(datum[[#This Row],[pr_mer]]),"","+pm="&amp;datum[[#This Row],[pr_mer]])</f>
        <v/>
      </c>
      <c r="P19" s="12" t="str">
        <f>TRIM(CONCATENATE(datum[[#This Row],[ellps]]," ",IF(ISBLANK(datum[[#This Row],[proj_code]]),datum[[#This Row],[towgs84]],"+datum="&amp;datum[[#This Row],[proj_code]])," ",datum[[#This Row],[pm]]))</f>
        <v>+ellps=intl +towgs84=298,-304,-375</v>
      </c>
    </row>
    <row r="20" spans="1:16" ht="33.75" x14ac:dyDescent="0.25">
      <c r="A20" s="2">
        <v>19</v>
      </c>
      <c r="B20" s="2" t="s">
        <v>87</v>
      </c>
      <c r="C20" s="2" t="s">
        <v>7</v>
      </c>
      <c r="D20" s="2">
        <v>-136</v>
      </c>
      <c r="E20" s="2">
        <v>-108</v>
      </c>
      <c r="F20" s="2">
        <v>-292</v>
      </c>
      <c r="G20" s="9"/>
      <c r="H20" s="9"/>
      <c r="I20" s="9"/>
      <c r="J20" s="9"/>
      <c r="K20" s="9"/>
      <c r="L20" s="9"/>
      <c r="M20" s="9" t="str">
        <f>CONCATENATE("+towgs84=",datum[[#This Row],[delta_x]],",",datum[[#This Row],[delta_y]],",",datum[[#This Row],[delta_z]],IF(ISBLANK(datum[[#This Row],[r_x]]),"",CONCATENATE(",",-datum[[#This Row],[r_x]],",",-datum[[#This Row],[r_y]],",",-datum[[#This Row],[r_z]],",",datum[[#This Row],[scale_ppm]])))</f>
        <v>+towgs84=-136,-108,-292</v>
      </c>
      <c r="N20" s="9" t="str">
        <f>INDEX(ellips[],MATCH(datum[[#This Row],[ellipsoid]],ellips[name],0),COLUMN(ellips[[#Headers],[proj]]))</f>
        <v>+ellps=clrk80</v>
      </c>
      <c r="O20" s="10" t="str">
        <f>IF(ISBLANK(datum[[#This Row],[pr_mer]]),"","+pm="&amp;datum[[#This Row],[pr_mer]])</f>
        <v/>
      </c>
      <c r="P20" s="12" t="str">
        <f>TRIM(CONCATENATE(datum[[#This Row],[ellps]]," ",IF(ISBLANK(datum[[#This Row],[proj_code]]),datum[[#This Row],[towgs84]],"+datum="&amp;datum[[#This Row],[proj_code]])," ",datum[[#This Row],[pm]]))</f>
        <v>+ellps=clrk80 +towgs84=-136,-108,-292</v>
      </c>
    </row>
    <row r="21" spans="1:16" ht="22.5" x14ac:dyDescent="0.25">
      <c r="A21" s="2">
        <v>20</v>
      </c>
      <c r="B21" s="2" t="s">
        <v>88</v>
      </c>
      <c r="C21" s="2" t="s">
        <v>8</v>
      </c>
      <c r="D21" s="2">
        <v>-2</v>
      </c>
      <c r="E21" s="2">
        <v>150</v>
      </c>
      <c r="F21" s="2">
        <v>181</v>
      </c>
      <c r="G21" s="9"/>
      <c r="H21" s="9"/>
      <c r="I21" s="9"/>
      <c r="J21" s="9"/>
      <c r="K21" s="9"/>
      <c r="L21" s="9"/>
      <c r="M21" s="9" t="str">
        <f>CONCATENATE("+towgs84=",datum[[#This Row],[delta_x]],",",datum[[#This Row],[delta_y]],",",datum[[#This Row],[delta_z]],IF(ISBLANK(datum[[#This Row],[r_x]]),"",CONCATENATE(",",-datum[[#This Row],[r_x]],",",-datum[[#This Row],[r_y]],",",-datum[[#This Row],[r_z]],",",datum[[#This Row],[scale_ppm]])))</f>
        <v>+towgs84=-2,150,181</v>
      </c>
      <c r="N21" s="9" t="str">
        <f>INDEX(ellips[],MATCH(datum[[#This Row],[ellipsoid]],ellips[name],0),COLUMN(ellips[[#Headers],[proj]]))</f>
        <v>+ellps=clrk66</v>
      </c>
      <c r="O21" s="10" t="str">
        <f>IF(ISBLANK(datum[[#This Row],[pr_mer]]),"","+pm="&amp;datum[[#This Row],[pr_mer]])</f>
        <v/>
      </c>
      <c r="P21" s="12" t="str">
        <f>TRIM(CONCATENATE(datum[[#This Row],[ellps]]," ",IF(ISBLANK(datum[[#This Row],[proj_code]]),datum[[#This Row],[towgs84]],"+datum="&amp;datum[[#This Row],[proj_code]])," ",datum[[#This Row],[pm]]))</f>
        <v>+ellps=clrk66 +towgs84=-2,150,181</v>
      </c>
    </row>
    <row r="22" spans="1:16" ht="33.75" x14ac:dyDescent="0.25">
      <c r="A22" s="2">
        <v>21</v>
      </c>
      <c r="B22" s="2" t="s">
        <v>89</v>
      </c>
      <c r="C22" s="2" t="s">
        <v>7</v>
      </c>
      <c r="D22" s="2">
        <v>-263</v>
      </c>
      <c r="E22" s="2">
        <v>6</v>
      </c>
      <c r="F22" s="2">
        <v>431</v>
      </c>
      <c r="G22" s="9"/>
      <c r="H22" s="9"/>
      <c r="I22" s="9"/>
      <c r="J22" s="9"/>
      <c r="K22" s="9"/>
      <c r="L22" s="16" t="s">
        <v>415</v>
      </c>
      <c r="M22" s="9" t="str">
        <f>CONCATENATE("+towgs84=",datum[[#This Row],[delta_x]],",",datum[[#This Row],[delta_y]],",",datum[[#This Row],[delta_z]],IF(ISBLANK(datum[[#This Row],[r_x]]),"",CONCATENATE(",",-datum[[#This Row],[r_x]],",",-datum[[#This Row],[r_y]],",",-datum[[#This Row],[r_z]],",",datum[[#This Row],[scale_ppm]])))</f>
        <v>+towgs84=-263,6,431</v>
      </c>
      <c r="N22" s="9" t="str">
        <f>INDEX(ellips[],MATCH(datum[[#This Row],[ellipsoid]],ellips[name],0),COLUMN(ellips[[#Headers],[proj]]))</f>
        <v>+ellps=clrk80</v>
      </c>
      <c r="O22" s="10" t="str">
        <f>IF(ISBLANK(datum[[#This Row],[pr_mer]]),"","+pm="&amp;datum[[#This Row],[pr_mer]])</f>
        <v/>
      </c>
      <c r="P22" s="12" t="str">
        <f>TRIM(CONCATENATE(datum[[#This Row],[ellps]]," ",IF(ISBLANK(datum[[#This Row],[proj_code]]),datum[[#This Row],[towgs84]],"+datum="&amp;datum[[#This Row],[proj_code]])," ",datum[[#This Row],[pm]]))</f>
        <v>+ellps=clrk80 +datum=carthage</v>
      </c>
    </row>
    <row r="23" spans="1:16" ht="22.5" x14ac:dyDescent="0.25">
      <c r="A23" s="2">
        <v>22</v>
      </c>
      <c r="B23" s="2" t="s">
        <v>90</v>
      </c>
      <c r="C23" s="2" t="s">
        <v>5</v>
      </c>
      <c r="D23" s="2">
        <v>175</v>
      </c>
      <c r="E23" s="2">
        <v>-38</v>
      </c>
      <c r="F23" s="2">
        <v>113</v>
      </c>
      <c r="G23" s="9"/>
      <c r="H23" s="9"/>
      <c r="I23" s="9"/>
      <c r="J23" s="9"/>
      <c r="K23" s="9"/>
      <c r="L23" s="9"/>
      <c r="M23" s="9" t="str">
        <f>CONCATENATE("+towgs84=",datum[[#This Row],[delta_x]],",",datum[[#This Row],[delta_y]],",",datum[[#This Row],[delta_z]],IF(ISBLANK(datum[[#This Row],[r_x]]),"",CONCATENATE(",",-datum[[#This Row],[r_x]],",",-datum[[#This Row],[r_y]],",",-datum[[#This Row],[r_z]],",",datum[[#This Row],[scale_ppm]])))</f>
        <v>+towgs84=175,-38,113</v>
      </c>
      <c r="N23" s="9" t="str">
        <f>INDEX(ellips[],MATCH(datum[[#This Row],[ellipsoid]],ellips[name],0),COLUMN(ellips[[#Headers],[proj]]))</f>
        <v>+ellps=intl</v>
      </c>
      <c r="O23" s="10" t="str">
        <f>IF(ISBLANK(datum[[#This Row],[pr_mer]]),"","+pm="&amp;datum[[#This Row],[pr_mer]])</f>
        <v/>
      </c>
      <c r="P23" s="12" t="str">
        <f>TRIM(CONCATENATE(datum[[#This Row],[ellps]]," ",IF(ISBLANK(datum[[#This Row],[proj_code]]),datum[[#This Row],[towgs84]],"+datum="&amp;datum[[#This Row],[proj_code]])," ",datum[[#This Row],[pm]]))</f>
        <v>+ellps=intl +towgs84=175,-38,113</v>
      </c>
    </row>
    <row r="24" spans="1:16" ht="22.5" x14ac:dyDescent="0.25">
      <c r="A24" s="2">
        <v>23</v>
      </c>
      <c r="B24" s="2" t="s">
        <v>91</v>
      </c>
      <c r="C24" s="2" t="s">
        <v>5</v>
      </c>
      <c r="D24" s="2">
        <v>-134</v>
      </c>
      <c r="E24" s="2">
        <v>229</v>
      </c>
      <c r="F24" s="2">
        <v>-29</v>
      </c>
      <c r="G24" s="9"/>
      <c r="H24" s="9"/>
      <c r="I24" s="9"/>
      <c r="J24" s="9"/>
      <c r="K24" s="9"/>
      <c r="L24" s="9"/>
      <c r="M24" s="9" t="str">
        <f>CONCATENATE("+towgs84=",datum[[#This Row],[delta_x]],",",datum[[#This Row],[delta_y]],",",datum[[#This Row],[delta_z]],IF(ISBLANK(datum[[#This Row],[r_x]]),"",CONCATENATE(",",-datum[[#This Row],[r_x]],",",-datum[[#This Row],[r_y]],",",-datum[[#This Row],[r_z]],",",datum[[#This Row],[scale_ppm]])))</f>
        <v>+towgs84=-134,229,-29</v>
      </c>
      <c r="N24" s="9" t="str">
        <f>INDEX(ellips[],MATCH(datum[[#This Row],[ellipsoid]],ellips[name],0),COLUMN(ellips[[#Headers],[proj]]))</f>
        <v>+ellps=intl</v>
      </c>
      <c r="O24" s="10" t="str">
        <f>IF(ISBLANK(datum[[#This Row],[pr_mer]]),"","+pm="&amp;datum[[#This Row],[pr_mer]])</f>
        <v/>
      </c>
      <c r="P24" s="12" t="str">
        <f>TRIM(CONCATENATE(datum[[#This Row],[ellps]]," ",IF(ISBLANK(datum[[#This Row],[proj_code]]),datum[[#This Row],[towgs84]],"+datum="&amp;datum[[#This Row],[proj_code]])," ",datum[[#This Row],[pm]]))</f>
        <v>+ellps=intl +towgs84=-134,229,-29</v>
      </c>
    </row>
    <row r="25" spans="1:16" ht="22.5" x14ac:dyDescent="0.25">
      <c r="A25" s="2">
        <v>24</v>
      </c>
      <c r="B25" s="2" t="s">
        <v>92</v>
      </c>
      <c r="C25" s="2" t="s">
        <v>5</v>
      </c>
      <c r="D25" s="2">
        <v>-206</v>
      </c>
      <c r="E25" s="2">
        <v>172</v>
      </c>
      <c r="F25" s="2">
        <v>-6</v>
      </c>
      <c r="G25" s="9"/>
      <c r="H25" s="9"/>
      <c r="I25" s="9"/>
      <c r="J25" s="9"/>
      <c r="K25" s="9"/>
      <c r="L25" s="9"/>
      <c r="M25" s="9" t="str">
        <f>CONCATENATE("+towgs84=",datum[[#This Row],[delta_x]],",",datum[[#This Row],[delta_y]],",",datum[[#This Row],[delta_z]],IF(ISBLANK(datum[[#This Row],[r_x]]),"",CONCATENATE(",",-datum[[#This Row],[r_x]],",",-datum[[#This Row],[r_y]],",",-datum[[#This Row],[r_z]],",",datum[[#This Row],[scale_ppm]])))</f>
        <v>+towgs84=-206,172,-6</v>
      </c>
      <c r="N25" s="9" t="str">
        <f>INDEX(ellips[],MATCH(datum[[#This Row],[ellipsoid]],ellips[name],0),COLUMN(ellips[[#Headers],[proj]]))</f>
        <v>+ellps=intl</v>
      </c>
      <c r="O25" s="10" t="str">
        <f>IF(ISBLANK(datum[[#This Row],[pr_mer]]),"","+pm="&amp;datum[[#This Row],[pr_mer]])</f>
        <v/>
      </c>
      <c r="P25" s="12" t="str">
        <f>TRIM(CONCATENATE(datum[[#This Row],[ellps]]," ",IF(ISBLANK(datum[[#This Row],[proj_code]]),datum[[#This Row],[towgs84]],"+datum="&amp;datum[[#This Row],[proj_code]])," ",datum[[#This Row],[pm]]))</f>
        <v>+ellps=intl +towgs84=-206,172,-6</v>
      </c>
    </row>
    <row r="26" spans="1:16" ht="22.5" x14ac:dyDescent="0.25">
      <c r="A26" s="2">
        <v>25</v>
      </c>
      <c r="B26" s="2" t="s">
        <v>93</v>
      </c>
      <c r="C26" s="2" t="s">
        <v>10</v>
      </c>
      <c r="D26" s="2">
        <v>-377</v>
      </c>
      <c r="E26" s="2">
        <v>681</v>
      </c>
      <c r="F26" s="2">
        <v>-50</v>
      </c>
      <c r="G26" s="9"/>
      <c r="H26" s="9"/>
      <c r="I26" s="9"/>
      <c r="J26" s="9"/>
      <c r="K26" s="9"/>
      <c r="L26" s="9"/>
      <c r="M26" s="9" t="str">
        <f>CONCATENATE("+towgs84=",datum[[#This Row],[delta_x]],",",datum[[#This Row],[delta_y]],",",datum[[#This Row],[delta_z]],IF(ISBLANK(datum[[#This Row],[r_x]]),"",CONCATENATE(",",-datum[[#This Row],[r_x]],",",-datum[[#This Row],[r_y]],",",-datum[[#This Row],[r_z]],",",datum[[#This Row],[scale_ppm]])))</f>
        <v>+towgs84=-377,681,-50</v>
      </c>
      <c r="N26" s="9" t="str">
        <f>INDEX(ellips[],MATCH(datum[[#This Row],[ellipsoid]],ellips[name],0),COLUMN(ellips[[#Headers],[proj]]))</f>
        <v>+ellps=bessel</v>
      </c>
      <c r="O26" s="10" t="str">
        <f>IF(ISBLANK(datum[[#This Row],[pr_mer]]),"","+pm="&amp;datum[[#This Row],[pr_mer]])</f>
        <v/>
      </c>
      <c r="P26" s="12" t="str">
        <f>TRIM(CONCATENATE(datum[[#This Row],[ellps]]," ",IF(ISBLANK(datum[[#This Row],[proj_code]]),datum[[#This Row],[towgs84]],"+datum="&amp;datum[[#This Row],[proj_code]])," ",datum[[#This Row],[pm]]))</f>
        <v>+ellps=bessel +towgs84=-377,681,-50</v>
      </c>
    </row>
    <row r="27" spans="1:16" ht="33.75" x14ac:dyDescent="0.25">
      <c r="A27" s="2">
        <v>26</v>
      </c>
      <c r="B27" s="2" t="s">
        <v>94</v>
      </c>
      <c r="C27" s="2" t="s">
        <v>5</v>
      </c>
      <c r="D27" s="2">
        <v>230</v>
      </c>
      <c r="E27" s="2">
        <v>-199</v>
      </c>
      <c r="F27" s="2">
        <v>-752</v>
      </c>
      <c r="G27" s="9"/>
      <c r="H27" s="9"/>
      <c r="I27" s="9"/>
      <c r="J27" s="9"/>
      <c r="K27" s="9"/>
      <c r="L27" s="9"/>
      <c r="M27" s="9" t="str">
        <f>CONCATENATE("+towgs84=",datum[[#This Row],[delta_x]],",",datum[[#This Row],[delta_y]],",",datum[[#This Row],[delta_z]],IF(ISBLANK(datum[[#This Row],[r_x]]),"",CONCATENATE(",",-datum[[#This Row],[r_x]],",",-datum[[#This Row],[r_y]],",",-datum[[#This Row],[r_z]],",",datum[[#This Row],[scale_ppm]])))</f>
        <v>+towgs84=230,-199,-752</v>
      </c>
      <c r="N27" s="9" t="str">
        <f>INDEX(ellips[],MATCH(datum[[#This Row],[ellipsoid]],ellips[name],0),COLUMN(ellips[[#Headers],[proj]]))</f>
        <v>+ellps=intl</v>
      </c>
      <c r="O27" s="10" t="str">
        <f>IF(ISBLANK(datum[[#This Row],[pr_mer]]),"","+pm="&amp;datum[[#This Row],[pr_mer]])</f>
        <v/>
      </c>
      <c r="P27" s="12" t="str">
        <f>TRIM(CONCATENATE(datum[[#This Row],[ellps]]," ",IF(ISBLANK(datum[[#This Row],[proj_code]]),datum[[#This Row],[towgs84]],"+datum="&amp;datum[[#This Row],[proj_code]])," ",datum[[#This Row],[pm]]))</f>
        <v>+ellps=intl +towgs84=230,-199,-752</v>
      </c>
    </row>
    <row r="28" spans="1:16" ht="22.5" x14ac:dyDescent="0.25">
      <c r="A28" s="2">
        <v>27</v>
      </c>
      <c r="B28" s="2" t="s">
        <v>95</v>
      </c>
      <c r="C28" s="2" t="s">
        <v>5</v>
      </c>
      <c r="D28" s="2">
        <v>211</v>
      </c>
      <c r="E28" s="2">
        <v>147</v>
      </c>
      <c r="F28" s="2">
        <v>111</v>
      </c>
      <c r="G28" s="9"/>
      <c r="H28" s="9"/>
      <c r="I28" s="9"/>
      <c r="J28" s="9"/>
      <c r="K28" s="9"/>
      <c r="L28" s="9"/>
      <c r="M28" s="9" t="str">
        <f>CONCATENATE("+towgs84=",datum[[#This Row],[delta_x]],",",datum[[#This Row],[delta_y]],",",datum[[#This Row],[delta_z]],IF(ISBLANK(datum[[#This Row],[r_x]]),"",CONCATENATE(",",-datum[[#This Row],[r_x]],",",-datum[[#This Row],[r_y]],",",-datum[[#This Row],[r_z]],",",datum[[#This Row],[scale_ppm]])))</f>
        <v>+towgs84=211,147,111</v>
      </c>
      <c r="N28" s="9" t="str">
        <f>INDEX(ellips[],MATCH(datum[[#This Row],[ellipsoid]],ellips[name],0),COLUMN(ellips[[#Headers],[proj]]))</f>
        <v>+ellps=intl</v>
      </c>
      <c r="O28" s="10" t="str">
        <f>IF(ISBLANK(datum[[#This Row],[pr_mer]]),"","+pm="&amp;datum[[#This Row],[pr_mer]])</f>
        <v/>
      </c>
      <c r="P28" s="12" t="str">
        <f>TRIM(CONCATENATE(datum[[#This Row],[ellps]]," ",IF(ISBLANK(datum[[#This Row],[proj_code]]),datum[[#This Row],[towgs84]],"+datum="&amp;datum[[#This Row],[proj_code]])," ",datum[[#This Row],[pm]]))</f>
        <v>+ellps=intl +towgs84=211,147,111</v>
      </c>
    </row>
    <row r="29" spans="1:16" ht="22.5" x14ac:dyDescent="0.25">
      <c r="A29" s="2">
        <v>28</v>
      </c>
      <c r="B29" s="2" t="s">
        <v>96</v>
      </c>
      <c r="C29" s="2" t="s">
        <v>5</v>
      </c>
      <c r="D29" s="2">
        <v>-87</v>
      </c>
      <c r="E29" s="2">
        <v>-98</v>
      </c>
      <c r="F29" s="2">
        <v>-121</v>
      </c>
      <c r="G29" s="9"/>
      <c r="H29" s="9"/>
      <c r="I29" s="9"/>
      <c r="J29" s="9"/>
      <c r="K29" s="9"/>
      <c r="L29" s="9"/>
      <c r="M29" s="9" t="str">
        <f>CONCATENATE("+towgs84=",datum[[#This Row],[delta_x]],",",datum[[#This Row],[delta_y]],",",datum[[#This Row],[delta_z]],IF(ISBLANK(datum[[#This Row],[r_x]]),"",CONCATENATE(",",-datum[[#This Row],[r_x]],",",-datum[[#This Row],[r_y]],",",-datum[[#This Row],[r_z]],",",datum[[#This Row],[scale_ppm]])))</f>
        <v>+towgs84=-87,-98,-121</v>
      </c>
      <c r="N29" s="9" t="str">
        <f>INDEX(ellips[],MATCH(datum[[#This Row],[ellipsoid]],ellips[name],0),COLUMN(ellips[[#Headers],[proj]]))</f>
        <v>+ellps=intl</v>
      </c>
      <c r="O29" s="10" t="str">
        <f>IF(ISBLANK(datum[[#This Row],[pr_mer]]),"","+pm="&amp;datum[[#This Row],[pr_mer]])</f>
        <v/>
      </c>
      <c r="P29" s="12" t="str">
        <f>TRIM(CONCATENATE(datum[[#This Row],[ellps]]," ",IF(ISBLANK(datum[[#This Row],[proj_code]]),datum[[#This Row],[towgs84]],"+datum="&amp;datum[[#This Row],[proj_code]])," ",datum[[#This Row],[pm]]))</f>
        <v>+ellps=intl +towgs84=-87,-98,-121</v>
      </c>
    </row>
    <row r="30" spans="1:16" ht="22.5" x14ac:dyDescent="0.25">
      <c r="A30" s="2">
        <v>29</v>
      </c>
      <c r="B30" s="2" t="s">
        <v>97</v>
      </c>
      <c r="C30" s="2" t="s">
        <v>5</v>
      </c>
      <c r="D30" s="2">
        <v>-86</v>
      </c>
      <c r="E30" s="2">
        <v>-98</v>
      </c>
      <c r="F30" s="2">
        <v>-119</v>
      </c>
      <c r="G30" s="9"/>
      <c r="H30" s="9"/>
      <c r="I30" s="9"/>
      <c r="J30" s="9"/>
      <c r="K30" s="9"/>
      <c r="L30" s="9"/>
      <c r="M30" s="9" t="str">
        <f>CONCATENATE("+towgs84=",datum[[#This Row],[delta_x]],",",datum[[#This Row],[delta_y]],",",datum[[#This Row],[delta_z]],IF(ISBLANK(datum[[#This Row],[r_x]]),"",CONCATENATE(",",-datum[[#This Row],[r_x]],",",-datum[[#This Row],[r_y]],",",-datum[[#This Row],[r_z]],",",datum[[#This Row],[scale_ppm]])))</f>
        <v>+towgs84=-86,-98,-119</v>
      </c>
      <c r="N30" s="9" t="str">
        <f>INDEX(ellips[],MATCH(datum[[#This Row],[ellipsoid]],ellips[name],0),COLUMN(ellips[[#Headers],[proj]]))</f>
        <v>+ellps=intl</v>
      </c>
      <c r="O30" s="10" t="str">
        <f>IF(ISBLANK(datum[[#This Row],[pr_mer]]),"","+pm="&amp;datum[[#This Row],[pr_mer]])</f>
        <v/>
      </c>
      <c r="P30" s="12" t="str">
        <f>TRIM(CONCATENATE(datum[[#This Row],[ellps]]," ",IF(ISBLANK(datum[[#This Row],[proj_code]]),datum[[#This Row],[towgs84]],"+datum="&amp;datum[[#This Row],[proj_code]])," ",datum[[#This Row],[pm]]))</f>
        <v>+ellps=intl +towgs84=-86,-98,-119</v>
      </c>
    </row>
    <row r="31" spans="1:16" ht="22.5" x14ac:dyDescent="0.25">
      <c r="A31" s="2">
        <v>30</v>
      </c>
      <c r="B31" s="2" t="s">
        <v>98</v>
      </c>
      <c r="C31" s="2" t="s">
        <v>5</v>
      </c>
      <c r="D31" s="2">
        <v>-133</v>
      </c>
      <c r="E31" s="2">
        <v>-321</v>
      </c>
      <c r="F31" s="2">
        <v>50</v>
      </c>
      <c r="G31" s="9"/>
      <c r="H31" s="9"/>
      <c r="I31" s="9"/>
      <c r="J31" s="9"/>
      <c r="K31" s="9"/>
      <c r="L31" s="9"/>
      <c r="M31" s="9" t="str">
        <f>CONCATENATE("+towgs84=",datum[[#This Row],[delta_x]],",",datum[[#This Row],[delta_y]],",",datum[[#This Row],[delta_z]],IF(ISBLANK(datum[[#This Row],[r_x]]),"",CONCATENATE(",",-datum[[#This Row],[r_x]],",",-datum[[#This Row],[r_y]],",",-datum[[#This Row],[r_z]],",",datum[[#This Row],[scale_ppm]])))</f>
        <v>+towgs84=-133,-321,50</v>
      </c>
      <c r="N31" s="9" t="str">
        <f>INDEX(ellips[],MATCH(datum[[#This Row],[ellipsoid]],ellips[name],0),COLUMN(ellips[[#Headers],[proj]]))</f>
        <v>+ellps=intl</v>
      </c>
      <c r="O31" s="10" t="str">
        <f>IF(ISBLANK(datum[[#This Row],[pr_mer]]),"","+pm="&amp;datum[[#This Row],[pr_mer]])</f>
        <v/>
      </c>
      <c r="P31" s="12" t="str">
        <f>TRIM(CONCATENATE(datum[[#This Row],[ellps]]," ",IF(ISBLANK(datum[[#This Row],[proj_code]]),datum[[#This Row],[towgs84]],"+datum="&amp;datum[[#This Row],[proj_code]])," ",datum[[#This Row],[pm]]))</f>
        <v>+ellps=intl +towgs84=-133,-321,50</v>
      </c>
    </row>
    <row r="32" spans="1:16" ht="22.5" x14ac:dyDescent="0.25">
      <c r="A32" s="2">
        <v>31</v>
      </c>
      <c r="B32" s="2" t="s">
        <v>99</v>
      </c>
      <c r="C32" s="2" t="s">
        <v>5</v>
      </c>
      <c r="D32" s="2">
        <v>84</v>
      </c>
      <c r="E32" s="2">
        <v>-22</v>
      </c>
      <c r="F32" s="2">
        <v>209</v>
      </c>
      <c r="G32" s="9"/>
      <c r="H32" s="9"/>
      <c r="I32" s="9"/>
      <c r="J32" s="9"/>
      <c r="K32" s="9"/>
      <c r="L32" s="9"/>
      <c r="M32" s="9" t="str">
        <f>CONCATENATE("+towgs84=",datum[[#This Row],[delta_x]],",",datum[[#This Row],[delta_y]],",",datum[[#This Row],[delta_z]],IF(ISBLANK(datum[[#This Row],[r_x]]),"",CONCATENATE(",",-datum[[#This Row],[r_x]],",",-datum[[#This Row],[r_y]],",",-datum[[#This Row],[r_z]],",",datum[[#This Row],[scale_ppm]])))</f>
        <v>+towgs84=84,-22,209</v>
      </c>
      <c r="N32" s="9" t="str">
        <f>INDEX(ellips[],MATCH(datum[[#This Row],[ellipsoid]],ellips[name],0),COLUMN(ellips[[#Headers],[proj]]))</f>
        <v>+ellps=intl</v>
      </c>
      <c r="O32" s="10" t="str">
        <f>IF(ISBLANK(datum[[#This Row],[pr_mer]]),"","+pm="&amp;datum[[#This Row],[pr_mer]])</f>
        <v/>
      </c>
      <c r="P32" s="12" t="str">
        <f>TRIM(CONCATENATE(datum[[#This Row],[ellps]]," ",IF(ISBLANK(datum[[#This Row],[proj_code]]),datum[[#This Row],[towgs84]],"+datum="&amp;datum[[#This Row],[proj_code]])," ",datum[[#This Row],[pm]]))</f>
        <v>+ellps=intl +towgs84=84,-22,209</v>
      </c>
    </row>
    <row r="33" spans="1:16" ht="33.75" x14ac:dyDescent="0.25">
      <c r="A33" s="2">
        <v>32</v>
      </c>
      <c r="B33" s="2" t="s">
        <v>100</v>
      </c>
      <c r="C33" s="2" t="s">
        <v>21</v>
      </c>
      <c r="D33" s="2">
        <v>0</v>
      </c>
      <c r="E33" s="2">
        <v>0</v>
      </c>
      <c r="F33" s="2">
        <v>0</v>
      </c>
      <c r="G33" s="9"/>
      <c r="H33" s="9"/>
      <c r="I33" s="9"/>
      <c r="J33" s="9"/>
      <c r="K33" s="9"/>
      <c r="L33" s="9"/>
      <c r="M33" s="9" t="str">
        <f>CONCATENATE("+towgs84=",datum[[#This Row],[delta_x]],",",datum[[#This Row],[delta_y]],",",datum[[#This Row],[delta_z]],IF(ISBLANK(datum[[#This Row],[r_x]]),"",CONCATENATE(",",-datum[[#This Row],[r_x]],",",-datum[[#This Row],[r_y]],",",-datum[[#This Row],[r_z]],",",datum[[#This Row],[scale_ppm]])))</f>
        <v>+towgs84=0,0,0</v>
      </c>
      <c r="N33" s="9" t="str">
        <f>INDEX(ellips[],MATCH(datum[[#This Row],[ellipsoid]],ellips[name],0),COLUMN(ellips[[#Headers],[proj]]))</f>
        <v>+a=6378160 +rf=298.2471674</v>
      </c>
      <c r="O33" s="10" t="str">
        <f>IF(ISBLANK(datum[[#This Row],[pr_mer]]),"","+pm="&amp;datum[[#This Row],[pr_mer]])</f>
        <v/>
      </c>
      <c r="P33" s="12" t="str">
        <f>TRIM(CONCATENATE(datum[[#This Row],[ellps]]," ",IF(ISBLANK(datum[[#This Row],[proj_code]]),datum[[#This Row],[towgs84]],"+datum="&amp;datum[[#This Row],[proj_code]])," ",datum[[#This Row],[pm]]))</f>
        <v>+a=6378160 +rf=298.2471674 +towgs84=0,0,0</v>
      </c>
    </row>
    <row r="34" spans="1:16" ht="22.5" x14ac:dyDescent="0.25">
      <c r="A34" s="2">
        <v>33</v>
      </c>
      <c r="B34" s="2" t="s">
        <v>1</v>
      </c>
      <c r="C34" s="2" t="s">
        <v>1</v>
      </c>
      <c r="D34" s="2">
        <v>0</v>
      </c>
      <c r="E34" s="2">
        <v>0</v>
      </c>
      <c r="F34" s="2">
        <v>0</v>
      </c>
      <c r="G34" s="9"/>
      <c r="H34" s="9"/>
      <c r="I34" s="9"/>
      <c r="J34" s="9"/>
      <c r="K34" s="9"/>
      <c r="L34" s="9"/>
      <c r="M34" s="9" t="str">
        <f>CONCATENATE("+towgs84=",datum[[#This Row],[delta_x]],",",datum[[#This Row],[delta_y]],",",datum[[#This Row],[delta_z]],IF(ISBLANK(datum[[#This Row],[r_x]]),"",CONCATENATE(",",-datum[[#This Row],[r_x]],",",-datum[[#This Row],[r_y]],",",-datum[[#This Row],[r_z]],",",datum[[#This Row],[scale_ppm]])))</f>
        <v>+towgs84=0,0,0</v>
      </c>
      <c r="N34" s="9" t="str">
        <f>INDEX(ellips[],MATCH(datum[[#This Row],[ellipsoid]],ellips[name],0),COLUMN(ellips[[#Headers],[proj]]))</f>
        <v>+ellps=GRS80</v>
      </c>
      <c r="O34" s="10" t="str">
        <f>IF(ISBLANK(datum[[#This Row],[pr_mer]]),"","+pm="&amp;datum[[#This Row],[pr_mer]])</f>
        <v/>
      </c>
      <c r="P34" s="12" t="str">
        <f>TRIM(CONCATENATE(datum[[#This Row],[ellps]]," ",IF(ISBLANK(datum[[#This Row],[proj_code]]),datum[[#This Row],[towgs84]],"+datum="&amp;datum[[#This Row],[proj_code]])," ",datum[[#This Row],[pm]]))</f>
        <v>+ellps=GRS80 +towgs84=0,0,0</v>
      </c>
    </row>
    <row r="35" spans="1:16" ht="33.75" x14ac:dyDescent="0.25">
      <c r="A35" s="2">
        <v>34</v>
      </c>
      <c r="B35" s="2" t="s">
        <v>101</v>
      </c>
      <c r="C35" s="2" t="s">
        <v>8</v>
      </c>
      <c r="D35" s="2">
        <v>-100</v>
      </c>
      <c r="E35" s="2">
        <v>-248</v>
      </c>
      <c r="F35" s="2">
        <v>259</v>
      </c>
      <c r="G35" s="9"/>
      <c r="H35" s="9"/>
      <c r="I35" s="9"/>
      <c r="J35" s="9"/>
      <c r="K35" s="9"/>
      <c r="L35" s="9"/>
      <c r="M35" s="9" t="str">
        <f>CONCATENATE("+towgs84=",datum[[#This Row],[delta_x]],",",datum[[#This Row],[delta_y]],",",datum[[#This Row],[delta_z]],IF(ISBLANK(datum[[#This Row],[r_x]]),"",CONCATENATE(",",-datum[[#This Row],[r_x]],",",-datum[[#This Row],[r_y]],",",-datum[[#This Row],[r_z]],",",datum[[#This Row],[scale_ppm]])))</f>
        <v>+towgs84=-100,-248,259</v>
      </c>
      <c r="N35" s="9" t="str">
        <f>INDEX(ellips[],MATCH(datum[[#This Row],[ellipsoid]],ellips[name],0),COLUMN(ellips[[#Headers],[proj]]))</f>
        <v>+ellps=clrk66</v>
      </c>
      <c r="O35" s="10" t="str">
        <f>IF(ISBLANK(datum[[#This Row],[pr_mer]]),"","+pm="&amp;datum[[#This Row],[pr_mer]])</f>
        <v/>
      </c>
      <c r="P35" s="12" t="str">
        <f>TRIM(CONCATENATE(datum[[#This Row],[ellps]]," ",IF(ISBLANK(datum[[#This Row],[proj_code]]),datum[[#This Row],[towgs84]],"+datum="&amp;datum[[#This Row],[proj_code]])," ",datum[[#This Row],[pm]]))</f>
        <v>+ellps=clrk66 +towgs84=-100,-248,259</v>
      </c>
    </row>
    <row r="36" spans="1:16" ht="33.75" x14ac:dyDescent="0.25">
      <c r="A36" s="2">
        <v>35</v>
      </c>
      <c r="B36" s="2" t="s">
        <v>102</v>
      </c>
      <c r="C36" s="2" t="s">
        <v>5</v>
      </c>
      <c r="D36" s="2">
        <v>252</v>
      </c>
      <c r="E36" s="2">
        <v>-209</v>
      </c>
      <c r="F36" s="2">
        <v>-751</v>
      </c>
      <c r="G36" s="9"/>
      <c r="H36" s="9"/>
      <c r="I36" s="9"/>
      <c r="J36" s="9"/>
      <c r="K36" s="9"/>
      <c r="L36" s="9"/>
      <c r="M36" s="9" t="str">
        <f>CONCATENATE("+towgs84=",datum[[#This Row],[delta_x]],",",datum[[#This Row],[delta_y]],",",datum[[#This Row],[delta_z]],IF(ISBLANK(datum[[#This Row],[r_x]]),"",CONCATENATE(",",-datum[[#This Row],[r_x]],",",-datum[[#This Row],[r_y]],",",-datum[[#This Row],[r_z]],",",datum[[#This Row],[scale_ppm]])))</f>
        <v>+towgs84=252,-209,-751</v>
      </c>
      <c r="N36" s="9" t="str">
        <f>INDEX(ellips[],MATCH(datum[[#This Row],[ellipsoid]],ellips[name],0),COLUMN(ellips[[#Headers],[proj]]))</f>
        <v>+ellps=intl</v>
      </c>
      <c r="O36" s="10" t="str">
        <f>IF(ISBLANK(datum[[#This Row],[pr_mer]]),"","+pm="&amp;datum[[#This Row],[pr_mer]])</f>
        <v/>
      </c>
      <c r="P36" s="12" t="str">
        <f>TRIM(CONCATENATE(datum[[#This Row],[ellps]]," ",IF(ISBLANK(datum[[#This Row],[proj_code]]),datum[[#This Row],[towgs84]],"+datum="&amp;datum[[#This Row],[proj_code]])," ",datum[[#This Row],[pm]]))</f>
        <v>+ellps=intl +towgs84=252,-209,-751</v>
      </c>
    </row>
    <row r="37" spans="1:16" ht="22.5" x14ac:dyDescent="0.25">
      <c r="A37" s="2">
        <v>36</v>
      </c>
      <c r="B37" s="2" t="s">
        <v>103</v>
      </c>
      <c r="C37" s="2" t="s">
        <v>5</v>
      </c>
      <c r="D37" s="2">
        <v>16</v>
      </c>
      <c r="E37" s="2">
        <v>196</v>
      </c>
      <c r="F37" s="2">
        <v>93</v>
      </c>
      <c r="G37" s="9"/>
      <c r="H37" s="9"/>
      <c r="I37" s="9"/>
      <c r="J37" s="9"/>
      <c r="K37" s="9"/>
      <c r="L37" s="9"/>
      <c r="M37" s="9" t="str">
        <f>CONCATENATE("+towgs84=",datum[[#This Row],[delta_x]],",",datum[[#This Row],[delta_y]],",",datum[[#This Row],[delta_z]],IF(ISBLANK(datum[[#This Row],[r_x]]),"",CONCATENATE(",",-datum[[#This Row],[r_x]],",",-datum[[#This Row],[r_y]],",",-datum[[#This Row],[r_z]],",",datum[[#This Row],[scale_ppm]])))</f>
        <v>+towgs84=16,196,93</v>
      </c>
      <c r="N37" s="9" t="str">
        <f>INDEX(ellips[],MATCH(datum[[#This Row],[ellipsoid]],ellips[name],0),COLUMN(ellips[[#Headers],[proj]]))</f>
        <v>+ellps=intl</v>
      </c>
      <c r="O37" s="10" t="str">
        <f>IF(ISBLANK(datum[[#This Row],[pr_mer]]),"","+pm="&amp;datum[[#This Row],[pr_mer]])</f>
        <v/>
      </c>
      <c r="P37" s="12" t="str">
        <f>TRIM(CONCATENATE(datum[[#This Row],[ellps]]," ",IF(ISBLANK(datum[[#This Row],[proj_code]]),datum[[#This Row],[towgs84]],"+datum="&amp;datum[[#This Row],[proj_code]])," ",datum[[#This Row],[pm]]))</f>
        <v>+ellps=intl +towgs84=16,196,93</v>
      </c>
    </row>
    <row r="38" spans="1:16" ht="22.5" x14ac:dyDescent="0.25">
      <c r="A38" s="2">
        <v>37</v>
      </c>
      <c r="B38" s="2" t="s">
        <v>104</v>
      </c>
      <c r="C38" s="2" t="s">
        <v>5</v>
      </c>
      <c r="D38" s="2">
        <v>-73</v>
      </c>
      <c r="E38" s="2">
        <v>46</v>
      </c>
      <c r="F38" s="2">
        <v>-86</v>
      </c>
      <c r="G38" s="9"/>
      <c r="H38" s="9"/>
      <c r="I38" s="9"/>
      <c r="J38" s="9"/>
      <c r="K38" s="9"/>
      <c r="L38" s="9"/>
      <c r="M38" s="9" t="str">
        <f>CONCATENATE("+towgs84=",datum[[#This Row],[delta_x]],",",datum[[#This Row],[delta_y]],",",datum[[#This Row],[delta_z]],IF(ISBLANK(datum[[#This Row],[r_x]]),"",CONCATENATE(",",-datum[[#This Row],[r_x]],",",-datum[[#This Row],[r_y]],",",-datum[[#This Row],[r_z]],",",datum[[#This Row],[scale_ppm]])))</f>
        <v>+towgs84=-73,46,-86</v>
      </c>
      <c r="N38" s="9" t="str">
        <f>INDEX(ellips[],MATCH(datum[[#This Row],[ellipsoid]],ellips[name],0),COLUMN(ellips[[#Headers],[proj]]))</f>
        <v>+ellps=intl</v>
      </c>
      <c r="O38" s="10" t="str">
        <f>IF(ISBLANK(datum[[#This Row],[pr_mer]]),"","+pm="&amp;datum[[#This Row],[pr_mer]])</f>
        <v/>
      </c>
      <c r="P38" s="12" t="str">
        <f>TRIM(CONCATENATE(datum[[#This Row],[ellps]]," ",IF(ISBLANK(datum[[#This Row],[proj_code]]),datum[[#This Row],[towgs84]],"+datum="&amp;datum[[#This Row],[proj_code]])," ",datum[[#This Row],[pm]]))</f>
        <v>+ellps=intl +towgs84=-73,46,-86</v>
      </c>
    </row>
    <row r="39" spans="1:16" ht="22.5" x14ac:dyDescent="0.25">
      <c r="A39" s="2">
        <v>38</v>
      </c>
      <c r="B39" s="2" t="s">
        <v>105</v>
      </c>
      <c r="C39" s="2" t="s">
        <v>5</v>
      </c>
      <c r="D39" s="2">
        <v>-156</v>
      </c>
      <c r="E39" s="2">
        <v>-271</v>
      </c>
      <c r="F39" s="2">
        <v>-189</v>
      </c>
      <c r="G39" s="9"/>
      <c r="H39" s="9"/>
      <c r="I39" s="9"/>
      <c r="J39" s="9"/>
      <c r="K39" s="9"/>
      <c r="L39" s="9"/>
      <c r="M39" s="9" t="str">
        <f>CONCATENATE("+towgs84=",datum[[#This Row],[delta_x]],",",datum[[#This Row],[delta_y]],",",datum[[#This Row],[delta_z]],IF(ISBLANK(datum[[#This Row],[r_x]]),"",CONCATENATE(",",-datum[[#This Row],[r_x]],",",-datum[[#This Row],[r_y]],",",-datum[[#This Row],[r_z]],",",datum[[#This Row],[scale_ppm]])))</f>
        <v>+towgs84=-156,-271,-189</v>
      </c>
      <c r="N39" s="9" t="str">
        <f>INDEX(ellips[],MATCH(datum[[#This Row],[ellipsoid]],ellips[name],0),COLUMN(ellips[[#Headers],[proj]]))</f>
        <v>+ellps=intl</v>
      </c>
      <c r="O39" s="10" t="str">
        <f>IF(ISBLANK(datum[[#This Row],[pr_mer]]),"","+pm="&amp;datum[[#This Row],[pr_mer]])</f>
        <v/>
      </c>
      <c r="P39" s="12" t="str">
        <f>TRIM(CONCATENATE(datum[[#This Row],[ellps]]," ",IF(ISBLANK(datum[[#This Row],[proj_code]]),datum[[#This Row],[towgs84]],"+datum="&amp;datum[[#This Row],[proj_code]])," ",datum[[#This Row],[pm]]))</f>
        <v>+ellps=intl +towgs84=-156,-271,-189</v>
      </c>
    </row>
    <row r="40" spans="1:16" ht="22.5" x14ac:dyDescent="0.25">
      <c r="A40" s="2">
        <v>39</v>
      </c>
      <c r="B40" s="2" t="s">
        <v>106</v>
      </c>
      <c r="C40" s="2" t="s">
        <v>5</v>
      </c>
      <c r="D40" s="2">
        <v>-634</v>
      </c>
      <c r="E40" s="2">
        <v>-549</v>
      </c>
      <c r="F40" s="2">
        <v>-201</v>
      </c>
      <c r="G40" s="9"/>
      <c r="H40" s="9"/>
      <c r="I40" s="9"/>
      <c r="J40" s="9"/>
      <c r="K40" s="9"/>
      <c r="L40" s="9"/>
      <c r="M40" s="9" t="str">
        <f>CONCATENATE("+towgs84=",datum[[#This Row],[delta_x]],",",datum[[#This Row],[delta_y]],",",datum[[#This Row],[delta_z]],IF(ISBLANK(datum[[#This Row],[r_x]]),"",CONCATENATE(",",-datum[[#This Row],[r_x]],",",-datum[[#This Row],[r_y]],",",-datum[[#This Row],[r_z]],",",datum[[#This Row],[scale_ppm]])))</f>
        <v>+towgs84=-634,-549,-201</v>
      </c>
      <c r="N40" s="9" t="str">
        <f>INDEX(ellips[],MATCH(datum[[#This Row],[ellipsoid]],ellips[name],0),COLUMN(ellips[[#Headers],[proj]]))</f>
        <v>+ellps=intl</v>
      </c>
      <c r="O40" s="10" t="str">
        <f>IF(ISBLANK(datum[[#This Row],[pr_mer]]),"","+pm="&amp;datum[[#This Row],[pr_mer]])</f>
        <v/>
      </c>
      <c r="P40" s="12" t="str">
        <f>TRIM(CONCATENATE(datum[[#This Row],[ellps]]," ",IF(ISBLANK(datum[[#This Row],[proj_code]]),datum[[#This Row],[towgs84]],"+datum="&amp;datum[[#This Row],[proj_code]])," ",datum[[#This Row],[pm]]))</f>
        <v>+ellps=intl +towgs84=-634,-549,-201</v>
      </c>
    </row>
    <row r="41" spans="1:16" ht="33.75" x14ac:dyDescent="0.25">
      <c r="A41" s="2">
        <v>40</v>
      </c>
      <c r="B41" s="2" t="s">
        <v>107</v>
      </c>
      <c r="C41" s="2" t="s">
        <v>11</v>
      </c>
      <c r="D41" s="2">
        <v>214</v>
      </c>
      <c r="E41" s="2">
        <v>836</v>
      </c>
      <c r="F41" s="2">
        <v>303</v>
      </c>
      <c r="G41" s="9"/>
      <c r="H41" s="9"/>
      <c r="I41" s="9"/>
      <c r="J41" s="9"/>
      <c r="K41" s="9"/>
      <c r="L41" s="9"/>
      <c r="M41" s="9" t="str">
        <f>CONCATENATE("+towgs84=",datum[[#This Row],[delta_x]],",",datum[[#This Row],[delta_y]],",",datum[[#This Row],[delta_z]],IF(ISBLANK(datum[[#This Row],[r_x]]),"",CONCATENATE(",",-datum[[#This Row],[r_x]],",",-datum[[#This Row],[r_y]],",",-datum[[#This Row],[r_z]],",",datum[[#This Row],[scale_ppm]])))</f>
        <v>+towgs84=214,836,303</v>
      </c>
      <c r="N41" s="9" t="str">
        <f>INDEX(ellips[],MATCH(datum[[#This Row],[ellipsoid]],ellips[name],0),COLUMN(ellips[[#Headers],[proj]]))</f>
        <v>+a=6377276.345 +rf=300.8017</v>
      </c>
      <c r="O41" s="10" t="str">
        <f>IF(ISBLANK(datum[[#This Row],[pr_mer]]),"","+pm="&amp;datum[[#This Row],[pr_mer]])</f>
        <v/>
      </c>
      <c r="P41" s="12" t="str">
        <f>TRIM(CONCATENATE(datum[[#This Row],[ellps]]," ",IF(ISBLANK(datum[[#This Row],[proj_code]]),datum[[#This Row],[towgs84]],"+datum="&amp;datum[[#This Row],[proj_code]])," ",datum[[#This Row],[pm]]))</f>
        <v>+a=6377276.345 +rf=300.8017 +towgs84=214,836,303</v>
      </c>
    </row>
    <row r="42" spans="1:16" ht="33.75" x14ac:dyDescent="0.25">
      <c r="A42" s="2">
        <v>41</v>
      </c>
      <c r="B42" s="2" t="s">
        <v>108</v>
      </c>
      <c r="C42" s="2" t="s">
        <v>11</v>
      </c>
      <c r="D42" s="2">
        <v>289</v>
      </c>
      <c r="E42" s="2">
        <v>734</v>
      </c>
      <c r="F42" s="2">
        <v>257</v>
      </c>
      <c r="G42" s="9"/>
      <c r="H42" s="9"/>
      <c r="I42" s="9"/>
      <c r="J42" s="9"/>
      <c r="K42" s="9"/>
      <c r="L42" s="9"/>
      <c r="M42" s="9" t="str">
        <f>CONCATENATE("+towgs84=",datum[[#This Row],[delta_x]],",",datum[[#This Row],[delta_y]],",",datum[[#This Row],[delta_z]],IF(ISBLANK(datum[[#This Row],[r_x]]),"",CONCATENATE(",",-datum[[#This Row],[r_x]],",",-datum[[#This Row],[r_y]],",",-datum[[#This Row],[r_z]],",",datum[[#This Row],[scale_ppm]])))</f>
        <v>+towgs84=289,734,257</v>
      </c>
      <c r="N42" s="9" t="str">
        <f>INDEX(ellips[],MATCH(datum[[#This Row],[ellipsoid]],ellips[name],0),COLUMN(ellips[[#Headers],[proj]]))</f>
        <v>+a=6377276.345 +rf=300.8017</v>
      </c>
      <c r="O42" s="10" t="str">
        <f>IF(ISBLANK(datum[[#This Row],[pr_mer]]),"","+pm="&amp;datum[[#This Row],[pr_mer]])</f>
        <v/>
      </c>
      <c r="P42" s="12" t="str">
        <f>TRIM(CONCATENATE(datum[[#This Row],[ellps]]," ",IF(ISBLANK(datum[[#This Row],[proj_code]]),datum[[#This Row],[towgs84]],"+datum="&amp;datum[[#This Row],[proj_code]])," ",datum[[#This Row],[pm]]))</f>
        <v>+a=6377276.345 +rf=300.8017 +towgs84=289,734,257</v>
      </c>
    </row>
    <row r="43" spans="1:16" ht="33.75" x14ac:dyDescent="0.25">
      <c r="A43" s="2">
        <v>42</v>
      </c>
      <c r="B43" s="2" t="s">
        <v>109</v>
      </c>
      <c r="C43" s="2" t="s">
        <v>13</v>
      </c>
      <c r="D43" s="2">
        <v>506</v>
      </c>
      <c r="E43" s="2">
        <v>-122</v>
      </c>
      <c r="F43" s="2">
        <v>611</v>
      </c>
      <c r="G43" s="9"/>
      <c r="H43" s="9"/>
      <c r="I43" s="9"/>
      <c r="J43" s="9"/>
      <c r="K43" s="9"/>
      <c r="L43" s="16" t="s">
        <v>417</v>
      </c>
      <c r="M43" s="9" t="str">
        <f>CONCATENATE("+towgs84=",datum[[#This Row],[delta_x]],",",datum[[#This Row],[delta_y]],",",datum[[#This Row],[delta_z]],IF(ISBLANK(datum[[#This Row],[r_x]]),"",CONCATENATE(",",-datum[[#This Row],[r_x]],",",-datum[[#This Row],[r_y]],",",-datum[[#This Row],[r_z]],",",datum[[#This Row],[scale_ppm]])))</f>
        <v>+towgs84=506,-122,611</v>
      </c>
      <c r="N43" s="9" t="str">
        <f>INDEX(ellips[],MATCH(datum[[#This Row],[ellipsoid]],ellips[name],0),COLUMN(ellips[[#Headers],[proj]]))</f>
        <v>+a=6377340.189 +rf=299.3249646</v>
      </c>
      <c r="O43" s="10" t="str">
        <f>IF(ISBLANK(datum[[#This Row],[pr_mer]]),"","+pm="&amp;datum[[#This Row],[pr_mer]])</f>
        <v/>
      </c>
      <c r="P43" s="12" t="str">
        <f>TRIM(CONCATENATE(datum[[#This Row],[ellps]]," ",IF(ISBLANK(datum[[#This Row],[proj_code]]),datum[[#This Row],[towgs84]],"+datum="&amp;datum[[#This Row],[proj_code]])," ",datum[[#This Row],[pm]]))</f>
        <v>+a=6377340.189 +rf=299.3249646 +datum=ire65</v>
      </c>
    </row>
    <row r="44" spans="1:16" ht="33.75" x14ac:dyDescent="0.25">
      <c r="A44" s="2">
        <v>43</v>
      </c>
      <c r="B44" s="2" t="s">
        <v>110</v>
      </c>
      <c r="C44" s="2" t="s">
        <v>5</v>
      </c>
      <c r="D44" s="2">
        <v>208</v>
      </c>
      <c r="E44" s="2">
        <v>-435</v>
      </c>
      <c r="F44" s="2">
        <v>-229</v>
      </c>
      <c r="G44" s="9"/>
      <c r="H44" s="9"/>
      <c r="I44" s="9"/>
      <c r="J44" s="9"/>
      <c r="K44" s="9"/>
      <c r="L44" s="9"/>
      <c r="M44" s="9" t="str">
        <f>CONCATENATE("+towgs84=",datum[[#This Row],[delta_x]],",",datum[[#This Row],[delta_y]],",",datum[[#This Row],[delta_z]],IF(ISBLANK(datum[[#This Row],[r_x]]),"",CONCATENATE(",",-datum[[#This Row],[r_x]],",",-datum[[#This Row],[r_y]],",",-datum[[#This Row],[r_z]],",",datum[[#This Row],[scale_ppm]])))</f>
        <v>+towgs84=208,-435,-229</v>
      </c>
      <c r="N44" s="9" t="str">
        <f>INDEX(ellips[],MATCH(datum[[#This Row],[ellipsoid]],ellips[name],0),COLUMN(ellips[[#Headers],[proj]]))</f>
        <v>+ellps=intl</v>
      </c>
      <c r="O44" s="10" t="str">
        <f>IF(ISBLANK(datum[[#This Row],[pr_mer]]),"","+pm="&amp;datum[[#This Row],[pr_mer]])</f>
        <v/>
      </c>
      <c r="P44" s="12" t="str">
        <f>TRIM(CONCATENATE(datum[[#This Row],[ellps]]," ",IF(ISBLANK(datum[[#This Row],[proj_code]]),datum[[#This Row],[towgs84]],"+datum="&amp;datum[[#This Row],[proj_code]])," ",datum[[#This Row],[pm]]))</f>
        <v>+ellps=intl +towgs84=208,-435,-229</v>
      </c>
    </row>
    <row r="45" spans="1:16" ht="22.5" x14ac:dyDescent="0.25">
      <c r="A45" s="2">
        <v>44</v>
      </c>
      <c r="B45" s="2" t="s">
        <v>111</v>
      </c>
      <c r="C45" s="2" t="s">
        <v>5</v>
      </c>
      <c r="D45" s="2">
        <v>191</v>
      </c>
      <c r="E45" s="2">
        <v>-77</v>
      </c>
      <c r="F45" s="2">
        <v>-204</v>
      </c>
      <c r="G45" s="9"/>
      <c r="H45" s="9"/>
      <c r="I45" s="9"/>
      <c r="J45" s="9"/>
      <c r="K45" s="9"/>
      <c r="L45" s="9"/>
      <c r="M45" s="9" t="str">
        <f>CONCATENATE("+towgs84=",datum[[#This Row],[delta_x]],",",datum[[#This Row],[delta_y]],",",datum[[#This Row],[delta_z]],IF(ISBLANK(datum[[#This Row],[r_x]]),"",CONCATENATE(",",-datum[[#This Row],[r_x]],",",-datum[[#This Row],[r_y]],",",-datum[[#This Row],[r_z]],",",datum[[#This Row],[scale_ppm]])))</f>
        <v>+towgs84=191,-77,-204</v>
      </c>
      <c r="N45" s="9" t="str">
        <f>INDEX(ellips[],MATCH(datum[[#This Row],[ellipsoid]],ellips[name],0),COLUMN(ellips[[#Headers],[proj]]))</f>
        <v>+ellps=intl</v>
      </c>
      <c r="O45" s="10" t="str">
        <f>IF(ISBLANK(datum[[#This Row],[pr_mer]]),"","+pm="&amp;datum[[#This Row],[pr_mer]])</f>
        <v/>
      </c>
      <c r="P45" s="12" t="str">
        <f>TRIM(CONCATENATE(datum[[#This Row],[ellps]]," ",IF(ISBLANK(datum[[#This Row],[proj_code]]),datum[[#This Row],[towgs84]],"+datum="&amp;datum[[#This Row],[proj_code]])," ",datum[[#This Row],[pm]]))</f>
        <v>+ellps=intl +towgs84=191,-77,-204</v>
      </c>
    </row>
    <row r="46" spans="1:16" ht="33.75" x14ac:dyDescent="0.25">
      <c r="A46" s="2">
        <v>45</v>
      </c>
      <c r="B46" s="2" t="s">
        <v>112</v>
      </c>
      <c r="C46" s="2" t="s">
        <v>11</v>
      </c>
      <c r="D46" s="2">
        <v>-97</v>
      </c>
      <c r="E46" s="2">
        <v>787</v>
      </c>
      <c r="F46" s="2">
        <v>86</v>
      </c>
      <c r="G46" s="9"/>
      <c r="H46" s="9"/>
      <c r="I46" s="9"/>
      <c r="J46" s="9"/>
      <c r="K46" s="9"/>
      <c r="L46" s="9"/>
      <c r="M46" s="9" t="str">
        <f>CONCATENATE("+towgs84=",datum[[#This Row],[delta_x]],",",datum[[#This Row],[delta_y]],",",datum[[#This Row],[delta_z]],IF(ISBLANK(datum[[#This Row],[r_x]]),"",CONCATENATE(",",-datum[[#This Row],[r_x]],",",-datum[[#This Row],[r_y]],",",-datum[[#This Row],[r_z]],",",datum[[#This Row],[scale_ppm]])))</f>
        <v>+towgs84=-97,787,86</v>
      </c>
      <c r="N46" s="9" t="str">
        <f>INDEX(ellips[],MATCH(datum[[#This Row],[ellipsoid]],ellips[name],0),COLUMN(ellips[[#Headers],[proj]]))</f>
        <v>+a=6377276.345 +rf=300.8017</v>
      </c>
      <c r="O46" s="10" t="str">
        <f>IF(ISBLANK(datum[[#This Row],[pr_mer]]),"","+pm="&amp;datum[[#This Row],[pr_mer]])</f>
        <v/>
      </c>
      <c r="P46" s="12" t="str">
        <f>TRIM(CONCATENATE(datum[[#This Row],[ellps]]," ",IF(ISBLANK(datum[[#This Row],[proj_code]]),datum[[#This Row],[towgs84]],"+datum="&amp;datum[[#This Row],[proj_code]])," ",datum[[#This Row],[pm]]))</f>
        <v>+a=6377276.345 +rf=300.8017 +towgs84=-97,787,86</v>
      </c>
    </row>
    <row r="47" spans="1:16" ht="22.5" x14ac:dyDescent="0.25">
      <c r="A47" s="2">
        <v>46</v>
      </c>
      <c r="B47" s="2" t="s">
        <v>113</v>
      </c>
      <c r="C47" s="2" t="s">
        <v>5</v>
      </c>
      <c r="D47" s="2">
        <v>145</v>
      </c>
      <c r="E47" s="2">
        <v>-187</v>
      </c>
      <c r="F47" s="2">
        <v>103</v>
      </c>
      <c r="G47" s="9"/>
      <c r="H47" s="9"/>
      <c r="I47" s="9"/>
      <c r="J47" s="9"/>
      <c r="K47" s="9"/>
      <c r="L47" s="9"/>
      <c r="M47" s="9" t="str">
        <f>CONCATENATE("+towgs84=",datum[[#This Row],[delta_x]],",",datum[[#This Row],[delta_y]],",",datum[[#This Row],[delta_z]],IF(ISBLANK(datum[[#This Row],[r_x]]),"",CONCATENATE(",",-datum[[#This Row],[r_x]],",",-datum[[#This Row],[r_y]],",",-datum[[#This Row],[r_z]],",",datum[[#This Row],[scale_ppm]])))</f>
        <v>+towgs84=145,-187,103</v>
      </c>
      <c r="N47" s="9" t="str">
        <f>INDEX(ellips[],MATCH(datum[[#This Row],[ellipsoid]],ellips[name],0),COLUMN(ellips[[#Headers],[proj]]))</f>
        <v>+ellps=intl</v>
      </c>
      <c r="O47" s="10" t="str">
        <f>IF(ISBLANK(datum[[#This Row],[pr_mer]]),"","+pm="&amp;datum[[#This Row],[pr_mer]])</f>
        <v/>
      </c>
      <c r="P47" s="12" t="str">
        <f>TRIM(CONCATENATE(datum[[#This Row],[ellps]]," ",IF(ISBLANK(datum[[#This Row],[proj_code]]),datum[[#This Row],[towgs84]],"+datum="&amp;datum[[#This Row],[proj_code]])," ",datum[[#This Row],[pm]]))</f>
        <v>+ellps=intl +towgs84=145,-187,103</v>
      </c>
    </row>
    <row r="48" spans="1:16" ht="33.75" x14ac:dyDescent="0.25">
      <c r="A48" s="2">
        <v>47</v>
      </c>
      <c r="B48" s="2" t="s">
        <v>114</v>
      </c>
      <c r="C48" s="1" t="s">
        <v>17</v>
      </c>
      <c r="D48" s="2">
        <v>-11</v>
      </c>
      <c r="E48" s="2">
        <v>851</v>
      </c>
      <c r="F48" s="2">
        <v>5</v>
      </c>
      <c r="G48" s="9"/>
      <c r="H48" s="9"/>
      <c r="I48" s="9"/>
      <c r="J48" s="9"/>
      <c r="K48" s="9"/>
      <c r="L48" s="9"/>
      <c r="M48" s="9" t="str">
        <f>CONCATENATE("+towgs84=",datum[[#This Row],[delta_x]],",",datum[[#This Row],[delta_y]],",",datum[[#This Row],[delta_z]],IF(ISBLANK(datum[[#This Row],[r_x]]),"",CONCATENATE(",",-datum[[#This Row],[r_x]],",",-datum[[#This Row],[r_y]],",",-datum[[#This Row],[r_z]],",",datum[[#This Row],[scale_ppm]])))</f>
        <v>+towgs84=-11,851,5</v>
      </c>
      <c r="N48" s="9" t="str">
        <f>INDEX(ellips[],MATCH(datum[[#This Row],[ellipsoid]],ellips[name],0),COLUMN(ellips[[#Headers],[proj]]))</f>
        <v>+a=6377304.063 +rf=300.8017</v>
      </c>
      <c r="O48" s="10" t="str">
        <f>IF(ISBLANK(datum[[#This Row],[pr_mer]]),"","+pm="&amp;datum[[#This Row],[pr_mer]])</f>
        <v/>
      </c>
      <c r="P48" s="12" t="str">
        <f>TRIM(CONCATENATE(datum[[#This Row],[ellps]]," ",IF(ISBLANK(datum[[#This Row],[proj_code]]),datum[[#This Row],[towgs84]],"+datum="&amp;datum[[#This Row],[proj_code]])," ",datum[[#This Row],[pm]]))</f>
        <v>+a=6377304.063 +rf=300.8017 +towgs84=-11,851,5</v>
      </c>
    </row>
    <row r="49" spans="1:16" ht="22.5" x14ac:dyDescent="0.25">
      <c r="A49" s="2">
        <v>48</v>
      </c>
      <c r="B49" s="2" t="s">
        <v>115</v>
      </c>
      <c r="C49" s="2" t="s">
        <v>8</v>
      </c>
      <c r="D49" s="2">
        <v>42</v>
      </c>
      <c r="E49" s="2">
        <v>124</v>
      </c>
      <c r="F49" s="2">
        <v>147</v>
      </c>
      <c r="G49" s="9"/>
      <c r="H49" s="9"/>
      <c r="I49" s="9"/>
      <c r="J49" s="9"/>
      <c r="K49" s="9"/>
      <c r="L49" s="9"/>
      <c r="M49" s="9" t="str">
        <f>CONCATENATE("+towgs84=",datum[[#This Row],[delta_x]],",",datum[[#This Row],[delta_y]],",",datum[[#This Row],[delta_z]],IF(ISBLANK(datum[[#This Row],[r_x]]),"",CONCATENATE(",",-datum[[#This Row],[r_x]],",",-datum[[#This Row],[r_y]],",",-datum[[#This Row],[r_z]],",",datum[[#This Row],[scale_ppm]])))</f>
        <v>+towgs84=42,124,147</v>
      </c>
      <c r="N49" s="9" t="str">
        <f>INDEX(ellips[],MATCH(datum[[#This Row],[ellipsoid]],ellips[name],0),COLUMN(ellips[[#Headers],[proj]]))</f>
        <v>+ellps=clrk66</v>
      </c>
      <c r="O49" s="10" t="str">
        <f>IF(ISBLANK(datum[[#This Row],[pr_mer]]),"","+pm="&amp;datum[[#This Row],[pr_mer]])</f>
        <v/>
      </c>
      <c r="P49" s="12" t="str">
        <f>TRIM(CONCATENATE(datum[[#This Row],[ellps]]," ",IF(ISBLANK(datum[[#This Row],[proj_code]]),datum[[#This Row],[towgs84]],"+datum="&amp;datum[[#This Row],[proj_code]])," ",datum[[#This Row],[pm]]))</f>
        <v>+ellps=clrk66 +towgs84=42,124,147</v>
      </c>
    </row>
    <row r="50" spans="1:16" ht="33.75" x14ac:dyDescent="0.25">
      <c r="A50" s="2">
        <v>49</v>
      </c>
      <c r="B50" s="2" t="s">
        <v>116</v>
      </c>
      <c r="C50" s="2" t="s">
        <v>7</v>
      </c>
      <c r="D50" s="2">
        <v>-90</v>
      </c>
      <c r="E50" s="2">
        <v>40</v>
      </c>
      <c r="F50" s="2">
        <v>88</v>
      </c>
      <c r="G50" s="9"/>
      <c r="H50" s="9"/>
      <c r="I50" s="9"/>
      <c r="J50" s="9"/>
      <c r="K50" s="9"/>
      <c r="L50" s="9"/>
      <c r="M50" s="9" t="str">
        <f>CONCATENATE("+towgs84=",datum[[#This Row],[delta_x]],",",datum[[#This Row],[delta_y]],",",datum[[#This Row],[delta_z]],IF(ISBLANK(datum[[#This Row],[r_x]]),"",CONCATENATE(",",-datum[[#This Row],[r_x]],",",-datum[[#This Row],[r_y]],",",-datum[[#This Row],[r_z]],",",datum[[#This Row],[scale_ppm]])))</f>
        <v>+towgs84=-90,40,88</v>
      </c>
      <c r="N50" s="9" t="str">
        <f>INDEX(ellips[],MATCH(datum[[#This Row],[ellipsoid]],ellips[name],0),COLUMN(ellips[[#Headers],[proj]]))</f>
        <v>+ellps=clrk80</v>
      </c>
      <c r="O50" s="10" t="str">
        <f>IF(ISBLANK(datum[[#This Row],[pr_mer]]),"","+pm="&amp;datum[[#This Row],[pr_mer]])</f>
        <v/>
      </c>
      <c r="P50" s="12" t="str">
        <f>TRIM(CONCATENATE(datum[[#This Row],[ellps]]," ",IF(ISBLANK(datum[[#This Row],[proj_code]]),datum[[#This Row],[towgs84]],"+datum="&amp;datum[[#This Row],[proj_code]])," ",datum[[#This Row],[pm]]))</f>
        <v>+ellps=clrk80 +towgs84=-90,40,88</v>
      </c>
    </row>
    <row r="51" spans="1:16" ht="22.5" x14ac:dyDescent="0.25">
      <c r="A51" s="2">
        <v>50</v>
      </c>
      <c r="B51" s="2" t="s">
        <v>117</v>
      </c>
      <c r="C51" s="2" t="s">
        <v>8</v>
      </c>
      <c r="D51" s="2">
        <v>-133</v>
      </c>
      <c r="E51" s="2">
        <v>-77</v>
      </c>
      <c r="F51" s="2">
        <v>-51</v>
      </c>
      <c r="G51" s="9"/>
      <c r="H51" s="9"/>
      <c r="I51" s="9"/>
      <c r="J51" s="9"/>
      <c r="K51" s="9"/>
      <c r="L51" s="9"/>
      <c r="M51" s="9" t="str">
        <f>CONCATENATE("+towgs84=",datum[[#This Row],[delta_x]],",",datum[[#This Row],[delta_y]],",",datum[[#This Row],[delta_z]],IF(ISBLANK(datum[[#This Row],[r_x]]),"",CONCATENATE(",",-datum[[#This Row],[r_x]],",",-datum[[#This Row],[r_y]],",",-datum[[#This Row],[r_z]],",",datum[[#This Row],[scale_ppm]])))</f>
        <v>+towgs84=-133,-77,-51</v>
      </c>
      <c r="N51" s="9" t="str">
        <f>INDEX(ellips[],MATCH(datum[[#This Row],[ellipsoid]],ellips[name],0),COLUMN(ellips[[#Headers],[proj]]))</f>
        <v>+ellps=clrk66</v>
      </c>
      <c r="O51" s="10" t="str">
        <f>IF(ISBLANK(datum[[#This Row],[pr_mer]]),"","+pm="&amp;datum[[#This Row],[pr_mer]])</f>
        <v/>
      </c>
      <c r="P51" s="12" t="str">
        <f>TRIM(CONCATENATE(datum[[#This Row],[ellps]]," ",IF(ISBLANK(datum[[#This Row],[proj_code]]),datum[[#This Row],[towgs84]],"+datum="&amp;datum[[#This Row],[proj_code]])," ",datum[[#This Row],[pm]]))</f>
        <v>+ellps=clrk66 +towgs84=-133,-77,-51</v>
      </c>
    </row>
    <row r="52" spans="1:16" ht="22.5" x14ac:dyDescent="0.25">
      <c r="A52" s="2">
        <v>51</v>
      </c>
      <c r="B52" s="2" t="s">
        <v>118</v>
      </c>
      <c r="C52" s="2" t="s">
        <v>8</v>
      </c>
      <c r="D52" s="2">
        <v>-133</v>
      </c>
      <c r="E52" s="2">
        <v>-79</v>
      </c>
      <c r="F52" s="2">
        <v>-72</v>
      </c>
      <c r="G52" s="9"/>
      <c r="H52" s="9"/>
      <c r="I52" s="9"/>
      <c r="J52" s="9"/>
      <c r="K52" s="9"/>
      <c r="L52" s="9"/>
      <c r="M52" s="9" t="str">
        <f>CONCATENATE("+towgs84=",datum[[#This Row],[delta_x]],",",datum[[#This Row],[delta_y]],",",datum[[#This Row],[delta_z]],IF(ISBLANK(datum[[#This Row],[r_x]]),"",CONCATENATE(",",-datum[[#This Row],[r_x]],",",-datum[[#This Row],[r_y]],",",-datum[[#This Row],[r_z]],",",datum[[#This Row],[scale_ppm]])))</f>
        <v>+towgs84=-133,-79,-72</v>
      </c>
      <c r="N52" s="9" t="str">
        <f>INDEX(ellips[],MATCH(datum[[#This Row],[ellipsoid]],ellips[name],0),COLUMN(ellips[[#Headers],[proj]]))</f>
        <v>+ellps=clrk66</v>
      </c>
      <c r="O52" s="10" t="str">
        <f>IF(ISBLANK(datum[[#This Row],[pr_mer]]),"","+pm="&amp;datum[[#This Row],[pr_mer]])</f>
        <v/>
      </c>
      <c r="P52" s="12" t="str">
        <f>TRIM(CONCATENATE(datum[[#This Row],[ellps]]," ",IF(ISBLANK(datum[[#This Row],[proj_code]]),datum[[#This Row],[towgs84]],"+datum="&amp;datum[[#This Row],[proj_code]])," ",datum[[#This Row],[pm]]))</f>
        <v>+ellps=clrk66 +towgs84=-133,-79,-72</v>
      </c>
    </row>
    <row r="53" spans="1:16" ht="33.75" x14ac:dyDescent="0.25">
      <c r="A53" s="2">
        <v>52</v>
      </c>
      <c r="B53" s="2" t="s">
        <v>119</v>
      </c>
      <c r="C53" s="2" t="s">
        <v>7</v>
      </c>
      <c r="D53" s="2">
        <v>41</v>
      </c>
      <c r="E53" s="2">
        <v>-220</v>
      </c>
      <c r="F53" s="2">
        <v>-134</v>
      </c>
      <c r="G53" s="9"/>
      <c r="H53" s="9"/>
      <c r="I53" s="9"/>
      <c r="J53" s="9"/>
      <c r="K53" s="9"/>
      <c r="L53" s="9"/>
      <c r="M53" s="9" t="str">
        <f>CONCATENATE("+towgs84=",datum[[#This Row],[delta_x]],",",datum[[#This Row],[delta_y]],",",datum[[#This Row],[delta_z]],IF(ISBLANK(datum[[#This Row],[r_x]]),"",CONCATENATE(",",-datum[[#This Row],[r_x]],",",-datum[[#This Row],[r_y]],",",-datum[[#This Row],[r_z]],",",datum[[#This Row],[scale_ppm]])))</f>
        <v>+towgs84=41,-220,-134</v>
      </c>
      <c r="N53" s="9" t="str">
        <f>INDEX(ellips[],MATCH(datum[[#This Row],[ellipsoid]],ellips[name],0),COLUMN(ellips[[#Headers],[proj]]))</f>
        <v>+ellps=clrk80</v>
      </c>
      <c r="O53" s="10" t="str">
        <f>IF(ISBLANK(datum[[#This Row],[pr_mer]]),"","+pm="&amp;datum[[#This Row],[pr_mer]])</f>
        <v/>
      </c>
      <c r="P53" s="12" t="str">
        <f>TRIM(CONCATENATE(datum[[#This Row],[ellps]]," ",IF(ISBLANK(datum[[#This Row],[proj_code]]),datum[[#This Row],[towgs84]],"+datum="&amp;datum[[#This Row],[proj_code]])," ",datum[[#This Row],[pm]]))</f>
        <v>+ellps=clrk80 +towgs84=41,-220,-134</v>
      </c>
    </row>
    <row r="54" spans="1:16" ht="22.5" x14ac:dyDescent="0.25">
      <c r="A54" s="2">
        <v>53</v>
      </c>
      <c r="B54" s="2" t="s">
        <v>120</v>
      </c>
      <c r="C54" s="2" t="s">
        <v>5</v>
      </c>
      <c r="D54" s="2">
        <v>-289</v>
      </c>
      <c r="E54" s="2">
        <v>-124</v>
      </c>
      <c r="F54" s="2">
        <v>60</v>
      </c>
      <c r="G54" s="9"/>
      <c r="H54" s="9"/>
      <c r="I54" s="9"/>
      <c r="J54" s="9"/>
      <c r="K54" s="9"/>
      <c r="L54" s="9"/>
      <c r="M54" s="9" t="str">
        <f>CONCATENATE("+towgs84=",datum[[#This Row],[delta_x]],",",datum[[#This Row],[delta_y]],",",datum[[#This Row],[delta_z]],IF(ISBLANK(datum[[#This Row],[r_x]]),"",CONCATENATE(",",-datum[[#This Row],[r_x]],",",-datum[[#This Row],[r_y]],",",-datum[[#This Row],[r_z]],",",datum[[#This Row],[scale_ppm]])))</f>
        <v>+towgs84=-289,-124,60</v>
      </c>
      <c r="N54" s="9" t="str">
        <f>INDEX(ellips[],MATCH(datum[[#This Row],[ellipsoid]],ellips[name],0),COLUMN(ellips[[#Headers],[proj]]))</f>
        <v>+ellps=intl</v>
      </c>
      <c r="O54" s="10" t="str">
        <f>IF(ISBLANK(datum[[#This Row],[pr_mer]]),"","+pm="&amp;datum[[#This Row],[pr_mer]])</f>
        <v/>
      </c>
      <c r="P54" s="12" t="str">
        <f>TRIM(CONCATENATE(datum[[#This Row],[ellps]]," ",IF(ISBLANK(datum[[#This Row],[proj_code]]),datum[[#This Row],[towgs84]],"+datum="&amp;datum[[#This Row],[proj_code]])," ",datum[[#This Row],[pm]]))</f>
        <v>+ellps=intl +towgs84=-289,-124,60</v>
      </c>
    </row>
    <row r="55" spans="1:16" ht="22.5" x14ac:dyDescent="0.25">
      <c r="A55" s="2">
        <v>54</v>
      </c>
      <c r="B55" s="2" t="s">
        <v>121</v>
      </c>
      <c r="C55" s="2" t="s">
        <v>10</v>
      </c>
      <c r="D55" s="2">
        <v>639</v>
      </c>
      <c r="E55" s="2">
        <v>405</v>
      </c>
      <c r="F55" s="2">
        <v>60</v>
      </c>
      <c r="G55" s="9"/>
      <c r="H55" s="9"/>
      <c r="I55" s="9"/>
      <c r="J55" s="9"/>
      <c r="K55" s="9"/>
      <c r="L55" s="9"/>
      <c r="M55" s="9" t="str">
        <f>CONCATENATE("+towgs84=",datum[[#This Row],[delta_x]],",",datum[[#This Row],[delta_y]],",",datum[[#This Row],[delta_z]],IF(ISBLANK(datum[[#This Row],[r_x]]),"",CONCATENATE(",",-datum[[#This Row],[r_x]],",",-datum[[#This Row],[r_y]],",",-datum[[#This Row],[r_z]],",",datum[[#This Row],[scale_ppm]])))</f>
        <v>+towgs84=639,405,60</v>
      </c>
      <c r="N55" s="9" t="str">
        <f>INDEX(ellips[],MATCH(datum[[#This Row],[ellipsoid]],ellips[name],0),COLUMN(ellips[[#Headers],[proj]]))</f>
        <v>+ellps=bessel</v>
      </c>
      <c r="O55" s="10" t="str">
        <f>IF(ISBLANK(datum[[#This Row],[pr_mer]]),"","+pm="&amp;datum[[#This Row],[pr_mer]])</f>
        <v/>
      </c>
      <c r="P55" s="12" t="str">
        <f>TRIM(CONCATENATE(datum[[#This Row],[ellps]]," ",IF(ISBLANK(datum[[#This Row],[proj_code]]),datum[[#This Row],[towgs84]],"+datum="&amp;datum[[#This Row],[proj_code]])," ",datum[[#This Row],[pm]]))</f>
        <v>+ellps=bessel +towgs84=639,405,60</v>
      </c>
    </row>
    <row r="56" spans="1:16" ht="33.75" x14ac:dyDescent="0.25">
      <c r="A56" s="2">
        <v>55</v>
      </c>
      <c r="B56" s="2" t="s">
        <v>122</v>
      </c>
      <c r="C56" s="1" t="s">
        <v>16</v>
      </c>
      <c r="D56" s="2">
        <v>31</v>
      </c>
      <c r="E56" s="2">
        <v>146</v>
      </c>
      <c r="F56" s="2">
        <v>47</v>
      </c>
      <c r="G56" s="9"/>
      <c r="H56" s="9"/>
      <c r="I56" s="9"/>
      <c r="J56" s="9"/>
      <c r="K56" s="9"/>
      <c r="L56" s="9"/>
      <c r="M56" s="9" t="str">
        <f>CONCATENATE("+towgs84=",datum[[#This Row],[delta_x]],",",datum[[#This Row],[delta_y]],",",datum[[#This Row],[delta_z]],IF(ISBLANK(datum[[#This Row],[r_x]]),"",CONCATENATE(",",-datum[[#This Row],[r_x]],",",-datum[[#This Row],[r_y]],",",-datum[[#This Row],[r_z]],",",datum[[#This Row],[scale_ppm]])))</f>
        <v>+towgs84=31,146,47</v>
      </c>
      <c r="N56" s="9" t="str">
        <f>INDEX(ellips[],MATCH(datum[[#This Row],[ellipsoid]],ellips[name],0),COLUMN(ellips[[#Headers],[proj]]))</f>
        <v>+a=6378249.2 +rf=293.46598</v>
      </c>
      <c r="O56" s="10" t="str">
        <f>IF(ISBLANK(datum[[#This Row],[pr_mer]]),"","+pm="&amp;datum[[#This Row],[pr_mer]])</f>
        <v/>
      </c>
      <c r="P56" s="12" t="str">
        <f>TRIM(CONCATENATE(datum[[#This Row],[ellps]]," ",IF(ISBLANK(datum[[#This Row],[proj_code]]),datum[[#This Row],[towgs84]],"+datum="&amp;datum[[#This Row],[proj_code]])," ",datum[[#This Row],[pm]]))</f>
        <v>+a=6378249.2 +rf=293.46598 +towgs84=31,146,47</v>
      </c>
    </row>
    <row r="57" spans="1:16" ht="22.5" x14ac:dyDescent="0.25">
      <c r="A57" s="2">
        <v>56</v>
      </c>
      <c r="B57" s="2" t="s">
        <v>123</v>
      </c>
      <c r="C57" s="2" t="s">
        <v>5</v>
      </c>
      <c r="D57" s="2">
        <v>912</v>
      </c>
      <c r="E57" s="2">
        <v>-58</v>
      </c>
      <c r="F57" s="2">
        <v>1227</v>
      </c>
      <c r="G57" s="9"/>
      <c r="H57" s="9"/>
      <c r="I57" s="9"/>
      <c r="J57" s="9"/>
      <c r="K57" s="9"/>
      <c r="L57" s="9"/>
      <c r="M57" s="9" t="str">
        <f>CONCATENATE("+towgs84=",datum[[#This Row],[delta_x]],",",datum[[#This Row],[delta_y]],",",datum[[#This Row],[delta_z]],IF(ISBLANK(datum[[#This Row],[r_x]]),"",CONCATENATE(",",-datum[[#This Row],[r_x]],",",-datum[[#This Row],[r_y]],",",-datum[[#This Row],[r_z]],",",datum[[#This Row],[scale_ppm]])))</f>
        <v>+towgs84=912,-58,1227</v>
      </c>
      <c r="N57" s="9" t="str">
        <f>INDEX(ellips[],MATCH(datum[[#This Row],[ellipsoid]],ellips[name],0),COLUMN(ellips[[#Headers],[proj]]))</f>
        <v>+ellps=intl</v>
      </c>
      <c r="O57" s="10" t="str">
        <f>IF(ISBLANK(datum[[#This Row],[pr_mer]]),"","+pm="&amp;datum[[#This Row],[pr_mer]])</f>
        <v/>
      </c>
      <c r="P57" s="12" t="str">
        <f>TRIM(CONCATENATE(datum[[#This Row],[ellps]]," ",IF(ISBLANK(datum[[#This Row],[proj_code]]),datum[[#This Row],[towgs84]],"+datum="&amp;datum[[#This Row],[proj_code]])," ",datum[[#This Row],[pm]]))</f>
        <v>+ellps=intl +towgs84=912,-58,1227</v>
      </c>
    </row>
    <row r="58" spans="1:16" ht="33.75" x14ac:dyDescent="0.25">
      <c r="A58" s="2">
        <v>57</v>
      </c>
      <c r="B58" s="2" t="s">
        <v>124</v>
      </c>
      <c r="C58" s="2" t="s">
        <v>7</v>
      </c>
      <c r="D58" s="2">
        <v>-92</v>
      </c>
      <c r="E58" s="2">
        <v>-93</v>
      </c>
      <c r="F58" s="2">
        <v>122</v>
      </c>
      <c r="G58" s="9"/>
      <c r="H58" s="9"/>
      <c r="I58" s="9"/>
      <c r="J58" s="9"/>
      <c r="K58" s="9"/>
      <c r="L58" s="9"/>
      <c r="M58" s="9" t="str">
        <f>CONCATENATE("+towgs84=",datum[[#This Row],[delta_x]],",",datum[[#This Row],[delta_y]],",",datum[[#This Row],[delta_z]],IF(ISBLANK(datum[[#This Row],[r_x]]),"",CONCATENATE(",",-datum[[#This Row],[r_x]],",",-datum[[#This Row],[r_y]],",",-datum[[#This Row],[r_z]],",",datum[[#This Row],[scale_ppm]])))</f>
        <v>+towgs84=-92,-93,122</v>
      </c>
      <c r="N58" s="9" t="str">
        <f>INDEX(ellips[],MATCH(datum[[#This Row],[ellipsoid]],ellips[name],0),COLUMN(ellips[[#Headers],[proj]]))</f>
        <v>+ellps=clrk80</v>
      </c>
      <c r="O58" s="10" t="str">
        <f>IF(ISBLANK(datum[[#This Row],[pr_mer]]),"","+pm="&amp;datum[[#This Row],[pr_mer]])</f>
        <v/>
      </c>
      <c r="P58" s="12" t="str">
        <f>TRIM(CONCATENATE(datum[[#This Row],[ellps]]," ",IF(ISBLANK(datum[[#This Row],[proj_code]]),datum[[#This Row],[towgs84]],"+datum="&amp;datum[[#This Row],[proj_code]])," ",datum[[#This Row],[pm]]))</f>
        <v>+ellps=clrk80 +towgs84=-92,-93,122</v>
      </c>
    </row>
    <row r="59" spans="1:16" ht="33.75" x14ac:dyDescent="0.25">
      <c r="A59" s="2">
        <v>58</v>
      </c>
      <c r="B59" s="2" t="s">
        <v>125</v>
      </c>
      <c r="C59" s="2" t="s">
        <v>7</v>
      </c>
      <c r="D59" s="2">
        <v>-247</v>
      </c>
      <c r="E59" s="2">
        <v>-148</v>
      </c>
      <c r="F59" s="2">
        <v>369</v>
      </c>
      <c r="G59" s="9"/>
      <c r="H59" s="9"/>
      <c r="I59" s="9"/>
      <c r="J59" s="9"/>
      <c r="K59" s="9"/>
      <c r="L59" s="9"/>
      <c r="M59" s="9" t="str">
        <f>CONCATENATE("+towgs84=",datum[[#This Row],[delta_x]],",",datum[[#This Row],[delta_y]],",",datum[[#This Row],[delta_z]],IF(ISBLANK(datum[[#This Row],[r_x]]),"",CONCATENATE(",",-datum[[#This Row],[r_x]],",",-datum[[#This Row],[r_y]],",",-datum[[#This Row],[r_z]],",",datum[[#This Row],[scale_ppm]])))</f>
        <v>+towgs84=-247,-148,369</v>
      </c>
      <c r="N59" s="9" t="str">
        <f>INDEX(ellips[],MATCH(datum[[#This Row],[ellipsoid]],ellips[name],0),COLUMN(ellips[[#Headers],[proj]]))</f>
        <v>+ellps=clrk80</v>
      </c>
      <c r="O59" s="10" t="str">
        <f>IF(ISBLANK(datum[[#This Row],[pr_mer]]),"","+pm="&amp;datum[[#This Row],[pr_mer]])</f>
        <v/>
      </c>
      <c r="P59" s="12" t="str">
        <f>TRIM(CONCATENATE(datum[[#This Row],[ellps]]," ",IF(ISBLANK(datum[[#This Row],[proj_code]]),datum[[#This Row],[towgs84]],"+datum="&amp;datum[[#This Row],[proj_code]])," ",datum[[#This Row],[pm]]))</f>
        <v>+ellps=clrk80 +towgs84=-247,-148,369</v>
      </c>
    </row>
    <row r="60" spans="1:16" ht="33.75" x14ac:dyDescent="0.25">
      <c r="A60" s="2">
        <v>59</v>
      </c>
      <c r="B60" s="2" t="s">
        <v>126</v>
      </c>
      <c r="C60" s="2" t="s">
        <v>7</v>
      </c>
      <c r="D60" s="2">
        <v>-249</v>
      </c>
      <c r="E60" s="2">
        <v>-156</v>
      </c>
      <c r="F60" s="2">
        <v>381</v>
      </c>
      <c r="G60" s="9"/>
      <c r="H60" s="9"/>
      <c r="I60" s="9"/>
      <c r="J60" s="9"/>
      <c r="K60" s="9"/>
      <c r="L60" s="9"/>
      <c r="M60" s="9" t="str">
        <f>CONCATENATE("+towgs84=",datum[[#This Row],[delta_x]],",",datum[[#This Row],[delta_y]],",",datum[[#This Row],[delta_z]],IF(ISBLANK(datum[[#This Row],[r_x]]),"",CONCATENATE(",",-datum[[#This Row],[r_x]],",",-datum[[#This Row],[r_y]],",",-datum[[#This Row],[r_z]],",",datum[[#This Row],[scale_ppm]])))</f>
        <v>+towgs84=-249,-156,381</v>
      </c>
      <c r="N60" s="9" t="str">
        <f>INDEX(ellips[],MATCH(datum[[#This Row],[ellipsoid]],ellips[name],0),COLUMN(ellips[[#Headers],[proj]]))</f>
        <v>+ellps=clrk80</v>
      </c>
      <c r="O60" s="10" t="str">
        <f>IF(ISBLANK(datum[[#This Row],[pr_mer]]),"","+pm="&amp;datum[[#This Row],[pr_mer]])</f>
        <v/>
      </c>
      <c r="P60" s="12" t="str">
        <f>TRIM(CONCATENATE(datum[[#This Row],[ellps]]," ",IF(ISBLANK(datum[[#This Row],[proj_code]]),datum[[#This Row],[towgs84]],"+datum="&amp;datum[[#This Row],[proj_code]])," ",datum[[#This Row],[pm]]))</f>
        <v>+ellps=clrk80 +towgs84=-249,-156,381</v>
      </c>
    </row>
    <row r="61" spans="1:16" ht="33.75" x14ac:dyDescent="0.25">
      <c r="A61" s="2">
        <v>60</v>
      </c>
      <c r="B61" s="2" t="s">
        <v>127</v>
      </c>
      <c r="C61" s="2" t="s">
        <v>7</v>
      </c>
      <c r="D61" s="2">
        <v>-231</v>
      </c>
      <c r="E61" s="2">
        <v>-196</v>
      </c>
      <c r="F61" s="2">
        <v>482</v>
      </c>
      <c r="G61" s="9"/>
      <c r="H61" s="9"/>
      <c r="I61" s="9"/>
      <c r="J61" s="9"/>
      <c r="K61" s="9"/>
      <c r="L61" s="9"/>
      <c r="M61" s="9" t="str">
        <f>CONCATENATE("+towgs84=",datum[[#This Row],[delta_x]],",",datum[[#This Row],[delta_y]],",",datum[[#This Row],[delta_z]],IF(ISBLANK(datum[[#This Row],[r_x]]),"",CONCATENATE(",",-datum[[#This Row],[r_x]],",",-datum[[#This Row],[r_y]],",",-datum[[#This Row],[r_z]],",",datum[[#This Row],[scale_ppm]])))</f>
        <v>+towgs84=-231,-196,482</v>
      </c>
      <c r="N61" s="9" t="str">
        <f>INDEX(ellips[],MATCH(datum[[#This Row],[ellipsoid]],ellips[name],0),COLUMN(ellips[[#Headers],[proj]]))</f>
        <v>+ellps=clrk80</v>
      </c>
      <c r="O61" s="10" t="str">
        <f>IF(ISBLANK(datum[[#This Row],[pr_mer]]),"","+pm="&amp;datum[[#This Row],[pr_mer]])</f>
        <v/>
      </c>
      <c r="P61" s="12" t="str">
        <f>TRIM(CONCATENATE(datum[[#This Row],[ellps]]," ",IF(ISBLANK(datum[[#This Row],[proj_code]]),datum[[#This Row],[towgs84]],"+datum="&amp;datum[[#This Row],[proj_code]])," ",datum[[#This Row],[pm]]))</f>
        <v>+ellps=clrk80 +towgs84=-231,-196,482</v>
      </c>
    </row>
    <row r="62" spans="1:16" ht="22.5" x14ac:dyDescent="0.25">
      <c r="A62" s="2">
        <v>61</v>
      </c>
      <c r="B62" s="2" t="s">
        <v>128</v>
      </c>
      <c r="C62" s="2" t="s">
        <v>5</v>
      </c>
      <c r="D62" s="2">
        <v>-2</v>
      </c>
      <c r="E62" s="2">
        <v>374</v>
      </c>
      <c r="F62" s="2">
        <v>172</v>
      </c>
      <c r="G62" s="9"/>
      <c r="H62" s="9"/>
      <c r="I62" s="9"/>
      <c r="J62" s="9"/>
      <c r="K62" s="9"/>
      <c r="L62" s="9"/>
      <c r="M62" s="9" t="str">
        <f>CONCATENATE("+towgs84=",datum[[#This Row],[delta_x]],",",datum[[#This Row],[delta_y]],",",datum[[#This Row],[delta_z]],IF(ISBLANK(datum[[#This Row],[r_x]]),"",CONCATENATE(",",-datum[[#This Row],[r_x]],",",-datum[[#This Row],[r_y]],",",-datum[[#This Row],[r_z]],",",datum[[#This Row],[scale_ppm]])))</f>
        <v>+towgs84=-2,374,172</v>
      </c>
      <c r="N62" s="9" t="str">
        <f>INDEX(ellips[],MATCH(datum[[#This Row],[ellipsoid]],ellips[name],0),COLUMN(ellips[[#Headers],[proj]]))</f>
        <v>+ellps=intl</v>
      </c>
      <c r="O62" s="10" t="str">
        <f>IF(ISBLANK(datum[[#This Row],[pr_mer]]),"","+pm="&amp;datum[[#This Row],[pr_mer]])</f>
        <v/>
      </c>
      <c r="P62" s="12" t="str">
        <f>TRIM(CONCATENATE(datum[[#This Row],[ellps]]," ",IF(ISBLANK(datum[[#This Row],[proj_code]]),datum[[#This Row],[towgs84]],"+datum="&amp;datum[[#This Row],[proj_code]])," ",datum[[#This Row],[pm]]))</f>
        <v>+ellps=intl +towgs84=-2,374,172</v>
      </c>
    </row>
    <row r="63" spans="1:16" ht="22.5" x14ac:dyDescent="0.25">
      <c r="A63" s="2">
        <v>62</v>
      </c>
      <c r="B63" s="2" t="s">
        <v>129</v>
      </c>
      <c r="C63" s="2" t="s">
        <v>8</v>
      </c>
      <c r="D63" s="2">
        <v>-8</v>
      </c>
      <c r="E63" s="2">
        <v>160</v>
      </c>
      <c r="F63" s="2">
        <v>176</v>
      </c>
      <c r="G63" s="9"/>
      <c r="H63" s="9"/>
      <c r="I63" s="9"/>
      <c r="J63" s="9"/>
      <c r="K63" s="9"/>
      <c r="L63" s="9"/>
      <c r="M63" s="9" t="str">
        <f>CONCATENATE("+towgs84=",datum[[#This Row],[delta_x]],",",datum[[#This Row],[delta_y]],",",datum[[#This Row],[delta_z]],IF(ISBLANK(datum[[#This Row],[r_x]]),"",CONCATENATE(",",-datum[[#This Row],[r_x]],",",-datum[[#This Row],[r_y]],",",-datum[[#This Row],[r_z]],",",datum[[#This Row],[scale_ppm]])))</f>
        <v>+towgs84=-8,160,176</v>
      </c>
      <c r="N63" s="9" t="str">
        <f>INDEX(ellips[],MATCH(datum[[#This Row],[ellipsoid]],ellips[name],0),COLUMN(ellips[[#Headers],[proj]]))</f>
        <v>+ellps=clrk66</v>
      </c>
      <c r="O63" s="10" t="str">
        <f>IF(ISBLANK(datum[[#This Row],[pr_mer]]),"","+pm="&amp;datum[[#This Row],[pr_mer]])</f>
        <v/>
      </c>
      <c r="P63" s="12" t="str">
        <f>TRIM(CONCATENATE(datum[[#This Row],[ellps]]," ",IF(ISBLANK(datum[[#This Row],[proj_code]]),datum[[#This Row],[towgs84]],"+datum="&amp;datum[[#This Row],[proj_code]])," ",datum[[#This Row],[pm]]))</f>
        <v>+ellps=clrk66 +towgs84=-8,160,176</v>
      </c>
    </row>
    <row r="64" spans="1:16" ht="22.5" x14ac:dyDescent="0.25">
      <c r="A64" s="2">
        <v>63</v>
      </c>
      <c r="B64" s="2" t="s">
        <v>130</v>
      </c>
      <c r="C64" s="2" t="s">
        <v>8</v>
      </c>
      <c r="D64" s="2">
        <v>-5</v>
      </c>
      <c r="E64" s="2">
        <v>135</v>
      </c>
      <c r="F64" s="2">
        <v>172</v>
      </c>
      <c r="G64" s="9"/>
      <c r="H64" s="9"/>
      <c r="I64" s="9"/>
      <c r="J64" s="9"/>
      <c r="K64" s="9"/>
      <c r="L64" s="9"/>
      <c r="M64" s="9" t="str">
        <f>CONCATENATE("+towgs84=",datum[[#This Row],[delta_x]],",",datum[[#This Row],[delta_y]],",",datum[[#This Row],[delta_z]],IF(ISBLANK(datum[[#This Row],[r_x]]),"",CONCATENATE(",",-datum[[#This Row],[r_x]],",",-datum[[#This Row],[r_y]],",",-datum[[#This Row],[r_z]],",",datum[[#This Row],[scale_ppm]])))</f>
        <v>+towgs84=-5,135,172</v>
      </c>
      <c r="N64" s="9" t="str">
        <f>INDEX(ellips[],MATCH(datum[[#This Row],[ellipsoid]],ellips[name],0),COLUMN(ellips[[#Headers],[proj]]))</f>
        <v>+ellps=clrk66</v>
      </c>
      <c r="O64" s="10" t="str">
        <f>IF(ISBLANK(datum[[#This Row],[pr_mer]]),"","+pm="&amp;datum[[#This Row],[pr_mer]])</f>
        <v/>
      </c>
      <c r="P64" s="12" t="str">
        <f>TRIM(CONCATENATE(datum[[#This Row],[ellps]]," ",IF(ISBLANK(datum[[#This Row],[proj_code]]),datum[[#This Row],[towgs84]],"+datum="&amp;datum[[#This Row],[proj_code]])," ",datum[[#This Row],[pm]]))</f>
        <v>+ellps=clrk66 +towgs84=-5,135,172</v>
      </c>
    </row>
    <row r="65" spans="1:16" ht="22.5" x14ac:dyDescent="0.25">
      <c r="A65" s="2">
        <v>64</v>
      </c>
      <c r="B65" s="2" t="s">
        <v>131</v>
      </c>
      <c r="C65" s="2" t="s">
        <v>8</v>
      </c>
      <c r="D65" s="2">
        <v>-4</v>
      </c>
      <c r="E65" s="2">
        <v>154</v>
      </c>
      <c r="F65" s="2">
        <v>178</v>
      </c>
      <c r="G65" s="9"/>
      <c r="H65" s="9"/>
      <c r="I65" s="9"/>
      <c r="J65" s="9"/>
      <c r="K65" s="9"/>
      <c r="L65" s="9"/>
      <c r="M65" s="9" t="str">
        <f>CONCATENATE("+towgs84=",datum[[#This Row],[delta_x]],",",datum[[#This Row],[delta_y]],",",datum[[#This Row],[delta_z]],IF(ISBLANK(datum[[#This Row],[r_x]]),"",CONCATENATE(",",-datum[[#This Row],[r_x]],",",-datum[[#This Row],[r_y]],",",-datum[[#This Row],[r_z]],",",datum[[#This Row],[scale_ppm]])))</f>
        <v>+towgs84=-4,154,178</v>
      </c>
      <c r="N65" s="9" t="str">
        <f>INDEX(ellips[],MATCH(datum[[#This Row],[ellipsoid]],ellips[name],0),COLUMN(ellips[[#Headers],[proj]]))</f>
        <v>+ellps=clrk66</v>
      </c>
      <c r="O65" s="10" t="str">
        <f>IF(ISBLANK(datum[[#This Row],[pr_mer]]),"","+pm="&amp;datum[[#This Row],[pr_mer]])</f>
        <v/>
      </c>
      <c r="P65" s="12" t="str">
        <f>TRIM(CONCATENATE(datum[[#This Row],[ellps]]," ",IF(ISBLANK(datum[[#This Row],[proj_code]]),datum[[#This Row],[towgs84]],"+datum="&amp;datum[[#This Row],[proj_code]])," ",datum[[#This Row],[pm]]))</f>
        <v>+ellps=clrk66 +towgs84=-4,154,178</v>
      </c>
    </row>
    <row r="66" spans="1:16" ht="22.5" x14ac:dyDescent="0.25">
      <c r="A66" s="2">
        <v>65</v>
      </c>
      <c r="B66" s="2" t="s">
        <v>132</v>
      </c>
      <c r="C66" s="2" t="s">
        <v>8</v>
      </c>
      <c r="D66" s="2">
        <v>1</v>
      </c>
      <c r="E66" s="2">
        <v>140</v>
      </c>
      <c r="F66" s="2">
        <v>165</v>
      </c>
      <c r="G66" s="9"/>
      <c r="H66" s="9"/>
      <c r="I66" s="9"/>
      <c r="J66" s="9"/>
      <c r="K66" s="9"/>
      <c r="L66" s="9"/>
      <c r="M66" s="9" t="str">
        <f>CONCATENATE("+towgs84=",datum[[#This Row],[delta_x]],",",datum[[#This Row],[delta_y]],",",datum[[#This Row],[delta_z]],IF(ISBLANK(datum[[#This Row],[r_x]]),"",CONCATENATE(",",-datum[[#This Row],[r_x]],",",-datum[[#This Row],[r_y]],",",-datum[[#This Row],[r_z]],",",datum[[#This Row],[scale_ppm]])))</f>
        <v>+towgs84=1,140,165</v>
      </c>
      <c r="N66" s="9" t="str">
        <f>INDEX(ellips[],MATCH(datum[[#This Row],[ellipsoid]],ellips[name],0),COLUMN(ellips[[#Headers],[proj]]))</f>
        <v>+ellps=clrk66</v>
      </c>
      <c r="O66" s="10" t="str">
        <f>IF(ISBLANK(datum[[#This Row],[pr_mer]]),"","+pm="&amp;datum[[#This Row],[pr_mer]])</f>
        <v/>
      </c>
      <c r="P66" s="12" t="str">
        <f>TRIM(CONCATENATE(datum[[#This Row],[ellps]]," ",IF(ISBLANK(datum[[#This Row],[proj_code]]),datum[[#This Row],[towgs84]],"+datum="&amp;datum[[#This Row],[proj_code]])," ",datum[[#This Row],[pm]]))</f>
        <v>+ellps=clrk66 +towgs84=1,140,165</v>
      </c>
    </row>
    <row r="67" spans="1:16" ht="22.5" x14ac:dyDescent="0.25">
      <c r="A67" s="2">
        <v>66</v>
      </c>
      <c r="B67" s="2" t="s">
        <v>133</v>
      </c>
      <c r="C67" s="2" t="s">
        <v>8</v>
      </c>
      <c r="D67" s="2">
        <v>-10</v>
      </c>
      <c r="E67" s="2">
        <v>158</v>
      </c>
      <c r="F67" s="2">
        <v>187</v>
      </c>
      <c r="G67" s="9"/>
      <c r="H67" s="9"/>
      <c r="I67" s="9"/>
      <c r="J67" s="9"/>
      <c r="K67" s="9"/>
      <c r="L67" s="9"/>
      <c r="M67" s="9" t="str">
        <f>CONCATENATE("+towgs84=",datum[[#This Row],[delta_x]],",",datum[[#This Row],[delta_y]],",",datum[[#This Row],[delta_z]],IF(ISBLANK(datum[[#This Row],[r_x]]),"",CONCATENATE(",",-datum[[#This Row],[r_x]],",",-datum[[#This Row],[r_y]],",",-datum[[#This Row],[r_z]],",",datum[[#This Row],[scale_ppm]])))</f>
        <v>+towgs84=-10,158,187</v>
      </c>
      <c r="N67" s="9" t="str">
        <f>INDEX(ellips[],MATCH(datum[[#This Row],[ellipsoid]],ellips[name],0),COLUMN(ellips[[#Headers],[proj]]))</f>
        <v>+ellps=clrk66</v>
      </c>
      <c r="O67" s="10" t="str">
        <f>IF(ISBLANK(datum[[#This Row],[pr_mer]]),"","+pm="&amp;datum[[#This Row],[pr_mer]])</f>
        <v/>
      </c>
      <c r="P67" s="12" t="str">
        <f>TRIM(CONCATENATE(datum[[#This Row],[ellps]]," ",IF(ISBLANK(datum[[#This Row],[proj_code]]),datum[[#This Row],[towgs84]],"+datum="&amp;datum[[#This Row],[proj_code]])," ",datum[[#This Row],[pm]]))</f>
        <v>+ellps=clrk66 +towgs84=-10,158,187</v>
      </c>
    </row>
    <row r="68" spans="1:16" ht="22.5" x14ac:dyDescent="0.25">
      <c r="A68" s="2">
        <v>67</v>
      </c>
      <c r="B68" s="2" t="s">
        <v>134</v>
      </c>
      <c r="C68" s="2" t="s">
        <v>8</v>
      </c>
      <c r="D68" s="2">
        <v>0</v>
      </c>
      <c r="E68" s="2">
        <v>125</v>
      </c>
      <c r="F68" s="2">
        <v>201</v>
      </c>
      <c r="G68" s="9"/>
      <c r="H68" s="9"/>
      <c r="I68" s="9"/>
      <c r="J68" s="9"/>
      <c r="K68" s="9"/>
      <c r="L68" s="9"/>
      <c r="M68" s="9" t="str">
        <f>CONCATENATE("+towgs84=",datum[[#This Row],[delta_x]],",",datum[[#This Row],[delta_y]],",",datum[[#This Row],[delta_z]],IF(ISBLANK(datum[[#This Row],[r_x]]),"",CONCATENATE(",",-datum[[#This Row],[r_x]],",",-datum[[#This Row],[r_y]],",",-datum[[#This Row],[r_z]],",",datum[[#This Row],[scale_ppm]])))</f>
        <v>+towgs84=0,125,201</v>
      </c>
      <c r="N68" s="9" t="str">
        <f>INDEX(ellips[],MATCH(datum[[#This Row],[ellipsoid]],ellips[name],0),COLUMN(ellips[[#Headers],[proj]]))</f>
        <v>+ellps=clrk66</v>
      </c>
      <c r="O68" s="10" t="str">
        <f>IF(ISBLANK(datum[[#This Row],[pr_mer]]),"","+pm="&amp;datum[[#This Row],[pr_mer]])</f>
        <v/>
      </c>
      <c r="P68" s="12" t="str">
        <f>TRIM(CONCATENATE(datum[[#This Row],[ellps]]," ",IF(ISBLANK(datum[[#This Row],[proj_code]]),datum[[#This Row],[towgs84]],"+datum="&amp;datum[[#This Row],[proj_code]])," ",datum[[#This Row],[pm]]))</f>
        <v>+ellps=clrk66 +towgs84=0,125,201</v>
      </c>
    </row>
    <row r="69" spans="1:16" ht="22.5" x14ac:dyDescent="0.25">
      <c r="A69" s="2">
        <v>68</v>
      </c>
      <c r="B69" s="2" t="s">
        <v>135</v>
      </c>
      <c r="C69" s="2" t="s">
        <v>8</v>
      </c>
      <c r="D69" s="2">
        <v>-7</v>
      </c>
      <c r="E69" s="2">
        <v>152</v>
      </c>
      <c r="F69" s="2">
        <v>178</v>
      </c>
      <c r="G69" s="9"/>
      <c r="H69" s="9"/>
      <c r="I69" s="9"/>
      <c r="J69" s="9"/>
      <c r="K69" s="9"/>
      <c r="L69" s="9"/>
      <c r="M69" s="9" t="str">
        <f>CONCATENATE("+towgs84=",datum[[#This Row],[delta_x]],",",datum[[#This Row],[delta_y]],",",datum[[#This Row],[delta_z]],IF(ISBLANK(datum[[#This Row],[r_x]]),"",CONCATENATE(",",-datum[[#This Row],[r_x]],",",-datum[[#This Row],[r_y]],",",-datum[[#This Row],[r_z]],",",datum[[#This Row],[scale_ppm]])))</f>
        <v>+towgs84=-7,152,178</v>
      </c>
      <c r="N69" s="9" t="str">
        <f>INDEX(ellips[],MATCH(datum[[#This Row],[ellipsoid]],ellips[name],0),COLUMN(ellips[[#Headers],[proj]]))</f>
        <v>+ellps=clrk66</v>
      </c>
      <c r="O69" s="10" t="str">
        <f>IF(ISBLANK(datum[[#This Row],[pr_mer]]),"","+pm="&amp;datum[[#This Row],[pr_mer]])</f>
        <v/>
      </c>
      <c r="P69" s="12" t="str">
        <f>TRIM(CONCATENATE(datum[[#This Row],[ellps]]," ",IF(ISBLANK(datum[[#This Row],[proj_code]]),datum[[#This Row],[towgs84]],"+datum="&amp;datum[[#This Row],[proj_code]])," ",datum[[#This Row],[pm]]))</f>
        <v>+ellps=clrk66 +towgs84=-7,152,178</v>
      </c>
    </row>
    <row r="70" spans="1:16" ht="22.5" x14ac:dyDescent="0.25">
      <c r="A70" s="2">
        <v>69</v>
      </c>
      <c r="B70" s="2" t="s">
        <v>136</v>
      </c>
      <c r="C70" s="2" t="s">
        <v>8</v>
      </c>
      <c r="D70" s="2">
        <v>0</v>
      </c>
      <c r="E70" s="2">
        <v>125</v>
      </c>
      <c r="F70" s="2">
        <v>194</v>
      </c>
      <c r="G70" s="9"/>
      <c r="H70" s="9"/>
      <c r="I70" s="9"/>
      <c r="J70" s="9"/>
      <c r="K70" s="9"/>
      <c r="L70" s="9"/>
      <c r="M70" s="9" t="str">
        <f>CONCATENATE("+towgs84=",datum[[#This Row],[delta_x]],",",datum[[#This Row],[delta_y]],",",datum[[#This Row],[delta_z]],IF(ISBLANK(datum[[#This Row],[r_x]]),"",CONCATENATE(",",-datum[[#This Row],[r_x]],",",-datum[[#This Row],[r_y]],",",-datum[[#This Row],[r_z]],",",datum[[#This Row],[scale_ppm]])))</f>
        <v>+towgs84=0,125,194</v>
      </c>
      <c r="N70" s="9" t="str">
        <f>INDEX(ellips[],MATCH(datum[[#This Row],[ellipsoid]],ellips[name],0),COLUMN(ellips[[#Headers],[proj]]))</f>
        <v>+ellps=clrk66</v>
      </c>
      <c r="O70" s="10" t="str">
        <f>IF(ISBLANK(datum[[#This Row],[pr_mer]]),"","+pm="&amp;datum[[#This Row],[pr_mer]])</f>
        <v/>
      </c>
      <c r="P70" s="12" t="str">
        <f>TRIM(CONCATENATE(datum[[#This Row],[ellps]]," ",IF(ISBLANK(datum[[#This Row],[proj_code]]),datum[[#This Row],[towgs84]],"+datum="&amp;datum[[#This Row],[proj_code]])," ",datum[[#This Row],[pm]]))</f>
        <v>+ellps=clrk66 +towgs84=0,125,194</v>
      </c>
    </row>
    <row r="71" spans="1:16" ht="22.5" x14ac:dyDescent="0.25">
      <c r="A71" s="2">
        <v>70</v>
      </c>
      <c r="B71" s="2" t="s">
        <v>137</v>
      </c>
      <c r="C71" s="2" t="s">
        <v>8</v>
      </c>
      <c r="D71" s="2">
        <v>-9</v>
      </c>
      <c r="E71" s="2">
        <v>152</v>
      </c>
      <c r="F71" s="2">
        <v>178</v>
      </c>
      <c r="G71" s="9"/>
      <c r="H71" s="9"/>
      <c r="I71" s="9"/>
      <c r="J71" s="9"/>
      <c r="K71" s="9"/>
      <c r="L71" s="9"/>
      <c r="M71" s="9" t="str">
        <f>CONCATENATE("+towgs84=",datum[[#This Row],[delta_x]],",",datum[[#This Row],[delta_y]],",",datum[[#This Row],[delta_z]],IF(ISBLANK(datum[[#This Row],[r_x]]),"",CONCATENATE(",",-datum[[#This Row],[r_x]],",",-datum[[#This Row],[r_y]],",",-datum[[#This Row],[r_z]],",",datum[[#This Row],[scale_ppm]])))</f>
        <v>+towgs84=-9,152,178</v>
      </c>
      <c r="N71" s="9" t="str">
        <f>INDEX(ellips[],MATCH(datum[[#This Row],[ellipsoid]],ellips[name],0),COLUMN(ellips[[#Headers],[proj]]))</f>
        <v>+ellps=clrk66</v>
      </c>
      <c r="O71" s="10" t="str">
        <f>IF(ISBLANK(datum[[#This Row],[pr_mer]]),"","+pm="&amp;datum[[#This Row],[pr_mer]])</f>
        <v/>
      </c>
      <c r="P71" s="12" t="str">
        <f>TRIM(CONCATENATE(datum[[#This Row],[ellps]]," ",IF(ISBLANK(datum[[#This Row],[proj_code]]),datum[[#This Row],[towgs84]],"+datum="&amp;datum[[#This Row],[proj_code]])," ",datum[[#This Row],[pm]]))</f>
        <v>+ellps=clrk66 +towgs84=-9,152,178</v>
      </c>
    </row>
    <row r="72" spans="1:16" ht="22.5" x14ac:dyDescent="0.25">
      <c r="A72" s="2">
        <v>71</v>
      </c>
      <c r="B72" s="2" t="s">
        <v>138</v>
      </c>
      <c r="C72" s="2" t="s">
        <v>8</v>
      </c>
      <c r="D72" s="2">
        <v>11</v>
      </c>
      <c r="E72" s="2">
        <v>114</v>
      </c>
      <c r="F72" s="2">
        <v>195</v>
      </c>
      <c r="G72" s="9"/>
      <c r="H72" s="9"/>
      <c r="I72" s="9"/>
      <c r="J72" s="9"/>
      <c r="K72" s="9"/>
      <c r="L72" s="9"/>
      <c r="M72" s="9" t="str">
        <f>CONCATENATE("+towgs84=",datum[[#This Row],[delta_x]],",",datum[[#This Row],[delta_y]],",",datum[[#This Row],[delta_z]],IF(ISBLANK(datum[[#This Row],[r_x]]),"",CONCATENATE(",",-datum[[#This Row],[r_x]],",",-datum[[#This Row],[r_y]],",",-datum[[#This Row],[r_z]],",",datum[[#This Row],[scale_ppm]])))</f>
        <v>+towgs84=11,114,195</v>
      </c>
      <c r="N72" s="9" t="str">
        <f>INDEX(ellips[],MATCH(datum[[#This Row],[ellipsoid]],ellips[name],0),COLUMN(ellips[[#Headers],[proj]]))</f>
        <v>+ellps=clrk66</v>
      </c>
      <c r="O72" s="10" t="str">
        <f>IF(ISBLANK(datum[[#This Row],[pr_mer]]),"","+pm="&amp;datum[[#This Row],[pr_mer]])</f>
        <v/>
      </c>
      <c r="P72" s="12" t="str">
        <f>TRIM(CONCATENATE(datum[[#This Row],[ellps]]," ",IF(ISBLANK(datum[[#This Row],[proj_code]]),datum[[#This Row],[towgs84]],"+datum="&amp;datum[[#This Row],[proj_code]])," ",datum[[#This Row],[pm]]))</f>
        <v>+ellps=clrk66 +towgs84=11,114,195</v>
      </c>
    </row>
    <row r="73" spans="1:16" ht="22.5" x14ac:dyDescent="0.25">
      <c r="A73" s="2">
        <v>72</v>
      </c>
      <c r="B73" s="2" t="s">
        <v>139</v>
      </c>
      <c r="C73" s="2" t="s">
        <v>8</v>
      </c>
      <c r="D73" s="2">
        <v>-12</v>
      </c>
      <c r="E73" s="2">
        <v>130</v>
      </c>
      <c r="F73" s="2">
        <v>190</v>
      </c>
      <c r="G73" s="9"/>
      <c r="H73" s="9"/>
      <c r="I73" s="9"/>
      <c r="J73" s="9"/>
      <c r="K73" s="9"/>
      <c r="L73" s="9"/>
      <c r="M73" s="9" t="str">
        <f>CONCATENATE("+towgs84=",datum[[#This Row],[delta_x]],",",datum[[#This Row],[delta_y]],",",datum[[#This Row],[delta_z]],IF(ISBLANK(datum[[#This Row],[r_x]]),"",CONCATENATE(",",-datum[[#This Row],[r_x]],",",-datum[[#This Row],[r_y]],",",-datum[[#This Row],[r_z]],",",datum[[#This Row],[scale_ppm]])))</f>
        <v>+towgs84=-12,130,190</v>
      </c>
      <c r="N73" s="9" t="str">
        <f>INDEX(ellips[],MATCH(datum[[#This Row],[ellipsoid]],ellips[name],0),COLUMN(ellips[[#Headers],[proj]]))</f>
        <v>+ellps=clrk66</v>
      </c>
      <c r="O73" s="10" t="str">
        <f>IF(ISBLANK(datum[[#This Row],[pr_mer]]),"","+pm="&amp;datum[[#This Row],[pr_mer]])</f>
        <v/>
      </c>
      <c r="P73" s="12" t="str">
        <f>TRIM(CONCATENATE(datum[[#This Row],[ellps]]," ",IF(ISBLANK(datum[[#This Row],[proj_code]]),datum[[#This Row],[towgs84]],"+datum="&amp;datum[[#This Row],[proj_code]])," ",datum[[#This Row],[pm]]))</f>
        <v>+ellps=clrk66 +towgs84=-12,130,190</v>
      </c>
    </row>
    <row r="74" spans="1:16" ht="33.75" x14ac:dyDescent="0.25">
      <c r="A74" s="2">
        <v>73</v>
      </c>
      <c r="B74" s="2" t="s">
        <v>140</v>
      </c>
      <c r="C74" s="2" t="s">
        <v>9</v>
      </c>
      <c r="D74" s="2">
        <v>-8</v>
      </c>
      <c r="E74" s="2">
        <v>160</v>
      </c>
      <c r="F74" s="2">
        <v>176</v>
      </c>
      <c r="G74" s="9"/>
      <c r="H74" s="9"/>
      <c r="I74" s="9"/>
      <c r="J74" s="9"/>
      <c r="K74" s="9"/>
      <c r="L74" s="9"/>
      <c r="M74" s="9" t="str">
        <f>CONCATENATE("+towgs84=",datum[[#This Row],[delta_x]],",",datum[[#This Row],[delta_y]],",",datum[[#This Row],[delta_z]],IF(ISBLANK(datum[[#This Row],[r_x]]),"",CONCATENATE(",",-datum[[#This Row],[r_x]],",",-datum[[#This Row],[r_y]],",",-datum[[#This Row],[r_z]],",",datum[[#This Row],[scale_ppm]])))</f>
        <v>+towgs84=-8,160,176</v>
      </c>
      <c r="N74" s="9" t="str">
        <f>INDEX(ellips[],MATCH(datum[[#This Row],[ellipsoid]],ellips[name],0),COLUMN(ellips[[#Headers],[proj]]))</f>
        <v>+a=6378450.047 +rf=294.9786982</v>
      </c>
      <c r="O74" s="10" t="str">
        <f>IF(ISBLANK(datum[[#This Row],[pr_mer]]),"","+pm="&amp;datum[[#This Row],[pr_mer]])</f>
        <v/>
      </c>
      <c r="P74" s="12" t="str">
        <f>TRIM(CONCATENATE(datum[[#This Row],[ellps]]," ",IF(ISBLANK(datum[[#This Row],[proj_code]]),datum[[#This Row],[towgs84]],"+datum="&amp;datum[[#This Row],[proj_code]])," ",datum[[#This Row],[pm]]))</f>
        <v>+a=6378450.047 +rf=294.9786982 +towgs84=-8,160,176</v>
      </c>
    </row>
    <row r="75" spans="1:16" ht="22.5" x14ac:dyDescent="0.25">
      <c r="A75" s="2">
        <v>74</v>
      </c>
      <c r="B75" s="2" t="s">
        <v>141</v>
      </c>
      <c r="C75" s="2" t="s">
        <v>1</v>
      </c>
      <c r="D75" s="2">
        <v>0</v>
      </c>
      <c r="E75" s="2">
        <v>0</v>
      </c>
      <c r="F75" s="2">
        <v>0</v>
      </c>
      <c r="G75" s="9"/>
      <c r="H75" s="9"/>
      <c r="I75" s="9"/>
      <c r="J75" s="9"/>
      <c r="K75" s="9"/>
      <c r="L75" s="16" t="s">
        <v>141</v>
      </c>
      <c r="M75" s="9" t="str">
        <f>CONCATENATE("+towgs84=",datum[[#This Row],[delta_x]],",",datum[[#This Row],[delta_y]],",",datum[[#This Row],[delta_z]],IF(ISBLANK(datum[[#This Row],[r_x]]),"",CONCATENATE(",",-datum[[#This Row],[r_x]],",",-datum[[#This Row],[r_y]],",",-datum[[#This Row],[r_z]],",",datum[[#This Row],[scale_ppm]])))</f>
        <v>+towgs84=0,0,0</v>
      </c>
      <c r="N75" s="9" t="str">
        <f>INDEX(ellips[],MATCH(datum[[#This Row],[ellipsoid]],ellips[name],0),COLUMN(ellips[[#Headers],[proj]]))</f>
        <v>+ellps=GRS80</v>
      </c>
      <c r="O75" s="10" t="str">
        <f>IF(ISBLANK(datum[[#This Row],[pr_mer]]),"","+pm="&amp;datum[[#This Row],[pr_mer]])</f>
        <v/>
      </c>
      <c r="P75" s="12" t="str">
        <f>TRIM(CONCATENATE(datum[[#This Row],[ellps]]," ",IF(ISBLANK(datum[[#This Row],[proj_code]]),datum[[#This Row],[towgs84]],"+datum="&amp;datum[[#This Row],[proj_code]])," ",datum[[#This Row],[pm]]))</f>
        <v>+ellps=GRS80 +datum=NAD83</v>
      </c>
    </row>
    <row r="76" spans="1:16" ht="22.5" x14ac:dyDescent="0.25">
      <c r="A76" s="2">
        <v>75</v>
      </c>
      <c r="B76" s="2" t="s">
        <v>142</v>
      </c>
      <c r="C76" s="2" t="s">
        <v>5</v>
      </c>
      <c r="D76" s="2">
        <v>-425</v>
      </c>
      <c r="E76" s="2">
        <v>-169</v>
      </c>
      <c r="F76" s="2">
        <v>81</v>
      </c>
      <c r="G76" s="9"/>
      <c r="H76" s="9"/>
      <c r="I76" s="9"/>
      <c r="J76" s="9"/>
      <c r="K76" s="9"/>
      <c r="L76" s="9"/>
      <c r="M76" s="9" t="str">
        <f>CONCATENATE("+towgs84=",datum[[#This Row],[delta_x]],",",datum[[#This Row],[delta_y]],",",datum[[#This Row],[delta_z]],IF(ISBLANK(datum[[#This Row],[r_x]]),"",CONCATENATE(",",-datum[[#This Row],[r_x]],",",-datum[[#This Row],[r_y]],",",-datum[[#This Row],[r_z]],",",datum[[#This Row],[scale_ppm]])))</f>
        <v>+towgs84=-425,-169,81</v>
      </c>
      <c r="N76" s="9" t="str">
        <f>INDEX(ellips[],MATCH(datum[[#This Row],[ellipsoid]],ellips[name],0),COLUMN(ellips[[#Headers],[proj]]))</f>
        <v>+ellps=intl</v>
      </c>
      <c r="O76" s="10" t="str">
        <f>IF(ISBLANK(datum[[#This Row],[pr_mer]]),"","+pm="&amp;datum[[#This Row],[pr_mer]])</f>
        <v/>
      </c>
      <c r="P76" s="12" t="str">
        <f>TRIM(CONCATENATE(datum[[#This Row],[ellps]]," ",IF(ISBLANK(datum[[#This Row],[proj_code]]),datum[[#This Row],[towgs84]],"+datum="&amp;datum[[#This Row],[proj_code]])," ",datum[[#This Row],[pm]]))</f>
        <v>+ellps=intl +towgs84=-425,-169,81</v>
      </c>
    </row>
    <row r="77" spans="1:16" ht="22.5" x14ac:dyDescent="0.25">
      <c r="A77" s="2">
        <v>76</v>
      </c>
      <c r="B77" s="2" t="s">
        <v>143</v>
      </c>
      <c r="C77" s="2" t="s">
        <v>22</v>
      </c>
      <c r="D77" s="2">
        <v>-130</v>
      </c>
      <c r="E77" s="2">
        <v>110</v>
      </c>
      <c r="F77" s="2">
        <v>-13</v>
      </c>
      <c r="G77" s="9"/>
      <c r="H77" s="9"/>
      <c r="I77" s="9"/>
      <c r="J77" s="9"/>
      <c r="K77" s="9"/>
      <c r="L77" s="9"/>
      <c r="M77" s="9" t="str">
        <f>CONCATENATE("+towgs84=",datum[[#This Row],[delta_x]],",",datum[[#This Row],[delta_y]],",",datum[[#This Row],[delta_z]],IF(ISBLANK(datum[[#This Row],[r_x]]),"",CONCATENATE(",",-datum[[#This Row],[r_x]],",",-datum[[#This Row],[r_y]],",",-datum[[#This Row],[r_z]],",",datum[[#This Row],[scale_ppm]])))</f>
        <v>+towgs84=-130,110,-13</v>
      </c>
      <c r="N77" s="9" t="str">
        <f>INDEX(ellips[],MATCH(datum[[#This Row],[ellipsoid]],ellips[name],0),COLUMN(ellips[[#Headers],[proj]]))</f>
        <v>+ellps=helmert</v>
      </c>
      <c r="O77" s="10" t="str">
        <f>IF(ISBLANK(datum[[#This Row],[pr_mer]]),"","+pm="&amp;datum[[#This Row],[pr_mer]])</f>
        <v/>
      </c>
      <c r="P77" s="12" t="str">
        <f>TRIM(CONCATENATE(datum[[#This Row],[ellps]]," ",IF(ISBLANK(datum[[#This Row],[proj_code]]),datum[[#This Row],[towgs84]],"+datum="&amp;datum[[#This Row],[proj_code]])," ",datum[[#This Row],[pm]]))</f>
        <v>+ellps=helmert +towgs84=-130,110,-13</v>
      </c>
    </row>
    <row r="78" spans="1:16" ht="22.5" x14ac:dyDescent="0.25">
      <c r="A78" s="2">
        <v>77</v>
      </c>
      <c r="B78" s="2" t="s">
        <v>144</v>
      </c>
      <c r="C78" s="2" t="s">
        <v>8</v>
      </c>
      <c r="D78" s="2">
        <v>61</v>
      </c>
      <c r="E78" s="2">
        <v>-285</v>
      </c>
      <c r="F78" s="2">
        <v>-181</v>
      </c>
      <c r="G78" s="9"/>
      <c r="H78" s="9"/>
      <c r="I78" s="9"/>
      <c r="J78" s="9"/>
      <c r="K78" s="9"/>
      <c r="L78" s="9"/>
      <c r="M78" s="9" t="str">
        <f>CONCATENATE("+towgs84=",datum[[#This Row],[delta_x]],",",datum[[#This Row],[delta_y]],",",datum[[#This Row],[delta_z]],IF(ISBLANK(datum[[#This Row],[r_x]]),"",CONCATENATE(",",-datum[[#This Row],[r_x]],",",-datum[[#This Row],[r_y]],",",-datum[[#This Row],[r_z]],",",datum[[#This Row],[scale_ppm]])))</f>
        <v>+towgs84=61,-285,-181</v>
      </c>
      <c r="N78" s="9" t="str">
        <f>INDEX(ellips[],MATCH(datum[[#This Row],[ellipsoid]],ellips[name],0),COLUMN(ellips[[#Headers],[proj]]))</f>
        <v>+ellps=clrk66</v>
      </c>
      <c r="O78" s="10" t="str">
        <f>IF(ISBLANK(datum[[#This Row],[pr_mer]]),"","+pm="&amp;datum[[#This Row],[pr_mer]])</f>
        <v/>
      </c>
      <c r="P78" s="12" t="str">
        <f>TRIM(CONCATENATE(datum[[#This Row],[ellps]]," ",IF(ISBLANK(datum[[#This Row],[proj_code]]),datum[[#This Row],[towgs84]],"+datum="&amp;datum[[#This Row],[proj_code]])," ",datum[[#This Row],[pm]]))</f>
        <v>+ellps=clrk66 +towgs84=61,-285,-181</v>
      </c>
    </row>
    <row r="79" spans="1:16" ht="33.75" x14ac:dyDescent="0.25">
      <c r="A79" s="2">
        <v>78</v>
      </c>
      <c r="B79" s="2" t="s">
        <v>145</v>
      </c>
      <c r="C79" s="2" t="s">
        <v>7</v>
      </c>
      <c r="D79" s="2">
        <v>-346</v>
      </c>
      <c r="E79" s="2">
        <v>-1</v>
      </c>
      <c r="F79" s="2">
        <v>224</v>
      </c>
      <c r="G79" s="9"/>
      <c r="H79" s="9"/>
      <c r="I79" s="9"/>
      <c r="J79" s="9"/>
      <c r="K79" s="9"/>
      <c r="L79" s="9"/>
      <c r="M79" s="9" t="str">
        <f>CONCATENATE("+towgs84=",datum[[#This Row],[delta_x]],",",datum[[#This Row],[delta_y]],",",datum[[#This Row],[delta_z]],IF(ISBLANK(datum[[#This Row],[r_x]]),"",CONCATENATE(",",-datum[[#This Row],[r_x]],",",-datum[[#This Row],[r_y]],",",-datum[[#This Row],[r_z]],",",datum[[#This Row],[scale_ppm]])))</f>
        <v>+towgs84=-346,-1,224</v>
      </c>
      <c r="N79" s="9" t="str">
        <f>INDEX(ellips[],MATCH(datum[[#This Row],[ellipsoid]],ellips[name],0),COLUMN(ellips[[#Headers],[proj]]))</f>
        <v>+ellps=clrk80</v>
      </c>
      <c r="O79" s="10" t="str">
        <f>IF(ISBLANK(datum[[#This Row],[pr_mer]]),"","+pm="&amp;datum[[#This Row],[pr_mer]])</f>
        <v/>
      </c>
      <c r="P79" s="12" t="str">
        <f>TRIM(CONCATENATE(datum[[#This Row],[ellps]]," ",IF(ISBLANK(datum[[#This Row],[proj_code]]),datum[[#This Row],[towgs84]],"+datum="&amp;datum[[#This Row],[proj_code]])," ",datum[[#This Row],[pm]]))</f>
        <v>+ellps=clrk80 +towgs84=-346,-1,224</v>
      </c>
    </row>
    <row r="80" spans="1:16" ht="22.5" x14ac:dyDescent="0.25">
      <c r="A80" s="2">
        <v>79</v>
      </c>
      <c r="B80" s="2" t="s">
        <v>146</v>
      </c>
      <c r="C80" s="2" t="s">
        <v>419</v>
      </c>
      <c r="D80" s="2">
        <v>375</v>
      </c>
      <c r="E80" s="2">
        <v>-111</v>
      </c>
      <c r="F80" s="2">
        <v>431</v>
      </c>
      <c r="G80" s="9"/>
      <c r="H80" s="9"/>
      <c r="I80" s="9"/>
      <c r="J80" s="9"/>
      <c r="K80" s="9"/>
      <c r="L80" s="9"/>
      <c r="M80" s="9" t="str">
        <f>CONCATENATE("+towgs84=",datum[[#This Row],[delta_x]],",",datum[[#This Row],[delta_y]],",",datum[[#This Row],[delta_z]],IF(ISBLANK(datum[[#This Row],[r_x]]),"",CONCATENATE(",",-datum[[#This Row],[r_x]],",",-datum[[#This Row],[r_y]],",",-datum[[#This Row],[r_z]],",",datum[[#This Row],[scale_ppm]])))</f>
        <v>+towgs84=375,-111,431</v>
      </c>
      <c r="N80" s="9" t="str">
        <f>INDEX(ellips[],MATCH(datum[[#This Row],[ellipsoid]],ellips[name],0),COLUMN(ellips[[#Headers],[proj]]))</f>
        <v>+ellps=airy</v>
      </c>
      <c r="O80" s="10" t="str">
        <f>IF(ISBLANK(datum[[#This Row],[pr_mer]]),"","+pm="&amp;datum[[#This Row],[pr_mer]])</f>
        <v/>
      </c>
      <c r="P80" s="12" t="str">
        <f>TRIM(CONCATENATE(datum[[#This Row],[ellps]]," ",IF(ISBLANK(datum[[#This Row],[proj_code]]),datum[[#This Row],[towgs84]],"+datum="&amp;datum[[#This Row],[proj_code]])," ",datum[[#This Row],[pm]]))</f>
        <v>+ellps=airy +towgs84=375,-111,431</v>
      </c>
    </row>
    <row r="81" spans="1:16" ht="22.5" x14ac:dyDescent="0.25">
      <c r="A81" s="2">
        <v>80</v>
      </c>
      <c r="B81" s="2" t="s">
        <v>147</v>
      </c>
      <c r="C81" s="2" t="s">
        <v>5</v>
      </c>
      <c r="D81" s="2">
        <v>-307</v>
      </c>
      <c r="E81" s="2">
        <v>-92</v>
      </c>
      <c r="F81" s="2">
        <v>127</v>
      </c>
      <c r="G81" s="9"/>
      <c r="H81" s="9"/>
      <c r="I81" s="9"/>
      <c r="J81" s="9"/>
      <c r="K81" s="9"/>
      <c r="L81" s="9"/>
      <c r="M81" s="9" t="str">
        <f>CONCATENATE("+towgs84=",datum[[#This Row],[delta_x]],",",datum[[#This Row],[delta_y]],",",datum[[#This Row],[delta_z]],IF(ISBLANK(datum[[#This Row],[r_x]]),"",CONCATENATE(",",-datum[[#This Row],[r_x]],",",-datum[[#This Row],[r_y]],",",-datum[[#This Row],[r_z]],",",datum[[#This Row],[scale_ppm]])))</f>
        <v>+towgs84=-307,-92,127</v>
      </c>
      <c r="N81" s="9" t="str">
        <f>INDEX(ellips[],MATCH(datum[[#This Row],[ellipsoid]],ellips[name],0),COLUMN(ellips[[#Headers],[proj]]))</f>
        <v>+ellps=intl</v>
      </c>
      <c r="O81" s="10" t="str">
        <f>IF(ISBLANK(datum[[#This Row],[pr_mer]]),"","+pm="&amp;datum[[#This Row],[pr_mer]])</f>
        <v/>
      </c>
      <c r="P81" s="12" t="str">
        <f>TRIM(CONCATENATE(datum[[#This Row],[ellps]]," ",IF(ISBLANK(datum[[#This Row],[proj_code]]),datum[[#This Row],[towgs84]],"+datum="&amp;datum[[#This Row],[proj_code]])," ",datum[[#This Row],[pm]]))</f>
        <v>+ellps=intl +towgs84=-307,-92,127</v>
      </c>
    </row>
    <row r="82" spans="1:16" ht="22.5" x14ac:dyDescent="0.25">
      <c r="A82" s="2">
        <v>81</v>
      </c>
      <c r="B82" s="2" t="s">
        <v>148</v>
      </c>
      <c r="C82" s="2" t="s">
        <v>5</v>
      </c>
      <c r="D82" s="2">
        <v>185</v>
      </c>
      <c r="E82" s="2">
        <v>165</v>
      </c>
      <c r="F82" s="2">
        <v>42</v>
      </c>
      <c r="G82" s="9"/>
      <c r="H82" s="9"/>
      <c r="I82" s="9"/>
      <c r="J82" s="9"/>
      <c r="K82" s="9"/>
      <c r="L82" s="9"/>
      <c r="M82" s="9" t="str">
        <f>CONCATENATE("+towgs84=",datum[[#This Row],[delta_x]],",",datum[[#This Row],[delta_y]],",",datum[[#This Row],[delta_z]],IF(ISBLANK(datum[[#This Row],[r_x]]),"",CONCATENATE(",",-datum[[#This Row],[r_x]],",",-datum[[#This Row],[r_y]],",",-datum[[#This Row],[r_z]],",",datum[[#This Row],[scale_ppm]])))</f>
        <v>+towgs84=185,165,42</v>
      </c>
      <c r="N82" s="9" t="str">
        <f>INDEX(ellips[],MATCH(datum[[#This Row],[ellipsoid]],ellips[name],0),COLUMN(ellips[[#Headers],[proj]]))</f>
        <v>+ellps=intl</v>
      </c>
      <c r="O82" s="10" t="str">
        <f>IF(ISBLANK(datum[[#This Row],[pr_mer]]),"","+pm="&amp;datum[[#This Row],[pr_mer]])</f>
        <v/>
      </c>
      <c r="P82" s="12" t="str">
        <f>TRIM(CONCATENATE(datum[[#This Row],[ellps]]," ",IF(ISBLANK(datum[[#This Row],[proj_code]]),datum[[#This Row],[towgs84]],"+datum="&amp;datum[[#This Row],[proj_code]])," ",datum[[#This Row],[pm]]))</f>
        <v>+ellps=intl +towgs84=185,165,42</v>
      </c>
    </row>
    <row r="83" spans="1:16" ht="22.5" x14ac:dyDescent="0.25">
      <c r="A83" s="2">
        <v>82</v>
      </c>
      <c r="B83" s="2" t="s">
        <v>149</v>
      </c>
      <c r="C83" s="2" t="s">
        <v>5</v>
      </c>
      <c r="D83" s="2">
        <v>-288</v>
      </c>
      <c r="E83" s="2">
        <v>175</v>
      </c>
      <c r="F83" s="2">
        <v>-376</v>
      </c>
      <c r="G83" s="9"/>
      <c r="H83" s="9"/>
      <c r="I83" s="9"/>
      <c r="J83" s="9"/>
      <c r="K83" s="9"/>
      <c r="L83" s="9"/>
      <c r="M83" s="9" t="str">
        <f>CONCATENATE("+towgs84=",datum[[#This Row],[delta_x]],",",datum[[#This Row],[delta_y]],",",datum[[#This Row],[delta_z]],IF(ISBLANK(datum[[#This Row],[r_x]]),"",CONCATENATE(",",-datum[[#This Row],[r_x]],",",-datum[[#This Row],[r_y]],",",-datum[[#This Row],[r_z]],",",datum[[#This Row],[scale_ppm]])))</f>
        <v>+towgs84=-288,175,-376</v>
      </c>
      <c r="N83" s="9" t="str">
        <f>INDEX(ellips[],MATCH(datum[[#This Row],[ellipsoid]],ellips[name],0),COLUMN(ellips[[#Headers],[proj]]))</f>
        <v>+ellps=intl</v>
      </c>
      <c r="O83" s="10" t="str">
        <f>IF(ISBLANK(datum[[#This Row],[pr_mer]]),"","+pm="&amp;datum[[#This Row],[pr_mer]])</f>
        <v/>
      </c>
      <c r="P83" s="12" t="str">
        <f>TRIM(CONCATENATE(datum[[#This Row],[ellps]]," ",IF(ISBLANK(datum[[#This Row],[proj_code]]),datum[[#This Row],[towgs84]],"+datum="&amp;datum[[#This Row],[proj_code]])," ",datum[[#This Row],[pm]]))</f>
        <v>+ellps=intl +towgs84=-288,175,-376</v>
      </c>
    </row>
    <row r="84" spans="1:16" ht="22.5" x14ac:dyDescent="0.25">
      <c r="A84" s="2">
        <v>83</v>
      </c>
      <c r="B84" s="2" t="s">
        <v>150</v>
      </c>
      <c r="C84" s="2" t="s">
        <v>8</v>
      </c>
      <c r="D84" s="2">
        <v>11</v>
      </c>
      <c r="E84" s="2">
        <v>72</v>
      </c>
      <c r="F84" s="2">
        <v>-101</v>
      </c>
      <c r="G84" s="9"/>
      <c r="H84" s="9"/>
      <c r="I84" s="9"/>
      <c r="J84" s="9"/>
      <c r="K84" s="9"/>
      <c r="L84" s="9"/>
      <c r="M84" s="9" t="str">
        <f>CONCATENATE("+towgs84=",datum[[#This Row],[delta_x]],",",datum[[#This Row],[delta_y]],",",datum[[#This Row],[delta_z]],IF(ISBLANK(datum[[#This Row],[r_x]]),"",CONCATENATE(",",-datum[[#This Row],[r_x]],",",-datum[[#This Row],[r_y]],",",-datum[[#This Row],[r_z]],",",datum[[#This Row],[scale_ppm]])))</f>
        <v>+towgs84=11,72,-101</v>
      </c>
      <c r="N84" s="9" t="str">
        <f>INDEX(ellips[],MATCH(datum[[#This Row],[ellipsoid]],ellips[name],0),COLUMN(ellips[[#Headers],[proj]]))</f>
        <v>+ellps=clrk66</v>
      </c>
      <c r="O84" s="10" t="str">
        <f>IF(ISBLANK(datum[[#This Row],[pr_mer]]),"","+pm="&amp;datum[[#This Row],[pr_mer]])</f>
        <v/>
      </c>
      <c r="P84" s="12" t="str">
        <f>TRIM(CONCATENATE(datum[[#This Row],[ellps]]," ",IF(ISBLANK(datum[[#This Row],[proj_code]]),datum[[#This Row],[towgs84]],"+datum="&amp;datum[[#This Row],[proj_code]])," ",datum[[#This Row],[pm]]))</f>
        <v>+ellps=clrk66 +towgs84=11,72,-101</v>
      </c>
    </row>
    <row r="85" spans="1:16" ht="22.5" x14ac:dyDescent="0.25">
      <c r="A85" s="2">
        <v>84</v>
      </c>
      <c r="B85" s="2" t="s">
        <v>151</v>
      </c>
      <c r="C85" s="2" t="s">
        <v>5</v>
      </c>
      <c r="D85" s="2">
        <v>-128</v>
      </c>
      <c r="E85" s="2">
        <v>-283</v>
      </c>
      <c r="F85" s="2">
        <v>22</v>
      </c>
      <c r="G85" s="9"/>
      <c r="H85" s="9"/>
      <c r="I85" s="9"/>
      <c r="J85" s="9"/>
      <c r="K85" s="9"/>
      <c r="L85" s="9"/>
      <c r="M85" s="9" t="str">
        <f>CONCATENATE("+towgs84=",datum[[#This Row],[delta_x]],",",datum[[#This Row],[delta_y]],",",datum[[#This Row],[delta_z]],IF(ISBLANK(datum[[#This Row],[r_x]]),"",CONCATENATE(",",-datum[[#This Row],[r_x]],",",-datum[[#This Row],[r_y]],",",-datum[[#This Row],[r_z]],",",datum[[#This Row],[scale_ppm]])))</f>
        <v>+towgs84=-128,-283,22</v>
      </c>
      <c r="N85" s="9" t="str">
        <f>INDEX(ellips[],MATCH(datum[[#This Row],[ellipsoid]],ellips[name],0),COLUMN(ellips[[#Headers],[proj]]))</f>
        <v>+ellps=intl</v>
      </c>
      <c r="O85" s="10" t="str">
        <f>IF(ISBLANK(datum[[#This Row],[pr_mer]]),"","+pm="&amp;datum[[#This Row],[pr_mer]])</f>
        <v/>
      </c>
      <c r="P85" s="12" t="str">
        <f>TRIM(CONCATENATE(datum[[#This Row],[ellps]]," ",IF(ISBLANK(datum[[#This Row],[proj_code]]),datum[[#This Row],[towgs84]],"+datum="&amp;datum[[#This Row],[proj_code]])," ",datum[[#This Row],[pm]]))</f>
        <v>+ellps=intl +towgs84=-128,-283,22</v>
      </c>
    </row>
    <row r="86" spans="1:16" ht="22.5" x14ac:dyDescent="0.25">
      <c r="A86" s="2">
        <v>85</v>
      </c>
      <c r="B86" s="2" t="s">
        <v>152</v>
      </c>
      <c r="C86" s="2" t="s">
        <v>5</v>
      </c>
      <c r="D86" s="2">
        <v>164</v>
      </c>
      <c r="E86" s="2">
        <v>138</v>
      </c>
      <c r="F86" s="2">
        <v>-189</v>
      </c>
      <c r="G86" s="9"/>
      <c r="H86" s="9"/>
      <c r="I86" s="9"/>
      <c r="J86" s="9"/>
      <c r="K86" s="9"/>
      <c r="L86" s="9"/>
      <c r="M86" s="9" t="str">
        <f>CONCATENATE("+towgs84=",datum[[#This Row],[delta_x]],",",datum[[#This Row],[delta_y]],",",datum[[#This Row],[delta_z]],IF(ISBLANK(datum[[#This Row],[r_x]]),"",CONCATENATE(",",-datum[[#This Row],[r_x]],",",-datum[[#This Row],[r_y]],",",-datum[[#This Row],[r_z]],",",datum[[#This Row],[scale_ppm]])))</f>
        <v>+towgs84=164,138,-189</v>
      </c>
      <c r="N86" s="9" t="str">
        <f>INDEX(ellips[],MATCH(datum[[#This Row],[ellipsoid]],ellips[name],0),COLUMN(ellips[[#Headers],[proj]]))</f>
        <v>+ellps=intl</v>
      </c>
      <c r="O86" s="10" t="str">
        <f>IF(ISBLANK(datum[[#This Row],[pr_mer]]),"","+pm="&amp;datum[[#This Row],[pr_mer]])</f>
        <v/>
      </c>
      <c r="P86" s="12" t="str">
        <f>TRIM(CONCATENATE(datum[[#This Row],[ellps]]," ",IF(ISBLANK(datum[[#This Row],[proj_code]]),datum[[#This Row],[towgs84]],"+datum="&amp;datum[[#This Row],[proj_code]])," ",datum[[#This Row],[pm]]))</f>
        <v>+ellps=intl +towgs84=164,138,-189</v>
      </c>
    </row>
    <row r="87" spans="1:16" ht="33.75" x14ac:dyDescent="0.25">
      <c r="A87" s="2">
        <v>86</v>
      </c>
      <c r="B87" s="2" t="s">
        <v>153</v>
      </c>
      <c r="C87" s="2" t="s">
        <v>5</v>
      </c>
      <c r="D87" s="2">
        <v>94</v>
      </c>
      <c r="E87" s="2">
        <v>-948</v>
      </c>
      <c r="F87" s="2">
        <v>-1262</v>
      </c>
      <c r="G87" s="9"/>
      <c r="H87" s="9"/>
      <c r="I87" s="9"/>
      <c r="J87" s="9"/>
      <c r="K87" s="9"/>
      <c r="L87" s="9"/>
      <c r="M87" s="9" t="str">
        <f>CONCATENATE("+towgs84=",datum[[#This Row],[delta_x]],",",datum[[#This Row],[delta_y]],",",datum[[#This Row],[delta_z]],IF(ISBLANK(datum[[#This Row],[r_x]]),"",CONCATENATE(",",-datum[[#This Row],[r_x]],",",-datum[[#This Row],[r_y]],",",-datum[[#This Row],[r_z]],",",datum[[#This Row],[scale_ppm]])))</f>
        <v>+towgs84=94,-948,-1262</v>
      </c>
      <c r="N87" s="9" t="str">
        <f>INDEX(ellips[],MATCH(datum[[#This Row],[ellipsoid]],ellips[name],0),COLUMN(ellips[[#Headers],[proj]]))</f>
        <v>+ellps=intl</v>
      </c>
      <c r="O87" s="10" t="str">
        <f>IF(ISBLANK(datum[[#This Row],[pr_mer]]),"","+pm="&amp;datum[[#This Row],[pr_mer]])</f>
        <v/>
      </c>
      <c r="P87" s="12" t="str">
        <f>TRIM(CONCATENATE(datum[[#This Row],[ellps]]," ",IF(ISBLANK(datum[[#This Row],[proj_code]]),datum[[#This Row],[towgs84]],"+datum="&amp;datum[[#This Row],[proj_code]])," ",datum[[#This Row],[pm]]))</f>
        <v>+ellps=intl +towgs84=94,-948,-1262</v>
      </c>
    </row>
    <row r="88" spans="1:16" ht="22.5" x14ac:dyDescent="0.25">
      <c r="A88" s="2">
        <v>87</v>
      </c>
      <c r="B88" s="2" t="s">
        <v>154</v>
      </c>
      <c r="C88" s="2" t="s">
        <v>5</v>
      </c>
      <c r="D88" s="2">
        <v>-225</v>
      </c>
      <c r="E88" s="2">
        <v>-65</v>
      </c>
      <c r="F88" s="2">
        <v>9</v>
      </c>
      <c r="G88" s="9"/>
      <c r="H88" s="9"/>
      <c r="I88" s="9"/>
      <c r="J88" s="9"/>
      <c r="K88" s="9"/>
      <c r="L88" s="9"/>
      <c r="M88" s="9" t="str">
        <f>CONCATENATE("+towgs84=",datum[[#This Row],[delta_x]],",",datum[[#This Row],[delta_y]],",",datum[[#This Row],[delta_z]],IF(ISBLANK(datum[[#This Row],[r_x]]),"",CONCATENATE(",",-datum[[#This Row],[r_x]],",",-datum[[#This Row],[r_y]],",",-datum[[#This Row],[r_z]],",",datum[[#This Row],[scale_ppm]])))</f>
        <v>+towgs84=-225,-65,9</v>
      </c>
      <c r="N88" s="9" t="str">
        <f>INDEX(ellips[],MATCH(datum[[#This Row],[ellipsoid]],ellips[name],0),COLUMN(ellips[[#Headers],[proj]]))</f>
        <v>+ellps=intl</v>
      </c>
      <c r="O88" s="10" t="str">
        <f>IF(ISBLANK(datum[[#This Row],[pr_mer]]),"","+pm="&amp;datum[[#This Row],[pr_mer]])</f>
        <v/>
      </c>
      <c r="P88" s="12" t="str">
        <f>TRIM(CONCATENATE(datum[[#This Row],[ellps]]," ",IF(ISBLANK(datum[[#This Row],[proj_code]]),datum[[#This Row],[towgs84]],"+datum="&amp;datum[[#This Row],[proj_code]])," ",datum[[#This Row],[pm]]))</f>
        <v>+ellps=intl +towgs84=-225,-65,9</v>
      </c>
    </row>
    <row r="89" spans="1:16" ht="22.5" x14ac:dyDescent="0.25">
      <c r="A89" s="2">
        <v>88</v>
      </c>
      <c r="B89" s="2" t="s">
        <v>155</v>
      </c>
      <c r="C89" s="2" t="s">
        <v>5</v>
      </c>
      <c r="D89" s="2">
        <v>170</v>
      </c>
      <c r="E89" s="2">
        <v>42</v>
      </c>
      <c r="F89" s="2">
        <v>84</v>
      </c>
      <c r="G89" s="9"/>
      <c r="H89" s="9"/>
      <c r="I89" s="9"/>
      <c r="J89" s="9"/>
      <c r="K89" s="9"/>
      <c r="L89" s="9"/>
      <c r="M89" s="9" t="str">
        <f>CONCATENATE("+towgs84=",datum[[#This Row],[delta_x]],",",datum[[#This Row],[delta_y]],",",datum[[#This Row],[delta_z]],IF(ISBLANK(datum[[#This Row],[r_x]]),"",CONCATENATE(",",-datum[[#This Row],[r_x]],",",-datum[[#This Row],[r_y]],",",-datum[[#This Row],[r_z]],",",datum[[#This Row],[scale_ppm]])))</f>
        <v>+towgs84=170,42,84</v>
      </c>
      <c r="N89" s="9" t="str">
        <f>INDEX(ellips[],MATCH(datum[[#This Row],[ellipsoid]],ellips[name],0),COLUMN(ellips[[#Headers],[proj]]))</f>
        <v>+ellps=intl</v>
      </c>
      <c r="O89" s="10" t="str">
        <f>IF(ISBLANK(datum[[#This Row],[pr_mer]]),"","+pm="&amp;datum[[#This Row],[pr_mer]])</f>
        <v/>
      </c>
      <c r="P89" s="12" t="str">
        <f>TRIM(CONCATENATE(datum[[#This Row],[ellps]]," ",IF(ISBLANK(datum[[#This Row],[proj_code]]),datum[[#This Row],[towgs84]],"+datum="&amp;datum[[#This Row],[proj_code]])," ",datum[[#This Row],[pm]]))</f>
        <v>+ellps=intl +towgs84=170,42,84</v>
      </c>
    </row>
    <row r="90" spans="1:16" ht="22.5" x14ac:dyDescent="0.25">
      <c r="A90" s="2">
        <v>89</v>
      </c>
      <c r="B90" s="2" t="s">
        <v>156</v>
      </c>
      <c r="C90" s="2" t="s">
        <v>5</v>
      </c>
      <c r="D90" s="2">
        <v>-203</v>
      </c>
      <c r="E90" s="2">
        <v>141</v>
      </c>
      <c r="F90" s="2">
        <v>53</v>
      </c>
      <c r="G90" s="9"/>
      <c r="H90" s="9"/>
      <c r="I90" s="9"/>
      <c r="J90" s="9"/>
      <c r="K90" s="9"/>
      <c r="L90" s="9"/>
      <c r="M90" s="9" t="str">
        <f>CONCATENATE("+towgs84=",datum[[#This Row],[delta_x]],",",datum[[#This Row],[delta_y]],",",datum[[#This Row],[delta_z]],IF(ISBLANK(datum[[#This Row],[r_x]]),"",CONCATENATE(",",-datum[[#This Row],[r_x]],",",-datum[[#This Row],[r_y]],",",-datum[[#This Row],[r_z]],",",datum[[#This Row],[scale_ppm]])))</f>
        <v>+towgs84=-203,141,53</v>
      </c>
      <c r="N90" s="9" t="str">
        <f>INDEX(ellips[],MATCH(datum[[#This Row],[ellipsoid]],ellips[name],0),COLUMN(ellips[[#Headers],[proj]]))</f>
        <v>+ellps=intl</v>
      </c>
      <c r="O90" s="10" t="str">
        <f>IF(ISBLANK(datum[[#This Row],[pr_mer]]),"","+pm="&amp;datum[[#This Row],[pr_mer]])</f>
        <v/>
      </c>
      <c r="P90" s="12" t="str">
        <f>TRIM(CONCATENATE(datum[[#This Row],[ellps]]," ",IF(ISBLANK(datum[[#This Row],[proj_code]]),datum[[#This Row],[towgs84]],"+datum="&amp;datum[[#This Row],[proj_code]])," ",datum[[#This Row],[pm]]))</f>
        <v>+ellps=intl +towgs84=-203,141,53</v>
      </c>
    </row>
    <row r="91" spans="1:16" ht="22.5" x14ac:dyDescent="0.25">
      <c r="A91" s="2">
        <v>90</v>
      </c>
      <c r="B91" s="2" t="s">
        <v>157</v>
      </c>
      <c r="C91" s="2" t="s">
        <v>5</v>
      </c>
      <c r="D91" s="2">
        <v>-355</v>
      </c>
      <c r="E91" s="2">
        <v>16</v>
      </c>
      <c r="F91" s="2">
        <v>74</v>
      </c>
      <c r="G91" s="9"/>
      <c r="H91" s="9"/>
      <c r="I91" s="9"/>
      <c r="J91" s="9"/>
      <c r="K91" s="9"/>
      <c r="L91" s="9"/>
      <c r="M91" s="9" t="str">
        <f>CONCATENATE("+towgs84=",datum[[#This Row],[delta_x]],",",datum[[#This Row],[delta_y]],",",datum[[#This Row],[delta_z]],IF(ISBLANK(datum[[#This Row],[r_x]]),"",CONCATENATE(",",-datum[[#This Row],[r_x]],",",-datum[[#This Row],[r_y]],",",-datum[[#This Row],[r_z]],",",datum[[#This Row],[scale_ppm]])))</f>
        <v>+towgs84=-355,16,74</v>
      </c>
      <c r="N91" s="9" t="str">
        <f>INDEX(ellips[],MATCH(datum[[#This Row],[ellipsoid]],ellips[name],0),COLUMN(ellips[[#Headers],[proj]]))</f>
        <v>+ellps=intl</v>
      </c>
      <c r="O91" s="10" t="str">
        <f>IF(ISBLANK(datum[[#This Row],[pr_mer]]),"","+pm="&amp;datum[[#This Row],[pr_mer]])</f>
        <v/>
      </c>
      <c r="P91" s="12" t="str">
        <f>TRIM(CONCATENATE(datum[[#This Row],[ellps]]," ",IF(ISBLANK(datum[[#This Row],[proj_code]]),datum[[#This Row],[towgs84]],"+datum="&amp;datum[[#This Row],[proj_code]])," ",datum[[#This Row],[pm]]))</f>
        <v>+ellps=intl +towgs84=-355,16,74</v>
      </c>
    </row>
    <row r="92" spans="1:16" ht="33.75" x14ac:dyDescent="0.25">
      <c r="A92" s="2">
        <v>91</v>
      </c>
      <c r="B92" s="2" t="s">
        <v>158</v>
      </c>
      <c r="C92" s="1" t="s">
        <v>14</v>
      </c>
      <c r="D92" s="2">
        <v>616</v>
      </c>
      <c r="E92" s="2">
        <v>97</v>
      </c>
      <c r="F92" s="2">
        <v>-251</v>
      </c>
      <c r="G92" s="9"/>
      <c r="H92" s="9"/>
      <c r="I92" s="9"/>
      <c r="J92" s="9"/>
      <c r="K92" s="9"/>
      <c r="L92" s="9"/>
      <c r="M92" s="9" t="str">
        <f>CONCATENATE("+towgs84=",datum[[#This Row],[delta_x]],",",datum[[#This Row],[delta_y]],",",datum[[#This Row],[delta_z]],IF(ISBLANK(datum[[#This Row],[r_x]]),"",CONCATENATE(",",-datum[[#This Row],[r_x]],",",-datum[[#This Row],[r_y]],",",-datum[[#This Row],[r_z]],",",datum[[#This Row],[scale_ppm]])))</f>
        <v>+towgs84=616,97,-251</v>
      </c>
      <c r="N92" s="9" t="str">
        <f>INDEX(ellips[],MATCH(datum[[#This Row],[ellipsoid]],ellips[name],0),COLUMN(ellips[[#Headers],[proj]]))</f>
        <v>+a=6377483.865 +rf=299.1528128</v>
      </c>
      <c r="O92" s="10" t="str">
        <f>IF(ISBLANK(datum[[#This Row],[pr_mer]]),"","+pm="&amp;datum[[#This Row],[pr_mer]])</f>
        <v/>
      </c>
      <c r="P92" s="12" t="str">
        <f>TRIM(CONCATENATE(datum[[#This Row],[ellps]]," ",IF(ISBLANK(datum[[#This Row],[proj_code]]),datum[[#This Row],[towgs84]],"+datum="&amp;datum[[#This Row],[proj_code]])," ",datum[[#This Row],[pm]]))</f>
        <v>+a=6377483.865 +rf=299.1528128 +towgs84=616,97,-251</v>
      </c>
    </row>
    <row r="93" spans="1:16" ht="22.5" x14ac:dyDescent="0.25">
      <c r="A93" s="2">
        <v>92</v>
      </c>
      <c r="B93" s="2" t="s">
        <v>159</v>
      </c>
      <c r="C93" s="2" t="s">
        <v>24</v>
      </c>
      <c r="D93" s="2">
        <v>-57</v>
      </c>
      <c r="E93" s="2">
        <v>1</v>
      </c>
      <c r="F93" s="2">
        <v>-41</v>
      </c>
      <c r="G93" s="9"/>
      <c r="H93" s="9"/>
      <c r="I93" s="9"/>
      <c r="J93" s="9"/>
      <c r="K93" s="9"/>
      <c r="L93" s="9"/>
      <c r="M93" s="9" t="str">
        <f>CONCATENATE("+towgs84=",datum[[#This Row],[delta_x]],",",datum[[#This Row],[delta_y]],",",datum[[#This Row],[delta_z]],IF(ISBLANK(datum[[#This Row],[r_x]]),"",CONCATENATE(",",-datum[[#This Row],[r_x]],",",-datum[[#This Row],[r_y]],",",-datum[[#This Row],[r_z]],",",datum[[#This Row],[scale_ppm]])))</f>
        <v>+towgs84=-57,1,-41</v>
      </c>
      <c r="N93" s="9" t="str">
        <f>INDEX(ellips[],MATCH(datum[[#This Row],[ellipsoid]],ellips[name],0),COLUMN(ellips[[#Headers],[proj]]))</f>
        <v>+a=6378160 +rf=298.25</v>
      </c>
      <c r="O93" s="10" t="str">
        <f>IF(ISBLANK(datum[[#This Row],[pr_mer]]),"","+pm="&amp;datum[[#This Row],[pr_mer]])</f>
        <v/>
      </c>
      <c r="P93" s="12" t="str">
        <f>TRIM(CONCATENATE(datum[[#This Row],[ellps]]," ",IF(ISBLANK(datum[[#This Row],[proj_code]]),datum[[#This Row],[towgs84]],"+datum="&amp;datum[[#This Row],[proj_code]])," ",datum[[#This Row],[pm]]))</f>
        <v>+a=6378160 +rf=298.25 +towgs84=-57,1,-41</v>
      </c>
    </row>
    <row r="94" spans="1:16" ht="22.5" x14ac:dyDescent="0.25">
      <c r="A94" s="2">
        <v>93</v>
      </c>
      <c r="B94" s="2" t="s">
        <v>160</v>
      </c>
      <c r="C94" s="1" t="s">
        <v>19</v>
      </c>
      <c r="D94" s="2">
        <v>7</v>
      </c>
      <c r="E94" s="2">
        <v>-10</v>
      </c>
      <c r="F94" s="2">
        <v>-26</v>
      </c>
      <c r="G94" s="9"/>
      <c r="H94" s="9"/>
      <c r="I94" s="9"/>
      <c r="J94" s="9"/>
      <c r="K94" s="9"/>
      <c r="L94" s="9"/>
      <c r="M94" s="9" t="str">
        <f>CONCATENATE("+towgs84=",datum[[#This Row],[delta_x]],",",datum[[#This Row],[delta_y]],",",datum[[#This Row],[delta_z]],IF(ISBLANK(datum[[#This Row],[r_x]]),"",CONCATENATE(",",-datum[[#This Row],[r_x]],",",-datum[[#This Row],[r_y]],",",-datum[[#This Row],[r_z]],",",datum[[#This Row],[scale_ppm]])))</f>
        <v>+towgs84=7,-10,-26</v>
      </c>
      <c r="N94" s="9" t="str">
        <f>INDEX(ellips[],MATCH(datum[[#This Row],[ellipsoid]],ellips[name],0),COLUMN(ellips[[#Headers],[proj]]))</f>
        <v>+a=6378155 +rf=298.3</v>
      </c>
      <c r="O94" s="10" t="str">
        <f>IF(ISBLANK(datum[[#This Row],[pr_mer]]),"","+pm="&amp;datum[[#This Row],[pr_mer]])</f>
        <v/>
      </c>
      <c r="P94" s="12" t="str">
        <f>TRIM(CONCATENATE(datum[[#This Row],[ellps]]," ",IF(ISBLANK(datum[[#This Row],[proj_code]]),datum[[#This Row],[towgs84]],"+datum="&amp;datum[[#This Row],[proj_code]])," ",datum[[#This Row],[pm]]))</f>
        <v>+a=6378155 +rf=298.3 +towgs84=7,-10,-26</v>
      </c>
    </row>
    <row r="95" spans="1:16" ht="22.5" x14ac:dyDescent="0.25">
      <c r="A95" s="2">
        <v>94</v>
      </c>
      <c r="B95" s="2" t="s">
        <v>161</v>
      </c>
      <c r="C95" s="2" t="s">
        <v>5</v>
      </c>
      <c r="D95" s="2">
        <v>-499</v>
      </c>
      <c r="E95" s="2">
        <v>-249</v>
      </c>
      <c r="F95" s="2">
        <v>314</v>
      </c>
      <c r="G95" s="9"/>
      <c r="H95" s="9"/>
      <c r="I95" s="9"/>
      <c r="J95" s="9"/>
      <c r="K95" s="9"/>
      <c r="L95" s="9"/>
      <c r="M95" s="9" t="str">
        <f>CONCATENATE("+towgs84=",datum[[#This Row],[delta_x]],",",datum[[#This Row],[delta_y]],",",datum[[#This Row],[delta_z]],IF(ISBLANK(datum[[#This Row],[r_x]]),"",CONCATENATE(",",-datum[[#This Row],[r_x]],",",-datum[[#This Row],[r_y]],",",-datum[[#This Row],[r_z]],",",datum[[#This Row],[scale_ppm]])))</f>
        <v>+towgs84=-499,-249,314</v>
      </c>
      <c r="N95" s="9" t="str">
        <f>INDEX(ellips[],MATCH(datum[[#This Row],[ellipsoid]],ellips[name],0),COLUMN(ellips[[#Headers],[proj]]))</f>
        <v>+ellps=intl</v>
      </c>
      <c r="O95" s="10" t="str">
        <f>IF(ISBLANK(datum[[#This Row],[pr_mer]]),"","+pm="&amp;datum[[#This Row],[pr_mer]])</f>
        <v/>
      </c>
      <c r="P95" s="12" t="str">
        <f>TRIM(CONCATENATE(datum[[#This Row],[ellps]]," ",IF(ISBLANK(datum[[#This Row],[proj_code]]),datum[[#This Row],[towgs84]],"+datum="&amp;datum[[#This Row],[proj_code]])," ",datum[[#This Row],[pm]]))</f>
        <v>+ellps=intl +towgs84=-499,-249,314</v>
      </c>
    </row>
    <row r="96" spans="1:16" ht="22.5" x14ac:dyDescent="0.25">
      <c r="A96" s="2">
        <v>95</v>
      </c>
      <c r="B96" s="2" t="s">
        <v>162</v>
      </c>
      <c r="C96" s="2" t="s">
        <v>5</v>
      </c>
      <c r="D96" s="2">
        <v>-104</v>
      </c>
      <c r="E96" s="2">
        <v>167</v>
      </c>
      <c r="F96" s="2">
        <v>-38</v>
      </c>
      <c r="G96" s="9"/>
      <c r="H96" s="9"/>
      <c r="I96" s="9"/>
      <c r="J96" s="9"/>
      <c r="K96" s="9"/>
      <c r="L96" s="9"/>
      <c r="M96" s="9" t="str">
        <f>CONCATENATE("+towgs84=",datum[[#This Row],[delta_x]],",",datum[[#This Row],[delta_y]],",",datum[[#This Row],[delta_z]],IF(ISBLANK(datum[[#This Row],[r_x]]),"",CONCATENATE(",",-datum[[#This Row],[r_x]],",",-datum[[#This Row],[r_y]],",",-datum[[#This Row],[r_z]],",",datum[[#This Row],[scale_ppm]])))</f>
        <v>+towgs84=-104,167,-38</v>
      </c>
      <c r="N96" s="9" t="str">
        <f>INDEX(ellips[],MATCH(datum[[#This Row],[ellipsoid]],ellips[name],0),COLUMN(ellips[[#Headers],[proj]]))</f>
        <v>+ellps=intl</v>
      </c>
      <c r="O96" s="10" t="str">
        <f>IF(ISBLANK(datum[[#This Row],[pr_mer]]),"","+pm="&amp;datum[[#This Row],[pr_mer]])</f>
        <v/>
      </c>
      <c r="P96" s="12" t="str">
        <f>TRIM(CONCATENATE(datum[[#This Row],[ellps]]," ",IF(ISBLANK(datum[[#This Row],[proj_code]]),datum[[#This Row],[towgs84]],"+datum="&amp;datum[[#This Row],[proj_code]])," ",datum[[#This Row],[pm]]))</f>
        <v>+ellps=intl +towgs84=-104,167,-38</v>
      </c>
    </row>
    <row r="97" spans="1:16" ht="33.75" x14ac:dyDescent="0.25">
      <c r="A97" s="2">
        <v>96</v>
      </c>
      <c r="B97" s="2" t="s">
        <v>163</v>
      </c>
      <c r="C97" s="2" t="s">
        <v>11</v>
      </c>
      <c r="D97" s="2">
        <v>-689</v>
      </c>
      <c r="E97" s="2">
        <v>691</v>
      </c>
      <c r="F97" s="2">
        <v>-46</v>
      </c>
      <c r="G97" s="9"/>
      <c r="H97" s="9"/>
      <c r="I97" s="9"/>
      <c r="J97" s="9"/>
      <c r="K97" s="9"/>
      <c r="L97" s="9"/>
      <c r="M97" s="9" t="str">
        <f>CONCATENATE("+towgs84=",datum[[#This Row],[delta_x]],",",datum[[#This Row],[delta_y]],",",datum[[#This Row],[delta_z]],IF(ISBLANK(datum[[#This Row],[r_x]]),"",CONCATENATE(",",-datum[[#This Row],[r_x]],",",-datum[[#This Row],[r_y]],",",-datum[[#This Row],[r_z]],",",datum[[#This Row],[scale_ppm]])))</f>
        <v>+towgs84=-689,691,-46</v>
      </c>
      <c r="N97" s="9" t="str">
        <f>INDEX(ellips[],MATCH(datum[[#This Row],[ellipsoid]],ellips[name],0),COLUMN(ellips[[#Headers],[proj]]))</f>
        <v>+a=6377276.345 +rf=300.8017</v>
      </c>
      <c r="O97" s="10" t="str">
        <f>IF(ISBLANK(datum[[#This Row],[pr_mer]]),"","+pm="&amp;datum[[#This Row],[pr_mer]])</f>
        <v/>
      </c>
      <c r="P97" s="12" t="str">
        <f>TRIM(CONCATENATE(datum[[#This Row],[ellps]]," ",IF(ISBLANK(datum[[#This Row],[proj_code]]),datum[[#This Row],[towgs84]],"+datum="&amp;datum[[#This Row],[proj_code]])," ",datum[[#This Row],[pm]]))</f>
        <v>+a=6377276.345 +rf=300.8017 +towgs84=-689,691,-46</v>
      </c>
    </row>
    <row r="98" spans="1:16" ht="22.5" x14ac:dyDescent="0.25">
      <c r="A98" s="2">
        <v>97</v>
      </c>
      <c r="B98" s="2" t="s">
        <v>164</v>
      </c>
      <c r="C98" s="2" t="s">
        <v>10</v>
      </c>
      <c r="D98" s="2">
        <v>-128</v>
      </c>
      <c r="E98" s="2">
        <v>481</v>
      </c>
      <c r="F98" s="2">
        <v>664</v>
      </c>
      <c r="G98" s="9"/>
      <c r="H98" s="9"/>
      <c r="I98" s="9"/>
      <c r="J98" s="9"/>
      <c r="K98" s="9"/>
      <c r="L98" s="9"/>
      <c r="M98" s="9" t="str">
        <f>CONCATENATE("+towgs84=",datum[[#This Row],[delta_x]],",",datum[[#This Row],[delta_y]],",",datum[[#This Row],[delta_z]],IF(ISBLANK(datum[[#This Row],[r_x]]),"",CONCATENATE(",",-datum[[#This Row],[r_x]],",",-datum[[#This Row],[r_y]],",",-datum[[#This Row],[r_z]],",",datum[[#This Row],[scale_ppm]])))</f>
        <v>+towgs84=-128,481,664</v>
      </c>
      <c r="N98" s="9" t="str">
        <f>INDEX(ellips[],MATCH(datum[[#This Row],[ellipsoid]],ellips[name],0),COLUMN(ellips[[#Headers],[proj]]))</f>
        <v>+ellps=bessel</v>
      </c>
      <c r="O98" s="10" t="str">
        <f>IF(ISBLANK(datum[[#This Row],[pr_mer]]),"","+pm="&amp;datum[[#This Row],[pr_mer]])</f>
        <v/>
      </c>
      <c r="P98" s="12" t="str">
        <f>TRIM(CONCATENATE(datum[[#This Row],[ellps]]," ",IF(ISBLANK(datum[[#This Row],[proj_code]]),datum[[#This Row],[towgs84]],"+datum="&amp;datum[[#This Row],[proj_code]])," ",datum[[#This Row],[pm]]))</f>
        <v>+ellps=bessel +towgs84=-128,481,664</v>
      </c>
    </row>
    <row r="99" spans="1:16" ht="22.5" x14ac:dyDescent="0.25">
      <c r="A99" s="2">
        <v>98</v>
      </c>
      <c r="B99" s="2" t="s">
        <v>165</v>
      </c>
      <c r="C99" s="2" t="s">
        <v>5</v>
      </c>
      <c r="D99" s="2">
        <v>-632</v>
      </c>
      <c r="E99" s="2">
        <v>438</v>
      </c>
      <c r="F99" s="2">
        <v>-609</v>
      </c>
      <c r="G99" s="9"/>
      <c r="H99" s="9"/>
      <c r="I99" s="9"/>
      <c r="J99" s="9"/>
      <c r="K99" s="9"/>
      <c r="L99" s="9"/>
      <c r="M99" s="9" t="str">
        <f>CONCATENATE("+towgs84=",datum[[#This Row],[delta_x]],",",datum[[#This Row],[delta_y]],",",datum[[#This Row],[delta_z]],IF(ISBLANK(datum[[#This Row],[r_x]]),"",CONCATENATE(",",-datum[[#This Row],[r_x]],",",-datum[[#This Row],[r_y]],",",-datum[[#This Row],[r_z]],",",datum[[#This Row],[scale_ppm]])))</f>
        <v>+towgs84=-632,438,-609</v>
      </c>
      <c r="N99" s="9" t="str">
        <f>INDEX(ellips[],MATCH(datum[[#This Row],[ellipsoid]],ellips[name],0),COLUMN(ellips[[#Headers],[proj]]))</f>
        <v>+ellps=intl</v>
      </c>
      <c r="O99" s="10" t="str">
        <f>IF(ISBLANK(datum[[#This Row],[pr_mer]]),"","+pm="&amp;datum[[#This Row],[pr_mer]])</f>
        <v/>
      </c>
      <c r="P99" s="12" t="str">
        <f>TRIM(CONCATENATE(datum[[#This Row],[ellps]]," ",IF(ISBLANK(datum[[#This Row],[proj_code]]),datum[[#This Row],[towgs84]],"+datum="&amp;datum[[#This Row],[proj_code]])," ",datum[[#This Row],[pm]]))</f>
        <v>+ellps=intl +towgs84=-632,438,-609</v>
      </c>
    </row>
    <row r="100" spans="1:16" ht="33.75" x14ac:dyDescent="0.25">
      <c r="A100" s="2">
        <v>99</v>
      </c>
      <c r="B100" s="2" t="s">
        <v>166</v>
      </c>
      <c r="C100" s="2" t="s">
        <v>7</v>
      </c>
      <c r="D100" s="2">
        <v>51</v>
      </c>
      <c r="E100" s="2">
        <v>391</v>
      </c>
      <c r="F100" s="2">
        <v>-36</v>
      </c>
      <c r="G100" s="9"/>
      <c r="H100" s="9"/>
      <c r="I100" s="9"/>
      <c r="J100" s="9"/>
      <c r="K100" s="9"/>
      <c r="L100" s="9"/>
      <c r="M100" s="9" t="str">
        <f>CONCATENATE("+towgs84=",datum[[#This Row],[delta_x]],",",datum[[#This Row],[delta_y]],",",datum[[#This Row],[delta_z]],IF(ISBLANK(datum[[#This Row],[r_x]]),"",CONCATENATE(",",-datum[[#This Row],[r_x]],",",-datum[[#This Row],[r_y]],",",-datum[[#This Row],[r_z]],",",datum[[#This Row],[scale_ppm]])))</f>
        <v>+towgs84=51,391,-36</v>
      </c>
      <c r="N100" s="9" t="str">
        <f>INDEX(ellips[],MATCH(datum[[#This Row],[ellipsoid]],ellips[name],0),COLUMN(ellips[[#Headers],[proj]]))</f>
        <v>+ellps=clrk80</v>
      </c>
      <c r="O100" s="10" t="str">
        <f>IF(ISBLANK(datum[[#This Row],[pr_mer]]),"","+pm="&amp;datum[[#This Row],[pr_mer]])</f>
        <v/>
      </c>
      <c r="P100" s="12" t="str">
        <f>TRIM(CONCATENATE(datum[[#This Row],[ellps]]," ",IF(ISBLANK(datum[[#This Row],[proj_code]]),datum[[#This Row],[towgs84]],"+datum="&amp;datum[[#This Row],[proj_code]])," ",datum[[#This Row],[pm]]))</f>
        <v>+ellps=clrk80 +towgs84=51,391,-36</v>
      </c>
    </row>
    <row r="101" spans="1:16" ht="22.5" x14ac:dyDescent="0.25">
      <c r="A101" s="2">
        <v>100</v>
      </c>
      <c r="B101" s="2" t="s">
        <v>167</v>
      </c>
      <c r="C101" s="2" t="s">
        <v>168</v>
      </c>
      <c r="D101" s="2">
        <v>101</v>
      </c>
      <c r="E101" s="2">
        <v>52</v>
      </c>
      <c r="F101" s="2">
        <v>-39</v>
      </c>
      <c r="G101" s="9"/>
      <c r="H101" s="9"/>
      <c r="I101" s="9"/>
      <c r="J101" s="9"/>
      <c r="K101" s="9"/>
      <c r="L101" s="9"/>
      <c r="M101" s="9" t="str">
        <f>CONCATENATE("+towgs84=",datum[[#This Row],[delta_x]],",",datum[[#This Row],[delta_y]],",",datum[[#This Row],[delta_z]],IF(ISBLANK(datum[[#This Row],[r_x]]),"",CONCATENATE(",",-datum[[#This Row],[r_x]],",",-datum[[#This Row],[r_y]],",",-datum[[#This Row],[r_z]],",",datum[[#This Row],[scale_ppm]])))</f>
        <v>+towgs84=101,52,-39</v>
      </c>
      <c r="N101" s="9" t="str">
        <f>INDEX(ellips[],MATCH(datum[[#This Row],[ellipsoid]],ellips[name],0),COLUMN(ellips[[#Headers],[proj]]))</f>
        <v>+a=6378270 +rf=297</v>
      </c>
      <c r="O101" s="10" t="str">
        <f>IF(ISBLANK(datum[[#This Row],[pr_mer]]),"","+pm="&amp;datum[[#This Row],[pr_mer]])</f>
        <v/>
      </c>
      <c r="P101" s="12" t="str">
        <f>TRIM(CONCATENATE(datum[[#This Row],[ellps]]," ",IF(ISBLANK(datum[[#This Row],[proj_code]]),datum[[#This Row],[towgs84]],"+datum="&amp;datum[[#This Row],[proj_code]])," ",datum[[#This Row],[pm]]))</f>
        <v>+a=6378270 +rf=297 +towgs84=101,52,-39</v>
      </c>
    </row>
    <row r="102" spans="1:16" ht="22.5" x14ac:dyDescent="0.25">
      <c r="A102" s="2">
        <v>101</v>
      </c>
      <c r="B102" s="2" t="s">
        <v>65</v>
      </c>
      <c r="C102" s="2" t="s">
        <v>26</v>
      </c>
      <c r="D102" s="2">
        <v>0</v>
      </c>
      <c r="E102" s="2">
        <v>0</v>
      </c>
      <c r="F102" s="2">
        <v>0</v>
      </c>
      <c r="G102" s="9"/>
      <c r="H102" s="9"/>
      <c r="I102" s="9"/>
      <c r="J102" s="9"/>
      <c r="K102" s="9"/>
      <c r="L102" s="9"/>
      <c r="M102" s="9" t="str">
        <f>CONCATENATE("+towgs84=",datum[[#This Row],[delta_x]],",",datum[[#This Row],[delta_y]],",",datum[[#This Row],[delta_z]],IF(ISBLANK(datum[[#This Row],[r_x]]),"",CONCATENATE(",",-datum[[#This Row],[r_x]],",",-datum[[#This Row],[r_y]],",",-datum[[#This Row],[r_z]],",",datum[[#This Row],[scale_ppm]])))</f>
        <v>+towgs84=0,0,0</v>
      </c>
      <c r="N102" s="9" t="str">
        <f>INDEX(ellips[],MATCH(datum[[#This Row],[ellipsoid]],ellips[name],0),COLUMN(ellips[[#Headers],[proj]]))</f>
        <v>+ellps=WGS60</v>
      </c>
      <c r="O102" s="10" t="str">
        <f>IF(ISBLANK(datum[[#This Row],[pr_mer]]),"","+pm="&amp;datum[[#This Row],[pr_mer]])</f>
        <v/>
      </c>
      <c r="P102" s="12" t="str">
        <f>TRIM(CONCATENATE(datum[[#This Row],[ellps]]," ",IF(ISBLANK(datum[[#This Row],[proj_code]]),datum[[#This Row],[towgs84]],"+datum="&amp;datum[[#This Row],[proj_code]])," ",datum[[#This Row],[pm]]))</f>
        <v>+ellps=WGS60 +towgs84=0,0,0</v>
      </c>
    </row>
    <row r="103" spans="1:16" ht="22.5" x14ac:dyDescent="0.25">
      <c r="A103" s="2">
        <v>102</v>
      </c>
      <c r="B103" s="2" t="s">
        <v>66</v>
      </c>
      <c r="C103" s="2" t="s">
        <v>27</v>
      </c>
      <c r="D103" s="2">
        <v>0</v>
      </c>
      <c r="E103" s="2">
        <v>0</v>
      </c>
      <c r="F103" s="2">
        <v>0</v>
      </c>
      <c r="G103" s="9"/>
      <c r="H103" s="9"/>
      <c r="I103" s="9"/>
      <c r="J103" s="9"/>
      <c r="K103" s="9"/>
      <c r="L103" s="9"/>
      <c r="M103" s="9" t="str">
        <f>CONCATENATE("+towgs84=",datum[[#This Row],[delta_x]],",",datum[[#This Row],[delta_y]],",",datum[[#This Row],[delta_z]],IF(ISBLANK(datum[[#This Row],[r_x]]),"",CONCATENATE(",",-datum[[#This Row],[r_x]],",",-datum[[#This Row],[r_y]],",",-datum[[#This Row],[r_z]],",",datum[[#This Row],[scale_ppm]])))</f>
        <v>+towgs84=0,0,0</v>
      </c>
      <c r="N103" s="9" t="str">
        <f>INDEX(ellips[],MATCH(datum[[#This Row],[ellipsoid]],ellips[name],0),COLUMN(ellips[[#Headers],[proj]]))</f>
        <v>+ellps=WGS66</v>
      </c>
      <c r="O103" s="10" t="str">
        <f>IF(ISBLANK(datum[[#This Row],[pr_mer]]),"","+pm="&amp;datum[[#This Row],[pr_mer]])</f>
        <v/>
      </c>
      <c r="P103" s="12" t="str">
        <f>TRIM(CONCATENATE(datum[[#This Row],[ellps]]," ",IF(ISBLANK(datum[[#This Row],[proj_code]]),datum[[#This Row],[towgs84]],"+datum="&amp;datum[[#This Row],[proj_code]])," ",datum[[#This Row],[pm]]))</f>
        <v>+ellps=WGS66 +towgs84=0,0,0</v>
      </c>
    </row>
    <row r="104" spans="1:16" ht="22.5" x14ac:dyDescent="0.25">
      <c r="A104" s="2">
        <v>103</v>
      </c>
      <c r="B104" s="2" t="s">
        <v>169</v>
      </c>
      <c r="C104" s="2" t="s">
        <v>2</v>
      </c>
      <c r="D104" s="2">
        <v>0</v>
      </c>
      <c r="E104" s="2">
        <v>8</v>
      </c>
      <c r="F104" s="2">
        <v>10</v>
      </c>
      <c r="G104" s="9"/>
      <c r="H104" s="9"/>
      <c r="I104" s="9"/>
      <c r="J104" s="9"/>
      <c r="K104" s="9"/>
      <c r="L104" s="9"/>
      <c r="M104" s="9" t="str">
        <f>CONCATENATE("+towgs84=",datum[[#This Row],[delta_x]],",",datum[[#This Row],[delta_y]],",",datum[[#This Row],[delta_z]],IF(ISBLANK(datum[[#This Row],[r_x]]),"",CONCATENATE(",",-datum[[#This Row],[r_x]],",",-datum[[#This Row],[r_y]],",",-datum[[#This Row],[r_z]],",",datum[[#This Row],[scale_ppm]])))</f>
        <v>+towgs84=0,8,10</v>
      </c>
      <c r="N104" s="9" t="str">
        <f>INDEX(ellips[],MATCH(datum[[#This Row],[ellipsoid]],ellips[name],0),COLUMN(ellips[[#Headers],[proj]]))</f>
        <v>+ellps=WGS72</v>
      </c>
      <c r="O104" s="10" t="str">
        <f>IF(ISBLANK(datum[[#This Row],[pr_mer]]),"","+pm="&amp;datum[[#This Row],[pr_mer]])</f>
        <v/>
      </c>
      <c r="P104" s="12" t="str">
        <f>TRIM(CONCATENATE(datum[[#This Row],[ellps]]," ",IF(ISBLANK(datum[[#This Row],[proj_code]]),datum[[#This Row],[towgs84]],"+datum="&amp;datum[[#This Row],[proj_code]])," ",datum[[#This Row],[pm]]))</f>
        <v>+ellps=WGS72 +towgs84=0,8,10</v>
      </c>
    </row>
    <row r="105" spans="1:16" ht="22.5" x14ac:dyDescent="0.25">
      <c r="A105" s="2">
        <v>104</v>
      </c>
      <c r="B105" s="2" t="s">
        <v>67</v>
      </c>
      <c r="C105" s="2" t="s">
        <v>28</v>
      </c>
      <c r="D105" s="2">
        <v>0</v>
      </c>
      <c r="E105" s="2">
        <v>0</v>
      </c>
      <c r="F105" s="2">
        <v>0</v>
      </c>
      <c r="G105" s="9"/>
      <c r="H105" s="9"/>
      <c r="I105" s="9"/>
      <c r="J105" s="9"/>
      <c r="K105" s="9"/>
      <c r="L105" s="16" t="s">
        <v>67</v>
      </c>
      <c r="M105" s="9" t="str">
        <f>CONCATENATE("+towgs84=",datum[[#This Row],[delta_x]],",",datum[[#This Row],[delta_y]],",",datum[[#This Row],[delta_z]],IF(ISBLANK(datum[[#This Row],[r_x]]),"",CONCATENATE(",",-datum[[#This Row],[r_x]],",",-datum[[#This Row],[r_y]],",",-datum[[#This Row],[r_z]],",",datum[[#This Row],[scale_ppm]])))</f>
        <v>+towgs84=0,0,0</v>
      </c>
      <c r="N105" s="9" t="str">
        <f>INDEX(ellips[],MATCH(datum[[#This Row],[ellipsoid]],ellips[name],0),COLUMN(ellips[[#Headers],[proj]]))</f>
        <v>+ellps=WGS84</v>
      </c>
      <c r="O105" s="10" t="str">
        <f>IF(ISBLANK(datum[[#This Row],[pr_mer]]),"","+pm="&amp;datum[[#This Row],[pr_mer]])</f>
        <v/>
      </c>
      <c r="P105" s="12" t="str">
        <f>TRIM(CONCATENATE(datum[[#This Row],[ellps]]," ",IF(ISBLANK(datum[[#This Row],[proj_code]]),datum[[#This Row],[towgs84]],"+datum="&amp;datum[[#This Row],[proj_code]])," ",datum[[#This Row],[pm]]))</f>
        <v>+ellps=WGS84 +datum=WGS84</v>
      </c>
    </row>
    <row r="106" spans="1:16" ht="22.5" x14ac:dyDescent="0.25">
      <c r="A106" s="2">
        <v>105</v>
      </c>
      <c r="B106" s="2" t="s">
        <v>170</v>
      </c>
      <c r="C106" s="2" t="s">
        <v>5</v>
      </c>
      <c r="D106" s="2">
        <v>-155</v>
      </c>
      <c r="E106" s="2">
        <v>171</v>
      </c>
      <c r="F106" s="2">
        <v>37</v>
      </c>
      <c r="G106" s="9"/>
      <c r="H106" s="9"/>
      <c r="I106" s="9"/>
      <c r="J106" s="9"/>
      <c r="K106" s="9"/>
      <c r="L106" s="9"/>
      <c r="M106" s="9" t="str">
        <f>CONCATENATE("+towgs84=",datum[[#This Row],[delta_x]],",",datum[[#This Row],[delta_y]],",",datum[[#This Row],[delta_z]],IF(ISBLANK(datum[[#This Row],[r_x]]),"",CONCATENATE(",",-datum[[#This Row],[r_x]],",",-datum[[#This Row],[r_y]],",",-datum[[#This Row],[r_z]],",",datum[[#This Row],[scale_ppm]])))</f>
        <v>+towgs84=-155,171,37</v>
      </c>
      <c r="N106" s="9" t="str">
        <f>INDEX(ellips[],MATCH(datum[[#This Row],[ellipsoid]],ellips[name],0),COLUMN(ellips[[#Headers],[proj]]))</f>
        <v>+ellps=intl</v>
      </c>
      <c r="O106" s="10" t="str">
        <f>IF(ISBLANK(datum[[#This Row],[pr_mer]]),"","+pm="&amp;datum[[#This Row],[pr_mer]])</f>
        <v/>
      </c>
      <c r="P106" s="12" t="str">
        <f>TRIM(CONCATENATE(datum[[#This Row],[ellps]]," ",IF(ISBLANK(datum[[#This Row],[proj_code]]),datum[[#This Row],[towgs84]],"+datum="&amp;datum[[#This Row],[proj_code]])," ",datum[[#This Row],[pm]]))</f>
        <v>+ellps=intl +towgs84=-155,171,37</v>
      </c>
    </row>
    <row r="107" spans="1:16" ht="22.5" x14ac:dyDescent="0.25">
      <c r="A107" s="2">
        <v>106</v>
      </c>
      <c r="B107" s="2" t="s">
        <v>171</v>
      </c>
      <c r="C107" s="2" t="s">
        <v>5</v>
      </c>
      <c r="D107" s="2">
        <v>-265</v>
      </c>
      <c r="E107" s="2">
        <v>120</v>
      </c>
      <c r="F107" s="2">
        <v>-358</v>
      </c>
      <c r="G107" s="9"/>
      <c r="H107" s="9"/>
      <c r="I107" s="9"/>
      <c r="J107" s="9"/>
      <c r="K107" s="9"/>
      <c r="L107" s="9"/>
      <c r="M107" s="9" t="str">
        <f>CONCATENATE("+towgs84=",datum[[#This Row],[delta_x]],",",datum[[#This Row],[delta_y]],",",datum[[#This Row],[delta_z]],IF(ISBLANK(datum[[#This Row],[r_x]]),"",CONCATENATE(",",-datum[[#This Row],[r_x]],",",-datum[[#This Row],[r_y]],",",-datum[[#This Row],[r_z]],",",datum[[#This Row],[scale_ppm]])))</f>
        <v>+towgs84=-265,120,-358</v>
      </c>
      <c r="N107" s="9" t="str">
        <f>INDEX(ellips[],MATCH(datum[[#This Row],[ellipsoid]],ellips[name],0),COLUMN(ellips[[#Headers],[proj]]))</f>
        <v>+ellps=intl</v>
      </c>
      <c r="O107" s="10" t="str">
        <f>IF(ISBLANK(datum[[#This Row],[pr_mer]]),"","+pm="&amp;datum[[#This Row],[pr_mer]])</f>
        <v/>
      </c>
      <c r="P107" s="12" t="str">
        <f>TRIM(CONCATENATE(datum[[#This Row],[ellps]]," ",IF(ISBLANK(datum[[#This Row],[proj_code]]),datum[[#This Row],[towgs84]],"+datum="&amp;datum[[#This Row],[proj_code]])," ",datum[[#This Row],[pm]]))</f>
        <v>+ellps=intl +towgs84=-265,120,-358</v>
      </c>
    </row>
    <row r="108" spans="1:16" ht="33.75" x14ac:dyDescent="0.25">
      <c r="A108" s="2">
        <v>107</v>
      </c>
      <c r="B108" s="2" t="s">
        <v>172</v>
      </c>
      <c r="C108" s="2" t="s">
        <v>29</v>
      </c>
      <c r="D108" s="2">
        <v>-168</v>
      </c>
      <c r="E108" s="2">
        <v>-60</v>
      </c>
      <c r="F108" s="2">
        <v>320</v>
      </c>
      <c r="G108" s="9"/>
      <c r="H108" s="9"/>
      <c r="I108" s="9"/>
      <c r="J108" s="9"/>
      <c r="K108" s="9"/>
      <c r="L108" s="9"/>
      <c r="M108" s="9" t="str">
        <f>CONCATENATE("+towgs84=",datum[[#This Row],[delta_x]],",",datum[[#This Row],[delta_y]],",",datum[[#This Row],[delta_z]],IF(ISBLANK(datum[[#This Row],[r_x]]),"",CONCATENATE(",",-datum[[#This Row],[r_x]],",",-datum[[#This Row],[r_y]],",",-datum[[#This Row],[r_z]],",",datum[[#This Row],[scale_ppm]])))</f>
        <v>+towgs84=-168,-60,320</v>
      </c>
      <c r="N108" s="9" t="str">
        <f>INDEX(ellips[],MATCH(datum[[#This Row],[ellipsoid]],ellips[name],0),COLUMN(ellips[[#Headers],[proj]]))</f>
        <v>+a=6378249.2 +rf=293.4660213</v>
      </c>
      <c r="O108" s="10" t="str">
        <f>IF(ISBLANK(datum[[#This Row],[pr_mer]]),"","+pm="&amp;datum[[#This Row],[pr_mer]])</f>
        <v/>
      </c>
      <c r="P108" s="12" t="str">
        <f>TRIM(CONCATENATE(datum[[#This Row],[ellps]]," ",IF(ISBLANK(datum[[#This Row],[proj_code]]),datum[[#This Row],[towgs84]],"+datum="&amp;datum[[#This Row],[proj_code]])," ",datum[[#This Row],[pm]]))</f>
        <v>+a=6378249.2 +rf=293.4660213 +towgs84=-168,-60,320</v>
      </c>
    </row>
    <row r="109" spans="1:16" ht="22.5" x14ac:dyDescent="0.25">
      <c r="A109" s="2">
        <v>108</v>
      </c>
      <c r="B109" s="2" t="s">
        <v>173</v>
      </c>
      <c r="C109" s="2" t="s">
        <v>5</v>
      </c>
      <c r="D109" s="2">
        <v>-83</v>
      </c>
      <c r="E109" s="2">
        <v>-96</v>
      </c>
      <c r="F109" s="2">
        <v>-113</v>
      </c>
      <c r="G109" s="9"/>
      <c r="H109" s="9"/>
      <c r="I109" s="9"/>
      <c r="J109" s="9"/>
      <c r="K109" s="9"/>
      <c r="L109" s="9"/>
      <c r="M109" s="9" t="str">
        <f>CONCATENATE("+towgs84=",datum[[#This Row],[delta_x]],",",datum[[#This Row],[delta_y]],",",datum[[#This Row],[delta_z]],IF(ISBLANK(datum[[#This Row],[r_x]]),"",CONCATENATE(",",-datum[[#This Row],[r_x]],",",-datum[[#This Row],[r_y]],",",-datum[[#This Row],[r_z]],",",datum[[#This Row],[scale_ppm]])))</f>
        <v>+towgs84=-83,-96,-113</v>
      </c>
      <c r="N109" s="9" t="str">
        <f>INDEX(ellips[],MATCH(datum[[#This Row],[ellipsoid]],ellips[name],0),COLUMN(ellips[[#Headers],[proj]]))</f>
        <v>+ellps=intl</v>
      </c>
      <c r="O109" s="10" t="str">
        <f>IF(ISBLANK(datum[[#This Row],[pr_mer]]),"","+pm="&amp;datum[[#This Row],[pr_mer]])</f>
        <v/>
      </c>
      <c r="P109" s="12" t="str">
        <f>TRIM(CONCATENATE(datum[[#This Row],[ellps]]," ",IF(ISBLANK(datum[[#This Row],[proj_code]]),datum[[#This Row],[towgs84]],"+datum="&amp;datum[[#This Row],[proj_code]])," ",datum[[#This Row],[pm]]))</f>
        <v>+ellps=intl +towgs84=-83,-96,-113</v>
      </c>
    </row>
    <row r="110" spans="1:16" ht="22.5" x14ac:dyDescent="0.25">
      <c r="A110" s="2">
        <v>109</v>
      </c>
      <c r="B110" s="2" t="s">
        <v>174</v>
      </c>
      <c r="C110" s="2" t="s">
        <v>10</v>
      </c>
      <c r="D110" s="2">
        <v>593</v>
      </c>
      <c r="E110" s="2">
        <v>26</v>
      </c>
      <c r="F110" s="2">
        <v>478</v>
      </c>
      <c r="G110" s="9"/>
      <c r="H110" s="9"/>
      <c r="I110" s="9"/>
      <c r="J110" s="9"/>
      <c r="K110" s="9"/>
      <c r="L110" s="9"/>
      <c r="M110" s="9" t="str">
        <f>CONCATENATE("+towgs84=",datum[[#This Row],[delta_x]],",",datum[[#This Row],[delta_y]],",",datum[[#This Row],[delta_z]],IF(ISBLANK(datum[[#This Row],[r_x]]),"",CONCATENATE(",",-datum[[#This Row],[r_x]],",",-datum[[#This Row],[r_y]],",",-datum[[#This Row],[r_z]],",",datum[[#This Row],[scale_ppm]])))</f>
        <v>+towgs84=593,26,478</v>
      </c>
      <c r="N110" s="9" t="str">
        <f>INDEX(ellips[],MATCH(datum[[#This Row],[ellipsoid]],ellips[name],0),COLUMN(ellips[[#Headers],[proj]]))</f>
        <v>+ellps=bessel</v>
      </c>
      <c r="O110" s="10" t="str">
        <f>IF(ISBLANK(datum[[#This Row],[pr_mer]]),"","+pm="&amp;datum[[#This Row],[pr_mer]])</f>
        <v/>
      </c>
      <c r="P110" s="12" t="str">
        <f>TRIM(CONCATENATE(datum[[#This Row],[ellps]]," ",IF(ISBLANK(datum[[#This Row],[proj_code]]),datum[[#This Row],[towgs84]],"+datum="&amp;datum[[#This Row],[proj_code]])," ",datum[[#This Row],[pm]]))</f>
        <v>+ellps=bessel +towgs84=593,26,478</v>
      </c>
    </row>
    <row r="111" spans="1:16" ht="22.5" x14ac:dyDescent="0.25">
      <c r="A111" s="2">
        <v>110</v>
      </c>
      <c r="B111" s="2" t="s">
        <v>175</v>
      </c>
      <c r="C111" s="2" t="s">
        <v>5</v>
      </c>
      <c r="D111" s="2">
        <v>81</v>
      </c>
      <c r="E111" s="2">
        <v>120</v>
      </c>
      <c r="F111" s="2">
        <v>129</v>
      </c>
      <c r="G111" s="9"/>
      <c r="H111" s="9"/>
      <c r="I111" s="9"/>
      <c r="J111" s="9"/>
      <c r="K111" s="9"/>
      <c r="L111" s="9"/>
      <c r="M111" s="9" t="str">
        <f>CONCATENATE("+towgs84=",datum[[#This Row],[delta_x]],",",datum[[#This Row],[delta_y]],",",datum[[#This Row],[delta_z]],IF(ISBLANK(datum[[#This Row],[r_x]]),"",CONCATENATE(",",-datum[[#This Row],[r_x]],",",-datum[[#This Row],[r_y]],",",-datum[[#This Row],[r_z]],",",datum[[#This Row],[scale_ppm]])))</f>
        <v>+towgs84=81,120,129</v>
      </c>
      <c r="N111" s="9" t="str">
        <f>INDEX(ellips[],MATCH(datum[[#This Row],[ellipsoid]],ellips[name],0),COLUMN(ellips[[#Headers],[proj]]))</f>
        <v>+ellps=intl</v>
      </c>
      <c r="O111" s="10" t="str">
        <f>IF(ISBLANK(datum[[#This Row],[pr_mer]]),"","+pm="&amp;datum[[#This Row],[pr_mer]])</f>
        <v/>
      </c>
      <c r="P111" s="12" t="str">
        <f>TRIM(CONCATENATE(datum[[#This Row],[ellps]]," ",IF(ISBLANK(datum[[#This Row],[proj_code]]),datum[[#This Row],[towgs84]],"+datum="&amp;datum[[#This Row],[proj_code]])," ",datum[[#This Row],[pm]]))</f>
        <v>+ellps=intl +towgs84=81,120,129</v>
      </c>
    </row>
    <row r="112" spans="1:16" ht="22.5" x14ac:dyDescent="0.25">
      <c r="A112" s="2">
        <v>111</v>
      </c>
      <c r="B112" s="2" t="s">
        <v>176</v>
      </c>
      <c r="C112" s="2" t="s">
        <v>2</v>
      </c>
      <c r="D112" s="2">
        <v>-1</v>
      </c>
      <c r="E112" s="2">
        <v>15</v>
      </c>
      <c r="F112" s="2">
        <v>1</v>
      </c>
      <c r="G112" s="9"/>
      <c r="H112" s="9"/>
      <c r="I112" s="9"/>
      <c r="J112" s="9"/>
      <c r="K112" s="9"/>
      <c r="L112" s="9"/>
      <c r="M112" s="9" t="str">
        <f>CONCATENATE("+towgs84=",datum[[#This Row],[delta_x]],",",datum[[#This Row],[delta_y]],",",datum[[#This Row],[delta_z]],IF(ISBLANK(datum[[#This Row],[r_x]]),"",CONCATENATE(",",-datum[[#This Row],[r_x]],",",-datum[[#This Row],[r_y]],",",-datum[[#This Row],[r_z]],",",datum[[#This Row],[scale_ppm]])))</f>
        <v>+towgs84=-1,15,1</v>
      </c>
      <c r="N112" s="9" t="str">
        <f>INDEX(ellips[],MATCH(datum[[#This Row],[ellipsoid]],ellips[name],0),COLUMN(ellips[[#Headers],[proj]]))</f>
        <v>+ellps=WGS72</v>
      </c>
      <c r="O112" s="10" t="str">
        <f>IF(ISBLANK(datum[[#This Row],[pr_mer]]),"","+pm="&amp;datum[[#This Row],[pr_mer]])</f>
        <v/>
      </c>
      <c r="P112" s="12" t="str">
        <f>TRIM(CONCATENATE(datum[[#This Row],[ellps]]," ",IF(ISBLANK(datum[[#This Row],[proj_code]]),datum[[#This Row],[towgs84]],"+datum="&amp;datum[[#This Row],[proj_code]])," ",datum[[#This Row],[pm]]))</f>
        <v>+ellps=WGS72 +towgs84=-1,15,1</v>
      </c>
    </row>
    <row r="113" spans="1:16" ht="22.5" x14ac:dyDescent="0.25">
      <c r="A113" s="2">
        <v>112</v>
      </c>
      <c r="B113" s="2" t="s">
        <v>177</v>
      </c>
      <c r="C113" s="2" t="s">
        <v>10</v>
      </c>
      <c r="D113" s="2">
        <v>498</v>
      </c>
      <c r="E113" s="2">
        <v>-36</v>
      </c>
      <c r="F113" s="2">
        <v>568</v>
      </c>
      <c r="G113" s="9"/>
      <c r="H113" s="9"/>
      <c r="I113" s="9"/>
      <c r="J113" s="9"/>
      <c r="K113" s="9"/>
      <c r="L113" s="9"/>
      <c r="M113" s="9" t="str">
        <f>CONCATENATE("+towgs84=",datum[[#This Row],[delta_x]],",",datum[[#This Row],[delta_y]],",",datum[[#This Row],[delta_z]],IF(ISBLANK(datum[[#This Row],[r_x]]),"",CONCATENATE(",",-datum[[#This Row],[r_x]],",",-datum[[#This Row],[r_y]],",",-datum[[#This Row],[r_z]],",",datum[[#This Row],[scale_ppm]])))</f>
        <v>+towgs84=498,-36,568</v>
      </c>
      <c r="N113" s="9" t="str">
        <f>INDEX(ellips[],MATCH(datum[[#This Row],[ellipsoid]],ellips[name],0),COLUMN(ellips[[#Headers],[proj]]))</f>
        <v>+ellps=bessel</v>
      </c>
      <c r="O113" s="10" t="str">
        <f>IF(ISBLANK(datum[[#This Row],[pr_mer]]),"","+pm="&amp;datum[[#This Row],[pr_mer]])</f>
        <v/>
      </c>
      <c r="P113" s="12" t="str">
        <f>TRIM(CONCATENATE(datum[[#This Row],[ellps]]," ",IF(ISBLANK(datum[[#This Row],[proj_code]]),datum[[#This Row],[towgs84]],"+datum="&amp;datum[[#This Row],[proj_code]])," ",datum[[#This Row],[pm]]))</f>
        <v>+ellps=bessel +towgs84=498,-36,568</v>
      </c>
    </row>
    <row r="114" spans="1:16" ht="22.5" x14ac:dyDescent="0.25">
      <c r="A114" s="2">
        <v>113</v>
      </c>
      <c r="B114" s="2" t="s">
        <v>178</v>
      </c>
      <c r="C114" s="2" t="s">
        <v>5</v>
      </c>
      <c r="D114" s="2">
        <v>-303</v>
      </c>
      <c r="E114" s="2">
        <v>-62</v>
      </c>
      <c r="F114" s="2">
        <v>105</v>
      </c>
      <c r="G114" s="9"/>
      <c r="H114" s="9"/>
      <c r="I114" s="9"/>
      <c r="J114" s="9"/>
      <c r="K114" s="9"/>
      <c r="L114" s="9"/>
      <c r="M114" s="9" t="str">
        <f>CONCATENATE("+towgs84=",datum[[#This Row],[delta_x]],",",datum[[#This Row],[delta_y]],",",datum[[#This Row],[delta_z]],IF(ISBLANK(datum[[#This Row],[r_x]]),"",CONCATENATE(",",-datum[[#This Row],[r_x]],",",-datum[[#This Row],[r_y]],",",-datum[[#This Row],[r_z]],",",datum[[#This Row],[scale_ppm]])))</f>
        <v>+towgs84=-303,-62,105</v>
      </c>
      <c r="N114" s="9" t="str">
        <f>INDEX(ellips[],MATCH(datum[[#This Row],[ellipsoid]],ellips[name],0),COLUMN(ellips[[#Headers],[proj]]))</f>
        <v>+ellps=intl</v>
      </c>
      <c r="O114" s="10" t="str">
        <f>IF(ISBLANK(datum[[#This Row],[pr_mer]]),"","+pm="&amp;datum[[#This Row],[pr_mer]])</f>
        <v/>
      </c>
      <c r="P114" s="12" t="str">
        <f>TRIM(CONCATENATE(datum[[#This Row],[ellps]]," ",IF(ISBLANK(datum[[#This Row],[proj_code]]),datum[[#This Row],[towgs84]],"+datum="&amp;datum[[#This Row],[proj_code]])," ",datum[[#This Row],[pm]]))</f>
        <v>+ellps=intl +towgs84=-303,-62,105</v>
      </c>
    </row>
    <row r="115" spans="1:16" ht="22.5" x14ac:dyDescent="0.25">
      <c r="A115" s="2">
        <v>114</v>
      </c>
      <c r="B115" s="2" t="s">
        <v>179</v>
      </c>
      <c r="C115" s="2" t="s">
        <v>5</v>
      </c>
      <c r="D115" s="2">
        <v>-223</v>
      </c>
      <c r="E115" s="2">
        <v>110</v>
      </c>
      <c r="F115" s="2">
        <v>37</v>
      </c>
      <c r="G115" s="9"/>
      <c r="H115" s="9"/>
      <c r="I115" s="9"/>
      <c r="J115" s="9"/>
      <c r="K115" s="9"/>
      <c r="L115" s="9"/>
      <c r="M115" s="9" t="str">
        <f>CONCATENATE("+towgs84=",datum[[#This Row],[delta_x]],",",datum[[#This Row],[delta_y]],",",datum[[#This Row],[delta_z]],IF(ISBLANK(datum[[#This Row],[r_x]]),"",CONCATENATE(",",-datum[[#This Row],[r_x]],",",-datum[[#This Row],[r_y]],",",-datum[[#This Row],[r_z]],",",datum[[#This Row],[scale_ppm]])))</f>
        <v>+towgs84=-223,110,37</v>
      </c>
      <c r="N115" s="9" t="str">
        <f>INDEX(ellips[],MATCH(datum[[#This Row],[ellipsoid]],ellips[name],0),COLUMN(ellips[[#Headers],[proj]]))</f>
        <v>+ellps=intl</v>
      </c>
      <c r="O115" s="10" t="str">
        <f>IF(ISBLANK(datum[[#This Row],[pr_mer]]),"","+pm="&amp;datum[[#This Row],[pr_mer]])</f>
        <v/>
      </c>
      <c r="P115" s="12" t="str">
        <f>TRIM(CONCATENATE(datum[[#This Row],[ellps]]," ",IF(ISBLANK(datum[[#This Row],[proj_code]]),datum[[#This Row],[towgs84]],"+datum="&amp;datum[[#This Row],[proj_code]])," ",datum[[#This Row],[pm]]))</f>
        <v>+ellps=intl +towgs84=-223,110,37</v>
      </c>
    </row>
    <row r="116" spans="1:16" ht="22.5" x14ac:dyDescent="0.25">
      <c r="A116" s="2">
        <v>115</v>
      </c>
      <c r="B116" s="2" t="s">
        <v>180</v>
      </c>
      <c r="C116" s="2" t="s">
        <v>1</v>
      </c>
      <c r="D116" s="2">
        <v>0</v>
      </c>
      <c r="E116" s="2">
        <v>0</v>
      </c>
      <c r="F116" s="2">
        <v>0</v>
      </c>
      <c r="G116" s="9"/>
      <c r="H116" s="9"/>
      <c r="I116" s="9"/>
      <c r="J116" s="9"/>
      <c r="K116" s="9"/>
      <c r="L116" s="9"/>
      <c r="M116" s="9" t="str">
        <f>CONCATENATE("+towgs84=",datum[[#This Row],[delta_x]],",",datum[[#This Row],[delta_y]],",",datum[[#This Row],[delta_z]],IF(ISBLANK(datum[[#This Row],[r_x]]),"",CONCATENATE(",",-datum[[#This Row],[r_x]],",",-datum[[#This Row],[r_y]],",",-datum[[#This Row],[r_z]],",",datum[[#This Row],[scale_ppm]])))</f>
        <v>+towgs84=0,0,0</v>
      </c>
      <c r="N116" s="9" t="str">
        <f>INDEX(ellips[],MATCH(datum[[#This Row],[ellipsoid]],ellips[name],0),COLUMN(ellips[[#Headers],[proj]]))</f>
        <v>+ellps=GRS80</v>
      </c>
      <c r="O116" s="10" t="str">
        <f>IF(ISBLANK(datum[[#This Row],[pr_mer]]),"","+pm="&amp;datum[[#This Row],[pr_mer]])</f>
        <v/>
      </c>
      <c r="P116" s="12" t="str">
        <f>TRIM(CONCATENATE(datum[[#This Row],[ellps]]," ",IF(ISBLANK(datum[[#This Row],[proj_code]]),datum[[#This Row],[towgs84]],"+datum="&amp;datum[[#This Row],[proj_code]])," ",datum[[#This Row],[pm]]))</f>
        <v>+ellps=GRS80 +towgs84=0,0,0</v>
      </c>
    </row>
    <row r="117" spans="1:16" ht="22.5" x14ac:dyDescent="0.25">
      <c r="A117" s="2">
        <v>116</v>
      </c>
      <c r="B117" s="2" t="s">
        <v>181</v>
      </c>
      <c r="C117" s="2" t="s">
        <v>1</v>
      </c>
      <c r="D117" s="2">
        <v>0</v>
      </c>
      <c r="E117" s="2">
        <v>0</v>
      </c>
      <c r="F117" s="2">
        <v>0</v>
      </c>
      <c r="G117" s="9"/>
      <c r="H117" s="9"/>
      <c r="I117" s="9"/>
      <c r="J117" s="9"/>
      <c r="K117" s="9"/>
      <c r="L117" s="9"/>
      <c r="M117" s="9" t="str">
        <f>CONCATENATE("+towgs84=",datum[[#This Row],[delta_x]],",",datum[[#This Row],[delta_y]],",",datum[[#This Row],[delta_z]],IF(ISBLANK(datum[[#This Row],[r_x]]),"",CONCATENATE(",",-datum[[#This Row],[r_x]],",",-datum[[#This Row],[r_y]],",",-datum[[#This Row],[r_z]],",",datum[[#This Row],[scale_ppm]])))</f>
        <v>+towgs84=0,0,0</v>
      </c>
      <c r="N117" s="9" t="str">
        <f>INDEX(ellips[],MATCH(datum[[#This Row],[ellipsoid]],ellips[name],0),COLUMN(ellips[[#Headers],[proj]]))</f>
        <v>+ellps=GRS80</v>
      </c>
      <c r="O117" s="10" t="str">
        <f>IF(ISBLANK(datum[[#This Row],[pr_mer]]),"","+pm="&amp;datum[[#This Row],[pr_mer]])</f>
        <v/>
      </c>
      <c r="P117" s="12" t="str">
        <f>TRIM(CONCATENATE(datum[[#This Row],[ellps]]," ",IF(ISBLANK(datum[[#This Row],[proj_code]]),datum[[#This Row],[towgs84]],"+datum="&amp;datum[[#This Row],[proj_code]])," ",datum[[#This Row],[pm]]))</f>
        <v>+ellps=GRS80 +towgs84=0,0,0</v>
      </c>
    </row>
    <row r="118" spans="1:16" ht="22.5" x14ac:dyDescent="0.25">
      <c r="A118" s="2">
        <v>117</v>
      </c>
      <c r="B118" s="2" t="s">
        <v>182</v>
      </c>
      <c r="C118" s="2" t="s">
        <v>1</v>
      </c>
      <c r="D118" s="2">
        <v>0</v>
      </c>
      <c r="E118" s="2">
        <v>0</v>
      </c>
      <c r="F118" s="2">
        <v>0</v>
      </c>
      <c r="G118" s="9"/>
      <c r="H118" s="9"/>
      <c r="I118" s="9"/>
      <c r="J118" s="9"/>
      <c r="K118" s="9"/>
      <c r="L118" s="9"/>
      <c r="M118" s="9" t="str">
        <f>CONCATENATE("+towgs84=",datum[[#This Row],[delta_x]],",",datum[[#This Row],[delta_y]],",",datum[[#This Row],[delta_z]],IF(ISBLANK(datum[[#This Row],[r_x]]),"",CONCATENATE(",",-datum[[#This Row],[r_x]],",",-datum[[#This Row],[r_y]],",",-datum[[#This Row],[r_z]],",",datum[[#This Row],[scale_ppm]])))</f>
        <v>+towgs84=0,0,0</v>
      </c>
      <c r="N118" s="9" t="str">
        <f>INDEX(ellips[],MATCH(datum[[#This Row],[ellipsoid]],ellips[name],0),COLUMN(ellips[[#Headers],[proj]]))</f>
        <v>+ellps=GRS80</v>
      </c>
      <c r="O118" s="10" t="str">
        <f>IF(ISBLANK(datum[[#This Row],[pr_mer]]),"","+pm="&amp;datum[[#This Row],[pr_mer]])</f>
        <v/>
      </c>
      <c r="P118" s="12" t="str">
        <f>TRIM(CONCATENATE(datum[[#This Row],[ellps]]," ",IF(ISBLANK(datum[[#This Row],[proj_code]]),datum[[#This Row],[towgs84]],"+datum="&amp;datum[[#This Row],[proj_code]])," ",datum[[#This Row],[pm]]))</f>
        <v>+ellps=GRS80 +towgs84=0,0,0</v>
      </c>
    </row>
    <row r="119" spans="1:16" ht="22.5" x14ac:dyDescent="0.25">
      <c r="A119" s="2">
        <v>118</v>
      </c>
      <c r="B119" s="2" t="s">
        <v>183</v>
      </c>
      <c r="C119" s="2" t="s">
        <v>8</v>
      </c>
      <c r="D119" s="2">
        <v>-115</v>
      </c>
      <c r="E119" s="2">
        <v>118</v>
      </c>
      <c r="F119" s="2">
        <v>426</v>
      </c>
      <c r="G119" s="9"/>
      <c r="H119" s="9"/>
      <c r="I119" s="9"/>
      <c r="J119" s="9"/>
      <c r="K119" s="9"/>
      <c r="L119" s="9"/>
      <c r="M119" s="9" t="str">
        <f>CONCATENATE("+towgs84=",datum[[#This Row],[delta_x]],",",datum[[#This Row],[delta_y]],",",datum[[#This Row],[delta_z]],IF(ISBLANK(datum[[#This Row],[r_x]]),"",CONCATENATE(",",-datum[[#This Row],[r_x]],",",-datum[[#This Row],[r_y]],",",-datum[[#This Row],[r_z]],",",datum[[#This Row],[scale_ppm]])))</f>
        <v>+towgs84=-115,118,426</v>
      </c>
      <c r="N119" s="9" t="str">
        <f>INDEX(ellips[],MATCH(datum[[#This Row],[ellipsoid]],ellips[name],0),COLUMN(ellips[[#Headers],[proj]]))</f>
        <v>+ellps=clrk66</v>
      </c>
      <c r="O119" s="10" t="str">
        <f>IF(ISBLANK(datum[[#This Row],[pr_mer]]),"","+pm="&amp;datum[[#This Row],[pr_mer]])</f>
        <v/>
      </c>
      <c r="P119" s="12" t="str">
        <f>TRIM(CONCATENATE(datum[[#This Row],[ellps]]," ",IF(ISBLANK(datum[[#This Row],[proj_code]]),datum[[#This Row],[towgs84]],"+datum="&amp;datum[[#This Row],[proj_code]])," ",datum[[#This Row],[pm]]))</f>
        <v>+ellps=clrk66 +towgs84=-115,118,426</v>
      </c>
    </row>
    <row r="120" spans="1:16" ht="33.75" x14ac:dyDescent="0.25">
      <c r="A120" s="2">
        <v>119</v>
      </c>
      <c r="B120" s="2" t="s">
        <v>184</v>
      </c>
      <c r="C120" s="2" t="s">
        <v>7</v>
      </c>
      <c r="D120" s="2">
        <v>-270</v>
      </c>
      <c r="E120" s="2">
        <v>13</v>
      </c>
      <c r="F120" s="2">
        <v>62</v>
      </c>
      <c r="G120" s="9"/>
      <c r="H120" s="9"/>
      <c r="I120" s="9"/>
      <c r="J120" s="9"/>
      <c r="K120" s="9"/>
      <c r="L120" s="9"/>
      <c r="M120" s="9" t="str">
        <f>CONCATENATE("+towgs84=",datum[[#This Row],[delta_x]],",",datum[[#This Row],[delta_y]],",",datum[[#This Row],[delta_z]],IF(ISBLANK(datum[[#This Row],[r_x]]),"",CONCATENATE(",",-datum[[#This Row],[r_x]],",",-datum[[#This Row],[r_y]],",",-datum[[#This Row],[r_z]],",",datum[[#This Row],[scale_ppm]])))</f>
        <v>+towgs84=-270,13,62</v>
      </c>
      <c r="N120" s="9" t="str">
        <f>INDEX(ellips[],MATCH(datum[[#This Row],[ellipsoid]],ellips[name],0),COLUMN(ellips[[#Headers],[proj]]))</f>
        <v>+ellps=clrk80</v>
      </c>
      <c r="O120" s="10" t="str">
        <f>IF(ISBLANK(datum[[#This Row],[pr_mer]]),"","+pm="&amp;datum[[#This Row],[pr_mer]])</f>
        <v/>
      </c>
      <c r="P120" s="12" t="str">
        <f>TRIM(CONCATENATE(datum[[#This Row],[ellps]]," ",IF(ISBLANK(datum[[#This Row],[proj_code]]),datum[[#This Row],[towgs84]],"+datum="&amp;datum[[#This Row],[proj_code]])," ",datum[[#This Row],[pm]]))</f>
        <v>+ellps=clrk80 +towgs84=-270,13,62</v>
      </c>
    </row>
    <row r="121" spans="1:16" ht="33.75" x14ac:dyDescent="0.25">
      <c r="A121" s="2">
        <v>120</v>
      </c>
      <c r="B121" s="2" t="s">
        <v>185</v>
      </c>
      <c r="C121" s="2" t="s">
        <v>7</v>
      </c>
      <c r="D121" s="2">
        <v>-79</v>
      </c>
      <c r="E121" s="2">
        <v>-129</v>
      </c>
      <c r="F121" s="2">
        <v>145</v>
      </c>
      <c r="G121" s="9"/>
      <c r="H121" s="9"/>
      <c r="I121" s="9"/>
      <c r="J121" s="9"/>
      <c r="K121" s="9"/>
      <c r="L121" s="9"/>
      <c r="M121" s="9" t="str">
        <f>CONCATENATE("+towgs84=",datum[[#This Row],[delta_x]],",",datum[[#This Row],[delta_y]],",",datum[[#This Row],[delta_z]],IF(ISBLANK(datum[[#This Row],[r_x]]),"",CONCATENATE(",",-datum[[#This Row],[r_x]],",",-datum[[#This Row],[r_y]],",",-datum[[#This Row],[r_z]],",",datum[[#This Row],[scale_ppm]])))</f>
        <v>+towgs84=-79,-129,145</v>
      </c>
      <c r="N121" s="9" t="str">
        <f>INDEX(ellips[],MATCH(datum[[#This Row],[ellipsoid]],ellips[name],0),COLUMN(ellips[[#Headers],[proj]]))</f>
        <v>+ellps=clrk80</v>
      </c>
      <c r="O121" s="10" t="str">
        <f>IF(ISBLANK(datum[[#This Row],[pr_mer]]),"","+pm="&amp;datum[[#This Row],[pr_mer]])</f>
        <v/>
      </c>
      <c r="P121" s="12" t="str">
        <f>TRIM(CONCATENATE(datum[[#This Row],[ellps]]," ",IF(ISBLANK(datum[[#This Row],[proj_code]]),datum[[#This Row],[towgs84]],"+datum="&amp;datum[[#This Row],[proj_code]])," ",datum[[#This Row],[pm]]))</f>
        <v>+ellps=clrk80 +towgs84=-79,-129,145</v>
      </c>
    </row>
    <row r="122" spans="1:16" ht="22.5" x14ac:dyDescent="0.25">
      <c r="A122" s="2">
        <v>121</v>
      </c>
      <c r="B122" s="2" t="s">
        <v>186</v>
      </c>
      <c r="C122" s="2" t="s">
        <v>10</v>
      </c>
      <c r="D122" s="2">
        <v>-384</v>
      </c>
      <c r="E122" s="2">
        <v>664</v>
      </c>
      <c r="F122" s="2">
        <v>-48</v>
      </c>
      <c r="G122" s="9"/>
      <c r="H122" s="9"/>
      <c r="I122" s="9"/>
      <c r="J122" s="9"/>
      <c r="K122" s="9"/>
      <c r="L122" s="9"/>
      <c r="M122" s="9" t="str">
        <f>CONCATENATE("+towgs84=",datum[[#This Row],[delta_x]],",",datum[[#This Row],[delta_y]],",",datum[[#This Row],[delta_z]],IF(ISBLANK(datum[[#This Row],[r_x]]),"",CONCATENATE(",",-datum[[#This Row],[r_x]],",",-datum[[#This Row],[r_y]],",",-datum[[#This Row],[r_z]],",",datum[[#This Row],[scale_ppm]])))</f>
        <v>+towgs84=-384,664,-48</v>
      </c>
      <c r="N122" s="9" t="str">
        <f>INDEX(ellips[],MATCH(datum[[#This Row],[ellipsoid]],ellips[name],0),COLUMN(ellips[[#Headers],[proj]]))</f>
        <v>+ellps=bessel</v>
      </c>
      <c r="O122" s="10" t="str">
        <f>IF(ISBLANK(datum[[#This Row],[pr_mer]]),"","+pm="&amp;datum[[#This Row],[pr_mer]])</f>
        <v/>
      </c>
      <c r="P122" s="12" t="str">
        <f>TRIM(CONCATENATE(datum[[#This Row],[ellps]]," ",IF(ISBLANK(datum[[#This Row],[proj_code]]),datum[[#This Row],[towgs84]],"+datum="&amp;datum[[#This Row],[proj_code]])," ",datum[[#This Row],[pm]]))</f>
        <v>+ellps=bessel +towgs84=-384,664,-48</v>
      </c>
    </row>
    <row r="123" spans="1:16" ht="22.5" x14ac:dyDescent="0.25">
      <c r="A123" s="2">
        <v>122</v>
      </c>
      <c r="B123" s="2" t="s">
        <v>187</v>
      </c>
      <c r="C123" s="2" t="s">
        <v>10</v>
      </c>
      <c r="D123" s="2">
        <v>374</v>
      </c>
      <c r="E123" s="2">
        <v>150</v>
      </c>
      <c r="F123" s="2">
        <v>588</v>
      </c>
      <c r="G123" s="9"/>
      <c r="H123" s="9"/>
      <c r="I123" s="9"/>
      <c r="J123" s="9"/>
      <c r="K123" s="9"/>
      <c r="L123" s="9"/>
      <c r="M123" s="9" t="str">
        <f>CONCATENATE("+towgs84=",datum[[#This Row],[delta_x]],",",datum[[#This Row],[delta_y]],",",datum[[#This Row],[delta_z]],IF(ISBLANK(datum[[#This Row],[r_x]]),"",CONCATENATE(",",-datum[[#This Row],[r_x]],",",-datum[[#This Row],[r_y]],",",-datum[[#This Row],[r_z]],",",datum[[#This Row],[scale_ppm]])))</f>
        <v>+towgs84=374,150,588</v>
      </c>
      <c r="N123" s="9" t="str">
        <f>INDEX(ellips[],MATCH(datum[[#This Row],[ellipsoid]],ellips[name],0),COLUMN(ellips[[#Headers],[proj]]))</f>
        <v>+ellps=bessel</v>
      </c>
      <c r="O123" s="10" t="str">
        <f>IF(ISBLANK(datum[[#This Row],[pr_mer]]),"","+pm="&amp;datum[[#This Row],[pr_mer]])</f>
        <v/>
      </c>
      <c r="P123" s="12" t="str">
        <f>TRIM(CONCATENATE(datum[[#This Row],[ellps]]," ",IF(ISBLANK(datum[[#This Row],[proj_code]]),datum[[#This Row],[towgs84]],"+datum="&amp;datum[[#This Row],[proj_code]])," ",datum[[#This Row],[pm]]))</f>
        <v>+ellps=bessel +towgs84=374,150,588</v>
      </c>
    </row>
    <row r="124" spans="1:16" ht="33.75" x14ac:dyDescent="0.25">
      <c r="A124" s="2">
        <v>123</v>
      </c>
      <c r="B124" s="2" t="s">
        <v>188</v>
      </c>
      <c r="C124" s="2" t="s">
        <v>7</v>
      </c>
      <c r="D124" s="2">
        <v>-83</v>
      </c>
      <c r="E124" s="2">
        <v>37</v>
      </c>
      <c r="F124" s="2">
        <v>124</v>
      </c>
      <c r="G124" s="9"/>
      <c r="H124" s="9"/>
      <c r="I124" s="9"/>
      <c r="J124" s="9"/>
      <c r="K124" s="9"/>
      <c r="L124" s="9"/>
      <c r="M124" s="9" t="str">
        <f>CONCATENATE("+towgs84=",datum[[#This Row],[delta_x]],",",datum[[#This Row],[delta_y]],",",datum[[#This Row],[delta_z]],IF(ISBLANK(datum[[#This Row],[r_x]]),"",CONCATENATE(",",-datum[[#This Row],[r_x]],",",-datum[[#This Row],[r_y]],",",-datum[[#This Row],[r_z]],",",datum[[#This Row],[scale_ppm]])))</f>
        <v>+towgs84=-83,37,124</v>
      </c>
      <c r="N124" s="9" t="str">
        <f>INDEX(ellips[],MATCH(datum[[#This Row],[ellipsoid]],ellips[name],0),COLUMN(ellips[[#Headers],[proj]]))</f>
        <v>+ellps=clrk80</v>
      </c>
      <c r="O124" s="10" t="str">
        <f>IF(ISBLANK(datum[[#This Row],[pr_mer]]),"","+pm="&amp;datum[[#This Row],[pr_mer]])</f>
        <v/>
      </c>
      <c r="P124" s="12" t="str">
        <f>TRIM(CONCATENATE(datum[[#This Row],[ellps]]," ",IF(ISBLANK(datum[[#This Row],[proj_code]]),datum[[#This Row],[towgs84]],"+datum="&amp;datum[[#This Row],[proj_code]])," ",datum[[#This Row],[pm]]))</f>
        <v>+ellps=clrk80 +towgs84=-83,37,124</v>
      </c>
    </row>
    <row r="125" spans="1:16" ht="33.75" x14ac:dyDescent="0.25">
      <c r="A125" s="2">
        <v>124</v>
      </c>
      <c r="B125" s="2" t="s">
        <v>189</v>
      </c>
      <c r="C125" s="2" t="s">
        <v>7</v>
      </c>
      <c r="D125" s="2">
        <v>260</v>
      </c>
      <c r="E125" s="2">
        <v>12</v>
      </c>
      <c r="F125" s="2">
        <v>-147</v>
      </c>
      <c r="G125" s="9"/>
      <c r="H125" s="9"/>
      <c r="I125" s="9"/>
      <c r="J125" s="9"/>
      <c r="K125" s="9"/>
      <c r="L125" s="9"/>
      <c r="M125" s="9" t="str">
        <f>CONCATENATE("+towgs84=",datum[[#This Row],[delta_x]],",",datum[[#This Row],[delta_y]],",",datum[[#This Row],[delta_z]],IF(ISBLANK(datum[[#This Row],[r_x]]),"",CONCATENATE(",",-datum[[#This Row],[r_x]],",",-datum[[#This Row],[r_y]],",",-datum[[#This Row],[r_z]],",",datum[[#This Row],[scale_ppm]])))</f>
        <v>+towgs84=260,12,-147</v>
      </c>
      <c r="N125" s="9" t="str">
        <f>INDEX(ellips[],MATCH(datum[[#This Row],[ellipsoid]],ellips[name],0),COLUMN(ellips[[#Headers],[proj]]))</f>
        <v>+ellps=clrk80</v>
      </c>
      <c r="O125" s="10" t="str">
        <f>IF(ISBLANK(datum[[#This Row],[pr_mer]]),"","+pm="&amp;datum[[#This Row],[pr_mer]])</f>
        <v/>
      </c>
      <c r="P125" s="12" t="str">
        <f>TRIM(CONCATENATE(datum[[#This Row],[ellps]]," ",IF(ISBLANK(datum[[#This Row],[proj_code]]),datum[[#This Row],[towgs84]],"+datum="&amp;datum[[#This Row],[proj_code]])," ",datum[[#This Row],[pm]]))</f>
        <v>+ellps=clrk80 +towgs84=260,12,-147</v>
      </c>
    </row>
    <row r="126" spans="1:16" ht="33.75" x14ac:dyDescent="0.25">
      <c r="A126" s="2">
        <v>125</v>
      </c>
      <c r="B126" s="2" t="s">
        <v>190</v>
      </c>
      <c r="C126" s="2" t="s">
        <v>7</v>
      </c>
      <c r="D126" s="2">
        <v>-7</v>
      </c>
      <c r="E126" s="2">
        <v>215</v>
      </c>
      <c r="F126" s="2">
        <v>225</v>
      </c>
      <c r="G126" s="9"/>
      <c r="H126" s="9"/>
      <c r="I126" s="9"/>
      <c r="J126" s="9"/>
      <c r="K126" s="9"/>
      <c r="L126" s="9"/>
      <c r="M126" s="9" t="str">
        <f>CONCATENATE("+towgs84=",datum[[#This Row],[delta_x]],",",datum[[#This Row],[delta_y]],",",datum[[#This Row],[delta_z]],IF(ISBLANK(datum[[#This Row],[r_x]]),"",CONCATENATE(",",-datum[[#This Row],[r_x]],",",-datum[[#This Row],[r_y]],",",-datum[[#This Row],[r_z]],",",datum[[#This Row],[scale_ppm]])))</f>
        <v>+towgs84=-7,215,225</v>
      </c>
      <c r="N126" s="9" t="str">
        <f>INDEX(ellips[],MATCH(datum[[#This Row],[ellipsoid]],ellips[name],0),COLUMN(ellips[[#Headers],[proj]]))</f>
        <v>+ellps=clrk80</v>
      </c>
      <c r="O126" s="10" t="str">
        <f>IF(ISBLANK(datum[[#This Row],[pr_mer]]),"","+pm="&amp;datum[[#This Row],[pr_mer]])</f>
        <v/>
      </c>
      <c r="P126" s="12" t="str">
        <f>TRIM(CONCATENATE(datum[[#This Row],[ellps]]," ",IF(ISBLANK(datum[[#This Row],[proj_code]]),datum[[#This Row],[towgs84]],"+datum="&amp;datum[[#This Row],[proj_code]])," ",datum[[#This Row],[pm]]))</f>
        <v>+ellps=clrk80 +towgs84=-7,215,225</v>
      </c>
    </row>
    <row r="127" spans="1:16" ht="22.5" x14ac:dyDescent="0.25">
      <c r="A127" s="2">
        <v>126</v>
      </c>
      <c r="B127" s="2" t="s">
        <v>191</v>
      </c>
      <c r="C127" s="2" t="s">
        <v>5</v>
      </c>
      <c r="D127" s="2">
        <v>-104</v>
      </c>
      <c r="E127" s="2">
        <v>167</v>
      </c>
      <c r="F127" s="2">
        <v>-38</v>
      </c>
      <c r="G127" s="9"/>
      <c r="H127" s="9"/>
      <c r="I127" s="9"/>
      <c r="J127" s="9"/>
      <c r="K127" s="9"/>
      <c r="L127" s="9"/>
      <c r="M127" s="9" t="str">
        <f>CONCATENATE("+towgs84=",datum[[#This Row],[delta_x]],",",datum[[#This Row],[delta_y]],",",datum[[#This Row],[delta_z]],IF(ISBLANK(datum[[#This Row],[r_x]]),"",CONCATENATE(",",-datum[[#This Row],[r_x]],",",-datum[[#This Row],[r_y]],",",-datum[[#This Row],[r_z]],",",datum[[#This Row],[scale_ppm]])))</f>
        <v>+towgs84=-104,167,-38</v>
      </c>
      <c r="N127" s="9" t="str">
        <f>INDEX(ellips[],MATCH(datum[[#This Row],[ellipsoid]],ellips[name],0),COLUMN(ellips[[#Headers],[proj]]))</f>
        <v>+ellps=intl</v>
      </c>
      <c r="O127" s="10" t="str">
        <f>IF(ISBLANK(datum[[#This Row],[pr_mer]]),"","+pm="&amp;datum[[#This Row],[pr_mer]])</f>
        <v/>
      </c>
      <c r="P127" s="12" t="str">
        <f>TRIM(CONCATENATE(datum[[#This Row],[ellps]]," ",IF(ISBLANK(datum[[#This Row],[proj_code]]),datum[[#This Row],[towgs84]],"+datum="&amp;datum[[#This Row],[proj_code]])," ",datum[[#This Row],[pm]]))</f>
        <v>+ellps=intl +towgs84=-104,167,-38</v>
      </c>
    </row>
    <row r="128" spans="1:16" ht="22.5" x14ac:dyDescent="0.25">
      <c r="A128" s="2">
        <v>127</v>
      </c>
      <c r="B128" s="2" t="s">
        <v>192</v>
      </c>
      <c r="C128" s="2" t="s">
        <v>5</v>
      </c>
      <c r="D128" s="2">
        <v>-333</v>
      </c>
      <c r="E128" s="2">
        <v>-222</v>
      </c>
      <c r="F128" s="2">
        <v>114</v>
      </c>
      <c r="G128" s="9"/>
      <c r="H128" s="9"/>
      <c r="I128" s="9"/>
      <c r="J128" s="9"/>
      <c r="K128" s="9"/>
      <c r="L128" s="9"/>
      <c r="M128" s="9" t="str">
        <f>CONCATENATE("+towgs84=",datum[[#This Row],[delta_x]],",",datum[[#This Row],[delta_y]],",",datum[[#This Row],[delta_z]],IF(ISBLANK(datum[[#This Row],[r_x]]),"",CONCATENATE(",",-datum[[#This Row],[r_x]],",",-datum[[#This Row],[r_y]],",",-datum[[#This Row],[r_z]],",",datum[[#This Row],[scale_ppm]])))</f>
        <v>+towgs84=-333,-222,114</v>
      </c>
      <c r="N128" s="9" t="str">
        <f>INDEX(ellips[],MATCH(datum[[#This Row],[ellipsoid]],ellips[name],0),COLUMN(ellips[[#Headers],[proj]]))</f>
        <v>+ellps=intl</v>
      </c>
      <c r="O128" s="10" t="str">
        <f>IF(ISBLANK(datum[[#This Row],[pr_mer]]),"","+pm="&amp;datum[[#This Row],[pr_mer]])</f>
        <v/>
      </c>
      <c r="P128" s="12" t="str">
        <f>TRIM(CONCATENATE(datum[[#This Row],[ellps]]," ",IF(ISBLANK(datum[[#This Row],[proj_code]]),datum[[#This Row],[towgs84]],"+datum="&amp;datum[[#This Row],[proj_code]])," ",datum[[#This Row],[pm]]))</f>
        <v>+ellps=intl +towgs84=-333,-222,114</v>
      </c>
    </row>
    <row r="129" spans="1:16" ht="22.5" x14ac:dyDescent="0.25">
      <c r="A129" s="2">
        <v>128</v>
      </c>
      <c r="B129" s="2" t="s">
        <v>193</v>
      </c>
      <c r="C129" s="2" t="s">
        <v>10</v>
      </c>
      <c r="D129" s="2">
        <v>682</v>
      </c>
      <c r="E129" s="2">
        <v>-203</v>
      </c>
      <c r="F129" s="2">
        <v>480</v>
      </c>
      <c r="G129" s="9"/>
      <c r="H129" s="9"/>
      <c r="I129" s="9"/>
      <c r="J129" s="9"/>
      <c r="K129" s="9"/>
      <c r="L129" s="16" t="s">
        <v>416</v>
      </c>
      <c r="M129" s="9" t="str">
        <f>CONCATENATE("+towgs84=",datum[[#This Row],[delta_x]],",",datum[[#This Row],[delta_y]],",",datum[[#This Row],[delta_z]],IF(ISBLANK(datum[[#This Row],[r_x]]),"",CONCATENATE(",",-datum[[#This Row],[r_x]],",",-datum[[#This Row],[r_y]],",",-datum[[#This Row],[r_z]],",",datum[[#This Row],[scale_ppm]])))</f>
        <v>+towgs84=682,-203,480</v>
      </c>
      <c r="N129" s="9" t="str">
        <f>INDEX(ellips[],MATCH(datum[[#This Row],[ellipsoid]],ellips[name],0),COLUMN(ellips[[#Headers],[proj]]))</f>
        <v>+ellps=bessel</v>
      </c>
      <c r="O129" s="10" t="str">
        <f>IF(ISBLANK(datum[[#This Row],[pr_mer]]),"","+pm="&amp;datum[[#This Row],[pr_mer]])</f>
        <v/>
      </c>
      <c r="P129" s="12" t="str">
        <f>TRIM(CONCATENATE(datum[[#This Row],[ellps]]," ",IF(ISBLANK(datum[[#This Row],[proj_code]]),datum[[#This Row],[towgs84]],"+datum="&amp;datum[[#This Row],[proj_code]])," ",datum[[#This Row],[pm]]))</f>
        <v>+ellps=bessel +datum=hermannskogel</v>
      </c>
    </row>
    <row r="130" spans="1:16" ht="33.75" x14ac:dyDescent="0.25">
      <c r="A130" s="2">
        <v>129</v>
      </c>
      <c r="B130" s="2" t="s">
        <v>194</v>
      </c>
      <c r="C130" s="2" t="s">
        <v>49</v>
      </c>
      <c r="D130" s="2">
        <v>283</v>
      </c>
      <c r="E130" s="2">
        <v>682</v>
      </c>
      <c r="F130" s="2">
        <v>231</v>
      </c>
      <c r="G130" s="9"/>
      <c r="H130" s="9"/>
      <c r="I130" s="9"/>
      <c r="J130" s="9"/>
      <c r="K130" s="9"/>
      <c r="L130" s="9"/>
      <c r="M130" s="9" t="str">
        <f>CONCATENATE("+towgs84=",datum[[#This Row],[delta_x]],",",datum[[#This Row],[delta_y]],",",datum[[#This Row],[delta_z]],IF(ISBLANK(datum[[#This Row],[r_x]]),"",CONCATENATE(",",-datum[[#This Row],[r_x]],",",-datum[[#This Row],[r_y]],",",-datum[[#This Row],[r_z]],",",datum[[#This Row],[scale_ppm]])))</f>
        <v>+towgs84=283,682,231</v>
      </c>
      <c r="N130" s="9" t="str">
        <f>INDEX(ellips[],MATCH(datum[[#This Row],[ellipsoid]],ellips[name],0),COLUMN(ellips[[#Headers],[proj]]))</f>
        <v>+a=6377309.613 +rf=300.8017</v>
      </c>
      <c r="O130" s="10" t="str">
        <f>IF(ISBLANK(datum[[#This Row],[pr_mer]]),"","+pm="&amp;datum[[#This Row],[pr_mer]])</f>
        <v/>
      </c>
      <c r="P130" s="12" t="str">
        <f>TRIM(CONCATENATE(datum[[#This Row],[ellps]]," ",IF(ISBLANK(datum[[#This Row],[proj_code]]),datum[[#This Row],[towgs84]],"+datum="&amp;datum[[#This Row],[proj_code]])," ",datum[[#This Row],[pm]]))</f>
        <v>+a=6377309.613 +rf=300.8017 +towgs84=283,682,231</v>
      </c>
    </row>
    <row r="131" spans="1:16" ht="33.75" x14ac:dyDescent="0.25">
      <c r="A131" s="2">
        <v>130</v>
      </c>
      <c r="B131" s="2" t="s">
        <v>195</v>
      </c>
      <c r="C131" s="2" t="s">
        <v>11</v>
      </c>
      <c r="D131" s="2">
        <v>217</v>
      </c>
      <c r="E131" s="2">
        <v>823</v>
      </c>
      <c r="F131" s="2">
        <v>299</v>
      </c>
      <c r="G131" s="9"/>
      <c r="H131" s="9"/>
      <c r="I131" s="9"/>
      <c r="J131" s="9"/>
      <c r="K131" s="9"/>
      <c r="L131" s="9"/>
      <c r="M131" s="9" t="str">
        <f>CONCATENATE("+towgs84=",datum[[#This Row],[delta_x]],",",datum[[#This Row],[delta_y]],",",datum[[#This Row],[delta_z]],IF(ISBLANK(datum[[#This Row],[r_x]]),"",CONCATENATE(",",-datum[[#This Row],[r_x]],",",-datum[[#This Row],[r_y]],",",-datum[[#This Row],[r_z]],",",datum[[#This Row],[scale_ppm]])))</f>
        <v>+towgs84=217,823,299</v>
      </c>
      <c r="N131" s="9" t="str">
        <f>INDEX(ellips[],MATCH(datum[[#This Row],[ellipsoid]],ellips[name],0),COLUMN(ellips[[#Headers],[proj]]))</f>
        <v>+a=6377276.345 +rf=300.8017</v>
      </c>
      <c r="O131" s="10" t="str">
        <f>IF(ISBLANK(datum[[#This Row],[pr_mer]]),"","+pm="&amp;datum[[#This Row],[pr_mer]])</f>
        <v/>
      </c>
      <c r="P131" s="12" t="str">
        <f>TRIM(CONCATENATE(datum[[#This Row],[ellps]]," ",IF(ISBLANK(datum[[#This Row],[proj_code]]),datum[[#This Row],[towgs84]],"+datum="&amp;datum[[#This Row],[proj_code]])," ",datum[[#This Row],[pm]]))</f>
        <v>+a=6377276.345 +rf=300.8017 +towgs84=217,823,299</v>
      </c>
    </row>
    <row r="132" spans="1:16" ht="33.75" x14ac:dyDescent="0.25">
      <c r="A132" s="2">
        <v>131</v>
      </c>
      <c r="B132" s="2" t="s">
        <v>196</v>
      </c>
      <c r="C132" s="2" t="s">
        <v>11</v>
      </c>
      <c r="D132" s="2">
        <v>198</v>
      </c>
      <c r="E132" s="2">
        <v>881</v>
      </c>
      <c r="F132" s="2">
        <v>317</v>
      </c>
      <c r="G132" s="9"/>
      <c r="H132" s="9"/>
      <c r="I132" s="9"/>
      <c r="J132" s="9"/>
      <c r="K132" s="9"/>
      <c r="L132" s="9"/>
      <c r="M132" s="9" t="str">
        <f>CONCATENATE("+towgs84=",datum[[#This Row],[delta_x]],",",datum[[#This Row],[delta_y]],",",datum[[#This Row],[delta_z]],IF(ISBLANK(datum[[#This Row],[r_x]]),"",CONCATENATE(",",-datum[[#This Row],[r_x]],",",-datum[[#This Row],[r_y]],",",-datum[[#This Row],[r_z]],",",datum[[#This Row],[scale_ppm]])))</f>
        <v>+towgs84=198,881,317</v>
      </c>
      <c r="N132" s="9" t="str">
        <f>INDEX(ellips[],MATCH(datum[[#This Row],[ellipsoid]],ellips[name],0),COLUMN(ellips[[#Headers],[proj]]))</f>
        <v>+a=6377276.345 +rf=300.8017</v>
      </c>
      <c r="O132" s="10" t="str">
        <f>IF(ISBLANK(datum[[#This Row],[pr_mer]]),"","+pm="&amp;datum[[#This Row],[pr_mer]])</f>
        <v/>
      </c>
      <c r="P132" s="12" t="str">
        <f>TRIM(CONCATENATE(datum[[#This Row],[ellps]]," ",IF(ISBLANK(datum[[#This Row],[proj_code]]),datum[[#This Row],[towgs84]],"+datum="&amp;datum[[#This Row],[proj_code]])," ",datum[[#This Row],[pm]]))</f>
        <v>+a=6377276.345 +rf=300.8017 +towgs84=198,881,317</v>
      </c>
    </row>
    <row r="133" spans="1:16" ht="33.75" x14ac:dyDescent="0.25">
      <c r="A133" s="2">
        <v>132</v>
      </c>
      <c r="B133" s="2" t="s">
        <v>197</v>
      </c>
      <c r="C133" s="2" t="s">
        <v>11</v>
      </c>
      <c r="D133" s="2">
        <v>210</v>
      </c>
      <c r="E133" s="2">
        <v>814</v>
      </c>
      <c r="F133" s="2">
        <v>289</v>
      </c>
      <c r="G133" s="9"/>
      <c r="H133" s="9"/>
      <c r="I133" s="9"/>
      <c r="J133" s="9"/>
      <c r="K133" s="9"/>
      <c r="L133" s="9"/>
      <c r="M133" s="9" t="str">
        <f>CONCATENATE("+towgs84=",datum[[#This Row],[delta_x]],",",datum[[#This Row],[delta_y]],",",datum[[#This Row],[delta_z]],IF(ISBLANK(datum[[#This Row],[r_x]]),"",CONCATENATE(",",-datum[[#This Row],[r_x]],",",-datum[[#This Row],[r_y]],",",-datum[[#This Row],[r_z]],",",datum[[#This Row],[scale_ppm]])))</f>
        <v>+towgs84=210,814,289</v>
      </c>
      <c r="N133" s="9" t="str">
        <f>INDEX(ellips[],MATCH(datum[[#This Row],[ellipsoid]],ellips[name],0),COLUMN(ellips[[#Headers],[proj]]))</f>
        <v>+a=6377276.345 +rf=300.8017</v>
      </c>
      <c r="O133" s="10" t="str">
        <f>IF(ISBLANK(datum[[#This Row],[pr_mer]]),"","+pm="&amp;datum[[#This Row],[pr_mer]])</f>
        <v/>
      </c>
      <c r="P133" s="12" t="str">
        <f>TRIM(CONCATENATE(datum[[#This Row],[ellps]]," ",IF(ISBLANK(datum[[#This Row],[proj_code]]),datum[[#This Row],[towgs84]],"+datum="&amp;datum[[#This Row],[proj_code]])," ",datum[[#This Row],[pm]]))</f>
        <v>+a=6377276.345 +rf=300.8017 +towgs84=210,814,289</v>
      </c>
    </row>
    <row r="134" spans="1:16" ht="33.75" x14ac:dyDescent="0.25">
      <c r="A134" s="2">
        <v>133</v>
      </c>
      <c r="B134" s="2" t="s">
        <v>198</v>
      </c>
      <c r="C134" s="2" t="s">
        <v>199</v>
      </c>
      <c r="D134" s="2">
        <v>-24</v>
      </c>
      <c r="E134" s="2">
        <v>-15</v>
      </c>
      <c r="F134" s="2">
        <v>5</v>
      </c>
      <c r="G134" s="9"/>
      <c r="H134" s="9"/>
      <c r="I134" s="9"/>
      <c r="J134" s="9"/>
      <c r="K134" s="9"/>
      <c r="L134" s="9"/>
      <c r="M134" s="9" t="str">
        <f>CONCATENATE("+towgs84=",datum[[#This Row],[delta_x]],",",datum[[#This Row],[delta_y]],",",datum[[#This Row],[delta_z]],IF(ISBLANK(datum[[#This Row],[r_x]]),"",CONCATENATE(",",-datum[[#This Row],[r_x]],",",-datum[[#This Row],[r_y]],",",-datum[[#This Row],[r_z]],",",datum[[#This Row],[scale_ppm]])))</f>
        <v>+towgs84=-24,-15,5</v>
      </c>
      <c r="N134" s="9" t="str">
        <f>INDEX(ellips[],MATCH(datum[[#This Row],[ellipsoid]],ellips[name],0),COLUMN(ellips[[#Headers],[proj]]))</f>
        <v>+a=6378160 +rf=298.247</v>
      </c>
      <c r="O134" s="10" t="str">
        <f>IF(ISBLANK(datum[[#This Row],[pr_mer]]),"","+pm="&amp;datum[[#This Row],[pr_mer]])</f>
        <v/>
      </c>
      <c r="P134" s="12" t="str">
        <f>TRIM(CONCATENATE(datum[[#This Row],[ellps]]," ",IF(ISBLANK(datum[[#This Row],[proj_code]]),datum[[#This Row],[towgs84]],"+datum="&amp;datum[[#This Row],[proj_code]])," ",datum[[#This Row],[pm]]))</f>
        <v>+a=6378160 +rf=298.247 +towgs84=-24,-15,5</v>
      </c>
    </row>
    <row r="135" spans="1:16" ht="22.5" x14ac:dyDescent="0.25">
      <c r="A135" s="2">
        <v>134</v>
      </c>
      <c r="B135" s="2" t="s">
        <v>200</v>
      </c>
      <c r="C135" s="2" t="s">
        <v>5</v>
      </c>
      <c r="D135" s="2">
        <v>-794</v>
      </c>
      <c r="E135" s="2">
        <v>119</v>
      </c>
      <c r="F135" s="2">
        <v>-298</v>
      </c>
      <c r="G135" s="9"/>
      <c r="H135" s="9"/>
      <c r="I135" s="9"/>
      <c r="J135" s="9"/>
      <c r="K135" s="9"/>
      <c r="L135" s="9"/>
      <c r="M135" s="9" t="str">
        <f>CONCATENATE("+towgs84=",datum[[#This Row],[delta_x]],",",datum[[#This Row],[delta_y]],",",datum[[#This Row],[delta_z]],IF(ISBLANK(datum[[#This Row],[r_x]]),"",CONCATENATE(",",-datum[[#This Row],[r_x]],",",-datum[[#This Row],[r_y]],",",-datum[[#This Row],[r_z]],",",datum[[#This Row],[scale_ppm]])))</f>
        <v>+towgs84=-794,119,-298</v>
      </c>
      <c r="N135" s="9" t="str">
        <f>INDEX(ellips[],MATCH(datum[[#This Row],[ellipsoid]],ellips[name],0),COLUMN(ellips[[#Headers],[proj]]))</f>
        <v>+ellps=intl</v>
      </c>
      <c r="O135" s="10" t="str">
        <f>IF(ISBLANK(datum[[#This Row],[pr_mer]]),"","+pm="&amp;datum[[#This Row],[pr_mer]])</f>
        <v/>
      </c>
      <c r="P135" s="12" t="str">
        <f>TRIM(CONCATENATE(datum[[#This Row],[ellps]]," ",IF(ISBLANK(datum[[#This Row],[proj_code]]),datum[[#This Row],[towgs84]],"+datum="&amp;datum[[#This Row],[proj_code]])," ",datum[[#This Row],[pm]]))</f>
        <v>+ellps=intl +towgs84=-794,119,-298</v>
      </c>
    </row>
    <row r="136" spans="1:16" ht="33.75" x14ac:dyDescent="0.25">
      <c r="A136" s="2">
        <v>135</v>
      </c>
      <c r="B136" s="2" t="s">
        <v>201</v>
      </c>
      <c r="C136" s="2" t="s">
        <v>5</v>
      </c>
      <c r="D136" s="2">
        <v>647</v>
      </c>
      <c r="E136" s="2">
        <v>1777</v>
      </c>
      <c r="F136" s="2">
        <v>-1124</v>
      </c>
      <c r="G136" s="9"/>
      <c r="H136" s="9"/>
      <c r="I136" s="9"/>
      <c r="J136" s="9"/>
      <c r="K136" s="9"/>
      <c r="L136" s="9"/>
      <c r="M136" s="9" t="str">
        <f>CONCATENATE("+towgs84=",datum[[#This Row],[delta_x]],",",datum[[#This Row],[delta_y]],",",datum[[#This Row],[delta_z]],IF(ISBLANK(datum[[#This Row],[r_x]]),"",CONCATENATE(",",-datum[[#This Row],[r_x]],",",-datum[[#This Row],[r_y]],",",-datum[[#This Row],[r_z]],",",datum[[#This Row],[scale_ppm]])))</f>
        <v>+towgs84=647,1777,-1124</v>
      </c>
      <c r="N136" s="9" t="str">
        <f>INDEX(ellips[],MATCH(datum[[#This Row],[ellipsoid]],ellips[name],0),COLUMN(ellips[[#Headers],[proj]]))</f>
        <v>+ellps=intl</v>
      </c>
      <c r="O136" s="10" t="str">
        <f>IF(ISBLANK(datum[[#This Row],[pr_mer]]),"","+pm="&amp;datum[[#This Row],[pr_mer]])</f>
        <v/>
      </c>
      <c r="P136" s="12" t="str">
        <f>TRIM(CONCATENATE(datum[[#This Row],[ellps]]," ",IF(ISBLANK(datum[[#This Row],[proj_code]]),datum[[#This Row],[towgs84]],"+datum="&amp;datum[[#This Row],[proj_code]])," ",datum[[#This Row],[pm]]))</f>
        <v>+ellps=intl +towgs84=647,1777,-1124</v>
      </c>
    </row>
    <row r="137" spans="1:16" ht="33.75" x14ac:dyDescent="0.25">
      <c r="A137" s="2">
        <v>136</v>
      </c>
      <c r="B137" s="2" t="s">
        <v>202</v>
      </c>
      <c r="C137" s="2" t="s">
        <v>7</v>
      </c>
      <c r="D137" s="2">
        <v>-130</v>
      </c>
      <c r="E137" s="2">
        <v>29</v>
      </c>
      <c r="F137" s="2">
        <v>364</v>
      </c>
      <c r="G137" s="9"/>
      <c r="H137" s="9"/>
      <c r="I137" s="9"/>
      <c r="J137" s="9"/>
      <c r="K137" s="9"/>
      <c r="L137" s="9"/>
      <c r="M137" s="9" t="str">
        <f>CONCATENATE("+towgs84=",datum[[#This Row],[delta_x]],",",datum[[#This Row],[delta_y]],",",datum[[#This Row],[delta_z]],IF(ISBLANK(datum[[#This Row],[r_x]]),"",CONCATENATE(",",-datum[[#This Row],[r_x]],",",-datum[[#This Row],[r_y]],",",-datum[[#This Row],[r_z]],",",datum[[#This Row],[scale_ppm]])))</f>
        <v>+towgs84=-130,29,364</v>
      </c>
      <c r="N137" s="9" t="str">
        <f>INDEX(ellips[],MATCH(datum[[#This Row],[ellipsoid]],ellips[name],0),COLUMN(ellips[[#Headers],[proj]]))</f>
        <v>+ellps=clrk80</v>
      </c>
      <c r="O137" s="10" t="str">
        <f>IF(ISBLANK(datum[[#This Row],[pr_mer]]),"","+pm="&amp;datum[[#This Row],[pr_mer]])</f>
        <v/>
      </c>
      <c r="P137" s="12" t="str">
        <f>TRIM(CONCATENATE(datum[[#This Row],[ellps]]," ",IF(ISBLANK(datum[[#This Row],[proj_code]]),datum[[#This Row],[towgs84]],"+datum="&amp;datum[[#This Row],[proj_code]])," ",datum[[#This Row],[pm]]))</f>
        <v>+ellps=clrk80 +towgs84=-130,29,364</v>
      </c>
    </row>
    <row r="138" spans="1:16" ht="33.75" x14ac:dyDescent="0.25">
      <c r="A138" s="2">
        <v>137</v>
      </c>
      <c r="B138" s="2" t="s">
        <v>203</v>
      </c>
      <c r="C138" s="2" t="s">
        <v>7</v>
      </c>
      <c r="D138" s="2">
        <v>174</v>
      </c>
      <c r="E138" s="2">
        <v>359</v>
      </c>
      <c r="F138" s="2">
        <v>365</v>
      </c>
      <c r="G138" s="9"/>
      <c r="H138" s="9"/>
      <c r="I138" s="9"/>
      <c r="J138" s="9"/>
      <c r="K138" s="9"/>
      <c r="L138" s="9"/>
      <c r="M138" s="9" t="str">
        <f>CONCATENATE("+towgs84=",datum[[#This Row],[delta_x]],",",datum[[#This Row],[delta_y]],",",datum[[#This Row],[delta_z]],IF(ISBLANK(datum[[#This Row],[r_x]]),"",CONCATENATE(",",-datum[[#This Row],[r_x]],",",-datum[[#This Row],[r_y]],",",-datum[[#This Row],[r_z]],",",datum[[#This Row],[scale_ppm]])))</f>
        <v>+towgs84=174,359,365</v>
      </c>
      <c r="N138" s="9" t="str">
        <f>INDEX(ellips[],MATCH(datum[[#This Row],[ellipsoid]],ellips[name],0),COLUMN(ellips[[#Headers],[proj]]))</f>
        <v>+ellps=clrk80</v>
      </c>
      <c r="O138" s="10" t="str">
        <f>IF(ISBLANK(datum[[#This Row],[pr_mer]]),"","+pm="&amp;datum[[#This Row],[pr_mer]])</f>
        <v/>
      </c>
      <c r="P138" s="12" t="str">
        <f>TRIM(CONCATENATE(datum[[#This Row],[ellps]]," ",IF(ISBLANK(datum[[#This Row],[proj_code]]),datum[[#This Row],[towgs84]],"+datum="&amp;datum[[#This Row],[proj_code]])," ",datum[[#This Row],[pm]]))</f>
        <v>+ellps=clrk80 +towgs84=174,359,365</v>
      </c>
    </row>
    <row r="139" spans="1:16" ht="33.75" x14ac:dyDescent="0.25">
      <c r="A139" s="2">
        <v>138</v>
      </c>
      <c r="B139" s="2" t="s">
        <v>204</v>
      </c>
      <c r="C139" s="2" t="s">
        <v>7</v>
      </c>
      <c r="D139" s="2">
        <v>-74</v>
      </c>
      <c r="E139" s="2">
        <v>-130</v>
      </c>
      <c r="F139" s="2">
        <v>42</v>
      </c>
      <c r="G139" s="9"/>
      <c r="H139" s="9"/>
      <c r="I139" s="9"/>
      <c r="J139" s="9"/>
      <c r="K139" s="9"/>
      <c r="L139" s="9"/>
      <c r="M139" s="9" t="str">
        <f>CONCATENATE("+towgs84=",datum[[#This Row],[delta_x]],",",datum[[#This Row],[delta_y]],",",datum[[#This Row],[delta_z]],IF(ISBLANK(datum[[#This Row],[r_x]]),"",CONCATENATE(",",-datum[[#This Row],[r_x]],",",-datum[[#This Row],[r_y]],",",-datum[[#This Row],[r_z]],",",datum[[#This Row],[scale_ppm]])))</f>
        <v>+towgs84=-74,-130,42</v>
      </c>
      <c r="N139" s="9" t="str">
        <f>INDEX(ellips[],MATCH(datum[[#This Row],[ellipsoid]],ellips[name],0),COLUMN(ellips[[#Headers],[proj]]))</f>
        <v>+ellps=clrk80</v>
      </c>
      <c r="O139" s="10" t="str">
        <f>IF(ISBLANK(datum[[#This Row],[pr_mer]]),"","+pm="&amp;datum[[#This Row],[pr_mer]])</f>
        <v/>
      </c>
      <c r="P139" s="12" t="str">
        <f>TRIM(CONCATENATE(datum[[#This Row],[ellps]]," ",IF(ISBLANK(datum[[#This Row],[proj_code]]),datum[[#This Row],[towgs84]],"+datum="&amp;datum[[#This Row],[proj_code]])," ",datum[[#This Row],[pm]]))</f>
        <v>+ellps=clrk80 +towgs84=-74,-130,42</v>
      </c>
    </row>
    <row r="140" spans="1:16" ht="33.75" x14ac:dyDescent="0.25">
      <c r="A140" s="2">
        <v>139</v>
      </c>
      <c r="B140" s="2" t="s">
        <v>205</v>
      </c>
      <c r="C140" s="2" t="s">
        <v>7</v>
      </c>
      <c r="D140" s="2">
        <v>-186</v>
      </c>
      <c r="E140" s="2">
        <v>-93</v>
      </c>
      <c r="F140" s="2">
        <v>310</v>
      </c>
      <c r="G140" s="9"/>
      <c r="H140" s="9"/>
      <c r="I140" s="9"/>
      <c r="J140" s="9"/>
      <c r="K140" s="9"/>
      <c r="L140" s="9"/>
      <c r="M140" s="9" t="str">
        <f>CONCATENATE("+towgs84=",datum[[#This Row],[delta_x]],",",datum[[#This Row],[delta_y]],",",datum[[#This Row],[delta_z]],IF(ISBLANK(datum[[#This Row],[r_x]]),"",CONCATENATE(",",-datum[[#This Row],[r_x]],",",-datum[[#This Row],[r_y]],",",-datum[[#This Row],[r_z]],",",datum[[#This Row],[scale_ppm]])))</f>
        <v>+towgs84=-186,-93,310</v>
      </c>
      <c r="N140" s="9" t="str">
        <f>INDEX(ellips[],MATCH(datum[[#This Row],[ellipsoid]],ellips[name],0),COLUMN(ellips[[#Headers],[proj]]))</f>
        <v>+ellps=clrk80</v>
      </c>
      <c r="O140" s="10" t="str">
        <f>IF(ISBLANK(datum[[#This Row],[pr_mer]]),"","+pm="&amp;datum[[#This Row],[pr_mer]])</f>
        <v/>
      </c>
      <c r="P140" s="12" t="str">
        <f>TRIM(CONCATENATE(datum[[#This Row],[ellps]]," ",IF(ISBLANK(datum[[#This Row],[proj_code]]),datum[[#This Row],[towgs84]],"+datum="&amp;datum[[#This Row],[proj_code]])," ",datum[[#This Row],[pm]]))</f>
        <v>+ellps=clrk80 +towgs84=-186,-93,310</v>
      </c>
    </row>
    <row r="141" spans="1:16" ht="22.5" x14ac:dyDescent="0.25">
      <c r="A141" s="2">
        <v>140</v>
      </c>
      <c r="B141" s="2" t="s">
        <v>206</v>
      </c>
      <c r="C141" s="2" t="s">
        <v>5</v>
      </c>
      <c r="D141" s="2">
        <v>-425</v>
      </c>
      <c r="E141" s="2">
        <v>-169</v>
      </c>
      <c r="F141" s="2">
        <v>81</v>
      </c>
      <c r="G141" s="9"/>
      <c r="H141" s="9"/>
      <c r="I141" s="9"/>
      <c r="J141" s="9"/>
      <c r="K141" s="9"/>
      <c r="L141" s="9"/>
      <c r="M141" s="9" t="str">
        <f>CONCATENATE("+towgs84=",datum[[#This Row],[delta_x]],",",datum[[#This Row],[delta_y]],",",datum[[#This Row],[delta_z]],IF(ISBLANK(datum[[#This Row],[r_x]]),"",CONCATENATE(",",-datum[[#This Row],[r_x]],",",-datum[[#This Row],[r_y]],",",-datum[[#This Row],[r_z]],",",datum[[#This Row],[scale_ppm]])))</f>
        <v>+towgs84=-425,-169,81</v>
      </c>
      <c r="N141" s="9" t="str">
        <f>INDEX(ellips[],MATCH(datum[[#This Row],[ellipsoid]],ellips[name],0),COLUMN(ellips[[#Headers],[proj]]))</f>
        <v>+ellps=intl</v>
      </c>
      <c r="O141" s="10" t="str">
        <f>IF(ISBLANK(datum[[#This Row],[pr_mer]]),"","+pm="&amp;datum[[#This Row],[pr_mer]])</f>
        <v/>
      </c>
      <c r="P141" s="12" t="str">
        <f>TRIM(CONCATENATE(datum[[#This Row],[ellps]]," ",IF(ISBLANK(datum[[#This Row],[proj_code]]),datum[[#This Row],[towgs84]],"+datum="&amp;datum[[#This Row],[proj_code]])," ",datum[[#This Row],[pm]]))</f>
        <v>+ellps=intl +towgs84=-425,-169,81</v>
      </c>
    </row>
    <row r="142" spans="1:16" ht="33.75" x14ac:dyDescent="0.25">
      <c r="A142" s="2">
        <v>141</v>
      </c>
      <c r="B142" s="2" t="s">
        <v>207</v>
      </c>
      <c r="C142" s="2" t="s">
        <v>7</v>
      </c>
      <c r="D142" s="2">
        <v>-106</v>
      </c>
      <c r="E142" s="2">
        <v>-129</v>
      </c>
      <c r="F142" s="2">
        <v>165</v>
      </c>
      <c r="G142" s="9"/>
      <c r="H142" s="9"/>
      <c r="I142" s="9"/>
      <c r="J142" s="9"/>
      <c r="K142" s="9"/>
      <c r="L142" s="9"/>
      <c r="M142" s="9" t="str">
        <f>CONCATENATE("+towgs84=",datum[[#This Row],[delta_x]],",",datum[[#This Row],[delta_y]],",",datum[[#This Row],[delta_z]],IF(ISBLANK(datum[[#This Row],[r_x]]),"",CONCATENATE(",",-datum[[#This Row],[r_x]],",",-datum[[#This Row],[r_y]],",",-datum[[#This Row],[r_z]],",",datum[[#This Row],[scale_ppm]])))</f>
        <v>+towgs84=-106,-129,165</v>
      </c>
      <c r="N142" s="9" t="str">
        <f>INDEX(ellips[],MATCH(datum[[#This Row],[ellipsoid]],ellips[name],0),COLUMN(ellips[[#Headers],[proj]]))</f>
        <v>+ellps=clrk80</v>
      </c>
      <c r="O142" s="10" t="str">
        <f>IF(ISBLANK(datum[[#This Row],[pr_mer]]),"","+pm="&amp;datum[[#This Row],[pr_mer]])</f>
        <v/>
      </c>
      <c r="P142" s="12" t="str">
        <f>TRIM(CONCATENATE(datum[[#This Row],[ellps]]," ",IF(ISBLANK(datum[[#This Row],[proj_code]]),datum[[#This Row],[towgs84]],"+datum="&amp;datum[[#This Row],[proj_code]])," ",datum[[#This Row],[pm]]))</f>
        <v>+ellps=clrk80 +towgs84=-106,-129,165</v>
      </c>
    </row>
    <row r="143" spans="1:16" ht="33.75" x14ac:dyDescent="0.25">
      <c r="A143" s="2">
        <v>142</v>
      </c>
      <c r="B143" s="2" t="s">
        <v>208</v>
      </c>
      <c r="C143" s="2" t="s">
        <v>7</v>
      </c>
      <c r="D143" s="2">
        <v>-148</v>
      </c>
      <c r="E143" s="2">
        <v>51</v>
      </c>
      <c r="F143" s="2">
        <v>-291</v>
      </c>
      <c r="G143" s="9"/>
      <c r="H143" s="9"/>
      <c r="I143" s="9"/>
      <c r="J143" s="9"/>
      <c r="K143" s="9"/>
      <c r="L143" s="9"/>
      <c r="M143" s="9" t="str">
        <f>CONCATENATE("+towgs84=",datum[[#This Row],[delta_x]],",",datum[[#This Row],[delta_y]],",",datum[[#This Row],[delta_z]],IF(ISBLANK(datum[[#This Row],[r_x]]),"",CONCATENATE(",",-datum[[#This Row],[r_x]],",",-datum[[#This Row],[r_y]],",",-datum[[#This Row],[r_z]],",",datum[[#This Row],[scale_ppm]])))</f>
        <v>+towgs84=-148,51,-291</v>
      </c>
      <c r="N143" s="9" t="str">
        <f>INDEX(ellips[],MATCH(datum[[#This Row],[ellipsoid]],ellips[name],0),COLUMN(ellips[[#Headers],[proj]]))</f>
        <v>+ellps=clrk80</v>
      </c>
      <c r="O143" s="10" t="str">
        <f>IF(ISBLANK(datum[[#This Row],[pr_mer]]),"","+pm="&amp;datum[[#This Row],[pr_mer]])</f>
        <v/>
      </c>
      <c r="P143" s="12" t="str">
        <f>TRIM(CONCATENATE(datum[[#This Row],[ellps]]," ",IF(ISBLANK(datum[[#This Row],[proj_code]]),datum[[#This Row],[towgs84]],"+datum="&amp;datum[[#This Row],[proj_code]])," ",datum[[#This Row],[pm]]))</f>
        <v>+ellps=clrk80 +towgs84=-148,51,-291</v>
      </c>
    </row>
    <row r="144" spans="1:16" ht="22.5" x14ac:dyDescent="0.25">
      <c r="A144" s="2">
        <v>143</v>
      </c>
      <c r="B144" s="2" t="s">
        <v>209</v>
      </c>
      <c r="C144" s="2" t="s">
        <v>5</v>
      </c>
      <c r="D144" s="2">
        <v>-499</v>
      </c>
      <c r="E144" s="2">
        <v>-249</v>
      </c>
      <c r="F144" s="2">
        <v>314</v>
      </c>
      <c r="G144" s="9"/>
      <c r="H144" s="9"/>
      <c r="I144" s="9"/>
      <c r="J144" s="9"/>
      <c r="K144" s="9"/>
      <c r="L144" s="9"/>
      <c r="M144" s="9" t="str">
        <f>CONCATENATE("+towgs84=",datum[[#This Row],[delta_x]],",",datum[[#This Row],[delta_y]],",",datum[[#This Row],[delta_z]],IF(ISBLANK(datum[[#This Row],[r_x]]),"",CONCATENATE(",",-datum[[#This Row],[r_x]],",",-datum[[#This Row],[r_y]],",",-datum[[#This Row],[r_z]],",",datum[[#This Row],[scale_ppm]])))</f>
        <v>+towgs84=-499,-249,314</v>
      </c>
      <c r="N144" s="9" t="str">
        <f>INDEX(ellips[],MATCH(datum[[#This Row],[ellipsoid]],ellips[name],0),COLUMN(ellips[[#Headers],[proj]]))</f>
        <v>+ellps=intl</v>
      </c>
      <c r="O144" s="10" t="str">
        <f>IF(ISBLANK(datum[[#This Row],[pr_mer]]),"","+pm="&amp;datum[[#This Row],[pr_mer]])</f>
        <v/>
      </c>
      <c r="P144" s="12" t="str">
        <f>TRIM(CONCATENATE(datum[[#This Row],[ellps]]," ",IF(ISBLANK(datum[[#This Row],[proj_code]]),datum[[#This Row],[towgs84]],"+datum="&amp;datum[[#This Row],[proj_code]])," ",datum[[#This Row],[pm]]))</f>
        <v>+ellps=intl +towgs84=-499,-249,314</v>
      </c>
    </row>
    <row r="145" spans="1:16" ht="22.5" x14ac:dyDescent="0.25">
      <c r="A145" s="2">
        <v>144</v>
      </c>
      <c r="B145" s="2" t="s">
        <v>210</v>
      </c>
      <c r="C145" s="2" t="s">
        <v>5</v>
      </c>
      <c r="D145" s="2">
        <v>-289</v>
      </c>
      <c r="E145" s="2">
        <v>-124</v>
      </c>
      <c r="F145" s="2">
        <v>60</v>
      </c>
      <c r="G145" s="9"/>
      <c r="H145" s="9"/>
      <c r="I145" s="9"/>
      <c r="J145" s="9"/>
      <c r="K145" s="9"/>
      <c r="L145" s="9"/>
      <c r="M145" s="9" t="str">
        <f>CONCATENATE("+towgs84=",datum[[#This Row],[delta_x]],",",datum[[#This Row],[delta_y]],",",datum[[#This Row],[delta_z]],IF(ISBLANK(datum[[#This Row],[r_x]]),"",CONCATENATE(",",-datum[[#This Row],[r_x]],",",-datum[[#This Row],[r_y]],",",-datum[[#This Row],[r_z]],",",datum[[#This Row],[scale_ppm]])))</f>
        <v>+towgs84=-289,-124,60</v>
      </c>
      <c r="N145" s="9" t="str">
        <f>INDEX(ellips[],MATCH(datum[[#This Row],[ellipsoid]],ellips[name],0),COLUMN(ellips[[#Headers],[proj]]))</f>
        <v>+ellps=intl</v>
      </c>
      <c r="O145" s="10" t="str">
        <f>IF(ISBLANK(datum[[#This Row],[pr_mer]]),"","+pm="&amp;datum[[#This Row],[pr_mer]])</f>
        <v/>
      </c>
      <c r="P145" s="12" t="str">
        <f>TRIM(CONCATENATE(datum[[#This Row],[ellps]]," ",IF(ISBLANK(datum[[#This Row],[proj_code]]),datum[[#This Row],[towgs84]],"+datum="&amp;datum[[#This Row],[proj_code]])," ",datum[[#This Row],[pm]]))</f>
        <v>+ellps=intl +towgs84=-289,-124,60</v>
      </c>
    </row>
    <row r="146" spans="1:16" ht="33.75" x14ac:dyDescent="0.25">
      <c r="A146" s="2">
        <v>145</v>
      </c>
      <c r="B146" s="2" t="s">
        <v>211</v>
      </c>
      <c r="C146" s="2" t="s">
        <v>7</v>
      </c>
      <c r="D146" s="2">
        <v>-88</v>
      </c>
      <c r="E146" s="2">
        <v>4</v>
      </c>
      <c r="F146" s="2">
        <v>101</v>
      </c>
      <c r="G146" s="9"/>
      <c r="H146" s="9"/>
      <c r="I146" s="9"/>
      <c r="J146" s="9"/>
      <c r="K146" s="9"/>
      <c r="L146" s="9"/>
      <c r="M146" s="9" t="str">
        <f>CONCATENATE("+towgs84=",datum[[#This Row],[delta_x]],",",datum[[#This Row],[delta_y]],",",datum[[#This Row],[delta_z]],IF(ISBLANK(datum[[#This Row],[r_x]]),"",CONCATENATE(",",-datum[[#This Row],[r_x]],",",-datum[[#This Row],[r_y]],",",-datum[[#This Row],[r_z]],",",datum[[#This Row],[scale_ppm]])))</f>
        <v>+towgs84=-88,4,101</v>
      </c>
      <c r="N146" s="9" t="str">
        <f>INDEX(ellips[],MATCH(datum[[#This Row],[ellipsoid]],ellips[name],0),COLUMN(ellips[[#Headers],[proj]]))</f>
        <v>+ellps=clrk80</v>
      </c>
      <c r="O146" s="10" t="str">
        <f>IF(ISBLANK(datum[[#This Row],[pr_mer]]),"","+pm="&amp;datum[[#This Row],[pr_mer]])</f>
        <v/>
      </c>
      <c r="P146" s="12" t="str">
        <f>TRIM(CONCATENATE(datum[[#This Row],[ellps]]," ",IF(ISBLANK(datum[[#This Row],[proj_code]]),datum[[#This Row],[towgs84]],"+datum="&amp;datum[[#This Row],[proj_code]])," ",datum[[#This Row],[pm]]))</f>
        <v>+ellps=clrk80 +towgs84=-88,4,101</v>
      </c>
    </row>
    <row r="147" spans="1:16" ht="22.5" x14ac:dyDescent="0.25">
      <c r="A147" s="2">
        <v>146</v>
      </c>
      <c r="B147" s="2" t="s">
        <v>212</v>
      </c>
      <c r="C147" s="2" t="s">
        <v>10</v>
      </c>
      <c r="D147" s="2">
        <v>589</v>
      </c>
      <c r="E147" s="2">
        <v>76</v>
      </c>
      <c r="F147" s="2">
        <v>480</v>
      </c>
      <c r="G147" s="9"/>
      <c r="H147" s="9"/>
      <c r="I147" s="9"/>
      <c r="J147" s="9"/>
      <c r="K147" s="9"/>
      <c r="L147" s="9"/>
      <c r="M147" s="9" t="str">
        <f>CONCATENATE("+towgs84=",datum[[#This Row],[delta_x]],",",datum[[#This Row],[delta_y]],",",datum[[#This Row],[delta_z]],IF(ISBLANK(datum[[#This Row],[r_x]]),"",CONCATENATE(",",-datum[[#This Row],[r_x]],",",-datum[[#This Row],[r_y]],",",-datum[[#This Row],[r_z]],",",datum[[#This Row],[scale_ppm]])))</f>
        <v>+towgs84=589,76,480</v>
      </c>
      <c r="N147" s="9" t="str">
        <f>INDEX(ellips[],MATCH(datum[[#This Row],[ellipsoid]],ellips[name],0),COLUMN(ellips[[#Headers],[proj]]))</f>
        <v>+ellps=bessel</v>
      </c>
      <c r="O147" s="10" t="str">
        <f>IF(ISBLANK(datum[[#This Row],[pr_mer]]),"","+pm="&amp;datum[[#This Row],[pr_mer]])</f>
        <v/>
      </c>
      <c r="P147" s="12" t="str">
        <f>TRIM(CONCATENATE(datum[[#This Row],[ellps]]," ",IF(ISBLANK(datum[[#This Row],[proj_code]]),datum[[#This Row],[towgs84]],"+datum="&amp;datum[[#This Row],[proj_code]])," ",datum[[#This Row],[pm]]))</f>
        <v>+ellps=bessel +towgs84=589,76,480</v>
      </c>
    </row>
    <row r="148" spans="1:16" ht="22.5" x14ac:dyDescent="0.25">
      <c r="A148" s="2">
        <v>147</v>
      </c>
      <c r="B148" s="2" t="s">
        <v>213</v>
      </c>
      <c r="C148" s="2" t="s">
        <v>5</v>
      </c>
      <c r="D148" s="2">
        <v>-189</v>
      </c>
      <c r="E148" s="2">
        <v>-242</v>
      </c>
      <c r="F148" s="2">
        <v>-91</v>
      </c>
      <c r="G148" s="9"/>
      <c r="H148" s="9"/>
      <c r="I148" s="9"/>
      <c r="J148" s="9"/>
      <c r="K148" s="9"/>
      <c r="L148" s="9"/>
      <c r="M148" s="9" t="str">
        <f>CONCATENATE("+towgs84=",datum[[#This Row],[delta_x]],",",datum[[#This Row],[delta_y]],",",datum[[#This Row],[delta_z]],IF(ISBLANK(datum[[#This Row],[r_x]]),"",CONCATENATE(",",-datum[[#This Row],[r_x]],",",-datum[[#This Row],[r_y]],",",-datum[[#This Row],[r_z]],",",datum[[#This Row],[scale_ppm]])))</f>
        <v>+towgs84=-189,-242,-91</v>
      </c>
      <c r="N148" s="9" t="str">
        <f>INDEX(ellips[],MATCH(datum[[#This Row],[ellipsoid]],ellips[name],0),COLUMN(ellips[[#Headers],[proj]]))</f>
        <v>+ellps=intl</v>
      </c>
      <c r="O148" s="10" t="str">
        <f>IF(ISBLANK(datum[[#This Row],[pr_mer]]),"","+pm="&amp;datum[[#This Row],[pr_mer]])</f>
        <v/>
      </c>
      <c r="P148" s="12" t="str">
        <f>TRIM(CONCATENATE(datum[[#This Row],[ellps]]," ",IF(ISBLANK(datum[[#This Row],[proj_code]]),datum[[#This Row],[towgs84]],"+datum="&amp;datum[[#This Row],[proj_code]])," ",datum[[#This Row],[pm]]))</f>
        <v>+ellps=intl +towgs84=-189,-242,-91</v>
      </c>
    </row>
    <row r="149" spans="1:16" ht="33.75" x14ac:dyDescent="0.25">
      <c r="A149" s="2">
        <v>148</v>
      </c>
      <c r="B149" s="2" t="s">
        <v>214</v>
      </c>
      <c r="C149" s="2" t="s">
        <v>7</v>
      </c>
      <c r="D149" s="2">
        <v>-73</v>
      </c>
      <c r="E149" s="2">
        <v>-247</v>
      </c>
      <c r="F149" s="2">
        <v>227</v>
      </c>
      <c r="G149" s="9"/>
      <c r="H149" s="9"/>
      <c r="I149" s="9"/>
      <c r="J149" s="9"/>
      <c r="K149" s="9"/>
      <c r="L149" s="9"/>
      <c r="M149" s="9" t="str">
        <f>CONCATENATE("+towgs84=",datum[[#This Row],[delta_x]],",",datum[[#This Row],[delta_y]],",",datum[[#This Row],[delta_z]],IF(ISBLANK(datum[[#This Row],[r_x]]),"",CONCATENATE(",",-datum[[#This Row],[r_x]],",",-datum[[#This Row],[r_y]],",",-datum[[#This Row],[r_z]],",",datum[[#This Row],[scale_ppm]])))</f>
        <v>+towgs84=-73,-247,227</v>
      </c>
      <c r="N149" s="9" t="str">
        <f>INDEX(ellips[],MATCH(datum[[#This Row],[ellipsoid]],ellips[name],0),COLUMN(ellips[[#Headers],[proj]]))</f>
        <v>+ellps=clrk80</v>
      </c>
      <c r="O149" s="10" t="str">
        <f>IF(ISBLANK(datum[[#This Row],[pr_mer]]),"","+pm="&amp;datum[[#This Row],[pr_mer]])</f>
        <v/>
      </c>
      <c r="P149" s="12" t="str">
        <f>TRIM(CONCATENATE(datum[[#This Row],[ellps]]," ",IF(ISBLANK(datum[[#This Row],[proj_code]]),datum[[#This Row],[towgs84]],"+datum="&amp;datum[[#This Row],[proj_code]])," ",datum[[#This Row],[pm]]))</f>
        <v>+ellps=clrk80 +towgs84=-73,-247,227</v>
      </c>
    </row>
    <row r="150" spans="1:16" ht="33.75" x14ac:dyDescent="0.25">
      <c r="A150" s="2">
        <v>149</v>
      </c>
      <c r="B150" s="2" t="s">
        <v>215</v>
      </c>
      <c r="C150" s="2" t="s">
        <v>7</v>
      </c>
      <c r="D150" s="2">
        <v>-123</v>
      </c>
      <c r="E150" s="2">
        <v>-206</v>
      </c>
      <c r="F150" s="2">
        <v>219</v>
      </c>
      <c r="G150" s="9"/>
      <c r="H150" s="9"/>
      <c r="I150" s="9"/>
      <c r="J150" s="9"/>
      <c r="K150" s="9"/>
      <c r="L150" s="9"/>
      <c r="M150" s="9" t="str">
        <f>CONCATENATE("+towgs84=",datum[[#This Row],[delta_x]],",",datum[[#This Row],[delta_y]],",",datum[[#This Row],[delta_z]],IF(ISBLANK(datum[[#This Row],[r_x]]),"",CONCATENATE(",",-datum[[#This Row],[r_x]],",",-datum[[#This Row],[r_y]],",",-datum[[#This Row],[r_z]],",",datum[[#This Row],[scale_ppm]])))</f>
        <v>+towgs84=-123,-206,219</v>
      </c>
      <c r="N150" s="9" t="str">
        <f>INDEX(ellips[],MATCH(datum[[#This Row],[ellipsoid]],ellips[name],0),COLUMN(ellips[[#Headers],[proj]]))</f>
        <v>+ellps=clrk80</v>
      </c>
      <c r="O150" s="10" t="str">
        <f>IF(ISBLANK(datum[[#This Row],[pr_mer]]),"","+pm="&amp;datum[[#This Row],[pr_mer]])</f>
        <v/>
      </c>
      <c r="P150" s="12" t="str">
        <f>TRIM(CONCATENATE(datum[[#This Row],[ellps]]," ",IF(ISBLANK(datum[[#This Row],[proj_code]]),datum[[#This Row],[towgs84]],"+datum="&amp;datum[[#This Row],[proj_code]])," ",datum[[#This Row],[pm]]))</f>
        <v>+ellps=clrk80 +towgs84=-123,-206,219</v>
      </c>
    </row>
    <row r="151" spans="1:16" ht="22.5" x14ac:dyDescent="0.25">
      <c r="A151" s="2">
        <v>150</v>
      </c>
      <c r="B151" s="2" t="s">
        <v>216</v>
      </c>
      <c r="C151" s="2" t="s">
        <v>28</v>
      </c>
      <c r="D151" s="2">
        <v>0</v>
      </c>
      <c r="E151" s="2">
        <v>0</v>
      </c>
      <c r="F151" s="2">
        <v>0</v>
      </c>
      <c r="G151" s="9"/>
      <c r="H151" s="9"/>
      <c r="I151" s="9"/>
      <c r="J151" s="9"/>
      <c r="K151" s="9"/>
      <c r="L151" s="9"/>
      <c r="M151" s="9" t="str">
        <f>CONCATENATE("+towgs84=",datum[[#This Row],[delta_x]],",",datum[[#This Row],[delta_y]],",",datum[[#This Row],[delta_z]],IF(ISBLANK(datum[[#This Row],[r_x]]),"",CONCATENATE(",",-datum[[#This Row],[r_x]],",",-datum[[#This Row],[r_y]],",",-datum[[#This Row],[r_z]],",",datum[[#This Row],[scale_ppm]])))</f>
        <v>+towgs84=0,0,0</v>
      </c>
      <c r="N151" s="9" t="str">
        <f>INDEX(ellips[],MATCH(datum[[#This Row],[ellipsoid]],ellips[name],0),COLUMN(ellips[[#Headers],[proj]]))</f>
        <v>+ellps=WGS84</v>
      </c>
      <c r="O151" s="10" t="str">
        <f>IF(ISBLANK(datum[[#This Row],[pr_mer]]),"","+pm="&amp;datum[[#This Row],[pr_mer]])</f>
        <v/>
      </c>
      <c r="P151" s="12" t="str">
        <f>TRIM(CONCATENATE(datum[[#This Row],[ellps]]," ",IF(ISBLANK(datum[[#This Row],[proj_code]]),datum[[#This Row],[towgs84]],"+datum="&amp;datum[[#This Row],[proj_code]])," ",datum[[#This Row],[pm]]))</f>
        <v>+ellps=WGS84 +towgs84=0,0,0</v>
      </c>
    </row>
    <row r="152" spans="1:16" ht="33.75" x14ac:dyDescent="0.25">
      <c r="A152" s="2">
        <v>151</v>
      </c>
      <c r="B152" s="2" t="s">
        <v>217</v>
      </c>
      <c r="C152" s="2" t="s">
        <v>50</v>
      </c>
      <c r="D152" s="2">
        <v>0</v>
      </c>
      <c r="E152" s="2">
        <v>0</v>
      </c>
      <c r="F152" s="2">
        <v>0</v>
      </c>
      <c r="G152" s="9"/>
      <c r="H152" s="9"/>
      <c r="I152" s="9"/>
      <c r="J152" s="9"/>
      <c r="K152" s="9"/>
      <c r="L152" s="9"/>
      <c r="M152" s="9" t="str">
        <f>CONCATENATE("+towgs84=",datum[[#This Row],[delta_x]],",",datum[[#This Row],[delta_y]],",",datum[[#This Row],[delta_z]],IF(ISBLANK(datum[[#This Row],[r_x]]),"",CONCATENATE(",",-datum[[#This Row],[r_x]],",",-datum[[#This Row],[r_y]],",",-datum[[#This Row],[r_z]],",",datum[[#This Row],[scale_ppm]])))</f>
        <v>+towgs84=0,0,0</v>
      </c>
      <c r="N152" s="9" t="str">
        <f>INDEX(ellips[],MATCH(datum[[#This Row],[ellipsoid]],ellips[name],0),COLUMN(ellips[[#Headers],[proj]]))</f>
        <v>+a=6378135 +rf=298.257</v>
      </c>
      <c r="O152" s="10" t="str">
        <f>IF(ISBLANK(datum[[#This Row],[pr_mer]]),"","+pm="&amp;datum[[#This Row],[pr_mer]])</f>
        <v/>
      </c>
      <c r="P152" s="12" t="str">
        <f>TRIM(CONCATENATE(datum[[#This Row],[ellps]]," ",IF(ISBLANK(datum[[#This Row],[proj_code]]),datum[[#This Row],[towgs84]],"+datum="&amp;datum[[#This Row],[proj_code]])," ",datum[[#This Row],[pm]]))</f>
        <v>+a=6378135 +rf=298.257 +towgs84=0,0,0</v>
      </c>
    </row>
    <row r="153" spans="1:16" ht="22.5" x14ac:dyDescent="0.25">
      <c r="A153" s="2">
        <v>152</v>
      </c>
      <c r="B153" s="2" t="s">
        <v>218</v>
      </c>
      <c r="C153" s="2" t="s">
        <v>1</v>
      </c>
      <c r="D153" s="2">
        <v>0</v>
      </c>
      <c r="E153" s="2">
        <v>0</v>
      </c>
      <c r="F153" s="2">
        <v>0</v>
      </c>
      <c r="G153" s="9"/>
      <c r="H153" s="9"/>
      <c r="I153" s="9"/>
      <c r="J153" s="9"/>
      <c r="K153" s="9"/>
      <c r="L153" s="9"/>
      <c r="M153" s="9" t="str">
        <f>CONCATENATE("+towgs84=",datum[[#This Row],[delta_x]],",",datum[[#This Row],[delta_y]],",",datum[[#This Row],[delta_z]],IF(ISBLANK(datum[[#This Row],[r_x]]),"",CONCATENATE(",",-datum[[#This Row],[r_x]],",",-datum[[#This Row],[r_y]],",",-datum[[#This Row],[r_z]],",",datum[[#This Row],[scale_ppm]])))</f>
        <v>+towgs84=0,0,0</v>
      </c>
      <c r="N153" s="9" t="str">
        <f>INDEX(ellips[],MATCH(datum[[#This Row],[ellipsoid]],ellips[name],0),COLUMN(ellips[[#Headers],[proj]]))</f>
        <v>+ellps=GRS80</v>
      </c>
      <c r="O153" s="10" t="str">
        <f>IF(ISBLANK(datum[[#This Row],[pr_mer]]),"","+pm="&amp;datum[[#This Row],[pr_mer]])</f>
        <v/>
      </c>
      <c r="P153" s="12" t="str">
        <f>TRIM(CONCATENATE(datum[[#This Row],[ellps]]," ",IF(ISBLANK(datum[[#This Row],[proj_code]]),datum[[#This Row],[towgs84]],"+datum="&amp;datum[[#This Row],[proj_code]])," ",datum[[#This Row],[pm]]))</f>
        <v>+ellps=GRS80 +towgs84=0,0,0</v>
      </c>
    </row>
    <row r="154" spans="1:16" ht="33.75" x14ac:dyDescent="0.25">
      <c r="A154" s="2">
        <v>153</v>
      </c>
      <c r="B154" s="2" t="s">
        <v>219</v>
      </c>
      <c r="C154" s="2" t="s">
        <v>1</v>
      </c>
      <c r="D154" s="2">
        <v>-199.87</v>
      </c>
      <c r="E154" s="2">
        <v>74.790000000000006</v>
      </c>
      <c r="F154" s="2">
        <v>246.62</v>
      </c>
      <c r="G154" s="9"/>
      <c r="H154" s="9"/>
      <c r="I154" s="9"/>
      <c r="J154" s="9"/>
      <c r="K154" s="9"/>
      <c r="L154" s="9"/>
      <c r="M154" s="9" t="str">
        <f>CONCATENATE("+towgs84=",datum[[#This Row],[delta_x]],",",datum[[#This Row],[delta_y]],",",datum[[#This Row],[delta_z]],IF(ISBLANK(datum[[#This Row],[r_x]]),"",CONCATENATE(",",-datum[[#This Row],[r_x]],",",-datum[[#This Row],[r_y]],",",-datum[[#This Row],[r_z]],",",datum[[#This Row],[scale_ppm]])))</f>
        <v>+towgs84=-199.87,74.79,246.62</v>
      </c>
      <c r="N154" s="9" t="str">
        <f>INDEX(ellips[],MATCH(datum[[#This Row],[ellipsoid]],ellips[name],0),COLUMN(ellips[[#Headers],[proj]]))</f>
        <v>+ellps=GRS80</v>
      </c>
      <c r="O154" s="10" t="str">
        <f>IF(ISBLANK(datum[[#This Row],[pr_mer]]),"","+pm="&amp;datum[[#This Row],[pr_mer]])</f>
        <v/>
      </c>
      <c r="P154" s="12" t="str">
        <f>TRIM(CONCATENATE(datum[[#This Row],[ellps]]," ",IF(ISBLANK(datum[[#This Row],[proj_code]]),datum[[#This Row],[towgs84]],"+datum="&amp;datum[[#This Row],[proj_code]])," ",datum[[#This Row],[pm]]))</f>
        <v>+ellps=GRS80 +towgs84=-199.87,74.79,246.62</v>
      </c>
    </row>
    <row r="155" spans="1:16" ht="33.75" x14ac:dyDescent="0.25">
      <c r="A155" s="2">
        <v>154</v>
      </c>
      <c r="B155" s="2" t="s">
        <v>220</v>
      </c>
      <c r="C155" s="2" t="s">
        <v>4</v>
      </c>
      <c r="D155" s="2">
        <v>-31.4</v>
      </c>
      <c r="E155" s="2">
        <v>144.30000000000001</v>
      </c>
      <c r="F155" s="2">
        <v>81.2</v>
      </c>
      <c r="G155" s="9"/>
      <c r="H155" s="9"/>
      <c r="I155" s="9"/>
      <c r="J155" s="9"/>
      <c r="K155" s="9"/>
      <c r="L155" s="9"/>
      <c r="M155" s="9" t="str">
        <f>CONCATENATE("+towgs84=",datum[[#This Row],[delta_x]],",",datum[[#This Row],[delta_y]],",",datum[[#This Row],[delta_z]],IF(ISBLANK(datum[[#This Row],[r_x]]),"",CONCATENATE(",",-datum[[#This Row],[r_x]],",",-datum[[#This Row],[r_y]],",",-datum[[#This Row],[r_z]],",",datum[[#This Row],[scale_ppm]])))</f>
        <v>+towgs84=-31.4,144.3,81.2</v>
      </c>
      <c r="N155" s="9" t="str">
        <f>INDEX(ellips[],MATCH(datum[[#This Row],[ellipsoid]],ellips[name],0),COLUMN(ellips[[#Headers],[proj]]))</f>
        <v>+ellps=krass</v>
      </c>
      <c r="O155" s="10" t="str">
        <f>IF(ISBLANK(datum[[#This Row],[pr_mer]]),"","+pm="&amp;datum[[#This Row],[pr_mer]])</f>
        <v/>
      </c>
      <c r="P155" s="12" t="str">
        <f>TRIM(CONCATENATE(datum[[#This Row],[ellps]]," ",IF(ISBLANK(datum[[#This Row],[proj_code]]),datum[[#This Row],[towgs84]],"+datum="&amp;datum[[#This Row],[proj_code]])," ",datum[[#This Row],[pm]]))</f>
        <v>+ellps=krass +towgs84=-31.4,144.3,81.2</v>
      </c>
    </row>
    <row r="156" spans="1:16" ht="33.75" x14ac:dyDescent="0.25">
      <c r="A156" s="2">
        <v>1000</v>
      </c>
      <c r="B156" s="2" t="s">
        <v>237</v>
      </c>
      <c r="C156" s="2" t="s">
        <v>10</v>
      </c>
      <c r="D156" s="2">
        <v>582</v>
      </c>
      <c r="E156" s="2">
        <v>105</v>
      </c>
      <c r="F156" s="2">
        <v>414</v>
      </c>
      <c r="G156" s="2">
        <v>-1.04</v>
      </c>
      <c r="H156" s="2">
        <v>-0.35</v>
      </c>
      <c r="I156" s="2">
        <v>3.08</v>
      </c>
      <c r="J156" s="2">
        <v>8.3000000000000007</v>
      </c>
      <c r="K156" s="2"/>
      <c r="L156" s="2"/>
      <c r="M156" s="2" t="str">
        <f>CONCATENATE("+towgs84=",datum[[#This Row],[delta_x]],",",datum[[#This Row],[delta_y]],",",datum[[#This Row],[delta_z]],IF(ISBLANK(datum[[#This Row],[r_x]]),"",CONCATENATE(",",-datum[[#This Row],[r_x]],",",-datum[[#This Row],[r_y]],",",-datum[[#This Row],[r_z]],",",datum[[#This Row],[scale_ppm]])))</f>
        <v>+towgs84=582,105,414,1.04,0.35,-3.08,8.3</v>
      </c>
      <c r="N156" s="2" t="str">
        <f>INDEX(ellips[],MATCH(datum[[#This Row],[ellipsoid]],ellips[name],0),COLUMN(ellips[[#Headers],[proj]]))</f>
        <v>+ellps=bessel</v>
      </c>
      <c r="O156" s="10" t="str">
        <f>IF(ISBLANK(datum[[#This Row],[pr_mer]]),"","+pm="&amp;datum[[#This Row],[pr_mer]])</f>
        <v/>
      </c>
      <c r="P156" s="12" t="str">
        <f>TRIM(CONCATENATE(datum[[#This Row],[ellps]]," ",IF(ISBLANK(datum[[#This Row],[proj_code]]),datum[[#This Row],[towgs84]],"+datum="&amp;datum[[#This Row],[proj_code]])," ",datum[[#This Row],[pm]]))</f>
        <v>+ellps=bessel +towgs84=582,105,414,1.04,0.35,-3.08,8.3</v>
      </c>
    </row>
    <row r="157" spans="1:16" ht="33.75" x14ac:dyDescent="0.25">
      <c r="A157" s="2">
        <v>1001</v>
      </c>
      <c r="B157" s="2" t="s">
        <v>223</v>
      </c>
      <c r="C157" s="2" t="s">
        <v>4</v>
      </c>
      <c r="D157" s="2">
        <v>24</v>
      </c>
      <c r="E157" s="2">
        <v>-123</v>
      </c>
      <c r="F157" s="2">
        <v>-94</v>
      </c>
      <c r="G157" s="2">
        <v>-0.02</v>
      </c>
      <c r="H157" s="2">
        <v>0.25</v>
      </c>
      <c r="I157" s="2">
        <v>0.13</v>
      </c>
      <c r="J157" s="2">
        <v>1.1000000000000001</v>
      </c>
      <c r="K157" s="2"/>
      <c r="L157" s="2"/>
      <c r="M157" s="2" t="str">
        <f>CONCATENATE("+towgs84=",datum[[#This Row],[delta_x]],",",datum[[#This Row],[delta_y]],",",datum[[#This Row],[delta_z]],IF(ISBLANK(datum[[#This Row],[r_x]]),"",CONCATENATE(",",-datum[[#This Row],[r_x]],",",-datum[[#This Row],[r_y]],",",-datum[[#This Row],[r_z]],",",datum[[#This Row],[scale_ppm]])))</f>
        <v>+towgs84=24,-123,-94,0.02,-0.25,-0.13,1.1</v>
      </c>
      <c r="N157" s="2" t="str">
        <f>INDEX(ellips[],MATCH(datum[[#This Row],[ellipsoid]],ellips[name],0),COLUMN(ellips[[#Headers],[proj]]))</f>
        <v>+ellps=krass</v>
      </c>
      <c r="O157" s="10" t="str">
        <f>IF(ISBLANK(datum[[#This Row],[pr_mer]]),"","+pm="&amp;datum[[#This Row],[pr_mer]])</f>
        <v/>
      </c>
      <c r="P157" s="12" t="str">
        <f>TRIM(CONCATENATE(datum[[#This Row],[ellps]]," ",IF(ISBLANK(datum[[#This Row],[proj_code]]),datum[[#This Row],[towgs84]],"+datum="&amp;datum[[#This Row],[proj_code]])," ",datum[[#This Row],[pm]]))</f>
        <v>+ellps=krass +towgs84=24,-123,-94,0.02,-0.25,-0.13,1.1</v>
      </c>
    </row>
    <row r="158" spans="1:16" ht="56.25" x14ac:dyDescent="0.25">
      <c r="A158" s="2">
        <v>1002</v>
      </c>
      <c r="B158" s="2" t="s">
        <v>238</v>
      </c>
      <c r="C158" s="2" t="s">
        <v>29</v>
      </c>
      <c r="D158" s="2">
        <v>-168</v>
      </c>
      <c r="E158" s="2">
        <v>-60</v>
      </c>
      <c r="F158" s="2">
        <v>320</v>
      </c>
      <c r="G158" s="2">
        <v>0</v>
      </c>
      <c r="H158" s="2">
        <v>0</v>
      </c>
      <c r="I158" s="2">
        <v>0</v>
      </c>
      <c r="J158" s="2">
        <v>0</v>
      </c>
      <c r="K158" s="2" t="s">
        <v>252</v>
      </c>
      <c r="L158" s="2"/>
      <c r="M158" s="2" t="str">
        <f>CONCATENATE("+towgs84=",datum[[#This Row],[delta_x]],",",datum[[#This Row],[delta_y]],",",datum[[#This Row],[delta_z]],IF(ISBLANK(datum[[#This Row],[r_x]]),"",CONCATENATE(",",-datum[[#This Row],[r_x]],",",-datum[[#This Row],[r_y]],",",-datum[[#This Row],[r_z]],",",datum[[#This Row],[scale_ppm]])))</f>
        <v>+towgs84=-168,-60,320,0,0,0,0</v>
      </c>
      <c r="N158" s="2" t="str">
        <f>INDEX(ellips[],MATCH(datum[[#This Row],[ellipsoid]],ellips[name],0),COLUMN(ellips[[#Headers],[proj]]))</f>
        <v>+a=6378249.2 +rf=293.4660213</v>
      </c>
      <c r="O158" s="10" t="str">
        <f>IF(ISBLANK(datum[[#This Row],[pr_mer]]),"","+pm="&amp;datum[[#This Row],[pr_mer]])</f>
        <v>+pm=paris</v>
      </c>
      <c r="P158" s="12" t="str">
        <f>TRIM(CONCATENATE(datum[[#This Row],[ellps]]," ",IF(ISBLANK(datum[[#This Row],[proj_code]]),datum[[#This Row],[towgs84]],"+datum="&amp;datum[[#This Row],[proj_code]])," ",datum[[#This Row],[pm]]))</f>
        <v>+a=6378249.2 +rf=293.4660213 +towgs84=-168,-60,320,0,0,0,0 +pm=paris</v>
      </c>
    </row>
    <row r="159" spans="1:16" ht="56.25" x14ac:dyDescent="0.25">
      <c r="A159" s="2">
        <v>1003</v>
      </c>
      <c r="B159" s="2" t="s">
        <v>224</v>
      </c>
      <c r="C159" s="2" t="s">
        <v>10</v>
      </c>
      <c r="D159" s="2">
        <v>660.077</v>
      </c>
      <c r="E159" s="2">
        <v>13.551</v>
      </c>
      <c r="F159" s="2">
        <v>369.34399999999999</v>
      </c>
      <c r="G159" s="2">
        <v>0.80481599999999998</v>
      </c>
      <c r="H159" s="2">
        <v>0.57769199999999998</v>
      </c>
      <c r="I159" s="2">
        <v>0.95223599999999997</v>
      </c>
      <c r="J159" s="2">
        <v>5.66</v>
      </c>
      <c r="K159" s="2"/>
      <c r="L159" s="2"/>
      <c r="M159" s="2" t="str">
        <f>CONCATENATE("+towgs84=",datum[[#This Row],[delta_x]],",",datum[[#This Row],[delta_y]],",",datum[[#This Row],[delta_z]],IF(ISBLANK(datum[[#This Row],[r_x]]),"",CONCATENATE(",",-datum[[#This Row],[r_x]],",",-datum[[#This Row],[r_y]],",",-datum[[#This Row],[r_z]],",",datum[[#This Row],[scale_ppm]])))</f>
        <v>+towgs84=660.077,13.551,369.344,-0.804816,-0.577692,-0.952236,5.66</v>
      </c>
      <c r="N159" s="2" t="str">
        <f>INDEX(ellips[],MATCH(datum[[#This Row],[ellipsoid]],ellips[name],0),COLUMN(ellips[[#Headers],[proj]]))</f>
        <v>+ellps=bessel</v>
      </c>
      <c r="O159" s="10" t="str">
        <f>IF(ISBLANK(datum[[#This Row],[pr_mer]]),"","+pm="&amp;datum[[#This Row],[pr_mer]])</f>
        <v/>
      </c>
      <c r="P159" s="12" t="str">
        <f>TRIM(CONCATENATE(datum[[#This Row],[ellps]]," ",IF(ISBLANK(datum[[#This Row],[proj_code]]),datum[[#This Row],[towgs84]],"+datum="&amp;datum[[#This Row],[proj_code]])," ",datum[[#This Row],[pm]]))</f>
        <v>+ellps=bessel +towgs84=660.077,13.551,369.344,-0.804816,-0.577692,-0.952236,5.66</v>
      </c>
    </row>
    <row r="160" spans="1:16" ht="56.25" x14ac:dyDescent="0.25">
      <c r="A160" s="2">
        <v>1004</v>
      </c>
      <c r="B160" s="2" t="s">
        <v>239</v>
      </c>
      <c r="C160" s="2" t="s">
        <v>21</v>
      </c>
      <c r="D160" s="2">
        <v>-56</v>
      </c>
      <c r="E160" s="2">
        <v>75.77</v>
      </c>
      <c r="F160" s="2">
        <v>15.31</v>
      </c>
      <c r="G160" s="2">
        <v>-0.37</v>
      </c>
      <c r="H160" s="2">
        <v>-0.2</v>
      </c>
      <c r="I160" s="2">
        <v>-0.21</v>
      </c>
      <c r="J160" s="2">
        <v>-1.01</v>
      </c>
      <c r="K160" s="2"/>
      <c r="L160" s="2"/>
      <c r="M160" s="2" t="str">
        <f>CONCATENATE("+towgs84=",datum[[#This Row],[delta_x]],",",datum[[#This Row],[delta_y]],",",datum[[#This Row],[delta_z]],IF(ISBLANK(datum[[#This Row],[r_x]]),"",CONCATENATE(",",-datum[[#This Row],[r_x]],",",-datum[[#This Row],[r_y]],",",-datum[[#This Row],[r_z]],",",datum[[#This Row],[scale_ppm]])))</f>
        <v>+towgs84=-56,75.77,15.31,0.37,0.2,0.21,-1.01</v>
      </c>
      <c r="N160" s="2" t="str">
        <f>INDEX(ellips[],MATCH(datum[[#This Row],[ellipsoid]],ellips[name],0),COLUMN(ellips[[#Headers],[proj]]))</f>
        <v>+a=6378160 +rf=298.2471674</v>
      </c>
      <c r="O160" s="10" t="str">
        <f>IF(ISBLANK(datum[[#This Row],[pr_mer]]),"","+pm="&amp;datum[[#This Row],[pr_mer]])</f>
        <v/>
      </c>
      <c r="P160" s="12" t="str">
        <f>TRIM(CONCATENATE(datum[[#This Row],[ellps]]," ",IF(ISBLANK(datum[[#This Row],[proj_code]]),datum[[#This Row],[towgs84]],"+datum="&amp;datum[[#This Row],[proj_code]])," ",datum[[#This Row],[pm]]))</f>
        <v>+a=6378160 +rf=298.2471674 +towgs84=-56,75.77,15.31,0.37,0.2,0.21,-1.01</v>
      </c>
    </row>
    <row r="161" spans="1:16" ht="33.75" x14ac:dyDescent="0.25">
      <c r="A161" s="2">
        <v>1005</v>
      </c>
      <c r="B161" s="2" t="s">
        <v>225</v>
      </c>
      <c r="C161" s="2" t="s">
        <v>28</v>
      </c>
      <c r="D161" s="2">
        <v>-134.72999999999999</v>
      </c>
      <c r="E161" s="2">
        <v>-110.92</v>
      </c>
      <c r="F161" s="2">
        <v>-292.66000000000003</v>
      </c>
      <c r="G161" s="2">
        <v>0</v>
      </c>
      <c r="H161" s="2">
        <v>0</v>
      </c>
      <c r="I161" s="2">
        <v>0</v>
      </c>
      <c r="J161" s="2">
        <v>1</v>
      </c>
      <c r="K161" s="2"/>
      <c r="L161" s="2"/>
      <c r="M161" s="2" t="str">
        <f>CONCATENATE("+towgs84=",datum[[#This Row],[delta_x]],",",datum[[#This Row],[delta_y]],",",datum[[#This Row],[delta_z]],IF(ISBLANK(datum[[#This Row],[r_x]]),"",CONCATENATE(",",-datum[[#This Row],[r_x]],",",-datum[[#This Row],[r_y]],",",-datum[[#This Row],[r_z]],",",datum[[#This Row],[scale_ppm]])))</f>
        <v>+towgs84=-134.73,-110.92,-292.66,0,0,0,1</v>
      </c>
      <c r="N161" s="2" t="str">
        <f>INDEX(ellips[],MATCH(datum[[#This Row],[ellipsoid]],ellips[name],0),COLUMN(ellips[[#Headers],[proj]]))</f>
        <v>+ellps=WGS84</v>
      </c>
      <c r="O161" s="10" t="str">
        <f>IF(ISBLANK(datum[[#This Row],[pr_mer]]),"","+pm="&amp;datum[[#This Row],[pr_mer]])</f>
        <v/>
      </c>
      <c r="P161" s="12" t="str">
        <f>TRIM(CONCATENATE(datum[[#This Row],[ellps]]," ",IF(ISBLANK(datum[[#This Row],[proj_code]]),datum[[#This Row],[towgs84]],"+datum="&amp;datum[[#This Row],[proj_code]])," ",datum[[#This Row],[pm]]))</f>
        <v>+ellps=WGS84 +towgs84=-134.73,-110.92,-292.66,0,0,0,1</v>
      </c>
    </row>
    <row r="162" spans="1:16" ht="45" x14ac:dyDescent="0.25">
      <c r="A162" s="2">
        <v>1006</v>
      </c>
      <c r="B162" s="2" t="s">
        <v>226</v>
      </c>
      <c r="C162" s="2" t="s">
        <v>3</v>
      </c>
      <c r="D162" s="2">
        <v>-117.76300000000001</v>
      </c>
      <c r="E162" s="2">
        <v>-51.51</v>
      </c>
      <c r="F162" s="2">
        <v>139.06100000000001</v>
      </c>
      <c r="G162" s="2">
        <v>-0.29199999999999998</v>
      </c>
      <c r="H162" s="2">
        <v>-0.443</v>
      </c>
      <c r="I162" s="2">
        <v>-0.27700000000000002</v>
      </c>
      <c r="J162" s="2">
        <v>-0.191</v>
      </c>
      <c r="K162" s="2"/>
      <c r="L162" s="2"/>
      <c r="M162" s="2" t="str">
        <f>CONCATENATE("+towgs84=",datum[[#This Row],[delta_x]],",",datum[[#This Row],[delta_y]],",",datum[[#This Row],[delta_z]],IF(ISBLANK(datum[[#This Row],[r_x]]),"",CONCATENATE(",",-datum[[#This Row],[r_x]],",",-datum[[#This Row],[r_y]],",",-datum[[#This Row],[r_z]],",",datum[[#This Row],[scale_ppm]])))</f>
        <v>+towgs84=-117.763,-51.51,139.061,0.292,0.443,0.277,-0.191</v>
      </c>
      <c r="N162" s="2" t="str">
        <f>INDEX(ellips[],MATCH(datum[[#This Row],[ellipsoid]],ellips[name],0),COLUMN(ellips[[#Headers],[proj]]))</f>
        <v>+a=6378160 +rf=298.25</v>
      </c>
      <c r="O162" s="10" t="str">
        <f>IF(ISBLANK(datum[[#This Row],[pr_mer]]),"","+pm="&amp;datum[[#This Row],[pr_mer]])</f>
        <v/>
      </c>
      <c r="P162" s="12" t="str">
        <f>TRIM(CONCATENATE(datum[[#This Row],[ellps]]," ",IF(ISBLANK(datum[[#This Row],[proj_code]]),datum[[#This Row],[towgs84]],"+datum="&amp;datum[[#This Row],[proj_code]])," ",datum[[#This Row],[pm]]))</f>
        <v>+a=6378160 +rf=298.25 +towgs84=-117.763,-51.51,139.061,0.292,0.443,0.277,-0.191</v>
      </c>
    </row>
    <row r="163" spans="1:16" ht="45" x14ac:dyDescent="0.25">
      <c r="A163" s="2">
        <v>1007</v>
      </c>
      <c r="B163" s="2" t="s">
        <v>227</v>
      </c>
      <c r="C163" s="2" t="s">
        <v>3</v>
      </c>
      <c r="D163" s="2">
        <v>-129.19300000000001</v>
      </c>
      <c r="E163" s="2">
        <v>-41.212000000000003</v>
      </c>
      <c r="F163" s="2">
        <v>130.72999999999999</v>
      </c>
      <c r="G163" s="2">
        <v>-0.246</v>
      </c>
      <c r="H163" s="2">
        <v>-0.374</v>
      </c>
      <c r="I163" s="2">
        <v>-0.32900000000000001</v>
      </c>
      <c r="J163" s="2">
        <v>-2.9550000000000001</v>
      </c>
      <c r="K163" s="2"/>
      <c r="L163" s="2"/>
      <c r="M163" s="2" t="str">
        <f>CONCATENATE("+towgs84=",datum[[#This Row],[delta_x]],",",datum[[#This Row],[delta_y]],",",datum[[#This Row],[delta_z]],IF(ISBLANK(datum[[#This Row],[r_x]]),"",CONCATENATE(",",-datum[[#This Row],[r_x]],",",-datum[[#This Row],[r_y]],",",-datum[[#This Row],[r_z]],",",datum[[#This Row],[scale_ppm]])))</f>
        <v>+towgs84=-129.193,-41.212,130.73,0.246,0.374,0.329,-2.955</v>
      </c>
      <c r="N163" s="2" t="str">
        <f>INDEX(ellips[],MATCH(datum[[#This Row],[ellipsoid]],ellips[name],0),COLUMN(ellips[[#Headers],[proj]]))</f>
        <v>+a=6378160 +rf=298.25</v>
      </c>
      <c r="O163" s="10" t="str">
        <f>IF(ISBLANK(datum[[#This Row],[pr_mer]]),"","+pm="&amp;datum[[#This Row],[pr_mer]])</f>
        <v/>
      </c>
      <c r="P163" s="12" t="str">
        <f>TRIM(CONCATENATE(datum[[#This Row],[ellps]]," ",IF(ISBLANK(datum[[#This Row],[proj_code]]),datum[[#This Row],[towgs84]],"+datum="&amp;datum[[#This Row],[proj_code]])," ",datum[[#This Row],[pm]]))</f>
        <v>+a=6378160 +rf=298.25 +towgs84=-129.193,-41.212,130.73,0.246,0.374,0.329,-2.955</v>
      </c>
    </row>
    <row r="164" spans="1:16" ht="45" x14ac:dyDescent="0.25">
      <c r="A164" s="2">
        <v>1008</v>
      </c>
      <c r="B164" s="2" t="s">
        <v>228</v>
      </c>
      <c r="C164" s="2" t="s">
        <v>3</v>
      </c>
      <c r="D164" s="2">
        <v>-120.271</v>
      </c>
      <c r="E164" s="2">
        <v>-64.543000000000006</v>
      </c>
      <c r="F164" s="2">
        <v>161.63200000000001</v>
      </c>
      <c r="G164" s="2">
        <v>-0.2175</v>
      </c>
      <c r="H164" s="2">
        <v>6.7199999999999996E-2</v>
      </c>
      <c r="I164" s="2">
        <v>0.12909999999999999</v>
      </c>
      <c r="J164" s="2">
        <v>2.4984999999999999</v>
      </c>
      <c r="K164" s="2"/>
      <c r="L164" s="2"/>
      <c r="M164" s="2" t="str">
        <f>CONCATENATE("+towgs84=",datum[[#This Row],[delta_x]],",",datum[[#This Row],[delta_y]],",",datum[[#This Row],[delta_z]],IF(ISBLANK(datum[[#This Row],[r_x]]),"",CONCATENATE(",",-datum[[#This Row],[r_x]],",",-datum[[#This Row],[r_y]],",",-datum[[#This Row],[r_z]],",",datum[[#This Row],[scale_ppm]])))</f>
        <v>+towgs84=-120.271,-64.543,161.632,0.2175,-0.0672,-0.1291,2.4985</v>
      </c>
      <c r="N164" s="2" t="str">
        <f>INDEX(ellips[],MATCH(datum[[#This Row],[ellipsoid]],ellips[name],0),COLUMN(ellips[[#Headers],[proj]]))</f>
        <v>+a=6378160 +rf=298.25</v>
      </c>
      <c r="O164" s="10" t="str">
        <f>IF(ISBLANK(datum[[#This Row],[pr_mer]]),"","+pm="&amp;datum[[#This Row],[pr_mer]])</f>
        <v/>
      </c>
      <c r="P164" s="12" t="str">
        <f>TRIM(CONCATENATE(datum[[#This Row],[ellps]]," ",IF(ISBLANK(datum[[#This Row],[proj_code]]),datum[[#This Row],[towgs84]],"+datum="&amp;datum[[#This Row],[proj_code]])," ",datum[[#This Row],[pm]]))</f>
        <v>+a=6378160 +rf=298.25 +towgs84=-120.271,-64.543,161.632,0.2175,-0.0672,-0.1291,2.4985</v>
      </c>
    </row>
    <row r="165" spans="1:16" ht="45" x14ac:dyDescent="0.25">
      <c r="A165" s="2">
        <v>1009</v>
      </c>
      <c r="B165" s="2" t="s">
        <v>229</v>
      </c>
      <c r="C165" s="2" t="s">
        <v>3</v>
      </c>
      <c r="D165" s="2">
        <v>-119.35299999999999</v>
      </c>
      <c r="E165" s="2">
        <v>-48.301000000000002</v>
      </c>
      <c r="F165" s="2">
        <v>139.48400000000001</v>
      </c>
      <c r="G165" s="2">
        <v>-0.41499999999999998</v>
      </c>
      <c r="H165" s="2">
        <v>-0.26</v>
      </c>
      <c r="I165" s="2">
        <v>-0.437</v>
      </c>
      <c r="J165" s="2">
        <v>-0.61299999999999999</v>
      </c>
      <c r="K165" s="2"/>
      <c r="L165" s="2"/>
      <c r="M165" s="2" t="str">
        <f>CONCATENATE("+towgs84=",datum[[#This Row],[delta_x]],",",datum[[#This Row],[delta_y]],",",datum[[#This Row],[delta_z]],IF(ISBLANK(datum[[#This Row],[r_x]]),"",CONCATENATE(",",-datum[[#This Row],[r_x]],",",-datum[[#This Row],[r_y]],",",-datum[[#This Row],[r_z]],",",datum[[#This Row],[scale_ppm]])))</f>
        <v>+towgs84=-119.353,-48.301,139.484,0.415,0.26,0.437,-0.613</v>
      </c>
      <c r="N165" s="2" t="str">
        <f>INDEX(ellips[],MATCH(datum[[#This Row],[ellipsoid]],ellips[name],0),COLUMN(ellips[[#Headers],[proj]]))</f>
        <v>+a=6378160 +rf=298.25</v>
      </c>
      <c r="O165" s="10" t="str">
        <f>IF(ISBLANK(datum[[#This Row],[pr_mer]]),"","+pm="&amp;datum[[#This Row],[pr_mer]])</f>
        <v/>
      </c>
      <c r="P165" s="12" t="str">
        <f>TRIM(CONCATENATE(datum[[#This Row],[ellps]]," ",IF(ISBLANK(datum[[#This Row],[proj_code]]),datum[[#This Row],[towgs84]],"+datum="&amp;datum[[#This Row],[proj_code]])," ",datum[[#This Row],[pm]]))</f>
        <v>+a=6378160 +rf=298.25 +towgs84=-119.353,-48.301,139.484,0.415,0.26,0.437,-0.613</v>
      </c>
    </row>
    <row r="166" spans="1:16" ht="33.75" x14ac:dyDescent="0.25">
      <c r="A166" s="2">
        <v>1010</v>
      </c>
      <c r="B166" s="2" t="s">
        <v>230</v>
      </c>
      <c r="C166" s="2" t="s">
        <v>5</v>
      </c>
      <c r="D166" s="2">
        <v>59.47</v>
      </c>
      <c r="E166" s="2">
        <v>-5.04</v>
      </c>
      <c r="F166" s="2">
        <v>187.44</v>
      </c>
      <c r="G166" s="2">
        <v>-0.47</v>
      </c>
      <c r="H166" s="2">
        <v>0.1</v>
      </c>
      <c r="I166" s="2">
        <v>-1.024</v>
      </c>
      <c r="J166" s="2">
        <v>-4.5993000000000004</v>
      </c>
      <c r="K166" s="2"/>
      <c r="L166" s="16" t="s">
        <v>418</v>
      </c>
      <c r="M166" s="2" t="str">
        <f>CONCATENATE("+towgs84=",datum[[#This Row],[delta_x]],",",datum[[#This Row],[delta_y]],",",datum[[#This Row],[delta_z]],IF(ISBLANK(datum[[#This Row],[r_x]]),"",CONCATENATE(",",-datum[[#This Row],[r_x]],",",-datum[[#This Row],[r_y]],",",-datum[[#This Row],[r_z]],",",datum[[#This Row],[scale_ppm]])))</f>
        <v>+towgs84=59.47,-5.04,187.44,0.47,-0.1,1.024,-4.5993</v>
      </c>
      <c r="N166" s="2" t="str">
        <f>INDEX(ellips[],MATCH(datum[[#This Row],[ellipsoid]],ellips[name],0),COLUMN(ellips[[#Headers],[proj]]))</f>
        <v>+ellps=intl</v>
      </c>
      <c r="O166" s="10" t="str">
        <f>IF(ISBLANK(datum[[#This Row],[pr_mer]]),"","+pm="&amp;datum[[#This Row],[pr_mer]])</f>
        <v/>
      </c>
      <c r="P166" s="12" t="str">
        <f>TRIM(CONCATENATE(datum[[#This Row],[ellps]]," ",IF(ISBLANK(datum[[#This Row],[proj_code]]),datum[[#This Row],[towgs84]],"+datum="&amp;datum[[#This Row],[proj_code]])," ",datum[[#This Row],[pm]]))</f>
        <v>+ellps=intl +datum=nzgd49</v>
      </c>
    </row>
    <row r="167" spans="1:16" ht="56.25" x14ac:dyDescent="0.25">
      <c r="A167" s="2">
        <v>1011</v>
      </c>
      <c r="B167" s="2" t="s">
        <v>231</v>
      </c>
      <c r="C167" s="2" t="s">
        <v>10</v>
      </c>
      <c r="D167" s="2">
        <v>419.3836</v>
      </c>
      <c r="E167" s="2">
        <v>99.333500000000001</v>
      </c>
      <c r="F167" s="2">
        <v>591.3451</v>
      </c>
      <c r="G167" s="2">
        <v>-0.85038899999999995</v>
      </c>
      <c r="H167" s="2">
        <v>-1.817277</v>
      </c>
      <c r="I167" s="2">
        <v>7.8622379999999996</v>
      </c>
      <c r="J167" s="2">
        <v>-0.99495999999999996</v>
      </c>
      <c r="K167" s="2"/>
      <c r="L167" s="2"/>
      <c r="M167" s="2" t="str">
        <f>CONCATENATE("+towgs84=",datum[[#This Row],[delta_x]],",",datum[[#This Row],[delta_y]],",",datum[[#This Row],[delta_z]],IF(ISBLANK(datum[[#This Row],[r_x]]),"",CONCATENATE(",",-datum[[#This Row],[r_x]],",",-datum[[#This Row],[r_y]],",",-datum[[#This Row],[r_z]],",",datum[[#This Row],[scale_ppm]])))</f>
        <v>+towgs84=419.3836,99.3335,591.3451,0.850389,1.817277,-7.862238,-0.99496</v>
      </c>
      <c r="N167" s="2" t="str">
        <f>INDEX(ellips[],MATCH(datum[[#This Row],[ellipsoid]],ellips[name],0),COLUMN(ellips[[#Headers],[proj]]))</f>
        <v>+ellps=bessel</v>
      </c>
      <c r="O167" s="10" t="str">
        <f>IF(ISBLANK(datum[[#This Row],[pr_mer]]),"","+pm="&amp;datum[[#This Row],[pr_mer]])</f>
        <v/>
      </c>
      <c r="P167" s="12" t="str">
        <f>TRIM(CONCATENATE(datum[[#This Row],[ellps]]," ",IF(ISBLANK(datum[[#This Row],[proj_code]]),datum[[#This Row],[towgs84]],"+datum="&amp;datum[[#This Row],[proj_code]])," ",datum[[#This Row],[pm]]))</f>
        <v>+ellps=bessel +towgs84=419.3836,99.3335,591.3451,0.850389,1.817277,-7.862238,-0.99496</v>
      </c>
    </row>
    <row r="168" spans="1:16" ht="45" x14ac:dyDescent="0.25">
      <c r="A168" s="2">
        <v>1012</v>
      </c>
      <c r="B168" s="2" t="s">
        <v>232</v>
      </c>
      <c r="C168" s="2" t="s">
        <v>51</v>
      </c>
      <c r="D168" s="2">
        <v>-1.08</v>
      </c>
      <c r="E168" s="2">
        <v>-0.27</v>
      </c>
      <c r="F168" s="2">
        <v>-0.9</v>
      </c>
      <c r="G168" s="2">
        <v>0</v>
      </c>
      <c r="H168" s="2">
        <v>0</v>
      </c>
      <c r="I168" s="2">
        <v>-0.16</v>
      </c>
      <c r="J168" s="2">
        <v>-0.12</v>
      </c>
      <c r="K168" s="2"/>
      <c r="L168" s="2"/>
      <c r="M168" s="2" t="str">
        <f>CONCATENATE("+towgs84=",datum[[#This Row],[delta_x]],",",datum[[#This Row],[delta_y]],",",datum[[#This Row],[delta_z]],IF(ISBLANK(datum[[#This Row],[r_x]]),"",CONCATENATE(",",-datum[[#This Row],[r_x]],",",-datum[[#This Row],[r_y]],",",-datum[[#This Row],[r_z]],",",datum[[#This Row],[scale_ppm]])))</f>
        <v>+towgs84=-1.08,-0.27,-0.9,0,0,0.16,-0.12</v>
      </c>
      <c r="N168" s="2" t="str">
        <f>INDEX(ellips[],MATCH(datum[[#This Row],[ellipsoid]],ellips[name],0),COLUMN(ellips[[#Headers],[proj]]))</f>
        <v>+a=6378136 +rf=298.2578393</v>
      </c>
      <c r="O168" s="10" t="str">
        <f>IF(ISBLANK(datum[[#This Row],[pr_mer]]),"","+pm="&amp;datum[[#This Row],[pr_mer]])</f>
        <v/>
      </c>
      <c r="P168" s="12" t="str">
        <f>TRIM(CONCATENATE(datum[[#This Row],[ellps]]," ",IF(ISBLANK(datum[[#This Row],[proj_code]]),datum[[#This Row],[towgs84]],"+datum="&amp;datum[[#This Row],[proj_code]])," ",datum[[#This Row],[pm]]))</f>
        <v>+a=6378136 +rf=298.2578393 +towgs84=-1.08,-0.27,-0.9,0,0,0.16,-0.12</v>
      </c>
    </row>
    <row r="169" spans="1:16" ht="56.25" x14ac:dyDescent="0.25">
      <c r="A169" s="2">
        <v>1013</v>
      </c>
      <c r="B169" s="2" t="s">
        <v>233</v>
      </c>
      <c r="C169" s="2" t="s">
        <v>51</v>
      </c>
      <c r="D169" s="2">
        <v>23.92</v>
      </c>
      <c r="E169" s="2">
        <v>-141.27000000000001</v>
      </c>
      <c r="F169" s="2">
        <v>-80.900000000000006</v>
      </c>
      <c r="G169" s="2">
        <v>0</v>
      </c>
      <c r="H169" s="2">
        <v>-0.35</v>
      </c>
      <c r="I169" s="2">
        <v>-0.82</v>
      </c>
      <c r="J169" s="2">
        <v>-0.12</v>
      </c>
      <c r="K169" s="2"/>
      <c r="L169" s="2"/>
      <c r="M169" s="2" t="str">
        <f>CONCATENATE("+towgs84=",datum[[#This Row],[delta_x]],",",datum[[#This Row],[delta_y]],",",datum[[#This Row],[delta_z]],IF(ISBLANK(datum[[#This Row],[r_x]]),"",CONCATENATE(",",-datum[[#This Row],[r_x]],",",-datum[[#This Row],[r_y]],",",-datum[[#This Row],[r_z]],",",datum[[#This Row],[scale_ppm]])))</f>
        <v>+towgs84=23.92,-141.27,-80.9,0,0.35,0.82,-0.12</v>
      </c>
      <c r="N169" s="2" t="str">
        <f>INDEX(ellips[],MATCH(datum[[#This Row],[ellipsoid]],ellips[name],0),COLUMN(ellips[[#Headers],[proj]]))</f>
        <v>+a=6378136 +rf=298.2578393</v>
      </c>
      <c r="O169" s="10" t="str">
        <f>IF(ISBLANK(datum[[#This Row],[pr_mer]]),"","+pm="&amp;datum[[#This Row],[pr_mer]])</f>
        <v/>
      </c>
      <c r="P169" s="12" t="str">
        <f>TRIM(CONCATENATE(datum[[#This Row],[ellps]]," ",IF(ISBLANK(datum[[#This Row],[proj_code]]),datum[[#This Row],[towgs84]],"+datum="&amp;datum[[#This Row],[proj_code]])," ",datum[[#This Row],[pm]]))</f>
        <v>+a=6378136 +rf=298.2578393 +towgs84=23.92,-141.27,-80.9,0,0.35,0.82,-0.12</v>
      </c>
    </row>
    <row r="170" spans="1:16" ht="56.25" x14ac:dyDescent="0.25">
      <c r="A170" s="2">
        <v>1014</v>
      </c>
      <c r="B170" s="2" t="s">
        <v>234</v>
      </c>
      <c r="C170" s="2" t="s">
        <v>51</v>
      </c>
      <c r="D170" s="2">
        <v>24.82</v>
      </c>
      <c r="E170" s="2">
        <v>-131.21</v>
      </c>
      <c r="F170" s="2">
        <v>-82.66</v>
      </c>
      <c r="G170" s="2">
        <v>0</v>
      </c>
      <c r="H170" s="2">
        <v>0</v>
      </c>
      <c r="I170" s="2">
        <v>-0.16</v>
      </c>
      <c r="J170" s="2">
        <v>-0.12</v>
      </c>
      <c r="K170" s="2"/>
      <c r="L170" s="2"/>
      <c r="M170" s="2" t="str">
        <f>CONCATENATE("+towgs84=",datum[[#This Row],[delta_x]],",",datum[[#This Row],[delta_y]],",",datum[[#This Row],[delta_z]],IF(ISBLANK(datum[[#This Row],[r_x]]),"",CONCATENATE(",",-datum[[#This Row],[r_x]],",",-datum[[#This Row],[r_y]],",",-datum[[#This Row],[r_z]],",",datum[[#This Row],[scale_ppm]])))</f>
        <v>+towgs84=24.82,-131.21,-82.66,0,0,0.16,-0.12</v>
      </c>
      <c r="N170" s="2" t="str">
        <f>INDEX(ellips[],MATCH(datum[[#This Row],[ellipsoid]],ellips[name],0),COLUMN(ellips[[#Headers],[proj]]))</f>
        <v>+a=6378136 +rf=298.2578393</v>
      </c>
      <c r="O170" s="10" t="str">
        <f>IF(ISBLANK(datum[[#This Row],[pr_mer]]),"","+pm="&amp;datum[[#This Row],[pr_mer]])</f>
        <v/>
      </c>
      <c r="P170" s="12" t="str">
        <f>TRIM(CONCATENATE(datum[[#This Row],[ellps]]," ",IF(ISBLANK(datum[[#This Row],[proj_code]]),datum[[#This Row],[towgs84]],"+datum="&amp;datum[[#This Row],[proj_code]])," ",datum[[#This Row],[pm]]))</f>
        <v>+a=6378136 +rf=298.2578393 +towgs84=24.82,-131.21,-82.66,0,0,0.16,-0.12</v>
      </c>
    </row>
    <row r="171" spans="1:16" ht="45" x14ac:dyDescent="0.25">
      <c r="A171" s="2">
        <v>1015</v>
      </c>
      <c r="B171" s="2" t="s">
        <v>235</v>
      </c>
      <c r="C171" s="2" t="s">
        <v>10</v>
      </c>
      <c r="D171" s="2">
        <v>-146.41399999999999</v>
      </c>
      <c r="E171" s="2">
        <v>507.33699999999999</v>
      </c>
      <c r="F171" s="2">
        <v>680.50699999999995</v>
      </c>
      <c r="G171" s="2">
        <v>0</v>
      </c>
      <c r="H171" s="2">
        <v>0</v>
      </c>
      <c r="I171" s="2">
        <v>0</v>
      </c>
      <c r="J171" s="2">
        <v>0</v>
      </c>
      <c r="K171" s="2"/>
      <c r="L171" s="2"/>
      <c r="M171" s="2" t="str">
        <f>CONCATENATE("+towgs84=",datum[[#This Row],[delta_x]],",",datum[[#This Row],[delta_y]],",",datum[[#This Row],[delta_z]],IF(ISBLANK(datum[[#This Row],[r_x]]),"",CONCATENATE(",",-datum[[#This Row],[r_x]],",",-datum[[#This Row],[r_y]],",",-datum[[#This Row],[r_z]],",",datum[[#This Row],[scale_ppm]])))</f>
        <v>+towgs84=-146.414,507.337,680.507,0,0,0,0</v>
      </c>
      <c r="N171" s="2" t="str">
        <f>INDEX(ellips[],MATCH(datum[[#This Row],[ellipsoid]],ellips[name],0),COLUMN(ellips[[#Headers],[proj]]))</f>
        <v>+ellps=bessel</v>
      </c>
      <c r="O171" s="10" t="str">
        <f>IF(ISBLANK(datum[[#This Row],[pr_mer]]),"","+pm="&amp;datum[[#This Row],[pr_mer]])</f>
        <v/>
      </c>
      <c r="P171" s="12" t="str">
        <f>TRIM(CONCATENATE(datum[[#This Row],[ellps]]," ",IF(ISBLANK(datum[[#This Row],[proj_code]]),datum[[#This Row],[towgs84]],"+datum="&amp;datum[[#This Row],[proj_code]])," ",datum[[#This Row],[pm]]))</f>
        <v>+ellps=bessel +towgs84=-146.414,507.337,680.507,0,0,0,0</v>
      </c>
    </row>
    <row r="172" spans="1:16" ht="45" x14ac:dyDescent="0.25">
      <c r="A172" s="2">
        <v>1016</v>
      </c>
      <c r="B172" s="2" t="s">
        <v>236</v>
      </c>
      <c r="C172" s="2" t="s">
        <v>5</v>
      </c>
      <c r="D172" s="2">
        <v>-96.061999999999998</v>
      </c>
      <c r="E172" s="2">
        <v>-82.427999999999997</v>
      </c>
      <c r="F172" s="2">
        <v>-121.754</v>
      </c>
      <c r="G172" s="2">
        <v>-4.8010000000000002</v>
      </c>
      <c r="H172" s="2">
        <v>-0.34499999999999997</v>
      </c>
      <c r="I172" s="2">
        <v>1.3759999999999999</v>
      </c>
      <c r="J172" s="2">
        <v>1.496</v>
      </c>
      <c r="K172" s="2"/>
      <c r="L172" s="2"/>
      <c r="M172" s="2" t="str">
        <f>CONCATENATE("+towgs84=",datum[[#This Row],[delta_x]],",",datum[[#This Row],[delta_y]],",",datum[[#This Row],[delta_z]],IF(ISBLANK(datum[[#This Row],[r_x]]),"",CONCATENATE(",",-datum[[#This Row],[r_x]],",",-datum[[#This Row],[r_y]],",",-datum[[#This Row],[r_z]],",",datum[[#This Row],[scale_ppm]])))</f>
        <v>+towgs84=-96.062,-82.428,-121.754,4.801,0.345,-1.376,1.496</v>
      </c>
      <c r="N172" s="2" t="str">
        <f>INDEX(ellips[],MATCH(datum[[#This Row],[ellipsoid]],ellips[name],0),COLUMN(ellips[[#Headers],[proj]]))</f>
        <v>+ellps=intl</v>
      </c>
      <c r="O172" s="10" t="str">
        <f>IF(ISBLANK(datum[[#This Row],[pr_mer]]),"","+pm="&amp;datum[[#This Row],[pr_mer]])</f>
        <v/>
      </c>
      <c r="P172" s="12" t="str">
        <f>TRIM(CONCATENATE(datum[[#This Row],[ellps]]," ",IF(ISBLANK(datum[[#This Row],[proj_code]]),datum[[#This Row],[towgs84]],"+datum="&amp;datum[[#This Row],[proj_code]])," ",datum[[#This Row],[pm]]))</f>
        <v>+ellps=intl +towgs84=-96.062,-82.428,-121.754,4.801,0.345,-1.376,1.496</v>
      </c>
    </row>
    <row r="173" spans="1:16" ht="33.75" x14ac:dyDescent="0.25">
      <c r="A173" s="2">
        <v>1017</v>
      </c>
      <c r="B173" s="2" t="s">
        <v>52</v>
      </c>
      <c r="C173" s="1" t="s">
        <v>52</v>
      </c>
      <c r="D173" s="2">
        <v>24</v>
      </c>
      <c r="E173" s="2">
        <v>-123</v>
      </c>
      <c r="F173" s="2">
        <v>-94</v>
      </c>
      <c r="G173" s="2">
        <v>-0.02</v>
      </c>
      <c r="H173" s="2">
        <v>-0.25</v>
      </c>
      <c r="I173" s="2">
        <v>0.13</v>
      </c>
      <c r="J173" s="2">
        <v>1.1000000000000001</v>
      </c>
      <c r="K173" s="2"/>
      <c r="L173" s="2"/>
      <c r="M173" s="2" t="str">
        <f>CONCATENATE("+towgs84=",datum[[#This Row],[delta_x]],",",datum[[#This Row],[delta_y]],",",datum[[#This Row],[delta_z]],IF(ISBLANK(datum[[#This Row],[r_x]]),"",CONCATENATE(",",-datum[[#This Row],[r_x]],",",-datum[[#This Row],[r_y]],",",-datum[[#This Row],[r_z]],",",datum[[#This Row],[scale_ppm]])))</f>
        <v>+towgs84=24,-123,-94,0.02,0.25,-0.13,1.1</v>
      </c>
      <c r="N173" s="2" t="str">
        <f>INDEX(ellips[],MATCH(datum[[#This Row],[ellipsoid]],ellips[name],0),COLUMN(ellips[[#Headers],[proj]]))</f>
        <v>+a=6378140 +rf=298.25</v>
      </c>
      <c r="O173" s="10" t="str">
        <f>IF(ISBLANK(datum[[#This Row],[pr_mer]]),"","+pm="&amp;datum[[#This Row],[pr_mer]])</f>
        <v/>
      </c>
      <c r="P173" s="12" t="str">
        <f>TRIM(CONCATENATE(datum[[#This Row],[ellps]]," ",IF(ISBLANK(datum[[#This Row],[proj_code]]),datum[[#This Row],[towgs84]],"+datum="&amp;datum[[#This Row],[proj_code]])," ",datum[[#This Row],[pm]]))</f>
        <v>+a=6378140 +rf=298.25 +towgs84=24,-123,-94,0.02,0.25,-0.13,1.1</v>
      </c>
    </row>
    <row r="174" spans="1:16" ht="56.25" x14ac:dyDescent="0.25">
      <c r="A174" s="2">
        <v>1018</v>
      </c>
      <c r="B174" s="2" t="s">
        <v>240</v>
      </c>
      <c r="C174" s="2" t="s">
        <v>4</v>
      </c>
      <c r="D174" s="2">
        <v>-40.595269999999999</v>
      </c>
      <c r="E174" s="2">
        <v>-18.549790000000002</v>
      </c>
      <c r="F174" s="2">
        <v>-69.339560000000006</v>
      </c>
      <c r="G174" s="2">
        <v>-2.508</v>
      </c>
      <c r="H174" s="2">
        <v>-1.8319000000000001</v>
      </c>
      <c r="I174" s="2">
        <v>2.6114000000000002</v>
      </c>
      <c r="J174" s="2">
        <v>-4.2991000000000001</v>
      </c>
      <c r="K174" s="2"/>
      <c r="L174" s="2"/>
      <c r="M174" s="2" t="str">
        <f>CONCATENATE("+towgs84=",datum[[#This Row],[delta_x]],",",datum[[#This Row],[delta_y]],",",datum[[#This Row],[delta_z]],IF(ISBLANK(datum[[#This Row],[r_x]]),"",CONCATENATE(",",-datum[[#This Row],[r_x]],",",-datum[[#This Row],[r_y]],",",-datum[[#This Row],[r_z]],",",datum[[#This Row],[scale_ppm]])))</f>
        <v>+towgs84=-40.59527,-18.54979,-69.33956,2.508,1.8319,-2.6114,-4.2991</v>
      </c>
      <c r="N174" s="2" t="str">
        <f>INDEX(ellips[],MATCH(datum[[#This Row],[ellipsoid]],ellips[name],0),COLUMN(ellips[[#Headers],[proj]]))</f>
        <v>+ellps=krass</v>
      </c>
      <c r="O174" s="10" t="str">
        <f>IF(ISBLANK(datum[[#This Row],[pr_mer]]),"","+pm="&amp;datum[[#This Row],[pr_mer]])</f>
        <v/>
      </c>
      <c r="P174" s="12" t="str">
        <f>TRIM(CONCATENATE(datum[[#This Row],[ellps]]," ",IF(ISBLANK(datum[[#This Row],[proj_code]]),datum[[#This Row],[towgs84]],"+datum="&amp;datum[[#This Row],[proj_code]])," ",datum[[#This Row],[pm]]))</f>
        <v>+ellps=krass +towgs84=-40.59527,-18.54979,-69.33956,2.508,1.8319,-2.6114,-4.2991</v>
      </c>
    </row>
    <row r="175" spans="1:16" ht="45" x14ac:dyDescent="0.25">
      <c r="A175" s="2">
        <v>1019</v>
      </c>
      <c r="B175" s="2" t="s">
        <v>241</v>
      </c>
      <c r="C175" s="2" t="s">
        <v>5</v>
      </c>
      <c r="D175" s="2">
        <v>-99.058999999999997</v>
      </c>
      <c r="E175" s="2">
        <v>53.322000000000003</v>
      </c>
      <c r="F175" s="2">
        <v>-112.486</v>
      </c>
      <c r="G175" s="2">
        <v>-0.41899999999999998</v>
      </c>
      <c r="H175" s="2">
        <v>0.83</v>
      </c>
      <c r="I175" s="2">
        <v>-1.885</v>
      </c>
      <c r="J175" s="2">
        <v>0.99999899999999997</v>
      </c>
      <c r="K175" s="2"/>
      <c r="L175" s="2"/>
      <c r="M175" s="2" t="str">
        <f>CONCATENATE("+towgs84=",datum[[#This Row],[delta_x]],",",datum[[#This Row],[delta_y]],",",datum[[#This Row],[delta_z]],IF(ISBLANK(datum[[#This Row],[r_x]]),"",CONCATENATE(",",-datum[[#This Row],[r_x]],",",-datum[[#This Row],[r_y]],",",-datum[[#This Row],[r_z]],",",datum[[#This Row],[scale_ppm]])))</f>
        <v>+towgs84=-99.059,53.322,-112.486,0.419,-0.83,1.885,0.999999</v>
      </c>
      <c r="N175" s="2" t="str">
        <f>INDEX(ellips[],MATCH(datum[[#This Row],[ellipsoid]],ellips[name],0),COLUMN(ellips[[#Headers],[proj]]))</f>
        <v>+ellps=intl</v>
      </c>
      <c r="O175" s="10" t="str">
        <f>IF(ISBLANK(datum[[#This Row],[pr_mer]]),"","+pm="&amp;datum[[#This Row],[pr_mer]])</f>
        <v/>
      </c>
      <c r="P175" s="12" t="str">
        <f>TRIM(CONCATENATE(datum[[#This Row],[ellps]]," ",IF(ISBLANK(datum[[#This Row],[proj_code]]),datum[[#This Row],[towgs84]],"+datum="&amp;datum[[#This Row],[proj_code]])," ",datum[[#This Row],[pm]]))</f>
        <v>+ellps=intl +towgs84=-99.059,53.322,-112.486,0.419,-0.83,1.885,0.999999</v>
      </c>
    </row>
  </sheetData>
  <pageMargins left="0.7" right="0.7" top="0.75" bottom="0.75" header="0.3" footer="0.3"/>
  <pageSetup paperSize="9" orientation="portrait" horizontalDpi="0" verticalDpi="0" r:id="rId1"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A2" sqref="A2"/>
    </sheetView>
  </sheetViews>
  <sheetFormatPr defaultColWidth="9.140625" defaultRowHeight="15" x14ac:dyDescent="0.25"/>
  <cols>
    <col min="1" max="1" width="9.140625" style="9"/>
    <col min="2" max="2" width="16.5703125" style="9" customWidth="1"/>
    <col min="3" max="3" width="36.7109375" style="9" customWidth="1"/>
    <col min="4" max="4" width="14.7109375" style="9" customWidth="1"/>
    <col min="5" max="5" width="15.5703125" style="9" customWidth="1"/>
    <col min="6" max="16384" width="9.140625" style="9"/>
  </cols>
  <sheetData>
    <row r="1" spans="1:5" x14ac:dyDescent="0.25">
      <c r="A1" s="7" t="s">
        <v>53</v>
      </c>
      <c r="B1" s="7" t="s">
        <v>57</v>
      </c>
      <c r="C1" s="7" t="s">
        <v>292</v>
      </c>
      <c r="D1" s="7" t="s">
        <v>421</v>
      </c>
      <c r="E1" s="18" t="s">
        <v>56</v>
      </c>
    </row>
    <row r="2" spans="1:5" x14ac:dyDescent="0.25">
      <c r="A2" s="2">
        <v>0</v>
      </c>
      <c r="B2" s="2" t="s">
        <v>254</v>
      </c>
      <c r="C2" s="2" t="s">
        <v>255</v>
      </c>
      <c r="D2" s="2" t="s">
        <v>256</v>
      </c>
      <c r="E2" s="17" t="str">
        <f>IF(ISBLANK(unit[[#This Row],[proj_code]]),"","+units="&amp;unit[[#This Row],[proj_code]])</f>
        <v>+units=mi</v>
      </c>
    </row>
    <row r="3" spans="1:5" x14ac:dyDescent="0.25">
      <c r="A3" s="2">
        <v>1</v>
      </c>
      <c r="B3" s="2" t="s">
        <v>257</v>
      </c>
      <c r="C3" s="2" t="s">
        <v>258</v>
      </c>
      <c r="D3" s="2" t="s">
        <v>259</v>
      </c>
      <c r="E3" s="17" t="str">
        <f>IF(ISBLANK(unit[[#This Row],[proj_code]]),"","+units="&amp;unit[[#This Row],[proj_code]])</f>
        <v>+units=km</v>
      </c>
    </row>
    <row r="4" spans="1:5" x14ac:dyDescent="0.25">
      <c r="A4" s="2">
        <v>2</v>
      </c>
      <c r="B4" s="2" t="s">
        <v>260</v>
      </c>
      <c r="C4" s="2" t="s">
        <v>261</v>
      </c>
      <c r="D4" s="2" t="s">
        <v>262</v>
      </c>
      <c r="E4" s="17" t="str">
        <f>IF(ISBLANK(unit[[#This Row],[proj_code]]),"","+units="&amp;unit[[#This Row],[proj_code]])</f>
        <v>+units=in</v>
      </c>
    </row>
    <row r="5" spans="1:5" ht="45" x14ac:dyDescent="0.25">
      <c r="A5" s="2">
        <v>3</v>
      </c>
      <c r="B5" s="2" t="s">
        <v>263</v>
      </c>
      <c r="C5" s="2" t="s">
        <v>264</v>
      </c>
      <c r="D5" s="2" t="s">
        <v>265</v>
      </c>
      <c r="E5" s="17" t="str">
        <f>IF(ISBLANK(unit[[#This Row],[proj_code]]),"","+units="&amp;unit[[#This Row],[proj_code]])</f>
        <v>+units=ft</v>
      </c>
    </row>
    <row r="6" spans="1:5" x14ac:dyDescent="0.25">
      <c r="A6" s="2">
        <v>4</v>
      </c>
      <c r="B6" s="2" t="s">
        <v>266</v>
      </c>
      <c r="C6" s="2" t="s">
        <v>267</v>
      </c>
      <c r="D6" s="2" t="s">
        <v>268</v>
      </c>
      <c r="E6" s="17" t="str">
        <f>IF(ISBLANK(unit[[#This Row],[proj_code]]),"","+units="&amp;unit[[#This Row],[proj_code]])</f>
        <v>+units=yd</v>
      </c>
    </row>
    <row r="7" spans="1:5" x14ac:dyDescent="0.25">
      <c r="A7" s="2">
        <v>5</v>
      </c>
      <c r="B7" s="2" t="s">
        <v>269</v>
      </c>
      <c r="C7" s="2" t="s">
        <v>270</v>
      </c>
      <c r="D7" s="2" t="s">
        <v>271</v>
      </c>
      <c r="E7" s="17" t="str">
        <f>IF(ISBLANK(unit[[#This Row],[proj_code]]),"","+units="&amp;unit[[#This Row],[proj_code]])</f>
        <v>+units=mm</v>
      </c>
    </row>
    <row r="8" spans="1:5" x14ac:dyDescent="0.25">
      <c r="A8" s="2">
        <v>6</v>
      </c>
      <c r="B8" s="2" t="s">
        <v>272</v>
      </c>
      <c r="C8" s="2" t="s">
        <v>273</v>
      </c>
      <c r="D8" s="2" t="s">
        <v>274</v>
      </c>
      <c r="E8" s="17" t="str">
        <f>IF(ISBLANK(unit[[#This Row],[proj_code]]),"","+units="&amp;unit[[#This Row],[proj_code]])</f>
        <v>+units=cm</v>
      </c>
    </row>
    <row r="9" spans="1:5" x14ac:dyDescent="0.25">
      <c r="A9" s="2">
        <v>7</v>
      </c>
      <c r="B9" s="2" t="s">
        <v>275</v>
      </c>
      <c r="C9" s="2" t="s">
        <v>276</v>
      </c>
      <c r="D9" s="2" t="s">
        <v>277</v>
      </c>
      <c r="E9" s="17" t="str">
        <f>IF(ISBLANK(unit[[#This Row],[proj_code]]),"","+units="&amp;unit[[#This Row],[proj_code]])</f>
        <v>+units=m</v>
      </c>
    </row>
    <row r="10" spans="1:5" ht="56.25" x14ac:dyDescent="0.25">
      <c r="A10" s="2">
        <v>8</v>
      </c>
      <c r="B10" s="2" t="s">
        <v>278</v>
      </c>
      <c r="C10" s="2" t="s">
        <v>279</v>
      </c>
      <c r="D10" s="2" t="s">
        <v>280</v>
      </c>
      <c r="E10" s="17" t="str">
        <f>IF(ISBLANK(unit[[#This Row],[proj_code]]),"","+units="&amp;unit[[#This Row],[proj_code]])</f>
        <v>+units=us-ft</v>
      </c>
    </row>
    <row r="11" spans="1:5" ht="22.5" x14ac:dyDescent="0.25">
      <c r="A11" s="2">
        <v>9</v>
      </c>
      <c r="B11" s="2" t="s">
        <v>281</v>
      </c>
      <c r="C11" s="2" t="s">
        <v>282</v>
      </c>
      <c r="D11" s="2" t="s">
        <v>283</v>
      </c>
      <c r="E11" s="17" t="str">
        <f>IF(ISBLANK(unit[[#This Row],[proj_code]]),"","+units="&amp;unit[[#This Row],[proj_code]])</f>
        <v>+units=kmi</v>
      </c>
    </row>
    <row r="12" spans="1:5" x14ac:dyDescent="0.25">
      <c r="A12" s="2">
        <v>30</v>
      </c>
      <c r="B12" s="2" t="s">
        <v>284</v>
      </c>
      <c r="C12" s="2" t="s">
        <v>285</v>
      </c>
      <c r="D12" s="2" t="s">
        <v>286</v>
      </c>
      <c r="E12" s="17" t="str">
        <f>IF(ISBLANK(unit[[#This Row],[proj_code]]),"","+units="&amp;unit[[#This Row],[proj_code]])</f>
        <v>+units=link</v>
      </c>
    </row>
    <row r="13" spans="1:5" x14ac:dyDescent="0.25">
      <c r="A13" s="2">
        <v>31</v>
      </c>
      <c r="B13" s="2" t="s">
        <v>287</v>
      </c>
      <c r="C13" s="2" t="s">
        <v>288</v>
      </c>
      <c r="D13" s="2" t="s">
        <v>289</v>
      </c>
      <c r="E13" s="17" t="str">
        <f>IF(ISBLANK(unit[[#This Row],[proj_code]]),"","+units="&amp;unit[[#This Row],[proj_code]])</f>
        <v>+units=ch</v>
      </c>
    </row>
    <row r="14" spans="1:5" x14ac:dyDescent="0.25">
      <c r="A14" s="2">
        <v>32</v>
      </c>
      <c r="B14" s="2" t="s">
        <v>290</v>
      </c>
      <c r="C14" s="2" t="s">
        <v>291</v>
      </c>
      <c r="E14" s="17" t="str">
        <f>IF(ISBLANK(unit[[#This Row],[proj_code]]),"","+units="&amp;unit[[#This Row],[proj_code]])</f>
        <v/>
      </c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4"/>
  <sheetViews>
    <sheetView workbookViewId="0">
      <selection activeCell="A2" sqref="A2"/>
    </sheetView>
  </sheetViews>
  <sheetFormatPr defaultRowHeight="15" x14ac:dyDescent="0.25"/>
  <cols>
    <col min="1" max="1" width="8.28515625" customWidth="1"/>
    <col min="2" max="2" width="19.140625" customWidth="1"/>
    <col min="3" max="3" width="19" customWidth="1"/>
    <col min="4" max="4" width="17.28515625" customWidth="1"/>
    <col min="5" max="5" width="13.42578125" customWidth="1"/>
    <col min="6" max="6" width="11.7109375" customWidth="1"/>
    <col min="7" max="7" width="11.140625" customWidth="1"/>
    <col min="8" max="8" width="10" customWidth="1"/>
    <col min="9" max="10" width="10.7109375" customWidth="1"/>
    <col min="13" max="13" width="10" customWidth="1"/>
    <col min="14" max="14" width="9.85546875" customWidth="1"/>
    <col min="15" max="15" width="10.85546875" customWidth="1"/>
    <col min="16" max="16" width="11.140625" customWidth="1"/>
    <col min="18" max="18" width="15.140625" customWidth="1"/>
    <col min="19" max="19" width="34.7109375" customWidth="1"/>
  </cols>
  <sheetData>
    <row r="1" spans="1:19" x14ac:dyDescent="0.25">
      <c r="A1" s="7" t="s">
        <v>53</v>
      </c>
      <c r="B1" s="7" t="s">
        <v>57</v>
      </c>
      <c r="C1" s="7" t="s">
        <v>292</v>
      </c>
      <c r="D1" s="7" t="s">
        <v>293</v>
      </c>
      <c r="E1" s="7" t="s">
        <v>294</v>
      </c>
      <c r="F1" s="7" t="s">
        <v>421</v>
      </c>
      <c r="G1" s="14" t="s">
        <v>402</v>
      </c>
      <c r="H1" s="14" t="s">
        <v>403</v>
      </c>
      <c r="I1" s="7" t="s">
        <v>404</v>
      </c>
      <c r="J1" s="14" t="s">
        <v>405</v>
      </c>
      <c r="K1" s="14" t="s">
        <v>406</v>
      </c>
      <c r="L1" s="14" t="s">
        <v>407</v>
      </c>
      <c r="M1" s="14" t="s">
        <v>408</v>
      </c>
      <c r="N1" s="14" t="s">
        <v>409</v>
      </c>
      <c r="O1" s="14" t="s">
        <v>410</v>
      </c>
      <c r="P1" s="14" t="s">
        <v>411</v>
      </c>
      <c r="Q1" s="14" t="s">
        <v>412</v>
      </c>
      <c r="R1" s="14" t="s">
        <v>422</v>
      </c>
      <c r="S1" s="15" t="s">
        <v>423</v>
      </c>
    </row>
    <row r="2" spans="1:19" x14ac:dyDescent="0.25">
      <c r="A2" s="2">
        <v>1</v>
      </c>
      <c r="B2" s="2" t="s">
        <v>295</v>
      </c>
      <c r="C2" s="2" t="s">
        <v>296</v>
      </c>
      <c r="D2" s="2"/>
      <c r="E2" s="2" t="s">
        <v>297</v>
      </c>
      <c r="F2" s="2" t="s">
        <v>298</v>
      </c>
      <c r="G2" s="2" t="b">
        <v>1</v>
      </c>
      <c r="H2" s="2"/>
      <c r="I2" s="2"/>
      <c r="J2" s="2"/>
      <c r="K2" s="2"/>
      <c r="L2" s="2"/>
      <c r="M2" s="2"/>
      <c r="N2" s="2"/>
      <c r="O2" s="2"/>
      <c r="P2" s="2"/>
      <c r="Q2" s="2"/>
      <c r="R2" s="2">
        <f>COUNTIFS(prj[[#This Row],[isLon]:[isFalseN]],"=ИСТИНА")</f>
        <v>0</v>
      </c>
      <c r="S2" s="10" t="str">
        <f>IF(ISBLANK(prj[[#This Row],[proj_code]]),
"",
CONCATENATE(
"+proj=", prj[[#This Row],[proj_code]],
IF(prj[[#This Row],[isLon]]," +lon_0={}",""),
IF(prj[isLat]," +lat_0={}",""),
IF(prj[[#This Row],[isLat1]]," +lat_1={}",""),
IF(prj[[#This Row],[isLat2]]," +lat_2={}",""),
IF(prj[[#This Row],[isAlpha]]," +alpha={}",""),
IF(prj[[#This Row],[isScale]]," +k_0={}",""),
IF(prj[[#This Row],[isFalseE]]," +x_0={}",""),
IF(prj[[#This Row],[isFalseN]]," +y_0={}",""),
IF(prj[[#This Row],[isUnit]]," +units={}","")
))</f>
        <v>+proj=lonlat</v>
      </c>
    </row>
    <row r="3" spans="1:19" ht="33.75" x14ac:dyDescent="0.25">
      <c r="A3" s="2">
        <v>2</v>
      </c>
      <c r="B3" s="2" t="s">
        <v>299</v>
      </c>
      <c r="C3" s="2" t="s">
        <v>300</v>
      </c>
      <c r="D3" s="2"/>
      <c r="E3" s="2" t="s">
        <v>301</v>
      </c>
      <c r="F3" s="2" t="s">
        <v>302</v>
      </c>
      <c r="G3" s="2" t="b">
        <v>1</v>
      </c>
      <c r="H3" s="2" t="b">
        <v>1</v>
      </c>
      <c r="I3" s="2" t="b">
        <v>1</v>
      </c>
      <c r="J3" s="2"/>
      <c r="K3" s="2" t="b">
        <v>1</v>
      </c>
      <c r="L3" s="2"/>
      <c r="M3" s="2"/>
      <c r="N3" s="2"/>
      <c r="O3" s="2"/>
      <c r="P3" s="2"/>
      <c r="Q3" s="2"/>
      <c r="R3" s="2">
        <f>COUNTIFS(prj[[#This Row],[isLon]:[isFalseN]],"=ИСТИНА")</f>
        <v>2</v>
      </c>
      <c r="S3" s="10" t="str">
        <f>IF(ISBLANK(prj[[#This Row],[proj_code]]),
"",
CONCATENATE(
"+proj=", prj[[#This Row],[proj_code]],
IF(prj[[#This Row],[isLon]]," +lon_0={}",""),
IF(prj[isLat]," +lat_0={}",""),
IF(prj[[#This Row],[isLat1]]," +lat_1={}",""),
IF(prj[[#This Row],[isLat2]]," +lat_2={}",""),
IF(prj[[#This Row],[isAlpha]]," +alpha={}",""),
IF(prj[[#This Row],[isScale]]," +k_0={}",""),
IF(prj[[#This Row],[isFalseE]]," +x_0={}",""),
IF(prj[[#This Row],[isFalseN]]," +y_0={}",""),
IF(prj[[#This Row],[isUnit]]," +units={}","")
))</f>
        <v>+proj=cea +lon_0={} +lat_1={} +units={}</v>
      </c>
    </row>
    <row r="4" spans="1:19" ht="45" x14ac:dyDescent="0.25">
      <c r="A4" s="2">
        <v>3</v>
      </c>
      <c r="B4" s="2" t="s">
        <v>303</v>
      </c>
      <c r="C4" s="2" t="s">
        <v>304</v>
      </c>
      <c r="D4" s="2" t="s">
        <v>305</v>
      </c>
      <c r="E4" s="2" t="s">
        <v>306</v>
      </c>
      <c r="F4" s="2" t="s">
        <v>307</v>
      </c>
      <c r="G4" s="2" t="b">
        <v>1</v>
      </c>
      <c r="H4" s="2" t="b">
        <v>1</v>
      </c>
      <c r="I4" s="2" t="b">
        <v>1</v>
      </c>
      <c r="J4" s="2" t="b">
        <v>1</v>
      </c>
      <c r="K4" s="2" t="b">
        <v>1</v>
      </c>
      <c r="L4" s="2" t="b">
        <v>1</v>
      </c>
      <c r="M4" s="2"/>
      <c r="N4" s="2"/>
      <c r="O4" s="2" t="b">
        <v>1</v>
      </c>
      <c r="P4" s="2" t="b">
        <v>1</v>
      </c>
      <c r="Q4" s="2"/>
      <c r="R4" s="2">
        <f>COUNTIFS(prj[[#This Row],[isLon]:[isFalseN]],"=ИСТИНА")</f>
        <v>6</v>
      </c>
      <c r="S4" s="10" t="str">
        <f>IF(ISBLANK(prj[[#This Row],[proj_code]]),
"",
CONCATENATE(
"+proj=", prj[[#This Row],[proj_code]],
IF(prj[[#This Row],[isLon]]," +lon_0={}",""),
IF(prj[isLat]," +lat_0={}",""),
IF(prj[[#This Row],[isLat1]]," +lat_1={}",""),
IF(prj[[#This Row],[isLat2]]," +lat_2={}",""),
IF(prj[[#This Row],[isAlpha]]," +alpha={}",""),
IF(prj[[#This Row],[isScale]]," +k_0={}",""),
IF(prj[[#This Row],[isFalseE]]," +x_0={}",""),
IF(prj[[#This Row],[isFalseN]]," +y_0={}",""),
IF(prj[[#This Row],[isUnit]]," +units={}","")
))</f>
        <v>+proj=lcc +lon_0={} +lat_0={} +lat_1={} +lat_2={} +x_0={} +y_0={} +units={}</v>
      </c>
    </row>
    <row r="5" spans="1:19" ht="56.25" x14ac:dyDescent="0.25">
      <c r="A5" s="2">
        <v>4</v>
      </c>
      <c r="B5" s="2" t="s">
        <v>308</v>
      </c>
      <c r="C5" s="2" t="s">
        <v>309</v>
      </c>
      <c r="D5" s="2"/>
      <c r="E5" s="2">
        <v>9820</v>
      </c>
      <c r="F5" s="2" t="s">
        <v>310</v>
      </c>
      <c r="G5" s="2" t="b">
        <v>1</v>
      </c>
      <c r="H5" s="2" t="b">
        <v>1</v>
      </c>
      <c r="I5" s="2" t="b">
        <v>1</v>
      </c>
      <c r="J5" s="2" t="b">
        <v>1</v>
      </c>
      <c r="K5" s="2"/>
      <c r="L5" s="2"/>
      <c r="M5" s="2"/>
      <c r="N5" s="2"/>
      <c r="O5" s="2"/>
      <c r="P5" s="2"/>
      <c r="Q5" s="2" t="b">
        <v>1</v>
      </c>
      <c r="R5" s="2">
        <f>COUNTIFS(prj[[#This Row],[isLon]:[isFalseN]],"=ИСТИНА")</f>
        <v>2</v>
      </c>
      <c r="S5" s="10" t="str">
        <f>IF(ISBLANK(prj[[#This Row],[proj_code]]),
"",
CONCATENATE(
"+proj=", prj[[#This Row],[proj_code]],
IF(prj[[#This Row],[isLon]]," +lon_0={}",""),
IF(prj[isLat]," +lat_0={}",""),
IF(prj[[#This Row],[isLat1]]," +lat_1={}",""),
IF(prj[[#This Row],[isLat2]]," +lat_2={}",""),
IF(prj[[#This Row],[isAlpha]]," +alpha={}",""),
IF(prj[[#This Row],[isScale]]," +k_0={}",""),
IF(prj[[#This Row],[isFalseE]]," +x_0={}",""),
IF(prj[[#This Row],[isFalseN]]," +y_0={}",""),
IF(prj[[#This Row],[isUnit]]," +units={}","")
))</f>
        <v>+proj=laea +lon_0={} +lat_0={} +units={}</v>
      </c>
    </row>
    <row r="6" spans="1:19" ht="56.25" x14ac:dyDescent="0.25">
      <c r="A6" s="2">
        <v>5</v>
      </c>
      <c r="B6" s="2" t="s">
        <v>311</v>
      </c>
      <c r="C6" s="2" t="s">
        <v>312</v>
      </c>
      <c r="D6" s="2" t="s">
        <v>313</v>
      </c>
      <c r="E6" s="2" t="s">
        <v>314</v>
      </c>
      <c r="F6" s="2" t="s">
        <v>315</v>
      </c>
      <c r="G6" s="2" t="b">
        <v>1</v>
      </c>
      <c r="H6" s="2" t="b">
        <v>1</v>
      </c>
      <c r="I6" s="2" t="b">
        <v>1</v>
      </c>
      <c r="J6" s="2" t="b">
        <v>1</v>
      </c>
      <c r="K6" s="2"/>
      <c r="L6" s="2"/>
      <c r="M6" s="2"/>
      <c r="N6" s="2"/>
      <c r="O6" s="2"/>
      <c r="P6" s="2"/>
      <c r="Q6" s="2" t="b">
        <v>1</v>
      </c>
      <c r="R6" s="2">
        <f>COUNTIFS(prj[[#This Row],[isLon]:[isFalseN]],"=ИСТИНА")</f>
        <v>2</v>
      </c>
      <c r="S6" s="10" t="str">
        <f>IF(ISBLANK(prj[[#This Row],[proj_code]]),
"",
CONCATENATE(
"+proj=", prj[[#This Row],[proj_code]],
IF(prj[[#This Row],[isLon]]," +lon_0={}",""),
IF(prj[isLat]," +lat_0={}",""),
IF(prj[[#This Row],[isLat1]]," +lat_1={}",""),
IF(prj[[#This Row],[isLat2]]," +lat_2={}",""),
IF(prj[[#This Row],[isAlpha]]," +alpha={}",""),
IF(prj[[#This Row],[isScale]]," +k_0={}",""),
IF(prj[[#This Row],[isFalseE]]," +x_0={}",""),
IF(prj[[#This Row],[isFalseN]]," +y_0={}",""),
IF(prj[[#This Row],[isUnit]]," +units={}","")
))</f>
        <v>+proj=aeqd +lon_0={} +lat_0={} +units={}</v>
      </c>
    </row>
    <row r="7" spans="1:19" ht="33.75" x14ac:dyDescent="0.25">
      <c r="A7" s="2">
        <v>6</v>
      </c>
      <c r="B7" s="2" t="s">
        <v>316</v>
      </c>
      <c r="C7" s="2" t="s">
        <v>317</v>
      </c>
      <c r="D7" s="2"/>
      <c r="E7" s="2">
        <v>54027</v>
      </c>
      <c r="F7" s="2" t="s">
        <v>318</v>
      </c>
      <c r="G7" s="2" t="b">
        <v>1</v>
      </c>
      <c r="H7" s="2" t="b">
        <v>1</v>
      </c>
      <c r="I7" s="2" t="b">
        <v>1</v>
      </c>
      <c r="J7" s="2" t="b">
        <v>1</v>
      </c>
      <c r="K7" s="2" t="b">
        <v>1</v>
      </c>
      <c r="L7" s="2" t="b">
        <v>1</v>
      </c>
      <c r="M7" s="2"/>
      <c r="N7" s="2"/>
      <c r="O7" s="2" t="b">
        <v>1</v>
      </c>
      <c r="P7" s="2" t="b">
        <v>1</v>
      </c>
      <c r="Q7" s="2"/>
      <c r="R7" s="2">
        <f>COUNTIFS(prj[[#This Row],[isLon]:[isFalseN]],"=ИСТИНА")</f>
        <v>6</v>
      </c>
      <c r="S7" s="10" t="str">
        <f>IF(ISBLANK(prj[[#This Row],[proj_code]]),
"",
CONCATENATE(
"+proj=", prj[[#This Row],[proj_code]],
IF(prj[[#This Row],[isLon]]," +lon_0={}",""),
IF(prj[isLat]," +lat_0={}",""),
IF(prj[[#This Row],[isLat1]]," +lat_1={}",""),
IF(prj[[#This Row],[isLat2]]," +lat_2={}",""),
IF(prj[[#This Row],[isAlpha]]," +alpha={}",""),
IF(prj[[#This Row],[isScale]]," +k_0={}",""),
IF(prj[[#This Row],[isFalseE]]," +x_0={}",""),
IF(prj[[#This Row],[isFalseN]]," +y_0={}",""),
IF(prj[[#This Row],[isUnit]]," +units={}","")
))</f>
        <v>+proj=eqdc +lon_0={} +lat_0={} +lat_1={} +lat_2={} +x_0={} +y_0={} +units={}</v>
      </c>
    </row>
    <row r="8" spans="1:19" ht="33.75" x14ac:dyDescent="0.25">
      <c r="A8" s="2">
        <v>7</v>
      </c>
      <c r="B8" s="2" t="s">
        <v>319</v>
      </c>
      <c r="C8" s="2" t="s">
        <v>320</v>
      </c>
      <c r="D8" s="2" t="s">
        <v>321</v>
      </c>
      <c r="E8" s="2" t="s">
        <v>322</v>
      </c>
      <c r="F8" s="2" t="s">
        <v>323</v>
      </c>
      <c r="G8" s="2" t="b">
        <v>1</v>
      </c>
      <c r="H8" s="2" t="b">
        <v>1</v>
      </c>
      <c r="I8" s="2" t="b">
        <v>1</v>
      </c>
      <c r="J8" s="2" t="b">
        <v>1</v>
      </c>
      <c r="K8" s="2"/>
      <c r="L8" s="2"/>
      <c r="M8" s="2" t="b">
        <v>1</v>
      </c>
      <c r="N8" s="2" t="b">
        <v>1</v>
      </c>
      <c r="O8" s="2" t="b">
        <v>1</v>
      </c>
      <c r="P8" s="2" t="b">
        <v>1</v>
      </c>
      <c r="Q8" s="2"/>
      <c r="R8" s="2">
        <f>COUNTIFS(prj[[#This Row],[isLon]:[isFalseN]],"=ИСТИНА")</f>
        <v>6</v>
      </c>
      <c r="S8" s="10" t="str">
        <f>IF(ISBLANK(prj[[#This Row],[proj_code]]),
"",
CONCATENATE(
"+proj=", prj[[#This Row],[proj_code]],
IF(prj[[#This Row],[isLon]]," +lon_0={}",""),
IF(prj[isLat]," +lat_0={}",""),
IF(prj[[#This Row],[isLat1]]," +lat_1={}",""),
IF(prj[[#This Row],[isLat2]]," +lat_2={}",""),
IF(prj[[#This Row],[isAlpha]]," +alpha={}",""),
IF(prj[[#This Row],[isScale]]," +k_0={}",""),
IF(prj[[#This Row],[isFalseE]]," +x_0={}",""),
IF(prj[[#This Row],[isFalseN]]," +y_0={}",""),
IF(prj[[#This Row],[isUnit]]," +units={}","")
))</f>
        <v>+proj=omerc +lon_0={} +lat_0={} +alpha={} +k_0={} +x_0={} +y_0={} +units={}</v>
      </c>
    </row>
    <row r="9" spans="1:19" ht="45" x14ac:dyDescent="0.25">
      <c r="A9" s="2">
        <v>8</v>
      </c>
      <c r="B9" s="2" t="s">
        <v>324</v>
      </c>
      <c r="C9" s="2" t="s">
        <v>325</v>
      </c>
      <c r="D9" s="2" t="s">
        <v>326</v>
      </c>
      <c r="E9" s="2" t="s">
        <v>327</v>
      </c>
      <c r="F9" s="2" t="s">
        <v>328</v>
      </c>
      <c r="G9" s="2" t="b">
        <v>1</v>
      </c>
      <c r="H9" s="2" t="b">
        <v>1</v>
      </c>
      <c r="I9" s="2" t="b">
        <v>1</v>
      </c>
      <c r="J9" s="2" t="b">
        <v>1</v>
      </c>
      <c r="K9" s="2"/>
      <c r="L9" s="2"/>
      <c r="M9" s="2"/>
      <c r="N9" s="2" t="b">
        <v>1</v>
      </c>
      <c r="O9" s="2" t="b">
        <v>1</v>
      </c>
      <c r="P9" s="2" t="b">
        <v>1</v>
      </c>
      <c r="Q9" s="2"/>
      <c r="R9" s="2">
        <f>COUNTIFS(prj[[#This Row],[isLon]:[isFalseN]],"=ИСТИНА")</f>
        <v>5</v>
      </c>
      <c r="S9" s="10" t="str">
        <f>IF(ISBLANK(prj[[#This Row],[proj_code]]),
"",
CONCATENATE(
"+proj=", prj[[#This Row],[proj_code]],
IF(prj[[#This Row],[isLon]]," +lon_0={}",""),
IF(prj[isLat]," +lat_0={}",""),
IF(prj[[#This Row],[isLat1]]," +lat_1={}",""),
IF(prj[[#This Row],[isLat2]]," +lat_2={}",""),
IF(prj[[#This Row],[isAlpha]]," +alpha={}",""),
IF(prj[[#This Row],[isScale]]," +k_0={}",""),
IF(prj[[#This Row],[isFalseE]]," +x_0={}",""),
IF(prj[[#This Row],[isFalseN]]," +y_0={}",""),
IF(prj[[#This Row],[isUnit]]," +units={}","")
))</f>
        <v>+proj=tmerc +lon_0={} +lat_0={} +k_0={} +x_0={} +y_0={} +units={}</v>
      </c>
    </row>
    <row r="10" spans="1:19" ht="33.75" x14ac:dyDescent="0.25">
      <c r="A10" s="2">
        <v>9</v>
      </c>
      <c r="B10" s="2" t="s">
        <v>329</v>
      </c>
      <c r="C10" s="2" t="s">
        <v>330</v>
      </c>
      <c r="D10" s="2" t="s">
        <v>331</v>
      </c>
      <c r="E10" s="2">
        <v>9822</v>
      </c>
      <c r="F10" s="2" t="s">
        <v>332</v>
      </c>
      <c r="G10" s="2" t="b">
        <v>1</v>
      </c>
      <c r="H10" s="2" t="b">
        <v>1</v>
      </c>
      <c r="I10" s="2" t="b">
        <v>1</v>
      </c>
      <c r="J10" s="2" t="b">
        <v>1</v>
      </c>
      <c r="K10" s="2" t="b">
        <v>1</v>
      </c>
      <c r="L10" s="2" t="b">
        <v>1</v>
      </c>
      <c r="M10" s="2"/>
      <c r="N10" s="2"/>
      <c r="O10" s="2" t="b">
        <v>1</v>
      </c>
      <c r="P10" s="2" t="b">
        <v>1</v>
      </c>
      <c r="Q10" s="2"/>
      <c r="R10" s="2">
        <f>COUNTIFS(prj[[#This Row],[isLon]:[isFalseN]],"=ИСТИНА")</f>
        <v>6</v>
      </c>
      <c r="S10" s="10" t="str">
        <f>IF(ISBLANK(prj[[#This Row],[proj_code]]),
"",
CONCATENATE(
"+proj=", prj[[#This Row],[proj_code]],
IF(prj[[#This Row],[isLon]]," +lon_0={}",""),
IF(prj[isLat]," +lat_0={}",""),
IF(prj[[#This Row],[isLat1]]," +lat_1={}",""),
IF(prj[[#This Row],[isLat2]]," +lat_2={}",""),
IF(prj[[#This Row],[isAlpha]]," +alpha={}",""),
IF(prj[[#This Row],[isScale]]," +k_0={}",""),
IF(prj[[#This Row],[isFalseE]]," +x_0={}",""),
IF(prj[[#This Row],[isFalseN]]," +y_0={}",""),
IF(prj[[#This Row],[isUnit]]," +units={}","")
))</f>
        <v>+proj=aea +lon_0={} +lat_0={} +lat_1={} +lat_2={} +x_0={} +y_0={} +units={}</v>
      </c>
    </row>
    <row r="11" spans="1:19" x14ac:dyDescent="0.25">
      <c r="A11" s="2">
        <v>10</v>
      </c>
      <c r="B11" s="2" t="s">
        <v>333</v>
      </c>
      <c r="C11" s="2" t="s">
        <v>334</v>
      </c>
      <c r="D11" s="2" t="s">
        <v>333</v>
      </c>
      <c r="E11" s="2" t="s">
        <v>335</v>
      </c>
      <c r="F11" s="2" t="s">
        <v>336</v>
      </c>
      <c r="G11" s="2" t="b">
        <v>1</v>
      </c>
      <c r="H11" s="2" t="b">
        <v>1</v>
      </c>
      <c r="I11" s="2" t="b">
        <v>1</v>
      </c>
      <c r="J11" s="2"/>
      <c r="K11" s="2"/>
      <c r="L11" s="2"/>
      <c r="M11" s="2"/>
      <c r="N11" s="2"/>
      <c r="O11" s="2"/>
      <c r="P11" s="2"/>
      <c r="Q11" s="2"/>
      <c r="R11" s="2">
        <f>COUNTIFS(prj[[#This Row],[isLon]:[isFalseN]],"=ИСТИНА")</f>
        <v>1</v>
      </c>
      <c r="S11" s="10" t="str">
        <f>IF(ISBLANK(prj[[#This Row],[proj_code]]),
"",
CONCATENATE(
"+proj=", prj[[#This Row],[proj_code]],
IF(prj[[#This Row],[isLon]]," +lon_0={}",""),
IF(prj[isLat]," +lat_0={}",""),
IF(prj[[#This Row],[isLat1]]," +lat_1={}",""),
IF(prj[[#This Row],[isLat2]]," +lat_2={}",""),
IF(prj[[#This Row],[isAlpha]]," +alpha={}",""),
IF(prj[[#This Row],[isScale]]," +k_0={}",""),
IF(prj[[#This Row],[isFalseE]]," +x_0={}",""),
IF(prj[[#This Row],[isFalseN]]," +y_0={}",""),
IF(prj[[#This Row],[isUnit]]," +units={}","")
))</f>
        <v>+proj=merc +lon_0={} +units={}</v>
      </c>
    </row>
    <row r="12" spans="1:19" x14ac:dyDescent="0.25">
      <c r="A12" s="2">
        <v>11</v>
      </c>
      <c r="B12" s="2" t="s">
        <v>337</v>
      </c>
      <c r="C12" s="2" t="s">
        <v>338</v>
      </c>
      <c r="D12" s="2"/>
      <c r="E12" s="2">
        <v>54003</v>
      </c>
      <c r="F12" s="2" t="s">
        <v>339</v>
      </c>
      <c r="G12" s="2" t="b">
        <v>1</v>
      </c>
      <c r="H12" s="2" t="b">
        <v>1</v>
      </c>
      <c r="I12" s="2" t="b">
        <v>1</v>
      </c>
      <c r="J12" s="2"/>
      <c r="K12" s="2"/>
      <c r="L12" s="2"/>
      <c r="M12" s="2"/>
      <c r="N12" s="2"/>
      <c r="O12" s="2"/>
      <c r="P12" s="2"/>
      <c r="Q12" s="2"/>
      <c r="R12" s="2">
        <f>COUNTIFS(prj[[#This Row],[isLon]:[isFalseN]],"=ИСТИНА")</f>
        <v>1</v>
      </c>
      <c r="S12" s="10" t="str">
        <f>IF(ISBLANK(prj[[#This Row],[proj_code]]),
"",
CONCATENATE(
"+proj=", prj[[#This Row],[proj_code]],
IF(prj[[#This Row],[isLon]]," +lon_0={}",""),
IF(prj[isLat]," +lat_0={}",""),
IF(prj[[#This Row],[isLat1]]," +lat_1={}",""),
IF(prj[[#This Row],[isLat2]]," +lat_2={}",""),
IF(prj[[#This Row],[isAlpha]]," +alpha={}",""),
IF(prj[[#This Row],[isScale]]," +k_0={}",""),
IF(prj[[#This Row],[isFalseE]]," +x_0={}",""),
IF(prj[[#This Row],[isFalseN]]," +y_0={}",""),
IF(prj[[#This Row],[isUnit]]," +units={}","")
))</f>
        <v>+proj=mill +lon_0={} +units={}</v>
      </c>
    </row>
    <row r="13" spans="1:19" x14ac:dyDescent="0.25">
      <c r="A13" s="2">
        <v>12</v>
      </c>
      <c r="B13" s="2" t="s">
        <v>340</v>
      </c>
      <c r="C13" s="2" t="s">
        <v>341</v>
      </c>
      <c r="D13" s="2"/>
      <c r="E13" s="2">
        <v>54030</v>
      </c>
      <c r="F13" s="2" t="s">
        <v>342</v>
      </c>
      <c r="G13" s="2" t="b">
        <v>1</v>
      </c>
      <c r="H13" s="2" t="b">
        <v>1</v>
      </c>
      <c r="I13" s="2" t="b">
        <v>1</v>
      </c>
      <c r="J13" s="2"/>
      <c r="K13" s="2"/>
      <c r="L13" s="2"/>
      <c r="M13" s="2"/>
      <c r="N13" s="2"/>
      <c r="O13" s="2"/>
      <c r="P13" s="2"/>
      <c r="Q13" s="2"/>
      <c r="R13" s="2">
        <f>COUNTIFS(prj[[#This Row],[isLon]:[isFalseN]],"=ИСТИНА")</f>
        <v>1</v>
      </c>
      <c r="S13" s="10" t="str">
        <f>IF(ISBLANK(prj[[#This Row],[proj_code]]),
"",
CONCATENATE(
"+proj=", prj[[#This Row],[proj_code]],
IF(prj[[#This Row],[isLon]]," +lon_0={}",""),
IF(prj[isLat]," +lat_0={}",""),
IF(prj[[#This Row],[isLat1]]," +lat_1={}",""),
IF(prj[[#This Row],[isLat2]]," +lat_2={}",""),
IF(prj[[#This Row],[isAlpha]]," +alpha={}",""),
IF(prj[[#This Row],[isScale]]," +k_0={}",""),
IF(prj[[#This Row],[isFalseE]]," +x_0={}",""),
IF(prj[[#This Row],[isFalseN]]," +y_0={}",""),
IF(prj[[#This Row],[isUnit]]," +units={}","")
))</f>
        <v>+proj=robin +lon_0={} +units={}</v>
      </c>
    </row>
    <row r="14" spans="1:19" x14ac:dyDescent="0.25">
      <c r="A14" s="2">
        <v>13</v>
      </c>
      <c r="B14" s="2" t="s">
        <v>343</v>
      </c>
      <c r="C14" s="2" t="s">
        <v>344</v>
      </c>
      <c r="D14" s="2"/>
      <c r="E14" s="2">
        <v>54009</v>
      </c>
      <c r="F14" s="2" t="s">
        <v>345</v>
      </c>
      <c r="G14" s="2" t="b">
        <v>1</v>
      </c>
      <c r="H14" s="2" t="b">
        <v>1</v>
      </c>
      <c r="I14" s="2" t="b">
        <v>1</v>
      </c>
      <c r="J14" s="2"/>
      <c r="K14" s="2"/>
      <c r="L14" s="2"/>
      <c r="M14" s="2"/>
      <c r="N14" s="2"/>
      <c r="O14" s="2"/>
      <c r="P14" s="2"/>
      <c r="Q14" s="2"/>
      <c r="R14" s="2">
        <f>COUNTIFS(prj[[#This Row],[isLon]:[isFalseN]],"=ИСТИНА")</f>
        <v>1</v>
      </c>
      <c r="S14" s="10" t="str">
        <f>IF(ISBLANK(prj[[#This Row],[proj_code]]),
"",
CONCATENATE(
"+proj=", prj[[#This Row],[proj_code]],
IF(prj[[#This Row],[isLon]]," +lon_0={}",""),
IF(prj[isLat]," +lat_0={}",""),
IF(prj[[#This Row],[isLat1]]," +lat_1={}",""),
IF(prj[[#This Row],[isLat2]]," +lat_2={}",""),
IF(prj[[#This Row],[isAlpha]]," +alpha={}",""),
IF(prj[[#This Row],[isScale]]," +k_0={}",""),
IF(prj[[#This Row],[isFalseE]]," +x_0={}",""),
IF(prj[[#This Row],[isFalseN]]," +y_0={}",""),
IF(prj[[#This Row],[isUnit]]," +units={}","")
))</f>
        <v>+proj=moll +lon_0={} +units={}</v>
      </c>
    </row>
    <row r="15" spans="1:19" x14ac:dyDescent="0.25">
      <c r="A15" s="2">
        <v>14</v>
      </c>
      <c r="B15" s="2" t="s">
        <v>346</v>
      </c>
      <c r="C15" s="2" t="s">
        <v>347</v>
      </c>
      <c r="D15" s="2"/>
      <c r="E15" s="2">
        <v>54012</v>
      </c>
      <c r="F15" s="2" t="s">
        <v>348</v>
      </c>
      <c r="G15" s="2" t="b">
        <v>1</v>
      </c>
      <c r="H15" s="2" t="b">
        <v>1</v>
      </c>
      <c r="I15" s="2" t="b">
        <v>1</v>
      </c>
      <c r="J15" s="2"/>
      <c r="K15" s="2"/>
      <c r="L15" s="2"/>
      <c r="M15" s="2"/>
      <c r="N15" s="2"/>
      <c r="O15" s="2"/>
      <c r="P15" s="2"/>
      <c r="Q15" s="2"/>
      <c r="R15" s="2">
        <f>COUNTIFS(prj[[#This Row],[isLon]:[isFalseN]],"=ИСТИНА")</f>
        <v>1</v>
      </c>
      <c r="S15" s="10" t="str">
        <f>IF(ISBLANK(prj[[#This Row],[proj_code]]),
"",
CONCATENATE(
"+proj=", prj[[#This Row],[proj_code]],
IF(prj[[#This Row],[isLon]]," +lon_0={}",""),
IF(prj[isLat]," +lat_0={}",""),
IF(prj[[#This Row],[isLat1]]," +lat_1={}",""),
IF(prj[[#This Row],[isLat2]]," +lat_2={}",""),
IF(prj[[#This Row],[isAlpha]]," +alpha={}",""),
IF(prj[[#This Row],[isScale]]," +k_0={}",""),
IF(prj[[#This Row],[isFalseE]]," +x_0={}",""),
IF(prj[[#This Row],[isFalseN]]," +y_0={}",""),
IF(prj[[#This Row],[isUnit]]," +units={}","")
))</f>
        <v>+proj=eck4 +lon_0={} +units={}</v>
      </c>
    </row>
    <row r="16" spans="1:19" x14ac:dyDescent="0.25">
      <c r="A16" s="2">
        <v>15</v>
      </c>
      <c r="B16" s="2" t="s">
        <v>349</v>
      </c>
      <c r="C16" s="2" t="s">
        <v>350</v>
      </c>
      <c r="D16" s="2"/>
      <c r="E16" s="2">
        <v>54010</v>
      </c>
      <c r="F16" s="2" t="s">
        <v>351</v>
      </c>
      <c r="G16" s="2" t="b">
        <v>1</v>
      </c>
      <c r="H16" s="2" t="b">
        <v>1</v>
      </c>
      <c r="I16" s="2" t="b">
        <v>1</v>
      </c>
      <c r="J16" s="2"/>
      <c r="K16" s="2"/>
      <c r="L16" s="2"/>
      <c r="M16" s="2"/>
      <c r="N16" s="2"/>
      <c r="O16" s="2"/>
      <c r="P16" s="2"/>
      <c r="Q16" s="2"/>
      <c r="R16" s="2">
        <f>COUNTIFS(prj[[#This Row],[isLon]:[isFalseN]],"=ИСТИНА")</f>
        <v>1</v>
      </c>
      <c r="S16" s="10" t="str">
        <f>IF(ISBLANK(prj[[#This Row],[proj_code]]),
"",
CONCATENATE(
"+proj=", prj[[#This Row],[proj_code]],
IF(prj[[#This Row],[isLon]]," +lon_0={}",""),
IF(prj[isLat]," +lat_0={}",""),
IF(prj[[#This Row],[isLat1]]," +lat_1={}",""),
IF(prj[[#This Row],[isLat2]]," +lat_2={}",""),
IF(prj[[#This Row],[isAlpha]]," +alpha={}",""),
IF(prj[[#This Row],[isScale]]," +k_0={}",""),
IF(prj[[#This Row],[isFalseE]]," +x_0={}",""),
IF(prj[[#This Row],[isFalseN]]," +y_0={}",""),
IF(prj[[#This Row],[isUnit]]," +units={}","")
))</f>
        <v>+proj=eck6 +lon_0={} +units={}</v>
      </c>
    </row>
    <row r="17" spans="1:19" x14ac:dyDescent="0.25">
      <c r="A17" s="2">
        <v>16</v>
      </c>
      <c r="B17" s="2" t="s">
        <v>352</v>
      </c>
      <c r="C17" s="2" t="s">
        <v>353</v>
      </c>
      <c r="D17" s="2"/>
      <c r="E17" s="2">
        <v>54008</v>
      </c>
      <c r="F17" s="2" t="s">
        <v>354</v>
      </c>
      <c r="G17" s="2" t="b">
        <v>1</v>
      </c>
      <c r="H17" s="2" t="b">
        <v>1</v>
      </c>
      <c r="I17" s="2" t="b">
        <v>1</v>
      </c>
      <c r="J17" s="2"/>
      <c r="K17" s="2"/>
      <c r="L17" s="2"/>
      <c r="M17" s="2"/>
      <c r="N17" s="2"/>
      <c r="O17" s="2"/>
      <c r="P17" s="2"/>
      <c r="Q17" s="2"/>
      <c r="R17" s="2">
        <f>COUNTIFS(prj[[#This Row],[isLon]:[isFalseN]],"=ИСТИНА")</f>
        <v>1</v>
      </c>
      <c r="S17" s="10" t="str">
        <f>IF(ISBLANK(prj[[#This Row],[proj_code]]),
"",
CONCATENATE(
"+proj=", prj[[#This Row],[proj_code]],
IF(prj[[#This Row],[isLon]]," +lon_0={}",""),
IF(prj[isLat]," +lat_0={}",""),
IF(prj[[#This Row],[isLat1]]," +lat_1={}",""),
IF(prj[[#This Row],[isLat2]]," +lat_2={}",""),
IF(prj[[#This Row],[isAlpha]]," +alpha={}",""),
IF(prj[[#This Row],[isScale]]," +k_0={}",""),
IF(prj[[#This Row],[isFalseE]]," +x_0={}",""),
IF(prj[[#This Row],[isFalseN]]," +y_0={}",""),
IF(prj[[#This Row],[isUnit]]," +units={}","")
))</f>
        <v>+proj=sinu +lon_0={} +units={}</v>
      </c>
    </row>
    <row r="18" spans="1:19" x14ac:dyDescent="0.25">
      <c r="A18" s="2">
        <v>17</v>
      </c>
      <c r="B18" s="2" t="s">
        <v>355</v>
      </c>
      <c r="C18" s="2" t="s">
        <v>356</v>
      </c>
      <c r="D18" s="2"/>
      <c r="E18" s="2">
        <v>54016</v>
      </c>
      <c r="F18" s="2" t="s">
        <v>357</v>
      </c>
      <c r="G18" s="2" t="b">
        <v>1</v>
      </c>
      <c r="H18" s="2" t="b">
        <v>1</v>
      </c>
      <c r="I18" s="2" t="b">
        <v>1</v>
      </c>
      <c r="J18" s="2"/>
      <c r="K18" s="2"/>
      <c r="L18" s="2"/>
      <c r="M18" s="2"/>
      <c r="N18" s="2"/>
      <c r="O18" s="2"/>
      <c r="P18" s="2"/>
      <c r="Q18" s="2"/>
      <c r="R18" s="2">
        <f>COUNTIFS(prj[[#This Row],[isLon]:[isFalseN]],"=ИСТИНА")</f>
        <v>1</v>
      </c>
      <c r="S18" s="10" t="str">
        <f>IF(ISBLANK(prj[[#This Row],[proj_code]]),
"",
CONCATENATE(
"+proj=", prj[[#This Row],[proj_code]],
IF(prj[[#This Row],[isLon]]," +lon_0={}",""),
IF(prj[isLat]," +lat_0={}",""),
IF(prj[[#This Row],[isLat1]]," +lat_1={}",""),
IF(prj[[#This Row],[isLat2]]," +lat_2={}",""),
IF(prj[[#This Row],[isAlpha]]," +alpha={}",""),
IF(prj[[#This Row],[isScale]]," +k_0={}",""),
IF(prj[[#This Row],[isFalseE]]," +x_0={}",""),
IF(prj[[#This Row],[isFalseN]]," +y_0={}",""),
IF(prj[[#This Row],[isUnit]]," +units={}","")
))</f>
        <v>+proj=gall +lon_0={} +units={}</v>
      </c>
    </row>
    <row r="19" spans="1:19" ht="22.5" x14ac:dyDescent="0.25">
      <c r="A19" s="2">
        <v>18</v>
      </c>
      <c r="B19" s="2" t="s">
        <v>358</v>
      </c>
      <c r="C19" s="2" t="s">
        <v>359</v>
      </c>
      <c r="D19" s="2"/>
      <c r="E19" s="2">
        <v>27200</v>
      </c>
      <c r="F19" s="2" t="s">
        <v>360</v>
      </c>
      <c r="G19" s="2" t="b">
        <v>1</v>
      </c>
      <c r="H19" s="2" t="b">
        <v>1</v>
      </c>
      <c r="I19" s="2" t="b">
        <v>1</v>
      </c>
      <c r="J19" s="2" t="b">
        <v>1</v>
      </c>
      <c r="K19" s="2"/>
      <c r="L19" s="2"/>
      <c r="M19" s="2"/>
      <c r="N19" s="2"/>
      <c r="O19" s="2" t="b">
        <v>1</v>
      </c>
      <c r="P19" s="2" t="b">
        <v>1</v>
      </c>
      <c r="Q19" s="2"/>
      <c r="R19" s="2">
        <f>COUNTIFS(prj[[#This Row],[isLon]:[isFalseN]],"=ИСТИНА")</f>
        <v>4</v>
      </c>
      <c r="S19" s="10" t="str">
        <f>IF(ISBLANK(prj[[#This Row],[proj_code]]),
"",
CONCATENATE(
"+proj=", prj[[#This Row],[proj_code]],
IF(prj[[#This Row],[isLon]]," +lon_0={}",""),
IF(prj[isLat]," +lat_0={}",""),
IF(prj[[#This Row],[isLat1]]," +lat_1={}",""),
IF(prj[[#This Row],[isLat2]]," +lat_2={}",""),
IF(prj[[#This Row],[isAlpha]]," +alpha={}",""),
IF(prj[[#This Row],[isScale]]," +k_0={}",""),
IF(prj[[#This Row],[isFalseE]]," +x_0={}",""),
IF(prj[[#This Row],[isFalseN]]," +y_0={}",""),
IF(prj[[#This Row],[isUnit]]," +units={}","")
))</f>
        <v>+proj=nzmg +lon_0={} +lat_0={} +x_0={} +y_0={} +units={}</v>
      </c>
    </row>
    <row r="20" spans="1:19" ht="45" x14ac:dyDescent="0.25">
      <c r="A20" s="2">
        <v>19</v>
      </c>
      <c r="B20" s="2" t="s">
        <v>361</v>
      </c>
      <c r="C20" s="2" t="s">
        <v>362</v>
      </c>
      <c r="D20" s="2"/>
      <c r="E20" s="2"/>
      <c r="F20" s="2" t="s">
        <v>363</v>
      </c>
      <c r="G20" s="2" t="b">
        <v>1</v>
      </c>
      <c r="H20" s="2" t="b">
        <v>1</v>
      </c>
      <c r="I20" s="2" t="b">
        <v>1</v>
      </c>
      <c r="J20" s="2" t="b">
        <v>1</v>
      </c>
      <c r="K20" s="2" t="b">
        <v>1</v>
      </c>
      <c r="L20" s="2" t="b">
        <v>1</v>
      </c>
      <c r="M20" s="2"/>
      <c r="N20" s="2"/>
      <c r="O20" s="2" t="b">
        <v>1</v>
      </c>
      <c r="P20" s="2" t="b">
        <v>1</v>
      </c>
      <c r="Q20" s="2"/>
      <c r="R20" s="2">
        <f>COUNTIFS(prj[[#This Row],[isLon]:[isFalseN]],"=ИСТИНА")</f>
        <v>6</v>
      </c>
      <c r="S20" s="10" t="str">
        <f>IF(ISBLANK(prj[[#This Row],[proj_code]]),
"",
CONCATENATE(
"+proj=", prj[[#This Row],[proj_code]],
IF(prj[[#This Row],[isLon]]," +lon_0={}",""),
IF(prj[isLat]," +lat_0={}",""),
IF(prj[[#This Row],[isLat1]]," +lat_1={}",""),
IF(prj[[#This Row],[isLat2]]," +lat_2={}",""),
IF(prj[[#This Row],[isAlpha]]," +alpha={}",""),
IF(prj[[#This Row],[isScale]]," +k_0={}",""),
IF(prj[[#This Row],[isFalseE]]," +x_0={}",""),
IF(prj[[#This Row],[isFalseN]]," +y_0={}",""),
IF(prj[[#This Row],[isUnit]]," +units={}","")
))</f>
        <v>+proj=lcca +lon_0={} +lat_0={} +lat_1={} +lat_2={} +x_0={} +y_0={} +units={}</v>
      </c>
    </row>
    <row r="21" spans="1:19" ht="33.75" x14ac:dyDescent="0.25">
      <c r="A21" s="2">
        <v>20</v>
      </c>
      <c r="B21" s="2" t="s">
        <v>364</v>
      </c>
      <c r="C21" s="2" t="s">
        <v>365</v>
      </c>
      <c r="D21" s="2" t="s">
        <v>364</v>
      </c>
      <c r="E21" s="2">
        <v>54026</v>
      </c>
      <c r="F21" s="2" t="s">
        <v>366</v>
      </c>
      <c r="G21" s="2" t="b">
        <v>1</v>
      </c>
      <c r="H21" s="2" t="b">
        <v>1</v>
      </c>
      <c r="I21" s="2" t="b">
        <v>1</v>
      </c>
      <c r="J21" s="2" t="b">
        <v>1</v>
      </c>
      <c r="K21" s="2"/>
      <c r="L21" s="2"/>
      <c r="M21" s="2"/>
      <c r="N21" s="2" t="b">
        <v>1</v>
      </c>
      <c r="O21" s="2" t="b">
        <v>1</v>
      </c>
      <c r="P21" s="2" t="b">
        <v>1</v>
      </c>
      <c r="Q21" s="2"/>
      <c r="R21" s="2">
        <f>COUNTIFS(prj[[#This Row],[isLon]:[isFalseN]],"=ИСТИНА")</f>
        <v>5</v>
      </c>
      <c r="S21" s="10" t="str">
        <f>IF(ISBLANK(prj[[#This Row],[proj_code]]),
"",
CONCATENATE(
"+proj=", prj[[#This Row],[proj_code]],
IF(prj[[#This Row],[isLon]]," +lon_0={}",""),
IF(prj[isLat]," +lat_0={}",""),
IF(prj[[#This Row],[isLat1]]," +lat_1={}",""),
IF(prj[[#This Row],[isLat2]]," +lat_2={}",""),
IF(prj[[#This Row],[isAlpha]]," +alpha={}",""),
IF(prj[[#This Row],[isScale]]," +k_0={}",""),
IF(prj[[#This Row],[isFalseE]]," +x_0={}",""),
IF(prj[[#This Row],[isFalseN]]," +y_0={}",""),
IF(prj[[#This Row],[isUnit]]," +units={}","")
))</f>
        <v>+proj=stere +lon_0={} +lat_0={} +k_0={} +x_0={} +y_0={} +units={}</v>
      </c>
    </row>
    <row r="22" spans="1:19" ht="67.5" x14ac:dyDescent="0.25">
      <c r="A22" s="2">
        <v>21</v>
      </c>
      <c r="B22" s="2" t="s">
        <v>367</v>
      </c>
      <c r="C22" s="2" t="s">
        <v>368</v>
      </c>
      <c r="D22" s="2" t="s">
        <v>369</v>
      </c>
      <c r="E22" s="2"/>
      <c r="F22" s="2"/>
      <c r="G22" s="2" t="b">
        <v>1</v>
      </c>
      <c r="H22" s="2" t="b">
        <v>1</v>
      </c>
      <c r="I22" s="2" t="b">
        <v>1</v>
      </c>
      <c r="J22" s="2" t="b">
        <v>1</v>
      </c>
      <c r="K22" s="2"/>
      <c r="L22" s="2"/>
      <c r="M22" s="2"/>
      <c r="N22" s="2" t="b">
        <v>1</v>
      </c>
      <c r="O22" s="2" t="b">
        <v>1</v>
      </c>
      <c r="P22" s="2" t="b">
        <v>1</v>
      </c>
      <c r="Q22" s="2"/>
      <c r="R22" s="2">
        <f>COUNTIFS(prj[[#This Row],[isLon]:[isFalseN]],"=ИСТИНА")</f>
        <v>5</v>
      </c>
      <c r="S22" s="10" t="str">
        <f>IF(ISBLANK(prj[[#This Row],[proj_code]]),
"",
CONCATENATE(
"+proj=", prj[[#This Row],[proj_code]],
IF(prj[[#This Row],[isLon]]," +lon_0={}",""),
IF(prj[isLat]," +lat_0={}",""),
IF(prj[[#This Row],[isLat1]]," +lat_1={}",""),
IF(prj[[#This Row],[isLat2]]," +lat_2={}",""),
IF(prj[[#This Row],[isAlpha]]," +alpha={}",""),
IF(prj[[#This Row],[isScale]]," +k_0={}",""),
IF(prj[[#This Row],[isFalseE]]," +x_0={}",""),
IF(prj[[#This Row],[isFalseN]]," +y_0={}",""),
IF(prj[[#This Row],[isUnit]]," +units={}","")
))</f>
        <v/>
      </c>
    </row>
    <row r="23" spans="1:19" ht="45" x14ac:dyDescent="0.25">
      <c r="A23" s="2">
        <v>22</v>
      </c>
      <c r="B23" s="2" t="s">
        <v>370</v>
      </c>
      <c r="C23" s="2" t="s">
        <v>371</v>
      </c>
      <c r="D23" s="2" t="s">
        <v>369</v>
      </c>
      <c r="E23" s="2"/>
      <c r="F23" s="2"/>
      <c r="G23" s="2" t="b">
        <v>1</v>
      </c>
      <c r="H23" s="2" t="b">
        <v>1</v>
      </c>
      <c r="I23" s="2" t="b">
        <v>1</v>
      </c>
      <c r="J23" s="2" t="b">
        <v>1</v>
      </c>
      <c r="K23" s="2"/>
      <c r="L23" s="2"/>
      <c r="M23" s="2"/>
      <c r="N23" s="2" t="b">
        <v>1</v>
      </c>
      <c r="O23" s="2" t="b">
        <v>1</v>
      </c>
      <c r="P23" s="2" t="b">
        <v>1</v>
      </c>
      <c r="Q23" s="2"/>
      <c r="R23" s="2">
        <f>COUNTIFS(prj[[#This Row],[isLon]:[isFalseN]],"=ИСТИНА")</f>
        <v>5</v>
      </c>
      <c r="S23" s="10" t="str">
        <f>IF(ISBLANK(prj[[#This Row],[proj_code]]),
"",
CONCATENATE(
"+proj=", prj[[#This Row],[proj_code]],
IF(prj[[#This Row],[isLon]]," +lon_0={}",""),
IF(prj[isLat]," +lat_0={}",""),
IF(prj[[#This Row],[isLat1]]," +lat_1={}",""),
IF(prj[[#This Row],[isLat2]]," +lat_2={}",""),
IF(prj[[#This Row],[isAlpha]]," +alpha={}",""),
IF(prj[[#This Row],[isScale]]," +k_0={}",""),
IF(prj[[#This Row],[isFalseE]]," +x_0={}",""),
IF(prj[[#This Row],[isFalseN]]," +y_0={}",""),
IF(prj[[#This Row],[isUnit]]," +units={}","")
))</f>
        <v/>
      </c>
    </row>
    <row r="24" spans="1:19" ht="56.25" x14ac:dyDescent="0.25">
      <c r="A24" s="2">
        <v>23</v>
      </c>
      <c r="B24" s="2" t="s">
        <v>372</v>
      </c>
      <c r="C24" s="2" t="s">
        <v>373</v>
      </c>
      <c r="D24" s="2" t="s">
        <v>369</v>
      </c>
      <c r="E24" s="2"/>
      <c r="F24" s="2"/>
      <c r="G24" s="2" t="b">
        <v>1</v>
      </c>
      <c r="H24" s="2" t="b">
        <v>1</v>
      </c>
      <c r="I24" s="2" t="b">
        <v>1</v>
      </c>
      <c r="J24" s="2" t="b">
        <v>1</v>
      </c>
      <c r="K24" s="2"/>
      <c r="L24" s="2"/>
      <c r="M24" s="2"/>
      <c r="N24" s="2" t="b">
        <v>1</v>
      </c>
      <c r="O24" s="2" t="b">
        <v>1</v>
      </c>
      <c r="P24" s="2" t="b">
        <v>1</v>
      </c>
      <c r="Q24" s="2"/>
      <c r="R24" s="2">
        <f>COUNTIFS(prj[[#This Row],[isLon]:[isFalseN]],"=ИСТИНА")</f>
        <v>5</v>
      </c>
      <c r="S24" s="10" t="str">
        <f>IF(ISBLANK(prj[[#This Row],[proj_code]]),
"",
CONCATENATE(
"+proj=", prj[[#This Row],[proj_code]],
IF(prj[[#This Row],[isLon]]," +lon_0={}",""),
IF(prj[isLat]," +lat_0={}",""),
IF(prj[[#This Row],[isLat1]]," +lat_1={}",""),
IF(prj[[#This Row],[isLat2]]," +lat_2={}",""),
IF(prj[[#This Row],[isAlpha]]," +alpha={}",""),
IF(prj[[#This Row],[isScale]]," +k_0={}",""),
IF(prj[[#This Row],[isFalseE]]," +x_0={}",""),
IF(prj[[#This Row],[isFalseN]]," +y_0={}",""),
IF(prj[[#This Row],[isUnit]]," +units={}","")
))</f>
        <v/>
      </c>
    </row>
    <row r="25" spans="1:19" ht="45" x14ac:dyDescent="0.25">
      <c r="A25" s="2">
        <v>24</v>
      </c>
      <c r="B25" s="2" t="s">
        <v>374</v>
      </c>
      <c r="C25" s="2" t="s">
        <v>375</v>
      </c>
      <c r="D25" s="2" t="s">
        <v>369</v>
      </c>
      <c r="E25" s="2"/>
      <c r="F25" s="2"/>
      <c r="G25" s="2" t="b">
        <v>1</v>
      </c>
      <c r="H25" s="2" t="b">
        <v>1</v>
      </c>
      <c r="I25" s="2" t="b">
        <v>1</v>
      </c>
      <c r="J25" s="2" t="b">
        <v>1</v>
      </c>
      <c r="K25" s="2"/>
      <c r="L25" s="2"/>
      <c r="M25" s="2"/>
      <c r="N25" s="2" t="b">
        <v>1</v>
      </c>
      <c r="O25" s="2" t="b">
        <v>1</v>
      </c>
      <c r="P25" s="2" t="b">
        <v>1</v>
      </c>
      <c r="Q25" s="2"/>
      <c r="R25" s="2">
        <f>COUNTIFS(prj[[#This Row],[isLon]:[isFalseN]],"=ИСТИНА")</f>
        <v>5</v>
      </c>
      <c r="S25" s="10" t="str">
        <f>IF(ISBLANK(prj[[#This Row],[proj_code]]),
"",
CONCATENATE(
"+proj=", prj[[#This Row],[proj_code]],
IF(prj[[#This Row],[isLon]]," +lon_0={}",""),
IF(prj[isLat]," +lat_0={}",""),
IF(prj[[#This Row],[isLat1]]," +lat_1={}",""),
IF(prj[[#This Row],[isLat2]]," +lat_2={}",""),
IF(prj[[#This Row],[isAlpha]]," +alpha={}",""),
IF(prj[[#This Row],[isScale]]," +k_0={}",""),
IF(prj[[#This Row],[isFalseE]]," +x_0={}",""),
IF(prj[[#This Row],[isFalseN]]," +y_0={}",""),
IF(prj[[#This Row],[isUnit]]," +units={}","")
))</f>
        <v/>
      </c>
    </row>
    <row r="26" spans="1:19" ht="33.75" x14ac:dyDescent="0.25">
      <c r="A26" s="2">
        <v>25</v>
      </c>
      <c r="B26" s="2" t="s">
        <v>376</v>
      </c>
      <c r="C26" s="2" t="s">
        <v>377</v>
      </c>
      <c r="D26" s="2" t="s">
        <v>369</v>
      </c>
      <c r="E26" s="2">
        <v>9815</v>
      </c>
      <c r="F26" s="2" t="s">
        <v>378</v>
      </c>
      <c r="G26" s="2" t="b">
        <v>1</v>
      </c>
      <c r="H26" s="2" t="b">
        <v>1</v>
      </c>
      <c r="I26" s="2" t="b">
        <v>1</v>
      </c>
      <c r="J26" s="2" t="b">
        <v>1</v>
      </c>
      <c r="K26" s="2"/>
      <c r="L26" s="2"/>
      <c r="M26" s="2"/>
      <c r="N26" s="2"/>
      <c r="O26" s="2" t="b">
        <v>1</v>
      </c>
      <c r="P26" s="2" t="b">
        <v>1</v>
      </c>
      <c r="Q26" s="2"/>
      <c r="R26" s="2">
        <f>COUNTIFS(prj[[#This Row],[isLon]:[isFalseN]],"=ИСТИНА")</f>
        <v>4</v>
      </c>
      <c r="S26" s="10" t="str">
        <f>IF(ISBLANK(prj[[#This Row],[proj_code]]),
"",
CONCATENATE(
"+proj=", prj[[#This Row],[proj_code]],
IF(prj[[#This Row],[isLon]]," +lon_0={}",""),
IF(prj[isLat]," +lat_0={}",""),
IF(prj[[#This Row],[isLat1]]," +lat_1={}",""),
IF(prj[[#This Row],[isLat2]]," +lat_2={}",""),
IF(prj[[#This Row],[isAlpha]]," +alpha={}",""),
IF(prj[[#This Row],[isScale]]," +k_0={}",""),
IF(prj[[#This Row],[isFalseE]]," +x_0={}",""),
IF(prj[[#This Row],[isFalseN]]," +y_0={}",""),
IF(prj[[#This Row],[isUnit]]," +units={}","")
))</f>
        <v>+proj=somerc +lon_0={} +lat_0={} +x_0={} +y_0={} +units={}</v>
      </c>
    </row>
    <row r="27" spans="1:19" ht="22.5" x14ac:dyDescent="0.25">
      <c r="A27" s="2">
        <v>26</v>
      </c>
      <c r="B27" s="2" t="s">
        <v>379</v>
      </c>
      <c r="C27" s="2" t="s">
        <v>380</v>
      </c>
      <c r="D27" s="2"/>
      <c r="E27" s="2"/>
      <c r="F27" s="2" t="s">
        <v>336</v>
      </c>
      <c r="G27" s="2" t="b">
        <v>1</v>
      </c>
      <c r="H27" s="2" t="b">
        <v>1</v>
      </c>
      <c r="I27" s="2" t="b">
        <v>1</v>
      </c>
      <c r="J27" s="2"/>
      <c r="K27" s="2" t="b">
        <v>1</v>
      </c>
      <c r="L27" s="2"/>
      <c r="M27" s="2"/>
      <c r="N27" s="2"/>
      <c r="O27" s="2"/>
      <c r="P27" s="2"/>
      <c r="Q27" s="2"/>
      <c r="R27" s="2">
        <f>COUNTIFS(prj[[#This Row],[isLon]:[isFalseN]],"=ИСТИНА")</f>
        <v>2</v>
      </c>
      <c r="S27" s="10" t="str">
        <f>IF(ISBLANK(prj[[#This Row],[proj_code]]),
"",
CONCATENATE(
"+proj=", prj[[#This Row],[proj_code]],
IF(prj[[#This Row],[isLon]]," +lon_0={}",""),
IF(prj[isLat]," +lat_0={}",""),
IF(prj[[#This Row],[isLat1]]," +lat_1={}",""),
IF(prj[[#This Row],[isLat2]]," +lat_2={}",""),
IF(prj[[#This Row],[isAlpha]]," +alpha={}",""),
IF(prj[[#This Row],[isScale]]," +k_0={}",""),
IF(prj[[#This Row],[isFalseE]]," +x_0={}",""),
IF(prj[[#This Row],[isFalseN]]," +y_0={}",""),
IF(prj[[#This Row],[isUnit]]," +units={}","")
))</f>
        <v>+proj=merc +lon_0={} +lat_1={} +units={}</v>
      </c>
    </row>
    <row r="28" spans="1:19" ht="22.5" x14ac:dyDescent="0.25">
      <c r="A28" s="2">
        <v>27</v>
      </c>
      <c r="B28" s="2" t="s">
        <v>381</v>
      </c>
      <c r="C28" s="2" t="s">
        <v>382</v>
      </c>
      <c r="D28" s="2" t="s">
        <v>383</v>
      </c>
      <c r="E28" s="2">
        <v>9818</v>
      </c>
      <c r="F28" s="2" t="s">
        <v>384</v>
      </c>
      <c r="G28" s="2" t="b">
        <v>1</v>
      </c>
      <c r="H28" s="2" t="b">
        <v>1</v>
      </c>
      <c r="I28" s="2" t="b">
        <v>1</v>
      </c>
      <c r="J28" s="2" t="b">
        <v>1</v>
      </c>
      <c r="K28" s="2"/>
      <c r="L28" s="2"/>
      <c r="M28" s="2"/>
      <c r="N28" s="2"/>
      <c r="O28" s="2" t="b">
        <v>1</v>
      </c>
      <c r="P28" s="2" t="b">
        <v>1</v>
      </c>
      <c r="Q28" s="2"/>
      <c r="R28" s="2">
        <f>COUNTIFS(prj[[#This Row],[isLon]:[isFalseN]],"=ИСТИНА")</f>
        <v>4</v>
      </c>
      <c r="S28" s="10" t="str">
        <f>IF(ISBLANK(prj[[#This Row],[proj_code]]),
"",
CONCATENATE(
"+proj=", prj[[#This Row],[proj_code]],
IF(prj[[#This Row],[isLon]]," +lon_0={}",""),
IF(prj[isLat]," +lat_0={}",""),
IF(prj[[#This Row],[isLat1]]," +lat_1={}",""),
IF(prj[[#This Row],[isLat2]]," +lat_2={}",""),
IF(prj[[#This Row],[isAlpha]]," +alpha={}",""),
IF(prj[[#This Row],[isScale]]," +k_0={}",""),
IF(prj[[#This Row],[isFalseE]]," +x_0={}",""),
IF(prj[[#This Row],[isFalseN]]," +y_0={}",""),
IF(prj[[#This Row],[isUnit]]," +units={}","")
))</f>
        <v>+proj=poly +lon_0={} +lat_0={} +x_0={} +y_0={} +units={}</v>
      </c>
    </row>
    <row r="29" spans="1:19" ht="33.75" x14ac:dyDescent="0.25">
      <c r="A29" s="2">
        <v>28</v>
      </c>
      <c r="B29" s="2" t="s">
        <v>385</v>
      </c>
      <c r="C29" s="2" t="s">
        <v>317</v>
      </c>
      <c r="D29" s="2"/>
      <c r="E29" s="2" t="s">
        <v>314</v>
      </c>
      <c r="F29" s="2" t="s">
        <v>315</v>
      </c>
      <c r="G29" s="2" t="b">
        <v>1</v>
      </c>
      <c r="H29" s="2" t="b">
        <v>1</v>
      </c>
      <c r="I29" s="2" t="b">
        <v>1</v>
      </c>
      <c r="J29" s="2" t="b">
        <v>1</v>
      </c>
      <c r="K29" s="2"/>
      <c r="L29" s="2"/>
      <c r="M29" s="2"/>
      <c r="N29" s="2"/>
      <c r="O29" s="2"/>
      <c r="P29" s="2"/>
      <c r="Q29" s="2" t="b">
        <v>1</v>
      </c>
      <c r="R29" s="2">
        <f>COUNTIFS(prj[[#This Row],[isLon]:[isFalseN]],"=ИСТИНА")</f>
        <v>2</v>
      </c>
      <c r="S29" s="10" t="str">
        <f>IF(ISBLANK(prj[[#This Row],[proj_code]]),
"",
CONCATENATE(
"+proj=", prj[[#This Row],[proj_code]],
IF(prj[[#This Row],[isLon]]," +lon_0={}",""),
IF(prj[isLat]," +lat_0={}",""),
IF(prj[[#This Row],[isLat1]]," +lat_1={}",""),
IF(prj[[#This Row],[isLat2]]," +lat_2={}",""),
IF(prj[[#This Row],[isAlpha]]," +alpha={}",""),
IF(prj[[#This Row],[isScale]]," +k_0={}",""),
IF(prj[[#This Row],[isFalseE]]," +x_0={}",""),
IF(prj[[#This Row],[isFalseN]]," +y_0={}",""),
IF(prj[[#This Row],[isUnit]]," +units={}","")
))</f>
        <v>+proj=aeqd +lon_0={} +lat_0={} +units={}</v>
      </c>
    </row>
    <row r="30" spans="1:19" ht="33.75" x14ac:dyDescent="0.25">
      <c r="A30" s="2">
        <v>29</v>
      </c>
      <c r="B30" s="2" t="s">
        <v>386</v>
      </c>
      <c r="C30" s="2" t="s">
        <v>387</v>
      </c>
      <c r="D30" s="2" t="s">
        <v>388</v>
      </c>
      <c r="E30" s="2">
        <v>9820</v>
      </c>
      <c r="F30" s="2" t="s">
        <v>310</v>
      </c>
      <c r="G30" s="2" t="b">
        <v>1</v>
      </c>
      <c r="H30" s="2" t="b">
        <v>1</v>
      </c>
      <c r="I30" s="2" t="b">
        <v>1</v>
      </c>
      <c r="J30" s="2" t="b">
        <v>1</v>
      </c>
      <c r="K30" s="2"/>
      <c r="L30" s="2"/>
      <c r="M30" s="2"/>
      <c r="N30" s="2"/>
      <c r="O30" s="2"/>
      <c r="P30" s="2"/>
      <c r="Q30" s="2" t="b">
        <v>1</v>
      </c>
      <c r="R30" s="2">
        <f>COUNTIFS(prj[[#This Row],[isLon]:[isFalseN]],"=ИСТИНА")</f>
        <v>2</v>
      </c>
      <c r="S30" s="10" t="str">
        <f>IF(ISBLANK(prj[[#This Row],[proj_code]]),
"",
CONCATENATE(
"+proj=", prj[[#This Row],[proj_code]],
IF(prj[[#This Row],[isLon]]," +lon_0={}",""),
IF(prj[isLat]," +lat_0={}",""),
IF(prj[[#This Row],[isLat1]]," +lat_1={}",""),
IF(prj[[#This Row],[isLat2]]," +lat_2={}",""),
IF(prj[[#This Row],[isAlpha]]," +alpha={}",""),
IF(prj[[#This Row],[isScale]]," +k_0={}",""),
IF(prj[[#This Row],[isFalseE]]," +x_0={}",""),
IF(prj[[#This Row],[isFalseN]]," +y_0={}",""),
IF(prj[[#This Row],[isUnit]]," +units={}","")
))</f>
        <v>+proj=laea +lon_0={} +lat_0={} +units={}</v>
      </c>
    </row>
    <row r="31" spans="1:19" ht="22.5" x14ac:dyDescent="0.25">
      <c r="A31" s="2">
        <v>30</v>
      </c>
      <c r="B31" s="2" t="s">
        <v>389</v>
      </c>
      <c r="C31" s="2" t="s">
        <v>390</v>
      </c>
      <c r="D31" s="2" t="s">
        <v>389</v>
      </c>
      <c r="E31" s="2">
        <v>9806</v>
      </c>
      <c r="F31" s="2" t="s">
        <v>391</v>
      </c>
      <c r="G31" s="2" t="b">
        <v>1</v>
      </c>
      <c r="H31" s="2" t="b">
        <v>1</v>
      </c>
      <c r="I31" s="2" t="b">
        <v>1</v>
      </c>
      <c r="J31" s="2" t="b">
        <v>1</v>
      </c>
      <c r="K31" s="2"/>
      <c r="L31" s="2"/>
      <c r="M31" s="2"/>
      <c r="N31" s="2"/>
      <c r="O31" s="2" t="b">
        <v>1</v>
      </c>
      <c r="P31" s="2" t="b">
        <v>1</v>
      </c>
      <c r="Q31" s="2"/>
      <c r="R31" s="2">
        <f>COUNTIFS(prj[[#This Row],[isLon]:[isFalseN]],"=ИСТИНА")</f>
        <v>4</v>
      </c>
      <c r="S31" s="10" t="str">
        <f>IF(ISBLANK(prj[[#This Row],[proj_code]]),
"",
CONCATENATE(
"+proj=", prj[[#This Row],[proj_code]],
IF(prj[[#This Row],[isLon]]," +lon_0={}",""),
IF(prj[isLat]," +lat_0={}",""),
IF(prj[[#This Row],[isLat1]]," +lat_1={}",""),
IF(prj[[#This Row],[isLat2]]," +lat_2={}",""),
IF(prj[[#This Row],[isAlpha]]," +alpha={}",""),
IF(prj[[#This Row],[isScale]]," +k_0={}",""),
IF(prj[[#This Row],[isFalseE]]," +x_0={}",""),
IF(prj[[#This Row],[isFalseN]]," +y_0={}",""),
IF(prj[[#This Row],[isUnit]]," +units={}","")
))</f>
        <v>+proj=cass +lon_0={} +lat_0={} +x_0={} +y_0={} +units={}</v>
      </c>
    </row>
    <row r="32" spans="1:19" ht="33.75" x14ac:dyDescent="0.25">
      <c r="A32" s="2">
        <v>31</v>
      </c>
      <c r="B32" s="2" t="s">
        <v>392</v>
      </c>
      <c r="C32" s="2" t="s">
        <v>393</v>
      </c>
      <c r="D32" s="2" t="s">
        <v>394</v>
      </c>
      <c r="E32" s="2">
        <v>9809</v>
      </c>
      <c r="F32" s="2" t="s">
        <v>395</v>
      </c>
      <c r="G32" s="2" t="b">
        <v>1</v>
      </c>
      <c r="H32" s="2" t="b">
        <v>1</v>
      </c>
      <c r="I32" s="2" t="b">
        <v>1</v>
      </c>
      <c r="J32" s="2" t="b">
        <v>1</v>
      </c>
      <c r="K32" s="2"/>
      <c r="L32" s="2"/>
      <c r="M32" s="2"/>
      <c r="N32" s="2" t="b">
        <v>1</v>
      </c>
      <c r="O32" s="2" t="b">
        <v>1</v>
      </c>
      <c r="P32" s="2" t="b">
        <v>1</v>
      </c>
      <c r="Q32" s="2"/>
      <c r="R32" s="2">
        <f>COUNTIFS(prj[[#This Row],[isLon]:[isFalseN]],"=ИСТИНА")</f>
        <v>5</v>
      </c>
      <c r="S32" s="10" t="str">
        <f>IF(ISBLANK(prj[[#This Row],[proj_code]]),
"",
CONCATENATE(
"+proj=", prj[[#This Row],[proj_code]],
IF(prj[[#This Row],[isLon]]," +lon_0={}",""),
IF(prj[isLat]," +lat_0={}",""),
IF(prj[[#This Row],[isLat1]]," +lat_1={}",""),
IF(prj[[#This Row],[isLat2]]," +lat_2={}",""),
IF(prj[[#This Row],[isAlpha]]," +alpha={}",""),
IF(prj[[#This Row],[isScale]]," +k_0={}",""),
IF(prj[[#This Row],[isFalseE]]," +x_0={}",""),
IF(prj[[#This Row],[isFalseN]]," +y_0={}",""),
IF(prj[[#This Row],[isUnit]]," +units={}","")
))</f>
        <v>+proj=sterea +lon_0={} +lat_0={} +k_0={} +x_0={} +y_0={} +units={}</v>
      </c>
    </row>
    <row r="33" spans="1:19" ht="56.25" x14ac:dyDescent="0.25">
      <c r="A33" s="2">
        <v>32</v>
      </c>
      <c r="B33" s="2" t="s">
        <v>396</v>
      </c>
      <c r="C33" s="2" t="s">
        <v>397</v>
      </c>
      <c r="D33" s="2"/>
      <c r="E33" s="2">
        <v>9819</v>
      </c>
      <c r="F33" s="2" t="s">
        <v>398</v>
      </c>
      <c r="G33" s="2" t="b">
        <v>1</v>
      </c>
      <c r="H33" s="2" t="b">
        <v>1</v>
      </c>
      <c r="I33" s="2" t="b">
        <v>1</v>
      </c>
      <c r="J33" s="2" t="b">
        <v>1</v>
      </c>
      <c r="K33" s="2" t="b">
        <v>1</v>
      </c>
      <c r="L33" s="2"/>
      <c r="M33" s="2" t="b">
        <v>1</v>
      </c>
      <c r="N33" s="2"/>
      <c r="O33" s="2" t="b">
        <v>1</v>
      </c>
      <c r="P33" s="2" t="b">
        <v>1</v>
      </c>
      <c r="Q33" s="2"/>
      <c r="R33" s="2">
        <f>COUNTIFS(prj[[#This Row],[isLon]:[isFalseN]],"=ИСТИНА")</f>
        <v>6</v>
      </c>
      <c r="S33" s="10" t="str">
        <f>IF(ISBLANK(prj[[#This Row],[proj_code]]),
"",
CONCATENATE(
"+proj=", prj[[#This Row],[proj_code]],
IF(prj[[#This Row],[isLon]]," +lon_0={}",""),
IF(prj[isLat]," +lat_0={}",""),
IF(prj[[#This Row],[isLat1]]," +lat_1={}",""),
IF(prj[[#This Row],[isLat2]]," +lat_2={}",""),
IF(prj[[#This Row],[isAlpha]]," +alpha={}",""),
IF(prj[[#This Row],[isScale]]," +k_0={}",""),
IF(prj[[#This Row],[isFalseE]]," +x_0={}",""),
IF(prj[[#This Row],[isFalseN]]," +y_0={}",""),
IF(prj[[#This Row],[isUnit]]," +units={}","")
))</f>
        <v>+proj=krovak +lon_0={} +lat_0={} +lat_1={} +alpha={} +x_0={} +y_0={} +units={}</v>
      </c>
    </row>
    <row r="34" spans="1:19" ht="33.75" x14ac:dyDescent="0.25">
      <c r="A34" s="2">
        <v>33</v>
      </c>
      <c r="B34" s="2" t="s">
        <v>399</v>
      </c>
      <c r="C34" s="2" t="s">
        <v>400</v>
      </c>
      <c r="D34" s="2"/>
      <c r="E34" s="2">
        <v>9842</v>
      </c>
      <c r="F34" s="2" t="s">
        <v>401</v>
      </c>
      <c r="G34" s="2" t="b">
        <v>1</v>
      </c>
      <c r="H34" s="2" t="b">
        <v>1</v>
      </c>
      <c r="I34" s="2" t="b">
        <v>1</v>
      </c>
      <c r="J34" s="2"/>
      <c r="K34" s="2" t="b">
        <v>1</v>
      </c>
      <c r="L34" s="2"/>
      <c r="M34" s="2"/>
      <c r="N34" s="2"/>
      <c r="O34" s="2" t="b">
        <v>1</v>
      </c>
      <c r="P34" s="2" t="b">
        <v>1</v>
      </c>
      <c r="Q34" s="9"/>
      <c r="R34" s="9">
        <f>COUNTIFS(prj[[#This Row],[isLon]:[isFalseN]],"=ИСТИНА")</f>
        <v>4</v>
      </c>
      <c r="S34" s="10" t="str">
        <f>IF(ISBLANK(prj[[#This Row],[proj_code]]),
"",
CONCATENATE(
"+proj=", prj[[#This Row],[proj_code]],
IF(prj[[#This Row],[isLon]]," +lon_0={}",""),
IF(prj[isLat]," +lat_0={}",""),
IF(prj[[#This Row],[isLat1]]," +lat_1={}",""),
IF(prj[[#This Row],[isLat2]]," +lat_2={}",""),
IF(prj[[#This Row],[isAlpha]]," +alpha={}",""),
IF(prj[[#This Row],[isScale]]," +k_0={}",""),
IF(prj[[#This Row],[isFalseE]]," +x_0={}",""),
IF(prj[[#This Row],[isFalseN]]," +y_0={}",""),
IF(prj[[#This Row],[isUnit]]," +units={}","")
))</f>
        <v>+proj=eqc +lon_0={} +lat_1={} +x_0={} +y_0={} +units={}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info src</vt:lpstr>
      <vt:lpstr>ellips</vt:lpstr>
      <vt:lpstr>datum</vt:lpstr>
      <vt:lpstr>unit</vt:lpstr>
      <vt:lpstr>prj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Параметры СК mapinfow.prj</dc:title>
  <dc:subject>ГИС</dc:subject>
  <dc:creator/>
  <cp:keywords>MapInfo; Система координат; proj.4</cp:keywords>
  <cp:lastModifiedBy/>
  <dcterms:created xsi:type="dcterms:W3CDTF">2006-09-16T00:00:00Z</dcterms:created>
  <dcterms:modified xsi:type="dcterms:W3CDTF">2022-02-09T10:02:18Z</dcterms:modified>
  <cp:category>Справочники</cp:category>
  <dc:language>Ru-ru</dc:language>
</cp:coreProperties>
</file>