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i\Desktop\"/>
    </mc:Choice>
  </mc:AlternateContent>
  <bookViews>
    <workbookView xWindow="0" yWindow="0" windowWidth="20490" windowHeight="7755"/>
  </bookViews>
  <sheets>
    <sheet name="Sheet1" sheetId="1" r:id="rId1"/>
  </sheets>
  <externalReferences>
    <externalReference r:id="rId2"/>
  </externalReferences>
  <calcPr calcId="152511" iterate="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9" i="1" l="1"/>
  <c r="D32" i="1"/>
  <c r="D33" i="1"/>
  <c r="D34" i="1"/>
  <c r="D35" i="1"/>
  <c r="D36" i="1"/>
  <c r="D37" i="1"/>
  <c r="D38" i="1"/>
  <c r="D39" i="1"/>
  <c r="G33" i="1"/>
  <c r="D31" i="1"/>
  <c r="D30" i="1"/>
  <c r="D29" i="1"/>
  <c r="E27" i="1"/>
  <c r="F27" i="1"/>
  <c r="G27" i="1"/>
  <c r="B27" i="1"/>
  <c r="C27" i="1"/>
  <c r="D27" i="1"/>
  <c r="E26" i="1"/>
  <c r="F26" i="1"/>
  <c r="G26" i="1"/>
  <c r="B26" i="1"/>
  <c r="C26" i="1"/>
  <c r="D26" i="1"/>
  <c r="E25" i="1"/>
  <c r="F25" i="1"/>
  <c r="G25" i="1"/>
  <c r="B25" i="1"/>
  <c r="C25" i="1"/>
  <c r="D25" i="1"/>
  <c r="E24" i="1"/>
  <c r="F24" i="1"/>
  <c r="G24" i="1"/>
  <c r="B24" i="1"/>
  <c r="C24" i="1"/>
  <c r="D24" i="1"/>
  <c r="E23" i="1"/>
  <c r="F23" i="1"/>
  <c r="G23" i="1"/>
  <c r="B23" i="1"/>
  <c r="C23" i="1"/>
  <c r="D23" i="1"/>
  <c r="E22" i="1"/>
  <c r="F22" i="1"/>
  <c r="G22" i="1"/>
  <c r="B22" i="1"/>
  <c r="C22" i="1"/>
  <c r="D22" i="1"/>
  <c r="E21" i="1"/>
  <c r="F21" i="1"/>
  <c r="G21" i="1"/>
  <c r="B21" i="1"/>
  <c r="C21" i="1"/>
  <c r="D21" i="1"/>
  <c r="E20" i="1"/>
  <c r="F20" i="1"/>
  <c r="G20" i="1"/>
  <c r="B20" i="1"/>
  <c r="C20" i="1"/>
  <c r="D20" i="1"/>
  <c r="E19" i="1"/>
  <c r="F19" i="1"/>
  <c r="G19" i="1"/>
  <c r="B19" i="1"/>
  <c r="C19" i="1"/>
  <c r="D19" i="1"/>
  <c r="E18" i="1"/>
  <c r="F18" i="1"/>
  <c r="G18" i="1"/>
  <c r="B18" i="1"/>
  <c r="C18" i="1"/>
  <c r="D18" i="1"/>
  <c r="E17" i="1"/>
  <c r="F17" i="1"/>
  <c r="G17" i="1"/>
  <c r="B17" i="1"/>
  <c r="C17" i="1"/>
  <c r="D17" i="1"/>
  <c r="F14" i="1"/>
  <c r="D14" i="1"/>
  <c r="C14" i="1"/>
  <c r="F13" i="1"/>
  <c r="D13" i="1"/>
  <c r="B13" i="1"/>
  <c r="F12" i="1"/>
  <c r="D12" i="1"/>
  <c r="F11" i="1"/>
  <c r="D11" i="1"/>
  <c r="B11" i="1"/>
  <c r="C11" i="1"/>
  <c r="F10" i="1"/>
  <c r="D10" i="1"/>
  <c r="B10" i="1"/>
  <c r="C10" i="1"/>
  <c r="F9" i="1"/>
  <c r="D9" i="1"/>
  <c r="C9" i="1"/>
  <c r="B9" i="1"/>
  <c r="A1" i="1"/>
</calcChain>
</file>

<file path=xl/sharedStrings.xml><?xml version="1.0" encoding="utf-8"?>
<sst xmlns="http://schemas.openxmlformats.org/spreadsheetml/2006/main" count="49" uniqueCount="49">
  <si>
    <t>The Royal Flush</t>
  </si>
  <si>
    <r>
      <t>Tesla will be able to pull of the equivalent of a royal flush by</t>
    </r>
    <r>
      <rPr>
        <u/>
        <sz val="12"/>
        <color theme="1"/>
        <rFont val="Calibri (Body)_x0000_"/>
      </rPr>
      <t xml:space="preserve"> increasing revenues ten-fold</t>
    </r>
    <r>
      <rPr>
        <sz val="12"/>
        <color theme="1"/>
        <rFont val="Calibri"/>
        <family val="2"/>
        <scheme val="minor"/>
      </rPr>
      <t xml:space="preserve"> over the next decade, to make itself among the ten largest auto companies in the world in terms of sales, while also </t>
    </r>
    <r>
      <rPr>
        <u/>
        <sz val="12"/>
        <color theme="1"/>
        <rFont val="Calibri (Body)_x0000_"/>
      </rPr>
      <t xml:space="preserve">improving operating margins to match the very top echelon of auto companies </t>
    </r>
    <r>
      <rPr>
        <sz val="12"/>
        <color theme="1"/>
        <rFont val="Calibri"/>
        <family val="2"/>
        <scheme val="minor"/>
      </rPr>
      <t xml:space="preserve">and </t>
    </r>
    <r>
      <rPr>
        <u/>
        <sz val="12"/>
        <color theme="1"/>
        <rFont val="Calibri (Body)_x0000_"/>
      </rPr>
      <t xml:space="preserve"> reinvesting far more efficiently</t>
    </r>
    <r>
      <rPr>
        <sz val="12"/>
        <color theme="1"/>
        <rFont val="Calibri"/>
        <family val="2"/>
        <scheme val="minor"/>
      </rPr>
      <t xml:space="preserve"> than the typical auto company. Along the way, it will be able to manage its debt burden and become an average risk company.</t>
    </r>
  </si>
  <si>
    <t>Tell your story about the company. Keep it focuses on the company's businesses and tie it into the three key levers of value: cash flows, growth and risk</t>
  </si>
  <si>
    <t>The Assumptions</t>
  </si>
  <si>
    <t>Base year</t>
  </si>
  <si>
    <t>Years 1-5</t>
  </si>
  <si>
    <t>Years 6-10</t>
  </si>
  <si>
    <t>After year 10</t>
  </si>
  <si>
    <t>Link to story</t>
  </si>
  <si>
    <t>Revenues (a)</t>
  </si>
  <si>
    <t>High-end mass auto company (BMW like)</t>
  </si>
  <si>
    <t>Tie each assumption to the part of your story that relates to it.</t>
  </si>
  <si>
    <t>Operating margin (b)</t>
  </si>
  <si>
    <t>At the 85th percentile of auto companies</t>
  </si>
  <si>
    <t>Tax rate</t>
  </si>
  <si>
    <t>Global average tax rate, after NOLs run out</t>
  </si>
  <si>
    <t>Reinvestment (c )</t>
  </si>
  <si>
    <t>Sales to capital ratio =</t>
  </si>
  <si>
    <t>RIR =</t>
  </si>
  <si>
    <t>Invest more efficiently than other auto firms</t>
  </si>
  <si>
    <t>Return on capital</t>
  </si>
  <si>
    <t>Marginal ROIC =</t>
  </si>
  <si>
    <t>Earn excess returns in the long term (brand)</t>
  </si>
  <si>
    <t>Cost of capital (d)</t>
  </si>
  <si>
    <t>Move towards average risk company</t>
  </si>
  <si>
    <t>The Cash Flows</t>
  </si>
  <si>
    <t>Revenues</t>
  </si>
  <si>
    <t>Operating Margin</t>
  </si>
  <si>
    <t>EBIT</t>
  </si>
  <si>
    <t>EBIT (1-t)</t>
  </si>
  <si>
    <t xml:space="preserve">Reinvestment </t>
  </si>
  <si>
    <t>FCFF</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</si>
  <si>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</si>
  <si>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Terminal year</t>
  </si>
  <si>
    <t>The Value</t>
  </si>
  <si>
    <t>Terminal value</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</si>
  <si>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</si>
  <si>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PV(Terminal value)</t>
  </si>
  <si>
    <t>PV (CF over next 10 years)</t>
  </si>
  <si>
    <t>Value of operating assets =</t>
  </si>
  <si>
    <t>Adjustment for distress</t>
  </si>
  <si>
    <t>Probability of failure =</t>
  </si>
  <si>
    <t xml:space="preserve"> - Debt &amp; Mnority Interests</t>
  </si>
  <si>
    <t xml:space="preserve"> + Cash &amp; Other Non-operating assets</t>
  </si>
  <si>
    <t>Value of equity</t>
  </si>
  <si>
    <t xml:space="preserve"> - Value of equity options</t>
  </si>
  <si>
    <t>Number of shares</t>
  </si>
  <si>
    <t>Value per share</t>
  </si>
  <si>
    <t>Stock was trading at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</si>
</sst>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_(&quot;$&quot;* #,##0_);_(&quot;$&quot;* \(#,##0\);_(&quot;$&quot;* &quot;-&quot;??_);_(@_)"/>
    <numFmt numFmtId="165" formatCode="_([$$-409]* #,##0_);_([$$-409]* \(#,##0\);_([$$-409]* &quot;-&quot;??_);_(@_)"/>
    <numFmt numFmtId="166" formatCode="&quot;$&quot;#,##0.00"/>
  </numFmts>
  <fonts count="12">
    <font>
      <sz val="11"/>
      <color theme="1"/>
      <name val="Calibri"/>
      <family val="2"/>
      <scheme val="minor"/>
    </font>
    <font>
      <sz val="11"/>
      <color theme="1"/>
      <name val="Calibri"/>
      <family val="2"/>
      <scheme val="minor"/>
    </font>
    <font>
      <b/>
      <sz val="12"/>
      <color theme="1"/>
      <name val="Calibri"/>
      <family val="2"/>
      <scheme val="minor"/>
    </font>
    <font>
      <b/>
      <i/>
      <sz val="12"/>
      <color theme="1"/>
      <name val="Calibri"/>
      <family val="2"/>
      <scheme val="minor"/>
    </font>
    <font>
      <sz val="12"/>
      <color theme="1"/>
      <name val="Calibri"/>
      <family val="2"/>
      <scheme val="minor"/>
    </font>
    <font>
      <u/>
      <sz val="12"/>
      <color theme="1"/>
      <name val="Calibri (Body)_x0000_"/>
    </font>
    <font>
      <i/>
      <sz val="12"/>
      <color rgb="FFFF0000"/>
      <name val="Calibri (Body)"/>
    </font>
    <font>
      <i/>
      <sz val="12"/>
      <color rgb="FFFF0000"/>
      <name val="Geneva"/>
      <family val="2"/>
    </font>
    <font>
      <sz val="12"/>
      <name val="Calibri"/>
      <family val="2"/>
      <scheme val="minor"/>
    </font>
    <font>
      <i/>
      <sz val="12"/>
      <color theme="1"/>
      <name val="Calibri"/>
      <family val="2"/>
      <scheme val="minor"/>
    </font>
    <font>
      <sz val="12"/>
      <color rgb="FFFF0000"/>
      <name val="Calibri"/>
      <family val="2"/>
      <scheme val="minor"/>
    </font>
    <font>
      <sz val="12"/>
      <color rgb="FFFF0000"/>
      <name val="Calibri (Body)"/>
    </font>
  </fonts>
  <fills count="2">
    <fill>
      <patternFill patternType="none"/>
    </fill>
    <fill>
      <patternFill patternType="gray125"/>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15">
    <xf numFmtId="0" fontId="0" fillId="0" borderId="0" xfId="0"/>
    <xf numFmtId="0" fontId="2" fillId="0" borderId="0" xfId="0" applyFont="1" applyBorder="1" applyAlignment="1">
      <alignment horizontal="center"/>
    </xf>
    <xf numFmtId="0" fontId="3" fillId="0" borderId="1" xfId="0" applyFont="1" applyBorder="1" applyAlignment="1">
      <alignment horizontal="center"/>
    </xf>
    <xf numFmtId="0" fontId="4"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6"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3" fillId="0" borderId="5" xfId="0" applyFont="1" applyBorder="1" applyAlignment="1">
      <alignment horizontal="left" vertical="top" wrapText="1"/>
    </xf>
    <xf numFmtId="0" fontId="3" fillId="0" borderId="0" xfId="0" applyFont="1" applyBorder="1" applyAlignment="1">
      <alignment horizontal="left" vertical="top" wrapText="1"/>
    </xf>
    <xf numFmtId="0" fontId="3" fillId="0" borderId="6" xfId="0" applyFont="1" applyBorder="1" applyAlignment="1">
      <alignment horizontal="left" vertical="top" wrapText="1"/>
    </xf>
    <xf numFmtId="0" fontId="7" fillId="0" borderId="5" xfId="0" applyFont="1" applyBorder="1" applyAlignment="1">
      <alignment horizontal="left" wrapText="1"/>
    </xf>
    <xf numFmtId="0" fontId="7" fillId="0" borderId="0" xfId="0" applyFont="1" applyBorder="1" applyAlignment="1">
      <alignment horizontal="left" wrapText="1"/>
    </xf>
    <xf numFmtId="0" fontId="7" fillId="0" borderId="6" xfId="0" applyFont="1" applyBorder="1" applyAlignment="1">
      <alignment horizontal="left"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7" fillId="0" borderId="7" xfId="0" applyFont="1" applyBorder="1" applyAlignment="1">
      <alignment horizontal="left" wrapText="1"/>
    </xf>
    <xf numFmtId="0" fontId="7" fillId="0" borderId="8" xfId="0" applyFont="1" applyBorder="1" applyAlignment="1">
      <alignment horizontal="left" wrapText="1"/>
    </xf>
    <xf numFmtId="0" fontId="7" fillId="0" borderId="9" xfId="0" applyFont="1" applyBorder="1" applyAlignment="1">
      <alignment horizontal="left" wrapText="1"/>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8" fillId="0" borderId="13" xfId="0" applyFont="1" applyBorder="1"/>
    <xf numFmtId="0" fontId="9" fillId="0" borderId="14" xfId="0" applyFont="1" applyBorder="1" applyAlignment="1">
      <alignment horizontal="center"/>
    </xf>
    <xf numFmtId="16" fontId="9" fillId="0" borderId="14" xfId="0" applyNumberFormat="1" applyFont="1" applyBorder="1" applyAlignment="1">
      <alignment horizontal="center"/>
    </xf>
    <xf numFmtId="0" fontId="9" fillId="0" borderId="15" xfId="0" applyFont="1" applyFill="1" applyBorder="1" applyAlignment="1">
      <alignment horizontal="center"/>
    </xf>
    <xf numFmtId="0" fontId="8" fillId="0" borderId="16" xfId="0" applyFont="1" applyBorder="1"/>
    <xf numFmtId="164" fontId="8" fillId="0" borderId="1" xfId="1" applyNumberFormat="1" applyFont="1" applyBorder="1" applyAlignment="1">
      <alignment horizontal="center"/>
    </xf>
    <xf numFmtId="10" fontId="8" fillId="0" borderId="1" xfId="0" applyNumberFormat="1" applyFont="1" applyBorder="1" applyAlignment="1">
      <alignment horizontal="center"/>
    </xf>
    <xf numFmtId="0" fontId="8" fillId="0" borderId="1" xfId="0" applyFont="1" applyBorder="1" applyAlignment="1">
      <alignment horizontal="center"/>
    </xf>
    <xf numFmtId="0" fontId="8" fillId="0" borderId="11" xfId="0" applyFont="1" applyFill="1" applyBorder="1" applyAlignment="1">
      <alignment horizontal="left"/>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10" fontId="8" fillId="0" borderId="10" xfId="0" applyNumberFormat="1" applyFont="1" applyBorder="1" applyAlignment="1">
      <alignment horizontal="center"/>
    </xf>
    <xf numFmtId="10" fontId="8" fillId="0" borderId="12" xfId="0" applyNumberFormat="1" applyFont="1" applyBorder="1" applyAlignment="1">
      <alignment horizontal="center"/>
    </xf>
    <xf numFmtId="0" fontId="8" fillId="0" borderId="11" xfId="0" applyFont="1" applyBorder="1"/>
    <xf numFmtId="0" fontId="10" fillId="0" borderId="5" xfId="0" applyFont="1" applyBorder="1" applyAlignment="1">
      <alignment horizontal="left" vertical="center" wrapText="1"/>
    </xf>
    <xf numFmtId="0" fontId="10" fillId="0" borderId="0" xfId="0" applyFont="1" applyBorder="1" applyAlignment="1">
      <alignment horizontal="left" vertical="center" wrapText="1"/>
    </xf>
    <xf numFmtId="0" fontId="10" fillId="0" borderId="6" xfId="0" applyFont="1" applyBorder="1" applyAlignment="1">
      <alignment horizontal="left" vertical="center" wrapText="1"/>
    </xf>
    <xf numFmtId="2" fontId="8" fillId="0" borderId="10" xfId="0" applyNumberFormat="1" applyFont="1" applyBorder="1" applyAlignment="1"/>
    <xf numFmtId="2" fontId="8" fillId="0" borderId="12" xfId="0" applyNumberFormat="1" applyFont="1" applyBorder="1" applyAlignment="1">
      <alignment horizontal="left"/>
    </xf>
    <xf numFmtId="10" fontId="8" fillId="0" borderId="10" xfId="2" applyNumberFormat="1" applyFont="1" applyBorder="1" applyAlignment="1">
      <alignment horizontal="right"/>
    </xf>
    <xf numFmtId="10" fontId="8" fillId="0" borderId="12" xfId="2" applyNumberFormat="1" applyFont="1" applyBorder="1" applyAlignment="1">
      <alignment horizontal="center"/>
    </xf>
    <xf numFmtId="0" fontId="8" fillId="0" borderId="17" xfId="0" applyFont="1" applyBorder="1"/>
    <xf numFmtId="10" fontId="8" fillId="0" borderId="18" xfId="0" applyNumberFormat="1" applyFont="1" applyBorder="1" applyAlignment="1">
      <alignment horizontal="center"/>
    </xf>
    <xf numFmtId="2" fontId="8" fillId="0" borderId="2" xfId="0" applyNumberFormat="1" applyFont="1" applyBorder="1" applyAlignment="1"/>
    <xf numFmtId="10" fontId="8" fillId="0" borderId="4" xfId="2" applyNumberFormat="1" applyFont="1" applyBorder="1" applyAlignment="1">
      <alignment horizontal="left"/>
    </xf>
    <xf numFmtId="10" fontId="8" fillId="0" borderId="5" xfId="2" applyNumberFormat="1" applyFont="1" applyBorder="1" applyAlignment="1">
      <alignment horizontal="right"/>
    </xf>
    <xf numFmtId="10" fontId="8" fillId="0" borderId="4" xfId="2" applyNumberFormat="1" applyFont="1" applyBorder="1" applyAlignment="1">
      <alignment horizontal="center"/>
    </xf>
    <xf numFmtId="0" fontId="8" fillId="0" borderId="3" xfId="0" applyFont="1" applyBorder="1"/>
    <xf numFmtId="0" fontId="8" fillId="0" borderId="19" xfId="0" applyFont="1" applyFill="1" applyBorder="1"/>
    <xf numFmtId="0" fontId="8" fillId="0" borderId="20" xfId="0" applyFont="1" applyBorder="1" applyAlignment="1">
      <alignment horizontal="center"/>
    </xf>
    <xf numFmtId="0" fontId="8" fillId="0" borderId="21" xfId="0" applyFont="1" applyBorder="1" applyAlignment="1">
      <alignment horizontal="center"/>
    </xf>
    <xf numFmtId="10" fontId="8" fillId="0" borderId="22" xfId="0" applyNumberFormat="1" applyFont="1" applyBorder="1" applyAlignment="1">
      <alignment horizontal="center"/>
    </xf>
    <xf numFmtId="0" fontId="8" fillId="0" borderId="23" xfId="0" applyFont="1" applyBorder="1"/>
    <xf numFmtId="0" fontId="10" fillId="0" borderId="7" xfId="0" applyFont="1" applyBorder="1" applyAlignment="1">
      <alignment horizontal="left" vertical="center" wrapText="1"/>
    </xf>
    <xf numFmtId="0" fontId="10" fillId="0" borderId="8" xfId="0" applyFont="1" applyBorder="1" applyAlignment="1">
      <alignment horizontal="left" vertical="center" wrapText="1"/>
    </xf>
    <xf numFmtId="0" fontId="10" fillId="0" borderId="9" xfId="0" applyFont="1" applyBorder="1" applyAlignment="1">
      <alignment horizontal="left" vertical="center" wrapText="1"/>
    </xf>
    <xf numFmtId="0" fontId="3" fillId="0" borderId="24" xfId="0" applyFont="1" applyFill="1" applyBorder="1" applyAlignment="1">
      <alignment horizontal="center"/>
    </xf>
    <xf numFmtId="0" fontId="9" fillId="0" borderId="25" xfId="0" applyFont="1" applyBorder="1" applyAlignment="1">
      <alignment horizontal="center"/>
    </xf>
    <xf numFmtId="0" fontId="9" fillId="0" borderId="26" xfId="0" applyFont="1" applyBorder="1"/>
    <xf numFmtId="0" fontId="9" fillId="0" borderId="27" xfId="0" applyFont="1" applyBorder="1" applyAlignment="1">
      <alignment horizontal="left"/>
    </xf>
    <xf numFmtId="0" fontId="11"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16" xfId="0" applyFont="1" applyBorder="1" applyAlignment="1">
      <alignment horizontal="center"/>
    </xf>
    <xf numFmtId="165" fontId="8" fillId="0" borderId="1" xfId="1" applyNumberFormat="1" applyFont="1" applyBorder="1"/>
    <xf numFmtId="10" fontId="8" fillId="0" borderId="1" xfId="2" applyNumberFormat="1" applyFont="1" applyBorder="1" applyAlignment="1">
      <alignment horizontal="center"/>
    </xf>
    <xf numFmtId="165" fontId="8" fillId="0" borderId="10" xfId="1" applyNumberFormat="1" applyFont="1" applyBorder="1" applyAlignment="1">
      <alignment horizontal="left"/>
    </xf>
    <xf numFmtId="0" fontId="8" fillId="0" borderId="5" xfId="0" applyFont="1" applyBorder="1" applyAlignment="1">
      <alignment horizontal="left" vertical="center" wrapText="1"/>
    </xf>
    <xf numFmtId="0" fontId="8" fillId="0" borderId="0" xfId="0" applyFont="1" applyBorder="1" applyAlignment="1">
      <alignment horizontal="left" vertical="center" wrapText="1"/>
    </xf>
    <xf numFmtId="0" fontId="8" fillId="0" borderId="6" xfId="0" applyFont="1" applyBorder="1" applyAlignment="1">
      <alignment horizontal="left" vertical="center" wrapText="1"/>
    </xf>
    <xf numFmtId="0" fontId="8" fillId="0" borderId="19" xfId="0" applyFont="1" applyBorder="1" applyAlignment="1">
      <alignment horizontal="center"/>
    </xf>
    <xf numFmtId="165" fontId="8" fillId="0" borderId="22" xfId="1" applyNumberFormat="1" applyFont="1" applyBorder="1"/>
    <xf numFmtId="10" fontId="8" fillId="0" borderId="22" xfId="2" applyNumberFormat="1" applyFont="1" applyBorder="1" applyAlignment="1">
      <alignment horizontal="center"/>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8" fillId="0" borderId="9" xfId="0" applyFont="1" applyBorder="1" applyAlignment="1">
      <alignment horizontal="left" vertical="center" wrapText="1"/>
    </xf>
    <xf numFmtId="0" fontId="3" fillId="0" borderId="24" xfId="0" applyFont="1" applyBorder="1" applyAlignment="1">
      <alignment horizontal="center"/>
    </xf>
    <xf numFmtId="0" fontId="8" fillId="0" borderId="28" xfId="0" applyFont="1" applyFill="1" applyBorder="1" applyAlignment="1">
      <alignment horizontal="left"/>
    </xf>
    <xf numFmtId="0" fontId="8" fillId="0" borderId="29" xfId="0" applyFont="1" applyFill="1" applyBorder="1" applyAlignment="1">
      <alignment horizontal="left"/>
    </xf>
    <xf numFmtId="0" fontId="8" fillId="0" borderId="30" xfId="0" applyFont="1" applyFill="1" applyBorder="1" applyAlignment="1">
      <alignment horizontal="left"/>
    </xf>
    <xf numFmtId="164" fontId="8" fillId="0" borderId="26" xfId="1" applyNumberFormat="1" applyFont="1" applyFill="1" applyBorder="1"/>
    <xf numFmtId="164" fontId="8" fillId="0" borderId="31" xfId="1" applyNumberFormat="1" applyFont="1" applyFill="1" applyBorder="1"/>
    <xf numFmtId="0" fontId="8" fillId="0" borderId="31" xfId="0" applyFont="1" applyBorder="1"/>
    <xf numFmtId="0" fontId="8" fillId="0" borderId="32" xfId="0" applyFont="1" applyBorder="1"/>
    <xf numFmtId="0" fontId="10" fillId="0" borderId="33" xfId="0" applyFont="1" applyBorder="1" applyAlignment="1">
      <alignment horizontal="left" vertical="center" wrapText="1"/>
    </xf>
    <xf numFmtId="0" fontId="10" fillId="0" borderId="0" xfId="0" applyFont="1" applyAlignment="1">
      <alignment horizontal="left" vertical="center" wrapText="1"/>
    </xf>
    <xf numFmtId="0" fontId="8" fillId="0" borderId="34" xfId="0" applyFont="1" applyFill="1" applyBorder="1" applyAlignment="1">
      <alignment horizontal="left"/>
    </xf>
    <xf numFmtId="0" fontId="8" fillId="0" borderId="11" xfId="0" applyFont="1" applyFill="1" applyBorder="1" applyAlignment="1">
      <alignment horizontal="left"/>
    </xf>
    <xf numFmtId="0" fontId="8" fillId="0" borderId="12" xfId="0" applyFont="1" applyFill="1" applyBorder="1" applyAlignment="1">
      <alignment horizontal="left"/>
    </xf>
    <xf numFmtId="164" fontId="8" fillId="0" borderId="1" xfId="1" applyNumberFormat="1" applyFont="1" applyFill="1" applyBorder="1"/>
    <xf numFmtId="164" fontId="8" fillId="0" borderId="0" xfId="1" applyNumberFormat="1" applyFont="1" applyFill="1" applyBorder="1"/>
    <xf numFmtId="0" fontId="8" fillId="0" borderId="0" xfId="0" applyFont="1" applyBorder="1"/>
    <xf numFmtId="0" fontId="8" fillId="0" borderId="35" xfId="0" applyFont="1" applyBorder="1"/>
    <xf numFmtId="164" fontId="8" fillId="0" borderId="10" xfId="1" applyNumberFormat="1" applyFont="1" applyFill="1" applyBorder="1"/>
    <xf numFmtId="164" fontId="8" fillId="0" borderId="10" xfId="1" applyNumberFormat="1" applyFont="1" applyFill="1" applyBorder="1" applyAlignment="1">
      <alignment horizontal="right"/>
    </xf>
    <xf numFmtId="164" fontId="8" fillId="0" borderId="11" xfId="1" applyNumberFormat="1" applyFont="1" applyFill="1" applyBorder="1" applyAlignment="1">
      <alignment horizontal="right"/>
    </xf>
    <xf numFmtId="10" fontId="8" fillId="0" borderId="12" xfId="0" applyNumberFormat="1" applyFont="1" applyBorder="1" applyAlignment="1">
      <alignment horizontal="left"/>
    </xf>
    <xf numFmtId="0" fontId="8" fillId="0" borderId="16" xfId="0" applyFont="1" applyBorder="1" applyAlignment="1">
      <alignment horizontal="left"/>
    </xf>
    <xf numFmtId="0" fontId="8" fillId="0" borderId="1" xfId="0" applyFont="1" applyBorder="1" applyAlignment="1">
      <alignment horizontal="left"/>
    </xf>
    <xf numFmtId="43" fontId="8" fillId="0" borderId="1" xfId="0" applyNumberFormat="1" applyFont="1" applyBorder="1"/>
    <xf numFmtId="0" fontId="8" fillId="0" borderId="0" xfId="0" applyFont="1" applyBorder="1" applyAlignment="1">
      <alignment horizontal="left"/>
    </xf>
    <xf numFmtId="0" fontId="8" fillId="0" borderId="19" xfId="0" applyFont="1" applyBorder="1" applyAlignment="1">
      <alignment horizontal="left"/>
    </xf>
    <xf numFmtId="0" fontId="8" fillId="0" borderId="22" xfId="0" applyFont="1" applyBorder="1" applyAlignment="1">
      <alignment horizontal="left"/>
    </xf>
    <xf numFmtId="44" fontId="10" fillId="0" borderId="20" xfId="1" applyFont="1" applyBorder="1"/>
    <xf numFmtId="0" fontId="8" fillId="0" borderId="36" xfId="0" applyFont="1" applyBorder="1" applyAlignment="1">
      <alignment horizontal="right"/>
    </xf>
    <xf numFmtId="0" fontId="8" fillId="0" borderId="37" xfId="0" applyFont="1" applyBorder="1" applyAlignment="1">
      <alignment horizontal="right"/>
    </xf>
    <xf numFmtId="166" fontId="8" fillId="0" borderId="38" xfId="0" applyNumberFormat="1" applyFont="1" applyBorder="1" applyAlignment="1">
      <alignment horizontal="left"/>
    </xf>
    <xf numFmtId="0" fontId="8" fillId="0" borderId="0" xfId="0" applyFont="1"/>
    <xf numFmtId="165" fontId="8" fillId="0" borderId="0" xfId="0" applyNumberFormat="1" applyFont="1"/>
    <xf numFmtId="0" fontId="8" fillId="0" borderId="0" xfId="0" applyFont="1" applyAlignment="1">
      <alignment horizontal="left"/>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1054100</xdr:colOff>
      <xdr:row>9</xdr:row>
      <xdr:rowOff>88900</xdr:rowOff>
    </xdr:from>
    <xdr:to>
      <xdr:col>3</xdr:col>
      <xdr:colOff>381000</xdr:colOff>
      <xdr:row>9</xdr:row>
      <xdr:rowOff>88900</xdr:rowOff>
    </xdr:to>
    <xdr:cxnSp macro="">
      <xdr:nvCxnSpPr>
        <xdr:cNvPr id="2" name="Straight Arrow Connector 4">
          <a:extLst>
            <a:ext uri="{FF2B5EF4-FFF2-40B4-BE49-F238E27FC236}">
              <a16:creationId xmlns="" xmlns:a16="http://schemas.microsoft.com/office/drawing/2014/main" id="{F3C3383D-3E60-1B4D-B22C-2AACA0377D06}"/>
            </a:ext>
          </a:extLst>
        </xdr:cNvPr>
        <xdr:cNvCxnSpPr>
          <a:cxnSpLocks noChangeShapeType="1"/>
        </xdr:cNvCxnSpPr>
      </xdr:nvCxnSpPr>
      <xdr:spPr bwMode="auto">
        <a:xfrm>
          <a:off x="3263900" y="1793875"/>
          <a:ext cx="508000" cy="0"/>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2</xdr:col>
      <xdr:colOff>1066800</xdr:colOff>
      <xdr:row>10</xdr:row>
      <xdr:rowOff>101600</xdr:rowOff>
    </xdr:from>
    <xdr:to>
      <xdr:col>3</xdr:col>
      <xdr:colOff>381000</xdr:colOff>
      <xdr:row>10</xdr:row>
      <xdr:rowOff>101600</xdr:rowOff>
    </xdr:to>
    <xdr:cxnSp macro="">
      <xdr:nvCxnSpPr>
        <xdr:cNvPr id="3" name="Straight Arrow Connector 6">
          <a:extLst>
            <a:ext uri="{FF2B5EF4-FFF2-40B4-BE49-F238E27FC236}">
              <a16:creationId xmlns="" xmlns:a16="http://schemas.microsoft.com/office/drawing/2014/main" id="{584B2669-8A3D-9A4E-93B2-3A47929E3B44}"/>
            </a:ext>
          </a:extLst>
        </xdr:cNvPr>
        <xdr:cNvCxnSpPr>
          <a:cxnSpLocks noChangeShapeType="1"/>
        </xdr:cNvCxnSpPr>
      </xdr:nvCxnSpPr>
      <xdr:spPr bwMode="auto">
        <a:xfrm>
          <a:off x="3276600" y="2006600"/>
          <a:ext cx="495300" cy="0"/>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2</xdr:col>
      <xdr:colOff>1066800</xdr:colOff>
      <xdr:row>13</xdr:row>
      <xdr:rowOff>76200</xdr:rowOff>
    </xdr:from>
    <xdr:to>
      <xdr:col>3</xdr:col>
      <xdr:colOff>381000</xdr:colOff>
      <xdr:row>13</xdr:row>
      <xdr:rowOff>76200</xdr:rowOff>
    </xdr:to>
    <xdr:cxnSp macro="">
      <xdr:nvCxnSpPr>
        <xdr:cNvPr id="4" name="Straight Arrow Connector 10">
          <a:extLst>
            <a:ext uri="{FF2B5EF4-FFF2-40B4-BE49-F238E27FC236}">
              <a16:creationId xmlns="" xmlns:a16="http://schemas.microsoft.com/office/drawing/2014/main" id="{8F4CF655-09CE-D947-A831-959347E2301E}"/>
            </a:ext>
          </a:extLst>
        </xdr:cNvPr>
        <xdr:cNvCxnSpPr>
          <a:cxnSpLocks noChangeShapeType="1"/>
        </xdr:cNvCxnSpPr>
      </xdr:nvCxnSpPr>
      <xdr:spPr bwMode="auto">
        <a:xfrm>
          <a:off x="3276600" y="2581275"/>
          <a:ext cx="495300" cy="0"/>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2</xdr:col>
      <xdr:colOff>990600</xdr:colOff>
      <xdr:row>8</xdr:row>
      <xdr:rowOff>101600</xdr:rowOff>
    </xdr:from>
    <xdr:to>
      <xdr:col>3</xdr:col>
      <xdr:colOff>317500</xdr:colOff>
      <xdr:row>8</xdr:row>
      <xdr:rowOff>101600</xdr:rowOff>
    </xdr:to>
    <xdr:cxnSp macro="">
      <xdr:nvCxnSpPr>
        <xdr:cNvPr id="5" name="Straight Arrow Connector 4">
          <a:extLst>
            <a:ext uri="{FF2B5EF4-FFF2-40B4-BE49-F238E27FC236}">
              <a16:creationId xmlns="" xmlns:a16="http://schemas.microsoft.com/office/drawing/2014/main" id="{DBD8894E-2AE1-AD48-BBEC-C22585D3F148}"/>
            </a:ext>
          </a:extLst>
        </xdr:cNvPr>
        <xdr:cNvCxnSpPr>
          <a:cxnSpLocks noChangeShapeType="1"/>
        </xdr:cNvCxnSpPr>
      </xdr:nvCxnSpPr>
      <xdr:spPr bwMode="auto">
        <a:xfrm>
          <a:off x="3200400" y="1606550"/>
          <a:ext cx="508000" cy="0"/>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slaRoyalFlus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
      <sheetName val="Valuation output"/>
      <sheetName val="Summary Sheet"/>
      <sheetName val="Stories to Numbers"/>
      <sheetName val="Option value"/>
      <sheetName val="Diagnostics"/>
      <sheetName val="R&amp; D converter"/>
      <sheetName val="Operating lease converter"/>
      <sheetName val="Cost of capital worksheet"/>
      <sheetName val="Synthetic rating"/>
      <sheetName val="Industry Averages(US)"/>
      <sheetName val="Global industry averages"/>
      <sheetName val="Country equity risk premiums"/>
      <sheetName val="Trailing 12 month"/>
      <sheetName val="Answer keys"/>
    </sheetNames>
    <sheetDataSet>
      <sheetData sheetId="0">
        <row r="2">
          <cell r="B2" t="str">
            <v>Tesla</v>
          </cell>
        </row>
        <row r="19">
          <cell r="B19">
            <v>360</v>
          </cell>
        </row>
        <row r="23">
          <cell r="B23">
            <v>0.36</v>
          </cell>
        </row>
        <row r="27">
          <cell r="B27">
            <v>2.25</v>
          </cell>
        </row>
      </sheetData>
      <sheetData sheetId="1">
        <row r="2">
          <cell r="M2">
            <v>0.03</v>
          </cell>
        </row>
        <row r="3">
          <cell r="B3">
            <v>12471.2</v>
          </cell>
          <cell r="C3">
            <v>16960.831999999999</v>
          </cell>
          <cell r="D3">
            <v>23066.731519999998</v>
          </cell>
          <cell r="E3">
            <v>31370.754867199994</v>
          </cell>
          <cell r="F3">
            <v>42664.226619391986</v>
          </cell>
          <cell r="G3">
            <v>58023.348202373098</v>
          </cell>
          <cell r="H3">
            <v>75082.212573870784</v>
          </cell>
          <cell r="I3">
            <v>92200.957040713314</v>
          </cell>
          <cell r="J3">
            <v>107137.51208130886</v>
          </cell>
          <cell r="K3">
            <v>117422.71324111451</v>
          </cell>
          <cell r="L3">
            <v>120945.39463834795</v>
          </cell>
          <cell r="M3">
            <v>124573.75647749839</v>
          </cell>
        </row>
        <row r="4">
          <cell r="B4">
            <v>-0.11368006697205993</v>
          </cell>
          <cell r="C4">
            <v>-6.6944053577647933E-2</v>
          </cell>
          <cell r="D4">
            <v>-2.0208040183235965E-2</v>
          </cell>
          <cell r="E4">
            <v>2.6527973211176031E-2</v>
          </cell>
          <cell r="F4">
            <v>7.3263986605588013E-2</v>
          </cell>
          <cell r="G4">
            <v>0.12</v>
          </cell>
          <cell r="H4">
            <v>0.12</v>
          </cell>
          <cell r="I4">
            <v>0.12</v>
          </cell>
          <cell r="J4">
            <v>0.12</v>
          </cell>
          <cell r="K4">
            <v>0.12</v>
          </cell>
          <cell r="L4">
            <v>0.12</v>
          </cell>
          <cell r="M4">
            <v>0.12</v>
          </cell>
        </row>
        <row r="6">
          <cell r="B6">
            <v>0.25</v>
          </cell>
          <cell r="M6">
            <v>0.25</v>
          </cell>
        </row>
        <row r="7">
          <cell r="C7">
            <v>-1135.4268461294855</v>
          </cell>
          <cell r="D7">
            <v>-466.13343745207555</v>
          </cell>
          <cell r="E7">
            <v>832.20254473145155</v>
          </cell>
          <cell r="F7">
            <v>2536.652930398207</v>
          </cell>
          <cell r="G7">
            <v>5222.1013382135789</v>
          </cell>
          <cell r="H7">
            <v>6757.3991316483698</v>
          </cell>
          <cell r="I7">
            <v>8298.0861336641974</v>
          </cell>
          <cell r="J7">
            <v>9642.3760873177962</v>
          </cell>
          <cell r="K7">
            <v>10568.044191700306</v>
          </cell>
          <cell r="L7">
            <v>10885.085517451314</v>
          </cell>
          <cell r="M7">
            <v>11211.638082974854</v>
          </cell>
        </row>
        <row r="8">
          <cell r="C8">
            <v>1995.3919999999989</v>
          </cell>
          <cell r="D8">
            <v>2713.7331199999994</v>
          </cell>
          <cell r="E8">
            <v>3690.6770431999985</v>
          </cell>
          <cell r="F8">
            <v>5019.3207787519968</v>
          </cell>
          <cell r="G8">
            <v>6826.2762591027167</v>
          </cell>
          <cell r="H8">
            <v>7581.7174984434159</v>
          </cell>
          <cell r="I8">
            <v>7608.330874152236</v>
          </cell>
          <cell r="J8">
            <v>6638.4689069313526</v>
          </cell>
          <cell r="K8">
            <v>4571.2005154691806</v>
          </cell>
          <cell r="L8">
            <v>1565.6361765481934</v>
          </cell>
          <cell r="M8">
            <v>3363.4914248924561</v>
          </cell>
        </row>
        <row r="12">
          <cell r="C12">
            <v>8.2943070510888714E-2</v>
          </cell>
          <cell r="M12">
            <v>7.4999999999999997E-2</v>
          </cell>
        </row>
        <row r="18">
          <cell r="B18">
            <v>174403.25906849775</v>
          </cell>
        </row>
        <row r="19">
          <cell r="B19">
            <v>80367.489476970775</v>
          </cell>
        </row>
        <row r="20">
          <cell r="B20">
            <v>-1983.1822662897994</v>
          </cell>
        </row>
        <row r="21">
          <cell r="B21">
            <v>78384.30721068097</v>
          </cell>
        </row>
        <row r="22">
          <cell r="B22">
            <v>0</v>
          </cell>
        </row>
        <row r="24">
          <cell r="B24">
            <v>78384.30721068097</v>
          </cell>
        </row>
        <row r="25">
          <cell r="B25">
            <v>11874.521291887009</v>
          </cell>
        </row>
        <row r="26">
          <cell r="B26">
            <v>0</v>
          </cell>
        </row>
        <row r="27">
          <cell r="B27">
            <v>2666</v>
          </cell>
        </row>
        <row r="28">
          <cell r="B28">
            <v>0</v>
          </cell>
        </row>
        <row r="30">
          <cell r="B30">
            <v>0</v>
          </cell>
        </row>
        <row r="32">
          <cell r="B32">
            <v>167.5</v>
          </cell>
        </row>
        <row r="40">
          <cell r="B40">
            <v>-8.7089907789248897E-2</v>
          </cell>
          <cell r="M40">
            <v>0.1</v>
          </cell>
        </row>
      </sheetData>
      <sheetData sheetId="2"/>
      <sheetData sheetId="3"/>
      <sheetData sheetId="4"/>
      <sheetData sheetId="5">
        <row r="6">
          <cell r="B6">
            <v>0.33044856509062587</v>
          </cell>
        </row>
      </sheetData>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workbookViewId="0">
      <selection activeCell="A3" sqref="A3:G6"/>
    </sheetView>
  </sheetViews>
  <sheetFormatPr defaultColWidth="11.42578125" defaultRowHeight="15.75"/>
  <cols>
    <col min="1" max="1" width="20.28515625" style="112" customWidth="1"/>
    <col min="2" max="2" width="12.85546875" style="112" bestFit="1" customWidth="1"/>
    <col min="3" max="3" width="17.7109375" style="112" customWidth="1"/>
    <col min="4" max="4" width="16.42578125" style="112" customWidth="1"/>
    <col min="5" max="5" width="13.85546875" style="112" customWidth="1"/>
    <col min="6" max="6" width="24.7109375" style="114" customWidth="1"/>
    <col min="7" max="7" width="39.7109375" style="112" customWidth="1"/>
    <col min="8" max="8" width="17" customWidth="1"/>
  </cols>
  <sheetData>
    <row r="1" spans="1:11">
      <c r="A1" s="1" t="str">
        <f>'[1]Input sheet'!B2</f>
        <v>Tesla</v>
      </c>
      <c r="B1" s="1"/>
      <c r="C1" s="1"/>
      <c r="D1" s="1"/>
      <c r="E1" s="1"/>
      <c r="F1" s="1"/>
      <c r="G1" s="1"/>
    </row>
    <row r="2" spans="1:11">
      <c r="A2" s="2" t="s">
        <v>0</v>
      </c>
      <c r="B2" s="2"/>
      <c r="C2" s="2"/>
      <c r="D2" s="2"/>
      <c r="E2" s="2"/>
      <c r="F2" s="2"/>
      <c r="G2" s="2"/>
    </row>
    <row r="3" spans="1:11" ht="15.95" customHeight="1">
      <c r="A3" s="3" t="s">
        <v>1</v>
      </c>
      <c r="B3" s="4"/>
      <c r="C3" s="4"/>
      <c r="D3" s="4"/>
      <c r="E3" s="4"/>
      <c r="F3" s="4"/>
      <c r="G3" s="5"/>
      <c r="H3" s="6" t="s">
        <v>2</v>
      </c>
      <c r="I3" s="7"/>
      <c r="J3" s="7"/>
      <c r="K3" s="8"/>
    </row>
    <row r="4" spans="1:11" ht="15.95" customHeight="1">
      <c r="A4" s="9"/>
      <c r="B4" s="10"/>
      <c r="C4" s="10"/>
      <c r="D4" s="10"/>
      <c r="E4" s="10"/>
      <c r="F4" s="10"/>
      <c r="G4" s="11"/>
      <c r="H4" s="12"/>
      <c r="I4" s="13"/>
      <c r="J4" s="13"/>
      <c r="K4" s="14"/>
    </row>
    <row r="5" spans="1:11" ht="12" customHeight="1">
      <c r="A5" s="9"/>
      <c r="B5" s="10"/>
      <c r="C5" s="10"/>
      <c r="D5" s="10"/>
      <c r="E5" s="10"/>
      <c r="F5" s="10"/>
      <c r="G5" s="11"/>
      <c r="H5" s="12"/>
      <c r="I5" s="13"/>
      <c r="J5" s="13"/>
      <c r="K5" s="14"/>
    </row>
    <row r="6" spans="1:11" ht="12" customHeight="1">
      <c r="A6" s="15"/>
      <c r="B6" s="16"/>
      <c r="C6" s="16"/>
      <c r="D6" s="16"/>
      <c r="E6" s="16"/>
      <c r="F6" s="16"/>
      <c r="G6" s="17"/>
      <c r="H6" s="18"/>
      <c r="I6" s="19"/>
      <c r="J6" s="19"/>
      <c r="K6" s="20"/>
    </row>
    <row r="7" spans="1:11">
      <c r="A7" s="21" t="s">
        <v>3</v>
      </c>
      <c r="B7" s="22"/>
      <c r="C7" s="22"/>
      <c r="D7" s="22"/>
      <c r="E7" s="22"/>
      <c r="F7" s="22"/>
      <c r="G7" s="23"/>
    </row>
    <row r="8" spans="1:11">
      <c r="A8" s="24"/>
      <c r="B8" s="25" t="s">
        <v>4</v>
      </c>
      <c r="C8" s="26" t="s">
        <v>5</v>
      </c>
      <c r="D8" s="25" t="s">
        <v>6</v>
      </c>
      <c r="E8" s="25"/>
      <c r="F8" s="25" t="s">
        <v>7</v>
      </c>
      <c r="G8" s="27" t="s">
        <v>8</v>
      </c>
    </row>
    <row r="9" spans="1:11">
      <c r="A9" s="28" t="s">
        <v>9</v>
      </c>
      <c r="B9" s="29">
        <f>'[1]Valuation output'!B3</f>
        <v>12471.2</v>
      </c>
      <c r="C9" s="30">
        <f>'[1]Input sheet'!B23</f>
        <v>0.36</v>
      </c>
      <c r="D9" s="30">
        <f>F9</f>
        <v>0.03</v>
      </c>
      <c r="E9" s="31"/>
      <c r="F9" s="30">
        <f>'[1]Valuation output'!M2</f>
        <v>0.03</v>
      </c>
      <c r="G9" s="32" t="s">
        <v>10</v>
      </c>
      <c r="H9" s="33" t="s">
        <v>11</v>
      </c>
      <c r="I9" s="34"/>
      <c r="J9" s="34"/>
      <c r="K9" s="35"/>
    </row>
    <row r="10" spans="1:11">
      <c r="A10" s="28" t="s">
        <v>12</v>
      </c>
      <c r="B10" s="30">
        <f>'[1]Valuation output'!B4</f>
        <v>-0.11368006697205993</v>
      </c>
      <c r="C10" s="36">
        <f>B10</f>
        <v>-0.11368006697205993</v>
      </c>
      <c r="D10" s="37">
        <f>F10</f>
        <v>0.12</v>
      </c>
      <c r="E10" s="37"/>
      <c r="F10" s="30">
        <f>'[1]Valuation output'!M4</f>
        <v>0.12</v>
      </c>
      <c r="G10" s="38" t="s">
        <v>13</v>
      </c>
      <c r="H10" s="39"/>
      <c r="I10" s="40"/>
      <c r="J10" s="40"/>
      <c r="K10" s="41"/>
    </row>
    <row r="11" spans="1:11">
      <c r="A11" s="28" t="s">
        <v>14</v>
      </c>
      <c r="B11" s="30">
        <f>'[1]Valuation output'!B6</f>
        <v>0.25</v>
      </c>
      <c r="C11" s="36">
        <f>B11</f>
        <v>0.25</v>
      </c>
      <c r="D11" s="37">
        <f>F11</f>
        <v>0.25</v>
      </c>
      <c r="E11" s="37"/>
      <c r="F11" s="30">
        <f>'[1]Valuation output'!M6</f>
        <v>0.25</v>
      </c>
      <c r="G11" s="38" t="s">
        <v>15</v>
      </c>
      <c r="H11" s="39"/>
      <c r="I11" s="40"/>
      <c r="J11" s="40"/>
      <c r="K11" s="41"/>
    </row>
    <row r="12" spans="1:11">
      <c r="A12" s="28" t="s">
        <v>16</v>
      </c>
      <c r="B12" s="31"/>
      <c r="C12" s="42" t="s">
        <v>17</v>
      </c>
      <c r="D12" s="43">
        <f>'[1]Input sheet'!B27</f>
        <v>2.25</v>
      </c>
      <c r="E12" s="44" t="s">
        <v>18</v>
      </c>
      <c r="F12" s="45">
        <f>'[1]Valuation output'!M2/'[1]Valuation output'!M40</f>
        <v>0.3</v>
      </c>
      <c r="G12" s="38" t="s">
        <v>19</v>
      </c>
      <c r="H12" s="39"/>
      <c r="I12" s="40"/>
      <c r="J12" s="40"/>
      <c r="K12" s="41"/>
    </row>
    <row r="13" spans="1:11">
      <c r="A13" s="46" t="s">
        <v>20</v>
      </c>
      <c r="B13" s="47">
        <f>'[1]Valuation output'!B40</f>
        <v>-8.7089907789248897E-2</v>
      </c>
      <c r="C13" s="48" t="s">
        <v>21</v>
      </c>
      <c r="D13" s="49">
        <f>[1]Diagnostics!B6</f>
        <v>0.33044856509062587</v>
      </c>
      <c r="E13" s="50"/>
      <c r="F13" s="51">
        <f>'[1]Valuation output'!M40</f>
        <v>0.1</v>
      </c>
      <c r="G13" s="52" t="s">
        <v>22</v>
      </c>
      <c r="H13" s="39"/>
      <c r="I13" s="40"/>
      <c r="J13" s="40"/>
      <c r="K13" s="41"/>
    </row>
    <row r="14" spans="1:11" ht="16.5" thickBot="1">
      <c r="A14" s="53" t="s">
        <v>23</v>
      </c>
      <c r="B14" s="54"/>
      <c r="C14" s="36">
        <f>'[1]Valuation output'!C12</f>
        <v>8.2943070510888714E-2</v>
      </c>
      <c r="D14" s="37">
        <f>F14</f>
        <v>7.4999999999999997E-2</v>
      </c>
      <c r="E14" s="55"/>
      <c r="F14" s="56">
        <f>'[1]Valuation output'!M12</f>
        <v>7.4999999999999997E-2</v>
      </c>
      <c r="G14" s="57" t="s">
        <v>24</v>
      </c>
      <c r="H14" s="58"/>
      <c r="I14" s="59"/>
      <c r="J14" s="59"/>
      <c r="K14" s="60"/>
    </row>
    <row r="15" spans="1:11" ht="16.5" thickBot="1">
      <c r="A15" s="61" t="s">
        <v>25</v>
      </c>
      <c r="B15" s="61"/>
      <c r="C15" s="61"/>
      <c r="D15" s="61"/>
      <c r="E15" s="61"/>
      <c r="F15" s="61"/>
      <c r="G15" s="61"/>
    </row>
    <row r="16" spans="1:11">
      <c r="A16" s="62"/>
      <c r="B16" s="63" t="s">
        <v>26</v>
      </c>
      <c r="C16" s="63" t="s">
        <v>27</v>
      </c>
      <c r="D16" s="63" t="s">
        <v>28</v>
      </c>
      <c r="E16" s="63" t="s">
        <v>29</v>
      </c>
      <c r="F16" s="63" t="s">
        <v>30</v>
      </c>
      <c r="G16" s="64" t="s">
        <v>31</v>
      </c>
      <c r="H16" s="65" t="s">
        <v>32</v>
      </c>
      <c r="I16" s="66"/>
      <c r="J16" s="66"/>
      <c r="K16" s="67"/>
    </row>
    <row r="17" spans="1:11">
      <c r="A17" s="68">
        <v>1</v>
      </c>
      <c r="B17" s="69">
        <f>'[1]Valuation output'!C3</f>
        <v>16960.831999999999</v>
      </c>
      <c r="C17" s="70">
        <f>'[1]Valuation output'!C4</f>
        <v>-6.6944053577647933E-2</v>
      </c>
      <c r="D17" s="29">
        <f>B17*C17</f>
        <v>-1135.4268461294855</v>
      </c>
      <c r="E17" s="69">
        <f>'[1]Valuation output'!C7</f>
        <v>-1135.4268461294855</v>
      </c>
      <c r="F17" s="69">
        <f>'[1]Valuation output'!C8</f>
        <v>1995.3919999999989</v>
      </c>
      <c r="G17" s="71">
        <f>E17-F17</f>
        <v>-3130.8188461294844</v>
      </c>
      <c r="H17" s="72"/>
      <c r="I17" s="73"/>
      <c r="J17" s="73"/>
      <c r="K17" s="74"/>
    </row>
    <row r="18" spans="1:11">
      <c r="A18" s="68">
        <v>2</v>
      </c>
      <c r="B18" s="69">
        <f>'[1]Valuation output'!D3</f>
        <v>23066.731519999998</v>
      </c>
      <c r="C18" s="70">
        <f>'[1]Valuation output'!D4</f>
        <v>-2.0208040183235965E-2</v>
      </c>
      <c r="D18" s="29">
        <f t="shared" ref="D18:D27" si="0">B18*C18</f>
        <v>-466.13343745207555</v>
      </c>
      <c r="E18" s="69">
        <f>'[1]Valuation output'!D7</f>
        <v>-466.13343745207555</v>
      </c>
      <c r="F18" s="69">
        <f>'[1]Valuation output'!D8</f>
        <v>2713.7331199999994</v>
      </c>
      <c r="G18" s="71">
        <f t="shared" ref="G18:G27" si="1">E18-F18</f>
        <v>-3179.8665574520751</v>
      </c>
      <c r="H18" s="72"/>
      <c r="I18" s="73"/>
      <c r="J18" s="73"/>
      <c r="K18" s="74"/>
    </row>
    <row r="19" spans="1:11">
      <c r="A19" s="68">
        <v>3</v>
      </c>
      <c r="B19" s="69">
        <f>'[1]Valuation output'!E3</f>
        <v>31370.754867199994</v>
      </c>
      <c r="C19" s="70">
        <f>'[1]Valuation output'!E4</f>
        <v>2.6527973211176031E-2</v>
      </c>
      <c r="D19" s="29">
        <f t="shared" si="0"/>
        <v>832.20254473145155</v>
      </c>
      <c r="E19" s="69">
        <f>'[1]Valuation output'!E7</f>
        <v>832.20254473145155</v>
      </c>
      <c r="F19" s="69">
        <f>'[1]Valuation output'!E8</f>
        <v>3690.6770431999985</v>
      </c>
      <c r="G19" s="71">
        <f t="shared" si="1"/>
        <v>-2858.4744984685467</v>
      </c>
      <c r="H19" s="72"/>
      <c r="I19" s="73"/>
      <c r="J19" s="73"/>
      <c r="K19" s="74"/>
    </row>
    <row r="20" spans="1:11">
      <c r="A20" s="68">
        <v>4</v>
      </c>
      <c r="B20" s="69">
        <f>'[1]Valuation output'!F3</f>
        <v>42664.226619391986</v>
      </c>
      <c r="C20" s="70">
        <f>'[1]Valuation output'!F4</f>
        <v>7.3263986605588013E-2</v>
      </c>
      <c r="D20" s="29">
        <f t="shared" si="0"/>
        <v>3125.751327580906</v>
      </c>
      <c r="E20" s="69">
        <f>'[1]Valuation output'!F7</f>
        <v>2536.652930398207</v>
      </c>
      <c r="F20" s="69">
        <f>'[1]Valuation output'!F8</f>
        <v>5019.3207787519968</v>
      </c>
      <c r="G20" s="71">
        <f t="shared" si="1"/>
        <v>-2482.6678483537899</v>
      </c>
      <c r="H20" s="72"/>
      <c r="I20" s="73"/>
      <c r="J20" s="73"/>
      <c r="K20" s="74"/>
    </row>
    <row r="21" spans="1:11">
      <c r="A21" s="68">
        <v>5</v>
      </c>
      <c r="B21" s="69">
        <f>'[1]Valuation output'!G3</f>
        <v>58023.348202373098</v>
      </c>
      <c r="C21" s="70">
        <f>'[1]Valuation output'!G4</f>
        <v>0.12</v>
      </c>
      <c r="D21" s="29">
        <f t="shared" si="0"/>
        <v>6962.8017842847712</v>
      </c>
      <c r="E21" s="69">
        <f>'[1]Valuation output'!G7</f>
        <v>5222.1013382135789</v>
      </c>
      <c r="F21" s="69">
        <f>'[1]Valuation output'!G8</f>
        <v>6826.2762591027167</v>
      </c>
      <c r="G21" s="71">
        <f t="shared" si="1"/>
        <v>-1604.1749208891379</v>
      </c>
      <c r="H21" s="72"/>
      <c r="I21" s="73"/>
      <c r="J21" s="73"/>
      <c r="K21" s="74"/>
    </row>
    <row r="22" spans="1:11">
      <c r="A22" s="68">
        <v>6</v>
      </c>
      <c r="B22" s="69">
        <f>'[1]Valuation output'!H3</f>
        <v>75082.212573870784</v>
      </c>
      <c r="C22" s="70">
        <f>'[1]Valuation output'!H4</f>
        <v>0.12</v>
      </c>
      <c r="D22" s="29">
        <f t="shared" si="0"/>
        <v>9009.8655088644937</v>
      </c>
      <c r="E22" s="69">
        <f>'[1]Valuation output'!H7</f>
        <v>6757.3991316483698</v>
      </c>
      <c r="F22" s="69">
        <f>'[1]Valuation output'!H8</f>
        <v>7581.7174984434159</v>
      </c>
      <c r="G22" s="71">
        <f t="shared" si="1"/>
        <v>-824.31836679504613</v>
      </c>
      <c r="H22" s="72"/>
      <c r="I22" s="73"/>
      <c r="J22" s="73"/>
      <c r="K22" s="74"/>
    </row>
    <row r="23" spans="1:11">
      <c r="A23" s="68">
        <v>7</v>
      </c>
      <c r="B23" s="69">
        <f>'[1]Valuation output'!I3</f>
        <v>92200.957040713314</v>
      </c>
      <c r="C23" s="70">
        <f>'[1]Valuation output'!I4</f>
        <v>0.12</v>
      </c>
      <c r="D23" s="29">
        <f t="shared" si="0"/>
        <v>11064.114844885597</v>
      </c>
      <c r="E23" s="69">
        <f>'[1]Valuation output'!I7</f>
        <v>8298.0861336641974</v>
      </c>
      <c r="F23" s="69">
        <f>'[1]Valuation output'!I8</f>
        <v>7608.330874152236</v>
      </c>
      <c r="G23" s="71">
        <f t="shared" si="1"/>
        <v>689.75525951196141</v>
      </c>
      <c r="H23" s="72"/>
      <c r="I23" s="73"/>
      <c r="J23" s="73"/>
      <c r="K23" s="74"/>
    </row>
    <row r="24" spans="1:11">
      <c r="A24" s="68">
        <v>8</v>
      </c>
      <c r="B24" s="69">
        <f>'[1]Valuation output'!J3</f>
        <v>107137.51208130886</v>
      </c>
      <c r="C24" s="70">
        <f>'[1]Valuation output'!J4</f>
        <v>0.12</v>
      </c>
      <c r="D24" s="29">
        <f t="shared" si="0"/>
        <v>12856.501449757063</v>
      </c>
      <c r="E24" s="69">
        <f>'[1]Valuation output'!J7</f>
        <v>9642.3760873177962</v>
      </c>
      <c r="F24" s="69">
        <f>'[1]Valuation output'!J8</f>
        <v>6638.4689069313526</v>
      </c>
      <c r="G24" s="71">
        <f t="shared" si="1"/>
        <v>3003.9071803864435</v>
      </c>
      <c r="H24" s="72"/>
      <c r="I24" s="73"/>
      <c r="J24" s="73"/>
      <c r="K24" s="74"/>
    </row>
    <row r="25" spans="1:11">
      <c r="A25" s="68">
        <v>9</v>
      </c>
      <c r="B25" s="69">
        <f>'[1]Valuation output'!K3</f>
        <v>117422.71324111451</v>
      </c>
      <c r="C25" s="70">
        <f>'[1]Valuation output'!K4</f>
        <v>0.12</v>
      </c>
      <c r="D25" s="29">
        <f t="shared" si="0"/>
        <v>14090.725588933741</v>
      </c>
      <c r="E25" s="69">
        <f>'[1]Valuation output'!K7</f>
        <v>10568.044191700306</v>
      </c>
      <c r="F25" s="69">
        <f>'[1]Valuation output'!K8</f>
        <v>4571.2005154691806</v>
      </c>
      <c r="G25" s="71">
        <f t="shared" si="1"/>
        <v>5996.8436762311258</v>
      </c>
      <c r="H25" s="72"/>
      <c r="I25" s="73"/>
      <c r="J25" s="73"/>
      <c r="K25" s="74"/>
    </row>
    <row r="26" spans="1:11">
      <c r="A26" s="68">
        <v>10</v>
      </c>
      <c r="B26" s="69">
        <f>'[1]Valuation output'!L3</f>
        <v>120945.39463834795</v>
      </c>
      <c r="C26" s="70">
        <f>'[1]Valuation output'!L4</f>
        <v>0.12</v>
      </c>
      <c r="D26" s="29">
        <f t="shared" si="0"/>
        <v>14513.447356601753</v>
      </c>
      <c r="E26" s="69">
        <f>'[1]Valuation output'!L7</f>
        <v>10885.085517451314</v>
      </c>
      <c r="F26" s="69">
        <f>'[1]Valuation output'!L8</f>
        <v>1565.6361765481934</v>
      </c>
      <c r="G26" s="71">
        <f t="shared" si="1"/>
        <v>9319.4493409031202</v>
      </c>
      <c r="H26" s="72"/>
      <c r="I26" s="73"/>
      <c r="J26" s="73"/>
      <c r="K26" s="74"/>
    </row>
    <row r="27" spans="1:11" ht="16.5" thickBot="1">
      <c r="A27" s="75" t="s">
        <v>33</v>
      </c>
      <c r="B27" s="76">
        <f>'[1]Valuation output'!M3</f>
        <v>124573.75647749839</v>
      </c>
      <c r="C27" s="77">
        <f>'[1]Valuation output'!M4</f>
        <v>0.12</v>
      </c>
      <c r="D27" s="29">
        <f t="shared" si="0"/>
        <v>14948.850777299805</v>
      </c>
      <c r="E27" s="76">
        <f>'[1]Valuation output'!M7</f>
        <v>11211.638082974854</v>
      </c>
      <c r="F27" s="76">
        <f>'[1]Valuation output'!M8</f>
        <v>3363.4914248924561</v>
      </c>
      <c r="G27" s="71">
        <f t="shared" si="1"/>
        <v>7848.1466580823981</v>
      </c>
      <c r="H27" s="78"/>
      <c r="I27" s="79"/>
      <c r="J27" s="79"/>
      <c r="K27" s="80"/>
    </row>
    <row r="28" spans="1:11" ht="16.5" thickBot="1">
      <c r="A28" s="81" t="s">
        <v>34</v>
      </c>
      <c r="B28" s="81"/>
      <c r="C28" s="81"/>
      <c r="D28" s="81"/>
      <c r="E28" s="81"/>
      <c r="F28" s="81"/>
      <c r="G28" s="81"/>
    </row>
    <row r="29" spans="1:11">
      <c r="A29" s="82" t="s">
        <v>35</v>
      </c>
      <c r="B29" s="83"/>
      <c r="C29" s="84"/>
      <c r="D29" s="85">
        <f>'[1]Valuation output'!B18</f>
        <v>174403.25906849775</v>
      </c>
      <c r="E29" s="86"/>
      <c r="F29" s="87"/>
      <c r="G29" s="88"/>
      <c r="H29" s="89" t="s">
        <v>36</v>
      </c>
      <c r="I29" s="90"/>
      <c r="J29" s="90"/>
      <c r="K29" s="90"/>
    </row>
    <row r="30" spans="1:11">
      <c r="A30" s="91" t="s">
        <v>37</v>
      </c>
      <c r="B30" s="92"/>
      <c r="C30" s="93"/>
      <c r="D30" s="94">
        <f>'[1]Valuation output'!B19</f>
        <v>80367.489476970775</v>
      </c>
      <c r="E30" s="95"/>
      <c r="F30" s="96"/>
      <c r="G30" s="97"/>
      <c r="H30" s="89"/>
      <c r="I30" s="90"/>
      <c r="J30" s="90"/>
      <c r="K30" s="90"/>
    </row>
    <row r="31" spans="1:11">
      <c r="A31" s="91" t="s">
        <v>38</v>
      </c>
      <c r="B31" s="92"/>
      <c r="C31" s="93"/>
      <c r="D31" s="94">
        <f>'[1]Valuation output'!B20</f>
        <v>-1983.1822662897994</v>
      </c>
      <c r="E31" s="95"/>
      <c r="F31" s="96"/>
      <c r="G31" s="97"/>
      <c r="H31" s="89"/>
      <c r="I31" s="90"/>
      <c r="J31" s="90"/>
      <c r="K31" s="90"/>
    </row>
    <row r="32" spans="1:11">
      <c r="A32" s="91" t="s">
        <v>39</v>
      </c>
      <c r="B32" s="92"/>
      <c r="C32" s="93"/>
      <c r="D32" s="94">
        <f>'[1]Valuation output'!B21</f>
        <v>78384.30721068097</v>
      </c>
      <c r="E32" s="95"/>
      <c r="F32" s="96"/>
      <c r="G32" s="97"/>
      <c r="H32" s="89"/>
      <c r="I32" s="90"/>
      <c r="J32" s="90"/>
      <c r="K32" s="90"/>
    </row>
    <row r="33" spans="1:11">
      <c r="A33" s="91" t="s">
        <v>40</v>
      </c>
      <c r="B33" s="92"/>
      <c r="C33" s="93"/>
      <c r="D33" s="98">
        <f>D32-'[1]Valuation output'!B24</f>
        <v>0</v>
      </c>
      <c r="E33" s="99" t="s">
        <v>41</v>
      </c>
      <c r="F33" s="100"/>
      <c r="G33" s="101">
        <f>'[1]Valuation output'!B22</f>
        <v>0</v>
      </c>
      <c r="H33" s="40"/>
      <c r="I33" s="90"/>
      <c r="J33" s="90"/>
      <c r="K33" s="90"/>
    </row>
    <row r="34" spans="1:11">
      <c r="A34" s="91" t="s">
        <v>42</v>
      </c>
      <c r="B34" s="92"/>
      <c r="C34" s="93"/>
      <c r="D34" s="94">
        <f>'[1]Valuation output'!B25+'[1]Valuation output'!B26</f>
        <v>11874.521291887009</v>
      </c>
      <c r="E34" s="95"/>
      <c r="F34" s="96"/>
      <c r="G34" s="97"/>
      <c r="H34" s="89"/>
      <c r="I34" s="90"/>
      <c r="J34" s="90"/>
      <c r="K34" s="90"/>
    </row>
    <row r="35" spans="1:11">
      <c r="A35" s="91" t="s">
        <v>43</v>
      </c>
      <c r="B35" s="92"/>
      <c r="C35" s="93"/>
      <c r="D35" s="94">
        <f>'[1]Valuation output'!B27+'[1]Valuation output'!B28</f>
        <v>2666</v>
      </c>
      <c r="E35" s="95"/>
      <c r="F35" s="96"/>
      <c r="G35" s="97"/>
      <c r="H35" s="89"/>
      <c r="I35" s="90"/>
      <c r="J35" s="90"/>
      <c r="K35" s="90"/>
    </row>
    <row r="36" spans="1:11">
      <c r="A36" s="91" t="s">
        <v>44</v>
      </c>
      <c r="B36" s="92"/>
      <c r="C36" s="93"/>
      <c r="D36" s="94">
        <f>D32-D33-D34+D35</f>
        <v>69175.785918793961</v>
      </c>
      <c r="E36" s="95"/>
      <c r="F36" s="96"/>
      <c r="G36" s="97"/>
      <c r="H36" s="89"/>
      <c r="I36" s="90"/>
      <c r="J36" s="90"/>
      <c r="K36" s="90"/>
    </row>
    <row r="37" spans="1:11">
      <c r="A37" s="91" t="s">
        <v>45</v>
      </c>
      <c r="B37" s="92"/>
      <c r="C37" s="93"/>
      <c r="D37" s="94">
        <f>'[1]Valuation output'!B30</f>
        <v>0</v>
      </c>
      <c r="E37" s="95"/>
      <c r="F37" s="96"/>
      <c r="G37" s="97"/>
      <c r="H37" s="89"/>
      <c r="I37" s="90"/>
      <c r="J37" s="90"/>
      <c r="K37" s="90"/>
    </row>
    <row r="38" spans="1:11" ht="16.5" thickBot="1">
      <c r="A38" s="102" t="s">
        <v>46</v>
      </c>
      <c r="B38" s="103"/>
      <c r="C38" s="103"/>
      <c r="D38" s="104">
        <f>'[1]Valuation output'!B32</f>
        <v>167.5</v>
      </c>
      <c r="E38" s="96"/>
      <c r="F38" s="105"/>
      <c r="G38" s="97"/>
      <c r="H38" s="89"/>
      <c r="I38" s="90"/>
      <c r="J38" s="90"/>
      <c r="K38" s="90"/>
    </row>
    <row r="39" spans="1:11" ht="16.5" thickBot="1">
      <c r="A39" s="106" t="s">
        <v>47</v>
      </c>
      <c r="B39" s="107"/>
      <c r="C39" s="107"/>
      <c r="D39" s="108">
        <f>(D36-D37)/D38</f>
        <v>412.98976667936694</v>
      </c>
      <c r="E39" s="109" t="s">
        <v>48</v>
      </c>
      <c r="F39" s="110"/>
      <c r="G39" s="111">
        <f>'[1]Input sheet'!B19</f>
        <v>360</v>
      </c>
      <c r="H39" s="89"/>
      <c r="I39" s="90"/>
      <c r="J39" s="90"/>
      <c r="K39" s="90"/>
    </row>
    <row r="44" spans="1:11">
      <c r="E44" s="113"/>
    </row>
  </sheetData>
  <mergeCells count="23">
    <mergeCell ref="E39:F39"/>
    <mergeCell ref="A34:C34"/>
    <mergeCell ref="A35:C35"/>
    <mergeCell ref="A36:C36"/>
    <mergeCell ref="A37:C37"/>
    <mergeCell ref="A38:C38"/>
    <mergeCell ref="A39:C39"/>
    <mergeCell ref="A15:G15"/>
    <mergeCell ref="H16:K27"/>
    <mergeCell ref="A28:G28"/>
    <mergeCell ref="A29:C29"/>
    <mergeCell ref="H29:K39"/>
    <mergeCell ref="A30:C30"/>
    <mergeCell ref="A31:C31"/>
    <mergeCell ref="A32:C32"/>
    <mergeCell ref="A33:C33"/>
    <mergeCell ref="E33:F33"/>
    <mergeCell ref="A1:G1"/>
    <mergeCell ref="A2:G2"/>
    <mergeCell ref="A3:G6"/>
    <mergeCell ref="H3:K6"/>
    <mergeCell ref="A7:G7"/>
    <mergeCell ref="H9:K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dc:creator>
  <cp:lastModifiedBy>Mani</cp:lastModifiedBy>
  <dcterms:created xsi:type="dcterms:W3CDTF">2019-01-11T05:09:04Z</dcterms:created>
  <dcterms:modified xsi:type="dcterms:W3CDTF">2019-01-11T05:10:45Z</dcterms:modified>
</cp:coreProperties>
</file>