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mantegna/Documents/GitHub/vrestor-preprocessing/"/>
    </mc:Choice>
  </mc:AlternateContent>
  <xr:revisionPtr revIDLastSave="0" documentId="13_ncr:1_{F3D3E1B8-1951-3149-A1DD-AD10F8B60C94}" xr6:coauthVersionLast="47" xr6:coauthVersionMax="47" xr10:uidLastSave="{00000000-0000-0000-0000-000000000000}"/>
  <bookViews>
    <workbookView xWindow="-20" yWindow="500" windowWidth="26540" windowHeight="20000" xr2:uid="{EC1580FC-26FD-0C43-9489-748265C35A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81" i="1"/>
  <c r="C77" i="1"/>
  <c r="C76" i="1"/>
  <c r="C71" i="1"/>
  <c r="C65" i="1"/>
  <c r="C64" i="1"/>
  <c r="C59" i="1"/>
  <c r="C57" i="1"/>
  <c r="C58" i="1"/>
  <c r="C70" i="1" s="1"/>
  <c r="C56" i="1"/>
  <c r="C68" i="1" s="1"/>
  <c r="C69" i="1" s="1"/>
  <c r="C52" i="1"/>
  <c r="C43" i="1"/>
  <c r="C47" i="1" s="1"/>
  <c r="C54" i="1" s="1"/>
  <c r="C22" i="1"/>
  <c r="C44" i="1" s="1"/>
  <c r="C46" i="1" s="1"/>
  <c r="C55" i="1" s="1"/>
  <c r="C90" i="1" l="1"/>
  <c r="C78" i="1"/>
  <c r="C79" i="1"/>
  <c r="C80" i="1"/>
  <c r="C66" i="1"/>
  <c r="C67" i="1"/>
  <c r="C45" i="1"/>
  <c r="C89" i="1" s="1"/>
  <c r="C91" i="1" s="1"/>
  <c r="C53" i="1" l="1"/>
</calcChain>
</file>

<file path=xl/sharedStrings.xml><?xml version="1.0" encoding="utf-8"?>
<sst xmlns="http://schemas.openxmlformats.org/spreadsheetml/2006/main" count="163" uniqueCount="82">
  <si>
    <t>VREStor Cost Calculations</t>
  </si>
  <si>
    <t>By: Gabriel Mantegna and Aneesha Manocha</t>
  </si>
  <si>
    <t>Calculations are done for sample standalone storage, PV+storage, and wind+storage resources.</t>
  </si>
  <si>
    <t>Variable</t>
  </si>
  <si>
    <t>Value</t>
  </si>
  <si>
    <t>Notes</t>
  </si>
  <si>
    <t>Units</t>
  </si>
  <si>
    <t>Inputs (all values 2022$)</t>
  </si>
  <si>
    <t>$/MW-ac</t>
  </si>
  <si>
    <t>$/MWh-ac</t>
  </si>
  <si>
    <t>$/MW-dc</t>
  </si>
  <si>
    <t>$/MWh-dc</t>
  </si>
  <si>
    <t>Grid connection cost for PV/wind</t>
  </si>
  <si>
    <t>Grid connection cost for standalone storage</t>
  </si>
  <si>
    <t>This spreadsheet describes how costs for co-located VRE and storage for a future year are currently calculated in the VREStor module pre-processing.</t>
  </si>
  <si>
    <t>2022 PV $/MW-ac from NREL</t>
  </si>
  <si>
    <t>2022 4hr storage $/MWh-ac from NREL</t>
  </si>
  <si>
    <t>2022 PV $/MW-dc from NREL</t>
  </si>
  <si>
    <t>2022 Storage $/MWh-dc from NREL</t>
  </si>
  <si>
    <t>2022 Inverter $/MW-ac from NREL</t>
  </si>
  <si>
    <t>2045 PV $/MW-ac from PG</t>
  </si>
  <si>
    <t>2045 4hr storage $/MWh-ac from PG</t>
  </si>
  <si>
    <t>2045 Wind $/MW-ac from PG</t>
  </si>
  <si>
    <t>PV regional cost multiplier</t>
  </si>
  <si>
    <t>Storage regional cost multiplier</t>
  </si>
  <si>
    <t>Wind regional cost multiplier</t>
  </si>
  <si>
    <t>Sample value</t>
  </si>
  <si>
    <t>Calculations are illustrative; sample values for regional cost multipliers and CRFs are used.</t>
  </si>
  <si>
    <t>PV capital recovery factor</t>
  </si>
  <si>
    <t>Storage capital recovery factor</t>
  </si>
  <si>
    <t>Wind capital recovery factor</t>
  </si>
  <si>
    <t>Calculations</t>
  </si>
  <si>
    <t>Step 1. Calculate 2045 PV, storage, and inverter costs</t>
  </si>
  <si>
    <t>This step introduces uncertainty, because these two numbers are from diferent sources.</t>
  </si>
  <si>
    <t>4hr storage cost reduction factor 2022-&gt;2045</t>
  </si>
  <si>
    <t>PV cost reduction factor 2022-&gt;2045</t>
  </si>
  <si>
    <t>2045 PV $/MW-dc</t>
  </si>
  <si>
    <t>2045 Storage $/MWh-dc</t>
  </si>
  <si>
    <t>2045 Inverter $/MW-ac</t>
  </si>
  <si>
    <t>Arbitrarily assumes inverter cost reductions will follow solar.</t>
  </si>
  <si>
    <t>PV Fixed O&amp;M</t>
  </si>
  <si>
    <t>Storage Fixed O&amp;M</t>
  </si>
  <si>
    <t>Wind Fixed O&amp;M</t>
  </si>
  <si>
    <t>PV Fixed O&amp;M cost allocation to PV device</t>
  </si>
  <si>
    <t>PV Fixed O&amp;M cost allocation to grid connection</t>
  </si>
  <si>
    <t>PV Fixed O&amp;M cost allocation to inverter</t>
  </si>
  <si>
    <t>Source?</t>
  </si>
  <si>
    <t>Step 2. Calculate colocated PV+storage costs</t>
  </si>
  <si>
    <t>Interconnection cost</t>
  </si>
  <si>
    <t>Solar cost</t>
  </si>
  <si>
    <t>$/MW-yr-ac</t>
  </si>
  <si>
    <t>$/MW-yr-dc</t>
  </si>
  <si>
    <t>Inverter cost</t>
  </si>
  <si>
    <t>Storage cost</t>
  </si>
  <si>
    <t>$/MWh-yr-dc</t>
  </si>
  <si>
    <t>Fixed O&amp;M interconnection</t>
  </si>
  <si>
    <t>Fixed O&amp;M solar</t>
  </si>
  <si>
    <t>Fixed O&amp;M inverter</t>
  </si>
  <si>
    <t>Fixed O&amp;M storage</t>
  </si>
  <si>
    <t>$/MWh-yr-ac</t>
  </si>
  <si>
    <t>Takes the AC value and assumes it to be a DC value.</t>
  </si>
  <si>
    <t>Takes the AC value and assumes it to be a DC value (but probably not a problem for the storage component). Also assumes that the FOM per MWh for storage is only for the storage component and not for the inverter or grid connection component.</t>
  </si>
  <si>
    <t>Step 3. Calculate colocated wind+storage costs</t>
  </si>
  <si>
    <t>Wind cost</t>
  </si>
  <si>
    <t>Assume to be same as PV</t>
  </si>
  <si>
    <t>Fixed O&amp;M wind</t>
  </si>
  <si>
    <t>Wind FOM minus interconnection</t>
  </si>
  <si>
    <t>Also note that there is no such thing as AC vs DC MWh, but $/MWh values are reported as AC or DC to clarify whether we are talking about BTM or FOM.</t>
  </si>
  <si>
    <t>Step 4. Calculate standalone storage costs</t>
  </si>
  <si>
    <t>Possible source of error- different GCC between standalone and colocated storage (makes sense it would be different but is this real?)</t>
  </si>
  <si>
    <t>Arbitrarily assumes inverter should use storage cost multiplier and CRF, but probably goodto have this be consistent across all configurations (PV+storage vs wind+storage vs standalnoe storage)</t>
  </si>
  <si>
    <t>Using storage cost multiplier and CRF</t>
  </si>
  <si>
    <t>Checking: how would 2045 PV costs come out if we composed them from the components here?</t>
  </si>
  <si>
    <t>MW-ac</t>
  </si>
  <si>
    <t>PV cost</t>
  </si>
  <si>
    <t>$</t>
  </si>
  <si>
    <t>Total cost</t>
  </si>
  <si>
    <t>For reference: PV cost from PG</t>
  </si>
  <si>
    <t>Inverter size</t>
  </si>
  <si>
    <t>MW-dc</t>
  </si>
  <si>
    <t>PV size</t>
  </si>
  <si>
    <t>Error relative to PG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</si>
</sst>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5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7">
    <xf numFmtId="0" fontId="0" fillId="0" borderId="0" xfId="0"/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4" fillId="6" borderId="0" xfId="0" applyFont="1" applyFill="1"/>
    <xf numFmtId="165" fontId="2" fillId="2" borderId="1" xfId="2" applyNumberFormat="1"/>
    <xf numFmtId="0" fontId="2" fillId="2" borderId="1" xfId="2"/>
    <xf numFmtId="0" fontId="0" fillId="4" borderId="2" xfId="4" applyFont="1"/>
    <xf numFmtId="0" fontId="0" fillId="5" borderId="2" xfId="4" applyFont="1" applyFill="1"/>
    <xf numFmtId="0" fontId="0" fillId="7" borderId="2" xfId="4" applyFont="1" applyFill="1"/>
    <xf numFmtId="165" fontId="3" fillId="3" borderId="1" xfId="3" applyNumberFormat="1"/>
    <xf numFmtId="2" fontId="3" fillId="3" borderId="1" xfId="3" applyNumberFormat="1"/>
    <xf numFmtId="6" fontId="2" fillId="2" borderId="1" xfId="2" applyNumberFormat="1"/>
    <xf numFmtId="0" fontId="0" fillId="4" borderId="2" xfId="4" applyFont="1" applyAlignment="1">
      <alignment wrapText="1"/>
    </xf>
    <xf numFmtId="1" fontId="3" fillId="3" borderId="1" xfId="3" applyNumberFormat="1"/>
    <xf numFmtId="9" fontId="3" fillId="3" borderId="1" xfId="1" applyFont="1" applyFill="1" applyBorder="1"/>
  </cellXfs>
  <cellStyles count="5">
    <cellStyle name="Calculation" xfId="3" builtinId="22"/>
    <cellStyle name="Input" xfId="2" builtinId="20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2B49-01A2-0441-AAD5-517C21F0C903}">
  <dimension ref="B2:E93"/>
  <sheetViews>
    <sheetView tabSelected="1" zoomScale="125" workbookViewId="0">
      <selection activeCell="E92" sqref="E92"/>
    </sheetView>
  </sheetViews>
  <sheetFormatPr baseColWidth="10" defaultRowHeight="16" x14ac:dyDescent="0.2"/>
  <cols>
    <col min="1" max="1" width="10.83203125" style="1"/>
    <col min="2" max="2" width="39.6640625" style="1" customWidth="1"/>
    <col min="3" max="3" width="14" style="1" bestFit="1" customWidth="1"/>
    <col min="4" max="4" width="13" style="1" bestFit="1" customWidth="1"/>
    <col min="5" max="5" width="75" style="1" bestFit="1" customWidth="1"/>
    <col min="6" max="16384" width="10.83203125" style="1"/>
  </cols>
  <sheetData>
    <row r="2" spans="2:5" ht="24" x14ac:dyDescent="0.3">
      <c r="B2" s="4" t="s">
        <v>0</v>
      </c>
    </row>
    <row r="4" spans="2:5" x14ac:dyDescent="0.2">
      <c r="B4" s="1" t="s">
        <v>1</v>
      </c>
    </row>
    <row r="6" spans="2:5" x14ac:dyDescent="0.2">
      <c r="B6" s="1" t="s">
        <v>14</v>
      </c>
    </row>
    <row r="7" spans="2:5" x14ac:dyDescent="0.2">
      <c r="B7" s="1" t="s">
        <v>2</v>
      </c>
    </row>
    <row r="8" spans="2:5" x14ac:dyDescent="0.2">
      <c r="B8" s="1" t="s">
        <v>27</v>
      </c>
    </row>
    <row r="9" spans="2:5" x14ac:dyDescent="0.2">
      <c r="B9" s="1" t="s">
        <v>67</v>
      </c>
    </row>
    <row r="11" spans="2:5" ht="19" x14ac:dyDescent="0.25">
      <c r="B11" s="3" t="s">
        <v>7</v>
      </c>
    </row>
    <row r="13" spans="2:5" x14ac:dyDescent="0.2">
      <c r="B13" s="5" t="s">
        <v>3</v>
      </c>
      <c r="C13" s="5" t="s">
        <v>4</v>
      </c>
      <c r="D13" s="5" t="s">
        <v>6</v>
      </c>
      <c r="E13" s="5" t="s">
        <v>5</v>
      </c>
    </row>
    <row r="14" spans="2:5" x14ac:dyDescent="0.2">
      <c r="B14" s="10" t="s">
        <v>15</v>
      </c>
      <c r="C14" s="6">
        <v>1309972.1084418981</v>
      </c>
      <c r="D14" s="8" t="s">
        <v>8</v>
      </c>
      <c r="E14" s="8"/>
    </row>
    <row r="15" spans="2:5" x14ac:dyDescent="0.2">
      <c r="B15" s="10" t="s">
        <v>16</v>
      </c>
      <c r="C15" s="6">
        <v>424188.97063185222</v>
      </c>
      <c r="D15" s="8" t="s">
        <v>9</v>
      </c>
      <c r="E15" s="8"/>
    </row>
    <row r="16" spans="2:5" x14ac:dyDescent="0.2">
      <c r="B16" s="10" t="s">
        <v>17</v>
      </c>
      <c r="C16" s="6">
        <v>811187.08202009415</v>
      </c>
      <c r="D16" s="8" t="s">
        <v>10</v>
      </c>
      <c r="E16" s="8"/>
    </row>
    <row r="17" spans="2:5" x14ac:dyDescent="0.2">
      <c r="B17" s="10" t="s">
        <v>18</v>
      </c>
      <c r="C17" s="6">
        <v>405376.94633838109</v>
      </c>
      <c r="D17" s="8" t="s">
        <v>11</v>
      </c>
      <c r="E17" s="8"/>
    </row>
    <row r="18" spans="2:5" x14ac:dyDescent="0.2">
      <c r="B18" s="10" t="s">
        <v>19</v>
      </c>
      <c r="C18" s="6">
        <v>132508.02379789943</v>
      </c>
      <c r="D18" s="8" t="s">
        <v>8</v>
      </c>
      <c r="E18" s="8"/>
    </row>
    <row r="19" spans="2:5" x14ac:dyDescent="0.2">
      <c r="B19" s="10" t="s">
        <v>12</v>
      </c>
      <c r="C19" s="6">
        <v>4000</v>
      </c>
      <c r="D19" s="8" t="s">
        <v>8</v>
      </c>
      <c r="E19" s="8"/>
    </row>
    <row r="20" spans="2:5" x14ac:dyDescent="0.2">
      <c r="B20" s="10" t="s">
        <v>13</v>
      </c>
      <c r="C20" s="6">
        <v>2000</v>
      </c>
      <c r="D20" s="8" t="s">
        <v>8</v>
      </c>
      <c r="E20" s="8"/>
    </row>
    <row r="21" spans="2:5" x14ac:dyDescent="0.2">
      <c r="B21" s="10" t="s">
        <v>20</v>
      </c>
      <c r="C21" s="6">
        <v>630556.245</v>
      </c>
      <c r="D21" s="8" t="s">
        <v>8</v>
      </c>
      <c r="E21" s="8"/>
    </row>
    <row r="22" spans="2:5" x14ac:dyDescent="0.2">
      <c r="B22" s="10" t="s">
        <v>21</v>
      </c>
      <c r="C22" s="6">
        <f>C21/4+C20</f>
        <v>159639.06125</v>
      </c>
      <c r="D22" s="8" t="s">
        <v>9</v>
      </c>
      <c r="E22" s="8"/>
    </row>
    <row r="23" spans="2:5" x14ac:dyDescent="0.2">
      <c r="B23" s="10" t="s">
        <v>22</v>
      </c>
      <c r="C23" s="6">
        <v>879445.73100000003</v>
      </c>
      <c r="D23" s="8" t="s">
        <v>8</v>
      </c>
      <c r="E23" s="8"/>
    </row>
    <row r="24" spans="2:5" x14ac:dyDescent="0.2">
      <c r="B24" s="10" t="s">
        <v>23</v>
      </c>
      <c r="C24" s="7">
        <v>1.1000000000000001</v>
      </c>
      <c r="D24" s="8"/>
      <c r="E24" s="8" t="s">
        <v>26</v>
      </c>
    </row>
    <row r="25" spans="2:5" x14ac:dyDescent="0.2">
      <c r="B25" s="10" t="s">
        <v>24</v>
      </c>
      <c r="C25" s="7">
        <v>1.2</v>
      </c>
      <c r="D25" s="8"/>
      <c r="E25" s="8" t="s">
        <v>26</v>
      </c>
    </row>
    <row r="26" spans="2:5" x14ac:dyDescent="0.2">
      <c r="B26" s="10" t="s">
        <v>25</v>
      </c>
      <c r="C26" s="7">
        <v>1.3</v>
      </c>
      <c r="D26" s="8"/>
      <c r="E26" s="8" t="s">
        <v>26</v>
      </c>
    </row>
    <row r="27" spans="2:5" x14ac:dyDescent="0.2">
      <c r="B27" s="10" t="s">
        <v>28</v>
      </c>
      <c r="C27" s="7">
        <v>0.1</v>
      </c>
      <c r="D27" s="8"/>
      <c r="E27" s="8" t="s">
        <v>26</v>
      </c>
    </row>
    <row r="28" spans="2:5" x14ac:dyDescent="0.2">
      <c r="B28" s="10" t="s">
        <v>29</v>
      </c>
      <c r="C28" s="7">
        <v>0.15</v>
      </c>
      <c r="D28" s="8"/>
      <c r="E28" s="8" t="s">
        <v>26</v>
      </c>
    </row>
    <row r="29" spans="2:5" x14ac:dyDescent="0.2">
      <c r="B29" s="10" t="s">
        <v>30</v>
      </c>
      <c r="C29" s="7">
        <v>0.12</v>
      </c>
      <c r="D29" s="8"/>
      <c r="E29" s="8" t="s">
        <v>26</v>
      </c>
    </row>
    <row r="30" spans="2:5" x14ac:dyDescent="0.2">
      <c r="B30" s="10" t="s">
        <v>40</v>
      </c>
      <c r="C30" s="13">
        <v>15000</v>
      </c>
      <c r="D30" s="8" t="s">
        <v>50</v>
      </c>
      <c r="E30" s="8"/>
    </row>
    <row r="31" spans="2:5" x14ac:dyDescent="0.2">
      <c r="B31" s="10" t="s">
        <v>41</v>
      </c>
      <c r="C31" s="13">
        <v>3500</v>
      </c>
      <c r="D31" s="8" t="s">
        <v>59</v>
      </c>
      <c r="E31" s="8"/>
    </row>
    <row r="32" spans="2:5" x14ac:dyDescent="0.2">
      <c r="B32" s="10" t="s">
        <v>42</v>
      </c>
      <c r="C32" s="13">
        <v>35000</v>
      </c>
      <c r="D32" s="8" t="s">
        <v>50</v>
      </c>
      <c r="E32" s="8"/>
    </row>
    <row r="33" spans="2:5" x14ac:dyDescent="0.2">
      <c r="B33" s="10" t="s">
        <v>44</v>
      </c>
      <c r="C33" s="7">
        <v>0.1</v>
      </c>
      <c r="D33" s="8"/>
      <c r="E33" s="8" t="s">
        <v>46</v>
      </c>
    </row>
    <row r="34" spans="2:5" x14ac:dyDescent="0.2">
      <c r="B34" s="10" t="s">
        <v>43</v>
      </c>
      <c r="C34" s="7">
        <v>0.63</v>
      </c>
      <c r="D34" s="8"/>
      <c r="E34" s="8" t="s">
        <v>46</v>
      </c>
    </row>
    <row r="35" spans="2:5" x14ac:dyDescent="0.2">
      <c r="B35" s="10" t="s">
        <v>45</v>
      </c>
      <c r="C35" s="7">
        <v>0.27</v>
      </c>
      <c r="D35" s="8"/>
      <c r="E35" s="8" t="s">
        <v>46</v>
      </c>
    </row>
    <row r="38" spans="2:5" ht="19" x14ac:dyDescent="0.25">
      <c r="B38" s="3" t="s">
        <v>31</v>
      </c>
    </row>
    <row r="40" spans="2:5" x14ac:dyDescent="0.2">
      <c r="B40" s="2" t="s">
        <v>32</v>
      </c>
    </row>
    <row r="42" spans="2:5" x14ac:dyDescent="0.2">
      <c r="B42" s="5" t="s">
        <v>3</v>
      </c>
      <c r="C42" s="5" t="s">
        <v>4</v>
      </c>
      <c r="D42" s="5" t="s">
        <v>6</v>
      </c>
      <c r="E42" s="5" t="s">
        <v>5</v>
      </c>
    </row>
    <row r="43" spans="2:5" x14ac:dyDescent="0.2">
      <c r="B43" s="9" t="s">
        <v>35</v>
      </c>
      <c r="C43" s="12">
        <f>C21/C14</f>
        <v>0.48135089360795147</v>
      </c>
      <c r="D43" s="8"/>
      <c r="E43" s="8" t="s">
        <v>33</v>
      </c>
    </row>
    <row r="44" spans="2:5" x14ac:dyDescent="0.2">
      <c r="B44" s="9" t="s">
        <v>34</v>
      </c>
      <c r="C44" s="12">
        <f>C22/C15</f>
        <v>0.37633949089295993</v>
      </c>
      <c r="D44" s="8"/>
      <c r="E44" s="8" t="s">
        <v>33</v>
      </c>
    </row>
    <row r="45" spans="2:5" x14ac:dyDescent="0.2">
      <c r="B45" s="9" t="s">
        <v>36</v>
      </c>
      <c r="C45" s="11">
        <f>C16*C43</f>
        <v>390465.62681359897</v>
      </c>
      <c r="D45" s="8" t="s">
        <v>10</v>
      </c>
      <c r="E45" s="8"/>
    </row>
    <row r="46" spans="2:5" x14ac:dyDescent="0.2">
      <c r="B46" s="9" t="s">
        <v>37</v>
      </c>
      <c r="C46" s="11">
        <f>C17*C44</f>
        <v>152559.35360472908</v>
      </c>
      <c r="D46" s="8" t="s">
        <v>11</v>
      </c>
      <c r="E46" s="8"/>
    </row>
    <row r="47" spans="2:5" x14ac:dyDescent="0.2">
      <c r="B47" s="9" t="s">
        <v>38</v>
      </c>
      <c r="C47" s="11">
        <f>C18*C43</f>
        <v>63782.855665342591</v>
      </c>
      <c r="D47" s="8" t="s">
        <v>8</v>
      </c>
      <c r="E47" s="8" t="s">
        <v>39</v>
      </c>
    </row>
    <row r="49" spans="2:5" x14ac:dyDescent="0.2">
      <c r="B49" s="2" t="s">
        <v>47</v>
      </c>
    </row>
    <row r="51" spans="2:5" x14ac:dyDescent="0.2">
      <c r="B51" s="5" t="s">
        <v>3</v>
      </c>
      <c r="C51" s="5" t="s">
        <v>4</v>
      </c>
      <c r="D51" s="5" t="s">
        <v>6</v>
      </c>
      <c r="E51" s="5" t="s">
        <v>5</v>
      </c>
    </row>
    <row r="52" spans="2:5" x14ac:dyDescent="0.2">
      <c r="B52" s="9" t="s">
        <v>48</v>
      </c>
      <c r="C52" s="11">
        <f>C19</f>
        <v>4000</v>
      </c>
      <c r="D52" s="8" t="s">
        <v>50</v>
      </c>
      <c r="E52" s="8"/>
    </row>
    <row r="53" spans="2:5" x14ac:dyDescent="0.2">
      <c r="B53" s="9" t="s">
        <v>49</v>
      </c>
      <c r="C53" s="11">
        <f>C45*C24*C27</f>
        <v>42951.218949495895</v>
      </c>
      <c r="D53" s="8" t="s">
        <v>51</v>
      </c>
      <c r="E53" s="8"/>
    </row>
    <row r="54" spans="2:5" ht="51" x14ac:dyDescent="0.2">
      <c r="B54" s="9" t="s">
        <v>52</v>
      </c>
      <c r="C54" s="11">
        <f>C47*C25*C28</f>
        <v>11480.914019761665</v>
      </c>
      <c r="D54" s="8" t="s">
        <v>50</v>
      </c>
      <c r="E54" s="14" t="s">
        <v>70</v>
      </c>
    </row>
    <row r="55" spans="2:5" x14ac:dyDescent="0.2">
      <c r="B55" s="9" t="s">
        <v>53</v>
      </c>
      <c r="C55" s="11">
        <f>C46*C25*C28</f>
        <v>27460.683648851234</v>
      </c>
      <c r="D55" s="8" t="s">
        <v>54</v>
      </c>
      <c r="E55" s="8"/>
    </row>
    <row r="56" spans="2:5" x14ac:dyDescent="0.2">
      <c r="B56" s="9" t="s">
        <v>55</v>
      </c>
      <c r="C56" s="11">
        <f>$C$30*C33</f>
        <v>1500</v>
      </c>
      <c r="D56" s="8" t="s">
        <v>50</v>
      </c>
      <c r="E56" s="8" t="s">
        <v>60</v>
      </c>
    </row>
    <row r="57" spans="2:5" x14ac:dyDescent="0.2">
      <c r="B57" s="9" t="s">
        <v>56</v>
      </c>
      <c r="C57" s="11">
        <f t="shared" ref="C57:C58" si="0">$C$30*C34</f>
        <v>9450</v>
      </c>
      <c r="D57" s="8" t="s">
        <v>51</v>
      </c>
      <c r="E57" s="8" t="s">
        <v>60</v>
      </c>
    </row>
    <row r="58" spans="2:5" x14ac:dyDescent="0.2">
      <c r="B58" s="9" t="s">
        <v>57</v>
      </c>
      <c r="C58" s="11">
        <f t="shared" si="0"/>
        <v>4050.0000000000005</v>
      </c>
      <c r="D58" s="8" t="s">
        <v>50</v>
      </c>
      <c r="E58" s="8"/>
    </row>
    <row r="59" spans="2:5" ht="51" x14ac:dyDescent="0.2">
      <c r="B59" s="9" t="s">
        <v>58</v>
      </c>
      <c r="C59" s="11">
        <f>C31</f>
        <v>3500</v>
      </c>
      <c r="D59" s="8" t="s">
        <v>54</v>
      </c>
      <c r="E59" s="14" t="s">
        <v>61</v>
      </c>
    </row>
    <row r="61" spans="2:5" x14ac:dyDescent="0.2">
      <c r="B61" s="2" t="s">
        <v>62</v>
      </c>
    </row>
    <row r="63" spans="2:5" x14ac:dyDescent="0.2">
      <c r="B63" s="5" t="s">
        <v>3</v>
      </c>
      <c r="C63" s="5" t="s">
        <v>4</v>
      </c>
      <c r="D63" s="5" t="s">
        <v>6</v>
      </c>
      <c r="E63" s="5" t="s">
        <v>5</v>
      </c>
    </row>
    <row r="64" spans="2:5" x14ac:dyDescent="0.2">
      <c r="B64" s="9" t="s">
        <v>48</v>
      </c>
      <c r="C64" s="11">
        <f>C19</f>
        <v>4000</v>
      </c>
      <c r="D64" s="8" t="s">
        <v>50</v>
      </c>
      <c r="E64" s="8"/>
    </row>
    <row r="65" spans="2:5" x14ac:dyDescent="0.2">
      <c r="B65" s="9" t="s">
        <v>63</v>
      </c>
      <c r="C65" s="11">
        <f>C23*C26*C29</f>
        <v>137193.53403600003</v>
      </c>
      <c r="D65" s="8" t="s">
        <v>50</v>
      </c>
      <c r="E65" s="8"/>
    </row>
    <row r="66" spans="2:5" ht="51" x14ac:dyDescent="0.2">
      <c r="B66" s="9" t="s">
        <v>52</v>
      </c>
      <c r="C66" s="11">
        <f>C47*C25*C28</f>
        <v>11480.914019761665</v>
      </c>
      <c r="D66" s="8" t="s">
        <v>50</v>
      </c>
      <c r="E66" s="14" t="s">
        <v>70</v>
      </c>
    </row>
    <row r="67" spans="2:5" x14ac:dyDescent="0.2">
      <c r="B67" s="9" t="s">
        <v>53</v>
      </c>
      <c r="C67" s="11">
        <f>C46*C25*C28</f>
        <v>27460.683648851234</v>
      </c>
      <c r="D67" s="8" t="s">
        <v>54</v>
      </c>
      <c r="E67" s="8"/>
    </row>
    <row r="68" spans="2:5" x14ac:dyDescent="0.2">
      <c r="B68" s="9" t="s">
        <v>55</v>
      </c>
      <c r="C68" s="11">
        <f>C56</f>
        <v>1500</v>
      </c>
      <c r="D68" s="8" t="s">
        <v>50</v>
      </c>
      <c r="E68" s="8" t="s">
        <v>64</v>
      </c>
    </row>
    <row r="69" spans="2:5" x14ac:dyDescent="0.2">
      <c r="B69" s="9" t="s">
        <v>65</v>
      </c>
      <c r="C69" s="11">
        <f>C32-C68</f>
        <v>33500</v>
      </c>
      <c r="D69" s="8" t="s">
        <v>50</v>
      </c>
      <c r="E69" s="8" t="s">
        <v>66</v>
      </c>
    </row>
    <row r="70" spans="2:5" x14ac:dyDescent="0.2">
      <c r="B70" s="9" t="s">
        <v>57</v>
      </c>
      <c r="C70" s="11">
        <f>C58</f>
        <v>4050.0000000000005</v>
      </c>
      <c r="D70" s="8" t="s">
        <v>50</v>
      </c>
      <c r="E70" s="8" t="s">
        <v>64</v>
      </c>
    </row>
    <row r="71" spans="2:5" ht="51" x14ac:dyDescent="0.2">
      <c r="B71" s="9" t="s">
        <v>58</v>
      </c>
      <c r="C71" s="11">
        <f>C31</f>
        <v>3500</v>
      </c>
      <c r="D71" s="8" t="s">
        <v>54</v>
      </c>
      <c r="E71" s="14" t="s">
        <v>61</v>
      </c>
    </row>
    <row r="73" spans="2:5" x14ac:dyDescent="0.2">
      <c r="B73" s="2" t="s">
        <v>68</v>
      </c>
    </row>
    <row r="75" spans="2:5" x14ac:dyDescent="0.2">
      <c r="B75" s="5" t="s">
        <v>3</v>
      </c>
      <c r="C75" s="5" t="s">
        <v>4</v>
      </c>
      <c r="D75" s="5" t="s">
        <v>6</v>
      </c>
      <c r="E75" s="5" t="s">
        <v>5</v>
      </c>
    </row>
    <row r="76" spans="2:5" ht="34" x14ac:dyDescent="0.2">
      <c r="B76" s="9" t="s">
        <v>48</v>
      </c>
      <c r="C76" s="11">
        <f>C20</f>
        <v>2000</v>
      </c>
      <c r="D76" s="8" t="s">
        <v>50</v>
      </c>
      <c r="E76" s="14" t="s">
        <v>69</v>
      </c>
    </row>
    <row r="77" spans="2:5" x14ac:dyDescent="0.2">
      <c r="B77" s="9" t="s">
        <v>52</v>
      </c>
      <c r="C77" s="11">
        <f>C47*C25*C28</f>
        <v>11480.914019761665</v>
      </c>
      <c r="D77" s="8" t="s">
        <v>50</v>
      </c>
      <c r="E77" s="8" t="s">
        <v>71</v>
      </c>
    </row>
    <row r="78" spans="2:5" x14ac:dyDescent="0.2">
      <c r="B78" s="9" t="s">
        <v>53</v>
      </c>
      <c r="C78" s="11">
        <f>C46*C25*C28</f>
        <v>27460.683648851234</v>
      </c>
      <c r="D78" s="8" t="s">
        <v>54</v>
      </c>
      <c r="E78" s="8"/>
    </row>
    <row r="79" spans="2:5" x14ac:dyDescent="0.2">
      <c r="B79" s="9" t="s">
        <v>55</v>
      </c>
      <c r="C79" s="11">
        <f>C56</f>
        <v>1500</v>
      </c>
      <c r="D79" s="8" t="s">
        <v>50</v>
      </c>
      <c r="E79" s="8" t="s">
        <v>64</v>
      </c>
    </row>
    <row r="80" spans="2:5" x14ac:dyDescent="0.2">
      <c r="B80" s="9" t="s">
        <v>57</v>
      </c>
      <c r="C80" s="11">
        <f>C58</f>
        <v>4050.0000000000005</v>
      </c>
      <c r="D80" s="8" t="s">
        <v>50</v>
      </c>
      <c r="E80" s="8" t="s">
        <v>64</v>
      </c>
    </row>
    <row r="81" spans="2:5" ht="51" x14ac:dyDescent="0.2">
      <c r="B81" s="9" t="s">
        <v>58</v>
      </c>
      <c r="C81" s="11">
        <f>C31</f>
        <v>3500</v>
      </c>
      <c r="D81" s="8" t="s">
        <v>54</v>
      </c>
      <c r="E81" s="14" t="s">
        <v>61</v>
      </c>
    </row>
    <row r="84" spans="2:5" x14ac:dyDescent="0.2">
      <c r="B84" s="2" t="s">
        <v>72</v>
      </c>
    </row>
    <row r="86" spans="2:5" x14ac:dyDescent="0.2">
      <c r="B86" s="5" t="s">
        <v>3</v>
      </c>
      <c r="C86" s="5" t="s">
        <v>4</v>
      </c>
      <c r="D86" s="5" t="s">
        <v>6</v>
      </c>
      <c r="E86" s="5" t="s">
        <v>5</v>
      </c>
    </row>
    <row r="87" spans="2:5" x14ac:dyDescent="0.2">
      <c r="B87" s="9" t="s">
        <v>80</v>
      </c>
      <c r="C87" s="15">
        <v>100</v>
      </c>
      <c r="D87" s="8" t="s">
        <v>79</v>
      </c>
      <c r="E87" s="8"/>
    </row>
    <row r="88" spans="2:5" x14ac:dyDescent="0.2">
      <c r="B88" s="9" t="s">
        <v>78</v>
      </c>
      <c r="C88" s="15">
        <v>77</v>
      </c>
      <c r="D88" s="8" t="s">
        <v>73</v>
      </c>
      <c r="E88" s="8"/>
    </row>
    <row r="89" spans="2:5" x14ac:dyDescent="0.2">
      <c r="B89" s="9" t="s">
        <v>74</v>
      </c>
      <c r="C89" s="11">
        <f>C45*C87</f>
        <v>39046562.681359895</v>
      </c>
      <c r="D89" s="8" t="s">
        <v>75</v>
      </c>
      <c r="E89" s="8"/>
    </row>
    <row r="90" spans="2:5" x14ac:dyDescent="0.2">
      <c r="B90" s="9" t="s">
        <v>52</v>
      </c>
      <c r="C90" s="11">
        <f>C47*C88</f>
        <v>4911279.8862313796</v>
      </c>
      <c r="D90" s="8" t="s">
        <v>75</v>
      </c>
      <c r="E90" s="8"/>
    </row>
    <row r="91" spans="2:5" x14ac:dyDescent="0.2">
      <c r="B91" s="9" t="s">
        <v>76</v>
      </c>
      <c r="C91" s="11">
        <f>(C89+C90)/C88</f>
        <v>570881.07230638014</v>
      </c>
      <c r="D91" s="8" t="s">
        <v>8</v>
      </c>
      <c r="E91" s="8"/>
    </row>
    <row r="92" spans="2:5" x14ac:dyDescent="0.2">
      <c r="B92" s="9" t="s">
        <v>77</v>
      </c>
      <c r="C92" s="11">
        <f>C21</f>
        <v>630556.245</v>
      </c>
      <c r="D92" s="8" t="s">
        <v>8</v>
      </c>
      <c r="E92" s="8"/>
    </row>
    <row r="93" spans="2:5" x14ac:dyDescent="0.2">
      <c r="B93" s="9" t="s">
        <v>81</v>
      </c>
      <c r="C93" s="16">
        <f>(C92-C91)/C92</f>
        <v>9.4638936917704863E-2</v>
      </c>
      <c r="D93" s="8"/>
      <c r="E93" s="8"/>
    </row>
  </sheetData>
  <pageMargins left="0.7" right="0.7" top="0.75" bottom="0.75" header="0.3" footer="0.3"/>
  <ignoredErrors>
    <ignoredError sqref="C6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A. Mantegna</dc:creator>
  <cp:lastModifiedBy>Gabriel A. Mantegna</cp:lastModifiedBy>
  <dcterms:created xsi:type="dcterms:W3CDTF">2023-07-28T23:02:54Z</dcterms:created>
  <dcterms:modified xsi:type="dcterms:W3CDTF">2023-07-29T01:35:57Z</dcterms:modified>
</cp:coreProperties>
</file>