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BFA0DDE5-D70C-4F34-B9C9-8DE61B495CA0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etalles" sheetId="3" r:id="rId1"/>
    <sheet name="Lista pública" sheetId="2" r:id="rId2"/>
    <sheet name="Nombr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I34" i="3"/>
  <c r="G33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K33" i="3"/>
  <c r="K3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" i="2"/>
  <c r="T37" i="3"/>
  <c r="T45" i="3"/>
  <c r="W39" i="3"/>
  <c r="B44" i="2"/>
  <c r="D44" i="2"/>
  <c r="E44" i="2"/>
  <c r="F44" i="2"/>
  <c r="G44" i="2"/>
  <c r="K44" i="2" s="1"/>
  <c r="H44" i="2"/>
  <c r="L44" i="2"/>
  <c r="N44" i="2"/>
  <c r="P44" i="2" s="1"/>
  <c r="O44" i="2"/>
  <c r="A44" i="2"/>
  <c r="E38" i="3"/>
  <c r="E39" i="3"/>
  <c r="E40" i="3"/>
  <c r="E41" i="3"/>
  <c r="E42" i="3"/>
  <c r="E43" i="3"/>
  <c r="E44" i="3"/>
  <c r="E45" i="3"/>
  <c r="C44" i="2" s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T33" i="3" s="1"/>
  <c r="E34" i="3"/>
  <c r="E35" i="3"/>
  <c r="E36" i="3"/>
  <c r="E37" i="3"/>
  <c r="E4" i="3"/>
  <c r="X45" i="3"/>
  <c r="C33" i="3"/>
  <c r="F12" i="3"/>
  <c r="F11" i="3"/>
  <c r="F5" i="3"/>
  <c r="V8" i="3"/>
  <c r="H32" i="2"/>
  <c r="H36" i="2"/>
  <c r="G32" i="2"/>
  <c r="G36" i="2"/>
  <c r="K36" i="2" s="1"/>
  <c r="F32" i="2"/>
  <c r="F36" i="2"/>
  <c r="B32" i="2"/>
  <c r="C32" i="2"/>
  <c r="D32" i="2"/>
  <c r="E32" i="2"/>
  <c r="B36" i="2"/>
  <c r="C36" i="2"/>
  <c r="D36" i="2"/>
  <c r="E36" i="2"/>
  <c r="AC37" i="3"/>
  <c r="V20" i="3"/>
  <c r="L19" i="2"/>
  <c r="M32" i="2"/>
  <c r="N32" i="2"/>
  <c r="P32" i="2" s="1"/>
  <c r="O32" i="2"/>
  <c r="L36" i="2"/>
  <c r="M36" i="2"/>
  <c r="N36" i="2"/>
  <c r="O3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V33" i="3"/>
  <c r="V34" i="3"/>
  <c r="AD37" i="3"/>
  <c r="C43" i="2"/>
  <c r="C42" i="2"/>
  <c r="C41" i="2"/>
  <c r="C40" i="2"/>
  <c r="C39" i="2"/>
  <c r="C38" i="2"/>
  <c r="C37" i="2"/>
  <c r="C35" i="2"/>
  <c r="C34" i="2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" i="2"/>
  <c r="C4" i="3"/>
  <c r="AB5" i="3"/>
  <c r="O4" i="2" s="1"/>
  <c r="AB6" i="3"/>
  <c r="O5" i="2" s="1"/>
  <c r="AB7" i="3"/>
  <c r="O6" i="2" s="1"/>
  <c r="AB8" i="3"/>
  <c r="O7" i="2" s="1"/>
  <c r="AB9" i="3"/>
  <c r="O8" i="2" s="1"/>
  <c r="AB10" i="3"/>
  <c r="O9" i="2" s="1"/>
  <c r="AB11" i="3"/>
  <c r="O10" i="2" s="1"/>
  <c r="AB12" i="3"/>
  <c r="O11" i="2" s="1"/>
  <c r="AB13" i="3"/>
  <c r="O12" i="2" s="1"/>
  <c r="AB14" i="3"/>
  <c r="O13" i="2" s="1"/>
  <c r="AB15" i="3"/>
  <c r="O14" i="2" s="1"/>
  <c r="AB16" i="3"/>
  <c r="O15" i="2" s="1"/>
  <c r="AB17" i="3"/>
  <c r="O16" i="2" s="1"/>
  <c r="AB18" i="3"/>
  <c r="O17" i="2" s="1"/>
  <c r="AB19" i="3"/>
  <c r="O18" i="2" s="1"/>
  <c r="AB20" i="3"/>
  <c r="O19" i="2" s="1"/>
  <c r="AB21" i="3"/>
  <c r="O20" i="2" s="1"/>
  <c r="AB22" i="3"/>
  <c r="O21" i="2" s="1"/>
  <c r="AB23" i="3"/>
  <c r="O22" i="2" s="1"/>
  <c r="AB24" i="3"/>
  <c r="O23" i="2" s="1"/>
  <c r="AB25" i="3"/>
  <c r="O24" i="2" s="1"/>
  <c r="AB26" i="3"/>
  <c r="O25" i="2" s="1"/>
  <c r="AB27" i="3"/>
  <c r="O26" i="2" s="1"/>
  <c r="AB28" i="3"/>
  <c r="O27" i="2" s="1"/>
  <c r="AB29" i="3"/>
  <c r="O28" i="2" s="1"/>
  <c r="AB30" i="3"/>
  <c r="O29" i="2" s="1"/>
  <c r="AB32" i="3"/>
  <c r="O31" i="2" s="1"/>
  <c r="AB34" i="3"/>
  <c r="O33" i="2" s="1"/>
  <c r="AB35" i="3"/>
  <c r="O34" i="2" s="1"/>
  <c r="AB36" i="3"/>
  <c r="O35" i="2" s="1"/>
  <c r="AB38" i="3"/>
  <c r="O37" i="2" s="1"/>
  <c r="AB40" i="3"/>
  <c r="O39" i="2" s="1"/>
  <c r="AB41" i="3"/>
  <c r="O40" i="2" s="1"/>
  <c r="AB43" i="3"/>
  <c r="O42" i="2" s="1"/>
  <c r="AB44" i="3"/>
  <c r="O43" i="2" s="1"/>
  <c r="AB39" i="3"/>
  <c r="O38" i="2" s="1"/>
  <c r="AB31" i="3"/>
  <c r="O30" i="2" s="1"/>
  <c r="AB42" i="3"/>
  <c r="O41" i="2" s="1"/>
  <c r="S7" i="3"/>
  <c r="S11" i="3"/>
  <c r="S13" i="3"/>
  <c r="S15" i="3"/>
  <c r="S16" i="3"/>
  <c r="S17" i="3"/>
  <c r="S18" i="3"/>
  <c r="S19" i="3"/>
  <c r="S24" i="3"/>
  <c r="S27" i="3"/>
  <c r="S28" i="3"/>
  <c r="S32" i="3"/>
  <c r="S38" i="3"/>
  <c r="S44" i="3"/>
  <c r="S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4" i="3"/>
  <c r="Q35" i="3"/>
  <c r="Q36" i="3"/>
  <c r="Q38" i="3"/>
  <c r="Q39" i="3"/>
  <c r="Q40" i="3"/>
  <c r="Q41" i="3"/>
  <c r="Q42" i="3"/>
  <c r="Q43" i="3"/>
  <c r="Q44" i="3"/>
  <c r="Q4" i="3"/>
  <c r="G4" i="3"/>
  <c r="D3" i="2" s="1"/>
  <c r="I4" i="3"/>
  <c r="E3" i="2" s="1"/>
  <c r="K4" i="3"/>
  <c r="M4" i="3"/>
  <c r="G3" i="2" s="1"/>
  <c r="O4" i="3"/>
  <c r="H3" i="2" s="1"/>
  <c r="V4" i="3"/>
  <c r="X4" i="3"/>
  <c r="Z4" i="3"/>
  <c r="AB4" i="3"/>
  <c r="C5" i="3"/>
  <c r="B4" i="2" s="1"/>
  <c r="G5" i="3"/>
  <c r="D4" i="2" s="1"/>
  <c r="I5" i="3"/>
  <c r="E4" i="2" s="1"/>
  <c r="K5" i="3"/>
  <c r="M5" i="3"/>
  <c r="G4" i="2" s="1"/>
  <c r="O5" i="3"/>
  <c r="H4" i="2" s="1"/>
  <c r="V5" i="3"/>
  <c r="M4" i="2"/>
  <c r="N4" i="2"/>
  <c r="P4" i="2" s="1"/>
  <c r="K48" i="3"/>
  <c r="O6" i="3"/>
  <c r="H5" i="2" s="1"/>
  <c r="O7" i="3"/>
  <c r="H6" i="2" s="1"/>
  <c r="O8" i="3"/>
  <c r="H7" i="2" s="1"/>
  <c r="O9" i="3"/>
  <c r="H8" i="2" s="1"/>
  <c r="O10" i="3"/>
  <c r="H9" i="2" s="1"/>
  <c r="O11" i="3"/>
  <c r="H10" i="2" s="1"/>
  <c r="O12" i="3"/>
  <c r="H11" i="2" s="1"/>
  <c r="O13" i="3"/>
  <c r="H12" i="2" s="1"/>
  <c r="O14" i="3"/>
  <c r="H13" i="2" s="1"/>
  <c r="O15" i="3"/>
  <c r="H14" i="2" s="1"/>
  <c r="O16" i="3"/>
  <c r="H15" i="2" s="1"/>
  <c r="O17" i="3"/>
  <c r="H16" i="2" s="1"/>
  <c r="O18" i="3"/>
  <c r="H17" i="2" s="1"/>
  <c r="O19" i="3"/>
  <c r="H18" i="2" s="1"/>
  <c r="O20" i="3"/>
  <c r="H19" i="2" s="1"/>
  <c r="O21" i="3"/>
  <c r="H20" i="2" s="1"/>
  <c r="O22" i="3"/>
  <c r="H21" i="2" s="1"/>
  <c r="O23" i="3"/>
  <c r="H22" i="2" s="1"/>
  <c r="O24" i="3"/>
  <c r="H23" i="2" s="1"/>
  <c r="O25" i="3"/>
  <c r="H24" i="2" s="1"/>
  <c r="O26" i="3"/>
  <c r="H25" i="2" s="1"/>
  <c r="O27" i="3"/>
  <c r="H26" i="2" s="1"/>
  <c r="O28" i="3"/>
  <c r="H27" i="2" s="1"/>
  <c r="O29" i="3"/>
  <c r="H28" i="2" s="1"/>
  <c r="O30" i="3"/>
  <c r="H29" i="2" s="1"/>
  <c r="O31" i="3"/>
  <c r="H30" i="2" s="1"/>
  <c r="O32" i="3"/>
  <c r="H31" i="2" s="1"/>
  <c r="O34" i="3"/>
  <c r="H33" i="2" s="1"/>
  <c r="O35" i="3"/>
  <c r="H34" i="2" s="1"/>
  <c r="O36" i="3"/>
  <c r="H35" i="2" s="1"/>
  <c r="O38" i="3"/>
  <c r="H37" i="2" s="1"/>
  <c r="O39" i="3"/>
  <c r="H38" i="2" s="1"/>
  <c r="O40" i="3"/>
  <c r="H39" i="2" s="1"/>
  <c r="O41" i="3"/>
  <c r="H40" i="2" s="1"/>
  <c r="O42" i="3"/>
  <c r="H41" i="2" s="1"/>
  <c r="O43" i="3"/>
  <c r="H42" i="2" s="1"/>
  <c r="O44" i="3"/>
  <c r="H43" i="2" s="1"/>
  <c r="M6" i="3"/>
  <c r="G5" i="2" s="1"/>
  <c r="M7" i="3"/>
  <c r="G6" i="2" s="1"/>
  <c r="M8" i="3"/>
  <c r="G7" i="2" s="1"/>
  <c r="M9" i="3"/>
  <c r="G8" i="2" s="1"/>
  <c r="M10" i="3"/>
  <c r="G9" i="2" s="1"/>
  <c r="M11" i="3"/>
  <c r="G10" i="2" s="1"/>
  <c r="M12" i="3"/>
  <c r="G11" i="2" s="1"/>
  <c r="M13" i="3"/>
  <c r="G12" i="2" s="1"/>
  <c r="M14" i="3"/>
  <c r="G13" i="2" s="1"/>
  <c r="M15" i="3"/>
  <c r="G14" i="2" s="1"/>
  <c r="M16" i="3"/>
  <c r="G15" i="2" s="1"/>
  <c r="M17" i="3"/>
  <c r="G16" i="2" s="1"/>
  <c r="M18" i="3"/>
  <c r="G17" i="2" s="1"/>
  <c r="M19" i="3"/>
  <c r="G18" i="2" s="1"/>
  <c r="M20" i="3"/>
  <c r="G19" i="2" s="1"/>
  <c r="M21" i="3"/>
  <c r="G20" i="2" s="1"/>
  <c r="M22" i="3"/>
  <c r="G21" i="2" s="1"/>
  <c r="M23" i="3"/>
  <c r="G22" i="2" s="1"/>
  <c r="M24" i="3"/>
  <c r="G23" i="2" s="1"/>
  <c r="M25" i="3"/>
  <c r="G24" i="2" s="1"/>
  <c r="M26" i="3"/>
  <c r="G25" i="2" s="1"/>
  <c r="M27" i="3"/>
  <c r="G26" i="2" s="1"/>
  <c r="M28" i="3"/>
  <c r="G27" i="2" s="1"/>
  <c r="M29" i="3"/>
  <c r="G28" i="2" s="1"/>
  <c r="M30" i="3"/>
  <c r="G29" i="2" s="1"/>
  <c r="M31" i="3"/>
  <c r="G30" i="2" s="1"/>
  <c r="M32" i="3"/>
  <c r="G31" i="2" s="1"/>
  <c r="G33" i="2"/>
  <c r="G34" i="2"/>
  <c r="G35" i="2"/>
  <c r="G37" i="2"/>
  <c r="G38" i="2"/>
  <c r="G39" i="2"/>
  <c r="G40" i="2"/>
  <c r="G41" i="2"/>
  <c r="G42" i="2"/>
  <c r="G43" i="2"/>
  <c r="K6" i="3"/>
  <c r="K7" i="3"/>
  <c r="F6" i="2" s="1"/>
  <c r="K6" i="2" s="1"/>
  <c r="K8" i="3"/>
  <c r="F7" i="2" s="1"/>
  <c r="K7" i="2" s="1"/>
  <c r="K9" i="3"/>
  <c r="F8" i="2" s="1"/>
  <c r="K8" i="2" s="1"/>
  <c r="K10" i="3"/>
  <c r="F9" i="2" s="1"/>
  <c r="K9" i="2" s="1"/>
  <c r="K11" i="3"/>
  <c r="K12" i="3"/>
  <c r="F11" i="2" s="1"/>
  <c r="K13" i="3"/>
  <c r="K14" i="3"/>
  <c r="F13" i="2" s="1"/>
  <c r="K15" i="3"/>
  <c r="F14" i="2" s="1"/>
  <c r="K16" i="3"/>
  <c r="F15" i="2" s="1"/>
  <c r="K17" i="3"/>
  <c r="K18" i="3"/>
  <c r="K19" i="3"/>
  <c r="K20" i="3"/>
  <c r="K21" i="3"/>
  <c r="K22" i="3"/>
  <c r="F21" i="2" s="1"/>
  <c r="K23" i="3"/>
  <c r="F22" i="2" s="1"/>
  <c r="K24" i="3"/>
  <c r="K25" i="3"/>
  <c r="F24" i="2" s="1"/>
  <c r="K26" i="3"/>
  <c r="K27" i="3"/>
  <c r="F26" i="2" s="1"/>
  <c r="K28" i="3"/>
  <c r="K29" i="3"/>
  <c r="F28" i="2" s="1"/>
  <c r="K30" i="3"/>
  <c r="F29" i="2" s="1"/>
  <c r="K31" i="3"/>
  <c r="K32" i="3"/>
  <c r="K35" i="3"/>
  <c r="F34" i="2" s="1"/>
  <c r="K36" i="3"/>
  <c r="K38" i="3"/>
  <c r="F37" i="2" s="1"/>
  <c r="K39" i="3"/>
  <c r="K40" i="3"/>
  <c r="F39" i="2" s="1"/>
  <c r="K41" i="3"/>
  <c r="K42" i="3"/>
  <c r="K43" i="3"/>
  <c r="F42" i="2" s="1"/>
  <c r="K44" i="3"/>
  <c r="M48" i="3"/>
  <c r="O48" i="3"/>
  <c r="Q48" i="3"/>
  <c r="S48" i="3"/>
  <c r="I48" i="3"/>
  <c r="I47" i="3" s="1"/>
  <c r="I6" i="3"/>
  <c r="E5" i="2" s="1"/>
  <c r="I7" i="3"/>
  <c r="I8" i="3"/>
  <c r="E7" i="2" s="1"/>
  <c r="I9" i="3"/>
  <c r="I10" i="3"/>
  <c r="I11" i="3"/>
  <c r="E10" i="2" s="1"/>
  <c r="I12" i="3"/>
  <c r="I13" i="3"/>
  <c r="E12" i="2" s="1"/>
  <c r="I14" i="3"/>
  <c r="I15" i="3"/>
  <c r="I16" i="3"/>
  <c r="I17" i="3"/>
  <c r="E16" i="2" s="1"/>
  <c r="I18" i="3"/>
  <c r="E17" i="2" s="1"/>
  <c r="I19" i="3"/>
  <c r="E18" i="2" s="1"/>
  <c r="I20" i="3"/>
  <c r="E19" i="2" s="1"/>
  <c r="I21" i="3"/>
  <c r="E20" i="2" s="1"/>
  <c r="I22" i="3"/>
  <c r="I23" i="3"/>
  <c r="I24" i="3"/>
  <c r="E23" i="2" s="1"/>
  <c r="I25" i="3"/>
  <c r="I26" i="3"/>
  <c r="E25" i="2" s="1"/>
  <c r="I27" i="3"/>
  <c r="I28" i="3"/>
  <c r="E27" i="2" s="1"/>
  <c r="I29" i="3"/>
  <c r="I30" i="3"/>
  <c r="I31" i="3"/>
  <c r="E30" i="2" s="1"/>
  <c r="I32" i="3"/>
  <c r="E31" i="2" s="1"/>
  <c r="E33" i="2"/>
  <c r="I35" i="3"/>
  <c r="I36" i="3"/>
  <c r="E35" i="2" s="1"/>
  <c r="I38" i="3"/>
  <c r="I39" i="3"/>
  <c r="E38" i="2" s="1"/>
  <c r="I40" i="3"/>
  <c r="I41" i="3"/>
  <c r="E40" i="2" s="1"/>
  <c r="I42" i="3"/>
  <c r="E41" i="2" s="1"/>
  <c r="I43" i="3"/>
  <c r="I44" i="3"/>
  <c r="E43" i="2" s="1"/>
  <c r="I46" i="3"/>
  <c r="N5" i="2"/>
  <c r="N6" i="2"/>
  <c r="N7" i="2"/>
  <c r="P7" i="2" s="1"/>
  <c r="N8" i="2"/>
  <c r="N9" i="2"/>
  <c r="N10" i="2"/>
  <c r="N11" i="2"/>
  <c r="P11" i="2" s="1"/>
  <c r="N12" i="2"/>
  <c r="N13" i="2"/>
  <c r="P13" i="2" s="1"/>
  <c r="N14" i="2"/>
  <c r="N15" i="2"/>
  <c r="N16" i="2"/>
  <c r="N17" i="2"/>
  <c r="N18" i="2"/>
  <c r="N19" i="2"/>
  <c r="N20" i="2"/>
  <c r="P20" i="2" s="1"/>
  <c r="N21" i="2"/>
  <c r="N22" i="2"/>
  <c r="N23" i="2"/>
  <c r="N24" i="2"/>
  <c r="N26" i="2"/>
  <c r="N27" i="2"/>
  <c r="N28" i="2"/>
  <c r="N30" i="2"/>
  <c r="N31" i="2"/>
  <c r="N33" i="2"/>
  <c r="N34" i="2"/>
  <c r="N35" i="2"/>
  <c r="N37" i="2"/>
  <c r="N38" i="2"/>
  <c r="N39" i="2"/>
  <c r="N40" i="2"/>
  <c r="N42" i="2"/>
  <c r="P42" i="2" s="1"/>
  <c r="N43" i="2"/>
  <c r="N3" i="2"/>
  <c r="G6" i="3"/>
  <c r="D5" i="2" s="1"/>
  <c r="G7" i="3"/>
  <c r="D6" i="2" s="1"/>
  <c r="G8" i="3"/>
  <c r="D7" i="2" s="1"/>
  <c r="G9" i="3"/>
  <c r="D8" i="2" s="1"/>
  <c r="G10" i="3"/>
  <c r="D9" i="2" s="1"/>
  <c r="G11" i="3"/>
  <c r="D10" i="2" s="1"/>
  <c r="G12" i="3"/>
  <c r="D11" i="2" s="1"/>
  <c r="G13" i="3"/>
  <c r="D12" i="2" s="1"/>
  <c r="G14" i="3"/>
  <c r="D13" i="2" s="1"/>
  <c r="G15" i="3"/>
  <c r="D14" i="2" s="1"/>
  <c r="G16" i="3"/>
  <c r="D15" i="2" s="1"/>
  <c r="G17" i="3"/>
  <c r="D16" i="2" s="1"/>
  <c r="G18" i="3"/>
  <c r="D17" i="2" s="1"/>
  <c r="G19" i="3"/>
  <c r="D18" i="2" s="1"/>
  <c r="G20" i="3"/>
  <c r="D19" i="2" s="1"/>
  <c r="G21" i="3"/>
  <c r="D20" i="2" s="1"/>
  <c r="G22" i="3"/>
  <c r="D21" i="2" s="1"/>
  <c r="G23" i="3"/>
  <c r="D22" i="2" s="1"/>
  <c r="G24" i="3"/>
  <c r="D23" i="2" s="1"/>
  <c r="G25" i="3"/>
  <c r="D24" i="2" s="1"/>
  <c r="G26" i="3"/>
  <c r="D25" i="2" s="1"/>
  <c r="G27" i="3"/>
  <c r="D26" i="2" s="1"/>
  <c r="G28" i="3"/>
  <c r="D27" i="2" s="1"/>
  <c r="G29" i="3"/>
  <c r="D28" i="2" s="1"/>
  <c r="G30" i="3"/>
  <c r="D29" i="2" s="1"/>
  <c r="G31" i="3"/>
  <c r="D30" i="2" s="1"/>
  <c r="G32" i="3"/>
  <c r="D31" i="2" s="1"/>
  <c r="G34" i="3"/>
  <c r="D33" i="2" s="1"/>
  <c r="G35" i="3"/>
  <c r="D34" i="2" s="1"/>
  <c r="G36" i="3"/>
  <c r="D35" i="2" s="1"/>
  <c r="G38" i="3"/>
  <c r="D37" i="2" s="1"/>
  <c r="G39" i="3"/>
  <c r="D38" i="2" s="1"/>
  <c r="G40" i="3"/>
  <c r="D39" i="2" s="1"/>
  <c r="G41" i="3"/>
  <c r="D40" i="2" s="1"/>
  <c r="G42" i="3"/>
  <c r="D41" i="2" s="1"/>
  <c r="G43" i="3"/>
  <c r="D42" i="2" s="1"/>
  <c r="G44" i="3"/>
  <c r="D43" i="2" s="1"/>
  <c r="O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3" i="2"/>
  <c r="M34" i="2"/>
  <c r="M35" i="2"/>
  <c r="M37" i="2"/>
  <c r="M38" i="2"/>
  <c r="M39" i="2"/>
  <c r="M40" i="2"/>
  <c r="M41" i="2"/>
  <c r="M42" i="2"/>
  <c r="M43" i="2"/>
  <c r="M3" i="2"/>
  <c r="V6" i="3"/>
  <c r="V7" i="3"/>
  <c r="V9" i="3"/>
  <c r="V10" i="3"/>
  <c r="V11" i="3"/>
  <c r="V12" i="3"/>
  <c r="V13" i="3"/>
  <c r="V14" i="3"/>
  <c r="V15" i="3"/>
  <c r="V16" i="3"/>
  <c r="V17" i="3"/>
  <c r="V18" i="3"/>
  <c r="V19" i="3"/>
  <c r="V21" i="3"/>
  <c r="V22" i="3"/>
  <c r="V23" i="3"/>
  <c r="V24" i="3"/>
  <c r="V25" i="3"/>
  <c r="V26" i="3"/>
  <c r="V27" i="3"/>
  <c r="V28" i="3"/>
  <c r="V29" i="3"/>
  <c r="V30" i="3"/>
  <c r="V31" i="3"/>
  <c r="V32" i="3"/>
  <c r="V35" i="3"/>
  <c r="V36" i="3"/>
  <c r="V38" i="3"/>
  <c r="V39" i="3"/>
  <c r="V40" i="3"/>
  <c r="V41" i="3"/>
  <c r="V42" i="3"/>
  <c r="V43" i="3"/>
  <c r="V44" i="3"/>
  <c r="C6" i="3"/>
  <c r="C7" i="3"/>
  <c r="B6" i="2" s="1"/>
  <c r="C8" i="3"/>
  <c r="C9" i="3"/>
  <c r="C10" i="3"/>
  <c r="C11" i="3"/>
  <c r="B10" i="2" s="1"/>
  <c r="C12" i="3"/>
  <c r="C13" i="3"/>
  <c r="C14" i="3"/>
  <c r="C15" i="3"/>
  <c r="B14" i="2" s="1"/>
  <c r="C16" i="3"/>
  <c r="C17" i="3"/>
  <c r="C18" i="3"/>
  <c r="B17" i="2" s="1"/>
  <c r="C19" i="3"/>
  <c r="C20" i="3"/>
  <c r="C21" i="3"/>
  <c r="C22" i="3"/>
  <c r="B21" i="2" s="1"/>
  <c r="C23" i="3"/>
  <c r="C24" i="3"/>
  <c r="B23" i="2" s="1"/>
  <c r="C25" i="3"/>
  <c r="C26" i="3"/>
  <c r="C27" i="3"/>
  <c r="B26" i="2" s="1"/>
  <c r="C28" i="3"/>
  <c r="B27" i="2" s="1"/>
  <c r="C29" i="3"/>
  <c r="C30" i="3"/>
  <c r="C31" i="3"/>
  <c r="B30" i="2" s="1"/>
  <c r="C32" i="3"/>
  <c r="C34" i="3"/>
  <c r="C35" i="3"/>
  <c r="B34" i="2" s="1"/>
  <c r="C36" i="3"/>
  <c r="C38" i="3"/>
  <c r="B37" i="2" s="1"/>
  <c r="C39" i="3"/>
  <c r="C40" i="3"/>
  <c r="C41" i="3"/>
  <c r="C42" i="3"/>
  <c r="C43" i="3"/>
  <c r="C44" i="3"/>
  <c r="B3" i="2"/>
  <c r="K32" i="2" l="1"/>
  <c r="F43" i="2"/>
  <c r="K43" i="2" s="1"/>
  <c r="T44" i="3"/>
  <c r="F41" i="2"/>
  <c r="K41" i="2" s="1"/>
  <c r="T42" i="3"/>
  <c r="F40" i="2"/>
  <c r="K40" i="2" s="1"/>
  <c r="T41" i="3"/>
  <c r="F38" i="2"/>
  <c r="K38" i="2" s="1"/>
  <c r="T39" i="3"/>
  <c r="F35" i="2"/>
  <c r="K35" i="2" s="1"/>
  <c r="T36" i="3"/>
  <c r="F33" i="2"/>
  <c r="K33" i="2" s="1"/>
  <c r="T34" i="3"/>
  <c r="F31" i="2"/>
  <c r="K31" i="2" s="1"/>
  <c r="T32" i="3"/>
  <c r="F30" i="2"/>
  <c r="K30" i="2" s="1"/>
  <c r="T31" i="3"/>
  <c r="F27" i="2"/>
  <c r="K27" i="2" s="1"/>
  <c r="T28" i="3"/>
  <c r="F25" i="2"/>
  <c r="K25" i="2" s="1"/>
  <c r="T26" i="3"/>
  <c r="F23" i="2"/>
  <c r="K23" i="2" s="1"/>
  <c r="T24" i="3"/>
  <c r="F20" i="2"/>
  <c r="K20" i="2" s="1"/>
  <c r="T21" i="3"/>
  <c r="F19" i="2"/>
  <c r="K19" i="2" s="1"/>
  <c r="T20" i="3"/>
  <c r="F18" i="2"/>
  <c r="K18" i="2" s="1"/>
  <c r="T19" i="3"/>
  <c r="F17" i="2"/>
  <c r="K17" i="2" s="1"/>
  <c r="T18" i="3"/>
  <c r="F16" i="2"/>
  <c r="K16" i="2" s="1"/>
  <c r="T17" i="3"/>
  <c r="F12" i="2"/>
  <c r="K12" i="2" s="1"/>
  <c r="T13" i="3"/>
  <c r="F10" i="2"/>
  <c r="K10" i="2" s="1"/>
  <c r="T11" i="3"/>
  <c r="F5" i="2"/>
  <c r="K5" i="2" s="1"/>
  <c r="T6" i="3"/>
  <c r="F4" i="2"/>
  <c r="K4" i="2" s="1"/>
  <c r="T5" i="3"/>
  <c r="F3" i="2"/>
  <c r="K3" i="2" s="1"/>
  <c r="T4" i="3"/>
  <c r="E42" i="2"/>
  <c r="K42" i="2" s="1"/>
  <c r="T43" i="3"/>
  <c r="E39" i="2"/>
  <c r="K39" i="2" s="1"/>
  <c r="T40" i="3"/>
  <c r="E37" i="2"/>
  <c r="K37" i="2" s="1"/>
  <c r="T38" i="3"/>
  <c r="E34" i="2"/>
  <c r="K34" i="2" s="1"/>
  <c r="T35" i="3"/>
  <c r="E29" i="2"/>
  <c r="K29" i="2" s="1"/>
  <c r="T30" i="3"/>
  <c r="E28" i="2"/>
  <c r="K28" i="2" s="1"/>
  <c r="T29" i="3"/>
  <c r="E26" i="2"/>
  <c r="K26" i="2" s="1"/>
  <c r="T27" i="3"/>
  <c r="E24" i="2"/>
  <c r="K24" i="2" s="1"/>
  <c r="T25" i="3"/>
  <c r="E22" i="2"/>
  <c r="K22" i="2" s="1"/>
  <c r="T23" i="3"/>
  <c r="E21" i="2"/>
  <c r="K21" i="2" s="1"/>
  <c r="T22" i="3"/>
  <c r="E15" i="2"/>
  <c r="K15" i="2" s="1"/>
  <c r="T16" i="3"/>
  <c r="E14" i="2"/>
  <c r="K14" i="2" s="1"/>
  <c r="T15" i="3"/>
  <c r="E13" i="2"/>
  <c r="K13" i="2" s="1"/>
  <c r="T14" i="3"/>
  <c r="N41" i="2"/>
  <c r="AC42" i="3"/>
  <c r="N29" i="2"/>
  <c r="AC30" i="3"/>
  <c r="N25" i="2"/>
  <c r="AC26" i="3"/>
  <c r="E11" i="2"/>
  <c r="K11" i="2" s="1"/>
  <c r="T12" i="3"/>
  <c r="E9" i="2"/>
  <c r="T10" i="3"/>
  <c r="E8" i="2"/>
  <c r="T9" i="3"/>
  <c r="B7" i="2"/>
  <c r="T8" i="3"/>
  <c r="E6" i="2"/>
  <c r="T7" i="3"/>
  <c r="P19" i="2"/>
  <c r="M44" i="2"/>
  <c r="AC45" i="3"/>
  <c r="AD45" i="3" s="1"/>
  <c r="Q44" i="2"/>
  <c r="B43" i="2"/>
  <c r="B42" i="2"/>
  <c r="B41" i="2"/>
  <c r="B40" i="2"/>
  <c r="B39" i="2"/>
  <c r="B38" i="2"/>
  <c r="B35" i="2"/>
  <c r="B33" i="2"/>
  <c r="B31" i="2"/>
  <c r="B29" i="2"/>
  <c r="B28" i="2"/>
  <c r="B25" i="2"/>
  <c r="B24" i="2"/>
  <c r="B22" i="2"/>
  <c r="B20" i="2"/>
  <c r="B19" i="2"/>
  <c r="B18" i="2"/>
  <c r="B16" i="2"/>
  <c r="B15" i="2"/>
  <c r="B13" i="2"/>
  <c r="B12" i="2"/>
  <c r="B11" i="2"/>
  <c r="B9" i="2"/>
  <c r="B8" i="2"/>
  <c r="B5" i="2"/>
  <c r="AC44" i="3"/>
  <c r="L43" i="2"/>
  <c r="P43" i="2" s="1"/>
  <c r="AC43" i="3"/>
  <c r="L42" i="2"/>
  <c r="L41" i="2"/>
  <c r="P41" i="2" s="1"/>
  <c r="AC41" i="3"/>
  <c r="L40" i="2"/>
  <c r="P40" i="2" s="1"/>
  <c r="AC40" i="3"/>
  <c r="L39" i="2"/>
  <c r="P39" i="2" s="1"/>
  <c r="AC39" i="3"/>
  <c r="L38" i="2"/>
  <c r="P38" i="2" s="1"/>
  <c r="AC38" i="3"/>
  <c r="L37" i="2"/>
  <c r="P37" i="2" s="1"/>
  <c r="AC36" i="3"/>
  <c r="L35" i="2"/>
  <c r="P35" i="2" s="1"/>
  <c r="AC35" i="3"/>
  <c r="L34" i="2"/>
  <c r="P34" i="2" s="1"/>
  <c r="AC32" i="3"/>
  <c r="L31" i="2"/>
  <c r="P31" i="2" s="1"/>
  <c r="AC31" i="3"/>
  <c r="L30" i="2"/>
  <c r="P30" i="2" s="1"/>
  <c r="L29" i="2"/>
  <c r="P29" i="2" s="1"/>
  <c r="AC29" i="3"/>
  <c r="L28" i="2"/>
  <c r="P28" i="2" s="1"/>
  <c r="AC28" i="3"/>
  <c r="L27" i="2"/>
  <c r="P27" i="2" s="1"/>
  <c r="AC27" i="3"/>
  <c r="L26" i="2"/>
  <c r="P26" i="2" s="1"/>
  <c r="L25" i="2"/>
  <c r="P25" i="2" s="1"/>
  <c r="AC25" i="3"/>
  <c r="L24" i="2"/>
  <c r="P24" i="2" s="1"/>
  <c r="AC24" i="3"/>
  <c r="L23" i="2"/>
  <c r="P23" i="2" s="1"/>
  <c r="AC23" i="3"/>
  <c r="L22" i="2"/>
  <c r="P22" i="2" s="1"/>
  <c r="AC22" i="3"/>
  <c r="L21" i="2"/>
  <c r="P21" i="2" s="1"/>
  <c r="L20" i="2"/>
  <c r="AC21" i="3"/>
  <c r="AC19" i="3"/>
  <c r="L18" i="2"/>
  <c r="P18" i="2" s="1"/>
  <c r="AC18" i="3"/>
  <c r="L17" i="2"/>
  <c r="P17" i="2" s="1"/>
  <c r="L16" i="2"/>
  <c r="P16" i="2" s="1"/>
  <c r="AC17" i="3"/>
  <c r="AC16" i="3"/>
  <c r="L15" i="2"/>
  <c r="P15" i="2" s="1"/>
  <c r="AC15" i="3"/>
  <c r="L14" i="2"/>
  <c r="P14" i="2" s="1"/>
  <c r="L13" i="2"/>
  <c r="AC14" i="3"/>
  <c r="AC13" i="3"/>
  <c r="L12" i="2"/>
  <c r="P12" i="2" s="1"/>
  <c r="AC12" i="3"/>
  <c r="L11" i="2"/>
  <c r="AC11" i="3"/>
  <c r="L10" i="2"/>
  <c r="P10" i="2" s="1"/>
  <c r="AC10" i="3"/>
  <c r="L9" i="2"/>
  <c r="P9" i="2" s="1"/>
  <c r="AC9" i="3"/>
  <c r="L8" i="2"/>
  <c r="P8" i="2" s="1"/>
  <c r="AC7" i="3"/>
  <c r="L6" i="2"/>
  <c r="P6" i="2" s="1"/>
  <c r="AC6" i="3"/>
  <c r="L5" i="2"/>
  <c r="P5" i="2" s="1"/>
  <c r="AC5" i="3"/>
  <c r="L4" i="2"/>
  <c r="L3" i="2"/>
  <c r="P3" i="2" s="1"/>
  <c r="AC4" i="3"/>
  <c r="AC34" i="3"/>
  <c r="L33" i="2"/>
  <c r="P33" i="2" s="1"/>
  <c r="AC33" i="3"/>
  <c r="AD33" i="3" s="1"/>
  <c r="L32" i="2"/>
  <c r="P36" i="2"/>
  <c r="Q36" i="2" s="1"/>
  <c r="AC20" i="3"/>
  <c r="Q37" i="2"/>
  <c r="Q34" i="2"/>
  <c r="Q30" i="2"/>
  <c r="Q27" i="2"/>
  <c r="Q26" i="2"/>
  <c r="Q23" i="2"/>
  <c r="Q21" i="2"/>
  <c r="Q17" i="2"/>
  <c r="Q14" i="2"/>
  <c r="Q10" i="2"/>
  <c r="Q6" i="2"/>
  <c r="AC8" i="3"/>
  <c r="L7" i="2"/>
  <c r="Q7" i="2"/>
  <c r="Q4" i="2"/>
  <c r="AD40" i="3"/>
  <c r="AD39" i="3"/>
  <c r="AD38" i="3"/>
  <c r="AD35" i="3"/>
  <c r="AD34" i="3"/>
  <c r="E47" i="3"/>
  <c r="E46" i="3"/>
  <c r="AD5" i="3"/>
  <c r="AD4" i="3"/>
  <c r="Z46" i="3"/>
  <c r="S46" i="3"/>
  <c r="Q3" i="2"/>
  <c r="V47" i="3"/>
  <c r="X47" i="3"/>
  <c r="X46" i="3"/>
  <c r="Z47" i="3"/>
  <c r="V46" i="3"/>
  <c r="AD44" i="3"/>
  <c r="AD43" i="3"/>
  <c r="AD42" i="3"/>
  <c r="AD41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C47" i="3"/>
  <c r="C48" i="3" s="1"/>
  <c r="C46" i="3"/>
  <c r="G47" i="3"/>
  <c r="G48" i="3" s="1"/>
  <c r="G46" i="3"/>
  <c r="K46" i="3"/>
  <c r="M46" i="3"/>
  <c r="O46" i="3"/>
  <c r="Q46" i="3"/>
  <c r="AB47" i="3"/>
  <c r="AB46" i="3"/>
  <c r="Q32" i="2" l="1"/>
  <c r="AD32" i="3"/>
  <c r="AD36" i="3"/>
  <c r="Q5" i="2"/>
  <c r="Q8" i="2"/>
  <c r="Q9" i="2"/>
  <c r="Q11" i="2"/>
  <c r="Q12" i="2"/>
  <c r="Q13" i="2"/>
  <c r="Q15" i="2"/>
  <c r="Q16" i="2"/>
  <c r="Q18" i="2"/>
  <c r="Q19" i="2"/>
  <c r="Q20" i="2"/>
  <c r="Q22" i="2"/>
  <c r="Q24" i="2"/>
  <c r="Q25" i="2"/>
  <c r="Q28" i="2"/>
  <c r="Q29" i="2"/>
  <c r="Q31" i="2"/>
  <c r="Q33" i="2"/>
  <c r="Q35" i="2"/>
  <c r="Q38" i="2"/>
  <c r="Q39" i="2"/>
  <c r="Q40" i="2"/>
  <c r="Q41" i="2"/>
  <c r="Q42" i="2"/>
  <c r="Q43" i="2"/>
  <c r="E48" i="3"/>
  <c r="E49" i="3" s="1"/>
  <c r="AC46" i="3"/>
  <c r="T46" i="3"/>
  <c r="AD46" i="3"/>
  <c r="Z48" i="3"/>
  <c r="Z49" i="3" s="1"/>
  <c r="AB48" i="3"/>
  <c r="AB49" i="3" s="1"/>
  <c r="X48" i="3"/>
  <c r="X49" i="3" s="1"/>
  <c r="V48" i="3"/>
  <c r="V49" i="3" s="1"/>
  <c r="I49" i="3"/>
  <c r="G49" i="3"/>
  <c r="C49" i="3"/>
  <c r="S47" i="3" l="1"/>
  <c r="S49" i="3"/>
  <c r="Q47" i="3"/>
  <c r="Q49" i="3"/>
  <c r="O47" i="3"/>
  <c r="O49" i="3"/>
  <c r="M47" i="3"/>
  <c r="M49" i="3"/>
  <c r="K47" i="3"/>
  <c r="K49" i="3"/>
</calcChain>
</file>

<file path=xl/sharedStrings.xml><?xml version="1.0" encoding="utf-8"?>
<sst xmlns="http://schemas.openxmlformats.org/spreadsheetml/2006/main" count="160" uniqueCount="84">
  <si>
    <t>TAREAS</t>
  </si>
  <si>
    <t>EXAMENES</t>
  </si>
  <si>
    <t>T0 (clase)</t>
  </si>
  <si>
    <t>T1</t>
  </si>
  <si>
    <t>T2 (clase)</t>
  </si>
  <si>
    <t>T3 (funciones)</t>
  </si>
  <si>
    <t>T4</t>
  </si>
  <si>
    <t>T5 (clase)</t>
  </si>
  <si>
    <t>T6</t>
  </si>
  <si>
    <t>T7</t>
  </si>
  <si>
    <t>T8</t>
  </si>
  <si>
    <t>Prom</t>
  </si>
  <si>
    <t>E1</t>
  </si>
  <si>
    <t>E2</t>
  </si>
  <si>
    <t>E3</t>
  </si>
  <si>
    <t>E</t>
  </si>
  <si>
    <t>FINAL</t>
  </si>
  <si>
    <t>a</t>
  </si>
  <si>
    <t>c</t>
  </si>
  <si>
    <t>No sé qué es esto... podría ser una tarea en clase</t>
  </si>
  <si>
    <t xml:space="preserve">ACEDO PATIÑO ANGEL IVAN </t>
  </si>
  <si>
    <t xml:space="preserve">ALCANTAR VICENCIO SEBASTIAN </t>
  </si>
  <si>
    <t xml:space="preserve">ANGULO BERMUDEZ JOSE EMILIO </t>
  </si>
  <si>
    <t xml:space="preserve">ASTORGA ALCANTAR JESSICA </t>
  </si>
  <si>
    <t>BELTRAN ZAZUETA EMILY MARGARITA</t>
  </si>
  <si>
    <t xml:space="preserve">CARO PEREZ HORACIO </t>
  </si>
  <si>
    <t xml:space="preserve">CASTRO CORDOVA JOAQUIN ALFREDO </t>
  </si>
  <si>
    <t xml:space="preserve">DIAZ RAMIREZ JOSHUA </t>
  </si>
  <si>
    <t xml:space="preserve">DUARTE RODRIGUEZ MELISSA MARIA </t>
  </si>
  <si>
    <t xml:space="preserve">DUARTE SOLIS MANUEL ARIEL </t>
  </si>
  <si>
    <t xml:space="preserve">FELIX BALDERRAMA FELIPE DE JESUS </t>
  </si>
  <si>
    <t xml:space="preserve">FELIX DE LA TORRE FRANCISCO GUILLERMO </t>
  </si>
  <si>
    <t xml:space="preserve">FLORES LOPEZ SANTIAGO ISAAC </t>
  </si>
  <si>
    <t xml:space="preserve">GARCIA CADENA ISAAC ADRIAN </t>
  </si>
  <si>
    <t xml:space="preserve">GARCIA ZAPATA SADDAY FRANCISCO </t>
  </si>
  <si>
    <t xml:space="preserve">GAXIOLA FIGUEROA MAIRIM SINAHI </t>
  </si>
  <si>
    <t xml:space="preserve">GIRON LEON GIBRAN </t>
  </si>
  <si>
    <t xml:space="preserve">HERNANDEZ ALVAREZ LUIS ANGEL </t>
  </si>
  <si>
    <t xml:space="preserve">HERNANDEZ ASTORGA FRANCISCO RICARDO </t>
  </si>
  <si>
    <t xml:space="preserve">HERNANDEZ CONTRERAS JOSE TRINIDAD </t>
  </si>
  <si>
    <t xml:space="preserve">LARA CEJA ABDEEL DAVID </t>
  </si>
  <si>
    <t xml:space="preserve">LAZARO SILVA JOAN ANTONIO </t>
  </si>
  <si>
    <t xml:space="preserve">LOPEZ MORENO CAMILA </t>
  </si>
  <si>
    <t xml:space="preserve">MANZO SOTO SEBASTIAN </t>
  </si>
  <si>
    <t xml:space="preserve">MIRANDA ORRANTIA OMAR ALEJANDRO </t>
  </si>
  <si>
    <t xml:space="preserve">MORENO VARGAS CARLOS EDUARDO </t>
  </si>
  <si>
    <t xml:space="preserve">NUÑEZ MANRIQUEZ KEVIN OSMAR </t>
  </si>
  <si>
    <t xml:space="preserve">NUÑEZ MOLINA MARIANA </t>
  </si>
  <si>
    <t xml:space="preserve">ORTEGA MARTINEZ LIZBETH </t>
  </si>
  <si>
    <t>PACHECO VELASQUEZ ORLANDO</t>
  </si>
  <si>
    <t xml:space="preserve">PORTILLO MARTINEZ DEBRA NATALI </t>
  </si>
  <si>
    <t xml:space="preserve">RIVERA SANCHEZ ESTEBAN </t>
  </si>
  <si>
    <t xml:space="preserve">RODRIGUEZ DOMINGUEZ SOFIA MELISSA </t>
  </si>
  <si>
    <t>*</t>
  </si>
  <si>
    <t xml:space="preserve">RODRIGUEZ GUERRERO ANDREA ISABELLA </t>
  </si>
  <si>
    <t xml:space="preserve">RODRIGUEZ SAINZ ORLANDO </t>
  </si>
  <si>
    <t xml:space="preserve">ROJAS MURRIETA CESAR ALEJANDRO </t>
  </si>
  <si>
    <t xml:space="preserve">SANCHEZ VERDUGO DIEGO </t>
  </si>
  <si>
    <t xml:space="preserve">SOLIS ZATARAIN OWEN ADIEL </t>
  </si>
  <si>
    <t xml:space="preserve">VAZQUEZ SALAZAR MARIO ESTEBAN </t>
  </si>
  <si>
    <t xml:space="preserve">VELAZQUEZ DELGADO PABLO ALAN </t>
  </si>
  <si>
    <t>VILLA ROMERO FABIAN</t>
  </si>
  <si>
    <t>BÓRQUEZ GUERRERO ÁNGEL FERNANDO</t>
  </si>
  <si>
    <t>Promedios</t>
  </si>
  <si>
    <t>Van</t>
  </si>
  <si>
    <t>Faltan</t>
  </si>
  <si>
    <t>Porcentaje done</t>
  </si>
  <si>
    <t>Total de puntos</t>
  </si>
  <si>
    <t>TOTAL</t>
  </si>
  <si>
    <t xml:space="preserve">Van </t>
  </si>
  <si>
    <t>Tareas</t>
  </si>
  <si>
    <t>Examenes</t>
  </si>
  <si>
    <t>Calificación Final</t>
  </si>
  <si>
    <t>T0</t>
  </si>
  <si>
    <t>T2</t>
  </si>
  <si>
    <t>T3</t>
  </si>
  <si>
    <t>T5</t>
  </si>
  <si>
    <t>Promedio</t>
  </si>
  <si>
    <t>E4</t>
  </si>
  <si>
    <t>Trabajo en clase</t>
  </si>
  <si>
    <t>Tarea</t>
  </si>
  <si>
    <t>La lista ya incluye los puntos extras agregados a lo largo del semestre</t>
  </si>
  <si>
    <t>Nombre</t>
  </si>
  <si>
    <t>Ejercicios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</si>
</sst>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2F2F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2" fontId="0" fillId="0" borderId="6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2" fontId="1" fillId="0" borderId="6" xfId="0" applyNumberFormat="1" applyFont="1" applyBorder="1"/>
    <xf numFmtId="0" fontId="0" fillId="8" borderId="0" xfId="0" applyFill="1"/>
    <xf numFmtId="0" fontId="0" fillId="9" borderId="0" xfId="0" applyFill="1"/>
    <xf numFmtId="0" fontId="0" fillId="10" borderId="6" xfId="0" applyFill="1" applyBorder="1" applyAlignment="1">
      <alignment horizontal="center"/>
    </xf>
    <xf numFmtId="2" fontId="0" fillId="10" borderId="6" xfId="0" applyNumberFormat="1" applyFill="1" applyBorder="1"/>
    <xf numFmtId="0" fontId="1" fillId="11" borderId="0" xfId="0" applyFont="1" applyFill="1" applyAlignment="1">
      <alignment horizontal="center"/>
    </xf>
    <xf numFmtId="0" fontId="3" fillId="11" borderId="0" xfId="0" applyFont="1" applyFill="1"/>
    <xf numFmtId="0" fontId="1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164" fontId="0" fillId="14" borderId="0" xfId="0" applyNumberFormat="1" applyFill="1"/>
    <xf numFmtId="164" fontId="1" fillId="14" borderId="0" xfId="0" applyNumberFormat="1" applyFont="1" applyFill="1"/>
    <xf numFmtId="164" fontId="0" fillId="15" borderId="0" xfId="0" applyNumberFormat="1" applyFill="1"/>
    <xf numFmtId="164" fontId="1" fillId="15" borderId="0" xfId="0" applyNumberFormat="1" applyFont="1" applyFill="1"/>
    <xf numFmtId="1" fontId="1" fillId="16" borderId="0" xfId="0" applyNumberFormat="1" applyFont="1" applyFill="1"/>
    <xf numFmtId="164" fontId="0" fillId="0" borderId="6" xfId="0" applyNumberFormat="1" applyBorder="1"/>
    <xf numFmtId="0" fontId="1" fillId="0" borderId="0" xfId="0" applyFont="1"/>
    <xf numFmtId="2" fontId="0" fillId="17" borderId="0" xfId="0" applyNumberFormat="1" applyFill="1"/>
    <xf numFmtId="0" fontId="0" fillId="17" borderId="0" xfId="0" applyFill="1"/>
    <xf numFmtId="164" fontId="0" fillId="17" borderId="0" xfId="0" applyNumberFormat="1" applyFill="1"/>
    <xf numFmtId="0" fontId="0" fillId="18" borderId="0" xfId="0" applyFill="1"/>
    <xf numFmtId="164" fontId="0" fillId="18" borderId="0" xfId="0" applyNumberFormat="1" applyFill="1"/>
    <xf numFmtId="2" fontId="0" fillId="19" borderId="0" xfId="0" applyNumberFormat="1" applyFill="1"/>
    <xf numFmtId="0" fontId="1" fillId="20" borderId="0" xfId="0" applyFont="1" applyFill="1" applyAlignment="1">
      <alignment horizontal="center"/>
    </xf>
    <xf numFmtId="0" fontId="0" fillId="20" borderId="0" xfId="0" applyFill="1"/>
    <xf numFmtId="0" fontId="0" fillId="0" borderId="0" xfId="0" applyAlignment="1">
      <alignment horizontal="right"/>
    </xf>
    <xf numFmtId="2" fontId="0" fillId="10" borderId="0" xfId="0" applyNumberFormat="1" applyFill="1"/>
    <xf numFmtId="2" fontId="0" fillId="0" borderId="0" xfId="0" applyNumberFormat="1"/>
    <xf numFmtId="0" fontId="1" fillId="2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 wrapText="1"/>
    </xf>
  </cellXfs>
  <cellStyles count="1">
    <cellStyle name="Normal" xfId="0" builtinId="0"/>
  </cellStyles>
  <dxfs count="4">
    <dxf>
      <font>
        <color theme="1"/>
      </font>
      <fill>
        <patternFill patternType="solid"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8855-A17E-4EAB-BB89-46921132E76F}">
  <dimension ref="A1:AG55"/>
  <sheetViews>
    <sheetView workbookViewId="0">
      <pane xSplit="1" topLeftCell="B29" activePane="topRight" state="frozen"/>
      <selection pane="topRight" activeCell="H34" sqref="H34"/>
    </sheetView>
  </sheetViews>
  <sheetFormatPr defaultRowHeight="15"/>
  <cols>
    <col min="1" max="1" width="41.7109375" bestFit="1" customWidth="1"/>
    <col min="2" max="2" width="5" bestFit="1" customWidth="1"/>
    <col min="3" max="3" width="7.140625" bestFit="1" customWidth="1"/>
    <col min="4" max="5" width="7.140625" customWidth="1"/>
    <col min="6" max="6" width="5.140625" bestFit="1" customWidth="1"/>
    <col min="7" max="7" width="7.140625" bestFit="1" customWidth="1"/>
    <col min="8" max="8" width="6" bestFit="1" customWidth="1"/>
    <col min="9" max="9" width="7.140625" bestFit="1" customWidth="1"/>
    <col min="10" max="10" width="5" bestFit="1" customWidth="1"/>
    <col min="11" max="11" width="7.140625" bestFit="1" customWidth="1"/>
    <col min="12" max="12" width="6" bestFit="1" customWidth="1"/>
    <col min="13" max="13" width="7.140625" bestFit="1" customWidth="1"/>
    <col min="14" max="14" width="6.140625" customWidth="1"/>
    <col min="15" max="15" width="7.140625" bestFit="1" customWidth="1"/>
    <col min="16" max="16" width="5.28515625" customWidth="1"/>
    <col min="17" max="17" width="7.140625" bestFit="1" customWidth="1"/>
    <col min="18" max="18" width="6" customWidth="1"/>
    <col min="19" max="19" width="7.140625" bestFit="1" customWidth="1"/>
    <col min="20" max="20" width="7.140625" customWidth="1"/>
    <col min="21" max="21" width="5" bestFit="1" customWidth="1"/>
    <col min="22" max="22" width="7.140625" bestFit="1" customWidth="1"/>
    <col min="23" max="23" width="5.7109375" customWidth="1"/>
    <col min="24" max="24" width="6.7109375" customWidth="1"/>
    <col min="25" max="25" width="5.140625" bestFit="1" customWidth="1"/>
    <col min="26" max="26" width="7.85546875" bestFit="1" customWidth="1"/>
    <col min="27" max="27" width="5.140625" bestFit="1" customWidth="1"/>
    <col min="28" max="28" width="7.7109375" customWidth="1"/>
    <col min="31" max="31" width="5.42578125" customWidth="1"/>
    <col min="33" max="33" width="44.7109375" bestFit="1" customWidth="1"/>
  </cols>
  <sheetData>
    <row r="1" spans="1:33">
      <c r="A1" s="8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 t="s">
        <v>1</v>
      </c>
      <c r="V1" s="36"/>
      <c r="W1" s="36"/>
      <c r="X1" s="36"/>
      <c r="Y1" s="36"/>
      <c r="Z1" s="36"/>
      <c r="AA1" s="36"/>
      <c r="AB1" s="36"/>
      <c r="AC1" s="36"/>
      <c r="AD1" s="36"/>
    </row>
    <row r="2" spans="1:33" ht="15" customHeight="1">
      <c r="A2" s="8"/>
      <c r="B2" s="37" t="s">
        <v>2</v>
      </c>
      <c r="C2" s="38"/>
      <c r="D2" s="37" t="s">
        <v>3</v>
      </c>
      <c r="E2" s="38"/>
      <c r="F2" s="37" t="s">
        <v>4</v>
      </c>
      <c r="G2" s="38"/>
      <c r="H2" s="39" t="s">
        <v>5</v>
      </c>
      <c r="I2" s="40"/>
      <c r="J2" s="37" t="s">
        <v>6</v>
      </c>
      <c r="K2" s="38"/>
      <c r="L2" s="37" t="s">
        <v>7</v>
      </c>
      <c r="M2" s="38"/>
      <c r="N2" s="37" t="s">
        <v>8</v>
      </c>
      <c r="O2" s="38"/>
      <c r="P2" s="41" t="s">
        <v>9</v>
      </c>
      <c r="Q2" s="42"/>
      <c r="R2" s="41" t="s">
        <v>10</v>
      </c>
      <c r="S2" s="42"/>
      <c r="T2" s="43" t="s">
        <v>11</v>
      </c>
      <c r="U2" s="37" t="s">
        <v>12</v>
      </c>
      <c r="V2" s="38"/>
      <c r="W2" s="37" t="s">
        <v>13</v>
      </c>
      <c r="X2" s="38"/>
      <c r="Y2" s="37" t="s">
        <v>14</v>
      </c>
      <c r="Z2" s="38"/>
      <c r="AA2" s="37" t="s">
        <v>15</v>
      </c>
      <c r="AB2" s="38"/>
      <c r="AC2" s="45" t="s">
        <v>11</v>
      </c>
      <c r="AD2" s="47" t="s">
        <v>16</v>
      </c>
    </row>
    <row r="3" spans="1:33">
      <c r="A3" s="8"/>
      <c r="B3" s="3" t="s">
        <v>17</v>
      </c>
      <c r="C3" s="4" t="s">
        <v>18</v>
      </c>
      <c r="D3" s="3" t="s">
        <v>17</v>
      </c>
      <c r="E3" s="4" t="s">
        <v>18</v>
      </c>
      <c r="F3" s="3" t="s">
        <v>17</v>
      </c>
      <c r="G3" s="4" t="s">
        <v>18</v>
      </c>
      <c r="H3" s="3" t="s">
        <v>17</v>
      </c>
      <c r="I3" s="4" t="s">
        <v>18</v>
      </c>
      <c r="J3" s="3" t="s">
        <v>17</v>
      </c>
      <c r="K3" s="4" t="s">
        <v>18</v>
      </c>
      <c r="L3" s="3" t="s">
        <v>17</v>
      </c>
      <c r="M3" s="4" t="s">
        <v>18</v>
      </c>
      <c r="N3" s="3" t="s">
        <v>17</v>
      </c>
      <c r="O3" s="4" t="s">
        <v>18</v>
      </c>
      <c r="P3" s="3" t="s">
        <v>17</v>
      </c>
      <c r="Q3" s="4" t="s">
        <v>18</v>
      </c>
      <c r="R3" s="3" t="s">
        <v>17</v>
      </c>
      <c r="S3" s="4" t="s">
        <v>18</v>
      </c>
      <c r="T3" s="44"/>
      <c r="U3" s="3" t="s">
        <v>17</v>
      </c>
      <c r="V3" s="4" t="s">
        <v>18</v>
      </c>
      <c r="W3" s="3" t="s">
        <v>17</v>
      </c>
      <c r="X3" s="4" t="s">
        <v>18</v>
      </c>
      <c r="Y3" s="3" t="s">
        <v>17</v>
      </c>
      <c r="Z3" s="5" t="s">
        <v>18</v>
      </c>
      <c r="AA3" s="3" t="s">
        <v>17</v>
      </c>
      <c r="AB3" s="5" t="s">
        <v>18</v>
      </c>
      <c r="AC3" s="46"/>
      <c r="AD3" s="48"/>
      <c r="AG3" t="s">
        <v>19</v>
      </c>
    </row>
    <row r="4" spans="1:33">
      <c r="A4" s="1" t="s">
        <v>20</v>
      </c>
      <c r="B4" s="10">
        <v>1</v>
      </c>
      <c r="C4" s="11">
        <f>100*B4/$C$50</f>
        <v>100</v>
      </c>
      <c r="D4" s="10">
        <v>0</v>
      </c>
      <c r="E4" s="11">
        <f>100*D4/$E$50</f>
        <v>0</v>
      </c>
      <c r="F4" s="10">
        <v>1</v>
      </c>
      <c r="G4" s="11">
        <f>100*F4/$G$50</f>
        <v>100</v>
      </c>
      <c r="H4" s="10">
        <v>0</v>
      </c>
      <c r="I4" s="11">
        <f>100*H4/$I$50</f>
        <v>0</v>
      </c>
      <c r="J4" s="10">
        <v>0</v>
      </c>
      <c r="K4" s="11">
        <f>100*J4/$K$50</f>
        <v>0</v>
      </c>
      <c r="L4" s="10">
        <v>0</v>
      </c>
      <c r="M4" s="11">
        <f>100*L4/$M$50</f>
        <v>0</v>
      </c>
      <c r="N4" s="10">
        <v>0</v>
      </c>
      <c r="O4" s="11">
        <f>100*N4/$O$50</f>
        <v>0</v>
      </c>
      <c r="P4" s="10">
        <v>0</v>
      </c>
      <c r="Q4" s="11">
        <f>100*P4/$Q$50</f>
        <v>0</v>
      </c>
      <c r="R4" s="10">
        <v>0</v>
      </c>
      <c r="S4" s="11">
        <f>100*R4/$S$50</f>
        <v>0</v>
      </c>
      <c r="T4" s="7">
        <f>(C4+E4+G4+I4+K4+M4+O4+Q4+S4)/9</f>
        <v>22.222222222222221</v>
      </c>
      <c r="U4" s="10">
        <v>1</v>
      </c>
      <c r="V4" s="2">
        <f>100*U4/$V$50</f>
        <v>16.666666666666668</v>
      </c>
      <c r="W4" s="10">
        <v>0</v>
      </c>
      <c r="X4" s="2">
        <f>100*W4/$X$50</f>
        <v>0</v>
      </c>
      <c r="Y4" s="10">
        <v>0</v>
      </c>
      <c r="Z4" s="2">
        <f>100*Y4/$Z$50</f>
        <v>0</v>
      </c>
      <c r="AA4" s="10">
        <v>0</v>
      </c>
      <c r="AB4" s="2">
        <f>100*AA4/$AB$50</f>
        <v>0</v>
      </c>
      <c r="AC4" s="7">
        <f>0.25*V4+0.25*X4+0.25*Z4+0.25*AB4</f>
        <v>4.166666666666667</v>
      </c>
      <c r="AD4" s="21">
        <f>0.5*T4+0.5*AC4</f>
        <v>13.194444444444445</v>
      </c>
      <c r="AG4">
        <v>0</v>
      </c>
    </row>
    <row r="5" spans="1:33">
      <c r="A5" s="1" t="s">
        <v>21</v>
      </c>
      <c r="B5" s="11">
        <v>1</v>
      </c>
      <c r="C5" s="11">
        <f t="shared" ref="C5" si="0">100*B5/$C$50</f>
        <v>100</v>
      </c>
      <c r="D5" s="11">
        <v>8</v>
      </c>
      <c r="E5" s="11">
        <f t="shared" ref="E5:E45" si="1">100*D5/$E$50</f>
        <v>47.058823529411768</v>
      </c>
      <c r="F5" s="11">
        <f>2/5</f>
        <v>0.4</v>
      </c>
      <c r="G5" s="11">
        <f t="shared" ref="G5" si="2">100*F5/$G$50</f>
        <v>40</v>
      </c>
      <c r="H5" s="11">
        <v>10</v>
      </c>
      <c r="I5" s="11">
        <f t="shared" ref="I5" si="3">100*H5/$I$50</f>
        <v>66.666666666666671</v>
      </c>
      <c r="J5" s="11">
        <v>2</v>
      </c>
      <c r="K5" s="11">
        <f t="shared" ref="K5" si="4">100*J5/$K$50</f>
        <v>100</v>
      </c>
      <c r="L5" s="11">
        <v>13</v>
      </c>
      <c r="M5" s="11">
        <f t="shared" ref="M5" si="5">100*L5/$M$50</f>
        <v>56.521739130434781</v>
      </c>
      <c r="N5" s="11">
        <v>0</v>
      </c>
      <c r="O5" s="11">
        <f t="shared" ref="O5" si="6">100*N5/$O$50</f>
        <v>0</v>
      </c>
      <c r="P5" s="11">
        <v>0</v>
      </c>
      <c r="Q5" s="11">
        <f>100*P5/$Q$50</f>
        <v>0</v>
      </c>
      <c r="R5" s="11">
        <v>0</v>
      </c>
      <c r="S5" s="11">
        <v>97</v>
      </c>
      <c r="T5" s="7">
        <f t="shared" ref="T5:T45" si="7">(C5+E5+G5+I5+K5+M5+O5+Q5+S5)/9</f>
        <v>56.36080325850147</v>
      </c>
      <c r="U5" s="11">
        <v>3.5</v>
      </c>
      <c r="V5" s="2">
        <f t="shared" ref="V5" si="8">100*U5/$V$50</f>
        <v>58.333333333333336</v>
      </c>
      <c r="W5" s="11">
        <v>0.75</v>
      </c>
      <c r="X5" s="2">
        <f t="shared" ref="X5:X44" si="9">100*W5/$X$50</f>
        <v>25</v>
      </c>
      <c r="Y5" s="11">
        <v>0.5</v>
      </c>
      <c r="Z5" s="2">
        <f t="shared" ref="Z5:Z45" si="10">100*Y5/$Z$50</f>
        <v>12.5</v>
      </c>
      <c r="AA5" s="11">
        <v>0</v>
      </c>
      <c r="AB5" s="2">
        <f>100*AA5/$AB$50</f>
        <v>0</v>
      </c>
      <c r="AC5" s="7">
        <f t="shared" ref="AC5:AC45" si="11">0.25*V5+0.25*X5+0.25*Z5+0.25*AB5</f>
        <v>23.958333333333336</v>
      </c>
      <c r="AD5" s="21">
        <f t="shared" ref="AD5:AD45" si="12">0.5*T5+0.5*AC5</f>
        <v>40.159568295917403</v>
      </c>
      <c r="AG5">
        <v>100</v>
      </c>
    </row>
    <row r="6" spans="1:33">
      <c r="A6" s="1" t="s">
        <v>22</v>
      </c>
      <c r="B6" s="11">
        <v>1</v>
      </c>
      <c r="C6" s="11">
        <f>100*B6/$C$50</f>
        <v>100</v>
      </c>
      <c r="D6" s="11">
        <v>0</v>
      </c>
      <c r="E6" s="11">
        <f t="shared" si="1"/>
        <v>0</v>
      </c>
      <c r="F6" s="11">
        <v>0.8</v>
      </c>
      <c r="G6" s="11">
        <f>100*F6/$G$50</f>
        <v>80</v>
      </c>
      <c r="H6" s="11">
        <v>9</v>
      </c>
      <c r="I6" s="11">
        <f>100*H6/$I$50</f>
        <v>60</v>
      </c>
      <c r="J6" s="11">
        <v>2</v>
      </c>
      <c r="K6" s="11">
        <f>100*J6/$K$50</f>
        <v>100</v>
      </c>
      <c r="L6" s="11">
        <v>15</v>
      </c>
      <c r="M6" s="11">
        <f>100*L6/$M$50</f>
        <v>65.217391304347828</v>
      </c>
      <c r="N6" s="11">
        <v>0</v>
      </c>
      <c r="O6" s="11">
        <f>100*N6/$O$50</f>
        <v>0</v>
      </c>
      <c r="P6" s="11">
        <v>0</v>
      </c>
      <c r="Q6" s="11">
        <f>100*P6/$Q$50</f>
        <v>0</v>
      </c>
      <c r="R6" s="11">
        <v>0</v>
      </c>
      <c r="S6" s="11">
        <v>97</v>
      </c>
      <c r="T6" s="7">
        <f t="shared" si="7"/>
        <v>55.80193236714976</v>
      </c>
      <c r="U6" s="11">
        <v>2</v>
      </c>
      <c r="V6" s="2">
        <f>100*U6/$V$50</f>
        <v>33.333333333333336</v>
      </c>
      <c r="W6" s="11">
        <v>0</v>
      </c>
      <c r="X6" s="2">
        <f t="shared" si="9"/>
        <v>0</v>
      </c>
      <c r="Y6" s="11">
        <v>4</v>
      </c>
      <c r="Z6" s="2">
        <f t="shared" si="10"/>
        <v>100</v>
      </c>
      <c r="AA6" s="11">
        <v>0</v>
      </c>
      <c r="AB6" s="2">
        <f>100*AA6/$AB$50</f>
        <v>0</v>
      </c>
      <c r="AC6" s="7">
        <f t="shared" si="11"/>
        <v>33.333333333333336</v>
      </c>
      <c r="AD6" s="21">
        <f t="shared" si="12"/>
        <v>44.567632850241552</v>
      </c>
      <c r="AG6">
        <v>0</v>
      </c>
    </row>
    <row r="7" spans="1:33">
      <c r="A7" s="1" t="s">
        <v>23</v>
      </c>
      <c r="B7" s="11">
        <v>0</v>
      </c>
      <c r="C7" s="11">
        <f>100*B7/$C$50</f>
        <v>0</v>
      </c>
      <c r="D7" s="11">
        <v>0</v>
      </c>
      <c r="E7" s="11">
        <f t="shared" si="1"/>
        <v>0</v>
      </c>
      <c r="F7" s="11">
        <v>0</v>
      </c>
      <c r="G7" s="11">
        <f>100*F7/$G$50</f>
        <v>0</v>
      </c>
      <c r="H7" s="11">
        <v>4</v>
      </c>
      <c r="I7" s="11">
        <f>100*H7/$I$50</f>
        <v>26.666666666666668</v>
      </c>
      <c r="J7" s="11">
        <v>0</v>
      </c>
      <c r="K7" s="11">
        <f>100*J7/$K$50</f>
        <v>0</v>
      </c>
      <c r="L7" s="11">
        <v>0</v>
      </c>
      <c r="M7" s="11">
        <f>100*L7/$M$50</f>
        <v>0</v>
      </c>
      <c r="N7" s="11">
        <v>0</v>
      </c>
      <c r="O7" s="11">
        <f>100*N7/$O$50</f>
        <v>0</v>
      </c>
      <c r="P7" s="11">
        <v>0</v>
      </c>
      <c r="Q7" s="11">
        <f>100*P7/$Q$50</f>
        <v>0</v>
      </c>
      <c r="R7" s="11">
        <v>0</v>
      </c>
      <c r="S7" s="11">
        <f>100*R7/$S$50</f>
        <v>0</v>
      </c>
      <c r="T7" s="7">
        <f t="shared" si="7"/>
        <v>2.9629629629629632</v>
      </c>
      <c r="U7" s="11">
        <v>2.5</v>
      </c>
      <c r="V7" s="2">
        <f>100*U7/$V$50</f>
        <v>41.666666666666664</v>
      </c>
      <c r="W7" s="11">
        <v>0</v>
      </c>
      <c r="X7" s="2">
        <f t="shared" si="9"/>
        <v>0</v>
      </c>
      <c r="Y7" s="11">
        <v>0</v>
      </c>
      <c r="Z7" s="2">
        <f t="shared" si="10"/>
        <v>0</v>
      </c>
      <c r="AA7" s="11">
        <v>0</v>
      </c>
      <c r="AB7" s="2">
        <f>100*AA7/$AB$50</f>
        <v>0</v>
      </c>
      <c r="AC7" s="7">
        <f t="shared" si="11"/>
        <v>10.416666666666666</v>
      </c>
      <c r="AD7" s="21">
        <f t="shared" si="12"/>
        <v>6.6898148148148149</v>
      </c>
      <c r="AG7">
        <v>0</v>
      </c>
    </row>
    <row r="8" spans="1:33">
      <c r="A8" s="1" t="s">
        <v>24</v>
      </c>
      <c r="B8" s="11">
        <v>1</v>
      </c>
      <c r="C8" s="11">
        <f>100*B8/$C$50</f>
        <v>100</v>
      </c>
      <c r="D8" s="11">
        <v>14</v>
      </c>
      <c r="E8" s="11">
        <f t="shared" si="1"/>
        <v>82.352941176470594</v>
      </c>
      <c r="F8" s="11">
        <v>0.9</v>
      </c>
      <c r="G8" s="11">
        <f>100*F8/$G$50</f>
        <v>90</v>
      </c>
      <c r="H8" s="11">
        <v>10</v>
      </c>
      <c r="I8" s="11">
        <f>100*H8/$I$50</f>
        <v>66.666666666666671</v>
      </c>
      <c r="J8" s="11">
        <v>2</v>
      </c>
      <c r="K8" s="11">
        <f>100*J8/$K$50</f>
        <v>100</v>
      </c>
      <c r="L8" s="11">
        <v>20</v>
      </c>
      <c r="M8" s="11">
        <f>100*L8/$M$50</f>
        <v>86.956521739130437</v>
      </c>
      <c r="N8" s="11">
        <v>0</v>
      </c>
      <c r="O8" s="11">
        <f>100*N8/$O$50</f>
        <v>0</v>
      </c>
      <c r="P8" s="11">
        <v>0</v>
      </c>
      <c r="Q8" s="11">
        <f>100*P8/$Q$50</f>
        <v>0</v>
      </c>
      <c r="R8" s="11">
        <v>0</v>
      </c>
      <c r="S8" s="11">
        <v>100</v>
      </c>
      <c r="T8" s="7">
        <f t="shared" si="7"/>
        <v>69.552903286918635</v>
      </c>
      <c r="U8" s="11">
        <v>3.5</v>
      </c>
      <c r="V8" s="2">
        <f>100*U8/4</f>
        <v>87.5</v>
      </c>
      <c r="W8" s="11">
        <v>2.9</v>
      </c>
      <c r="X8" s="2">
        <f t="shared" si="9"/>
        <v>96.666666666666671</v>
      </c>
      <c r="Y8" s="11">
        <v>4</v>
      </c>
      <c r="Z8" s="2">
        <f t="shared" si="10"/>
        <v>100</v>
      </c>
      <c r="AA8" s="11">
        <v>0</v>
      </c>
      <c r="AB8" s="2">
        <f>100*AA8/$AB$50</f>
        <v>0</v>
      </c>
      <c r="AC8" s="7">
        <f t="shared" si="11"/>
        <v>71.041666666666671</v>
      </c>
      <c r="AD8" s="21">
        <f t="shared" si="12"/>
        <v>70.297284976792653</v>
      </c>
      <c r="AG8">
        <v>100</v>
      </c>
    </row>
    <row r="9" spans="1:33">
      <c r="A9" s="1" t="s">
        <v>25</v>
      </c>
      <c r="B9" s="11">
        <v>1</v>
      </c>
      <c r="C9" s="11">
        <f>100*B9/$C$50</f>
        <v>100</v>
      </c>
      <c r="D9" s="11">
        <v>14</v>
      </c>
      <c r="E9" s="11">
        <f t="shared" si="1"/>
        <v>82.352941176470594</v>
      </c>
      <c r="F9" s="11">
        <v>1</v>
      </c>
      <c r="G9" s="11">
        <f>100*F9/$G$50</f>
        <v>100</v>
      </c>
      <c r="H9" s="11">
        <v>10.5</v>
      </c>
      <c r="I9" s="11">
        <f>100*H9/$I$50</f>
        <v>70</v>
      </c>
      <c r="J9" s="11">
        <v>2</v>
      </c>
      <c r="K9" s="11">
        <f>100*J9/$K$50</f>
        <v>100</v>
      </c>
      <c r="L9" s="11">
        <v>20</v>
      </c>
      <c r="M9" s="11">
        <f>100*L9/$M$50</f>
        <v>86.956521739130437</v>
      </c>
      <c r="N9" s="11">
        <v>0</v>
      </c>
      <c r="O9" s="11">
        <f>100*N9/$O$50</f>
        <v>0</v>
      </c>
      <c r="P9" s="11">
        <v>0</v>
      </c>
      <c r="Q9" s="11">
        <f>100*P9/$Q$50</f>
        <v>0</v>
      </c>
      <c r="R9" s="11">
        <v>0</v>
      </c>
      <c r="S9" s="11">
        <v>100</v>
      </c>
      <c r="T9" s="7">
        <f t="shared" si="7"/>
        <v>71.034384768400116</v>
      </c>
      <c r="U9" s="11">
        <v>5</v>
      </c>
      <c r="V9" s="2">
        <f>100*U9/$V$50</f>
        <v>83.333333333333329</v>
      </c>
      <c r="W9" s="11">
        <v>1.5</v>
      </c>
      <c r="X9" s="2">
        <f t="shared" si="9"/>
        <v>50</v>
      </c>
      <c r="Y9" s="11">
        <v>3.5</v>
      </c>
      <c r="Z9" s="2">
        <f t="shared" si="10"/>
        <v>87.5</v>
      </c>
      <c r="AA9" s="11">
        <v>0</v>
      </c>
      <c r="AB9" s="2">
        <f>100*AA9/$AB$50</f>
        <v>0</v>
      </c>
      <c r="AC9" s="7">
        <f t="shared" si="11"/>
        <v>55.208333333333329</v>
      </c>
      <c r="AD9" s="21">
        <f t="shared" si="12"/>
        <v>63.121359050866722</v>
      </c>
      <c r="AG9">
        <v>100</v>
      </c>
    </row>
    <row r="10" spans="1:33">
      <c r="A10" s="1" t="s">
        <v>26</v>
      </c>
      <c r="B10" s="11">
        <v>1</v>
      </c>
      <c r="C10" s="11">
        <f>100*B10/$C$50</f>
        <v>100</v>
      </c>
      <c r="D10" s="11">
        <v>0</v>
      </c>
      <c r="E10" s="11">
        <f t="shared" si="1"/>
        <v>0</v>
      </c>
      <c r="F10" s="11">
        <v>0</v>
      </c>
      <c r="G10" s="11">
        <f>100*F10/$G$50</f>
        <v>0</v>
      </c>
      <c r="H10" s="11">
        <v>10</v>
      </c>
      <c r="I10" s="11">
        <f>100*H10/$I$50</f>
        <v>66.666666666666671</v>
      </c>
      <c r="J10" s="11">
        <v>1.8</v>
      </c>
      <c r="K10" s="11">
        <f>100*J10/$K$50</f>
        <v>90</v>
      </c>
      <c r="L10" s="11">
        <v>16</v>
      </c>
      <c r="M10" s="11">
        <f>100*L10/$M$50</f>
        <v>69.565217391304344</v>
      </c>
      <c r="N10" s="11">
        <v>0</v>
      </c>
      <c r="O10" s="11">
        <f>100*N10/$O$50</f>
        <v>0</v>
      </c>
      <c r="P10" s="11">
        <v>0</v>
      </c>
      <c r="Q10" s="11">
        <f>100*P10/$Q$50</f>
        <v>0</v>
      </c>
      <c r="R10" s="11">
        <v>0</v>
      </c>
      <c r="S10" s="11">
        <v>95</v>
      </c>
      <c r="T10" s="7">
        <f t="shared" si="7"/>
        <v>46.803542673107891</v>
      </c>
      <c r="U10" s="11">
        <v>2.75</v>
      </c>
      <c r="V10" s="2">
        <f>100*U10/$V$50</f>
        <v>45.833333333333336</v>
      </c>
      <c r="W10" s="11">
        <v>1.75</v>
      </c>
      <c r="X10" s="2">
        <f t="shared" si="9"/>
        <v>58.333333333333336</v>
      </c>
      <c r="Y10" s="11">
        <v>2.75</v>
      </c>
      <c r="Z10" s="2">
        <f t="shared" si="10"/>
        <v>68.75</v>
      </c>
      <c r="AA10" s="11">
        <v>0</v>
      </c>
      <c r="AB10" s="2">
        <f>100*AA10/$AB$50</f>
        <v>0</v>
      </c>
      <c r="AC10" s="7">
        <f t="shared" si="11"/>
        <v>43.229166666666671</v>
      </c>
      <c r="AD10" s="21">
        <f t="shared" si="12"/>
        <v>45.016354669887278</v>
      </c>
      <c r="AG10">
        <v>0</v>
      </c>
    </row>
    <row r="11" spans="1:33">
      <c r="A11" s="1" t="s">
        <v>27</v>
      </c>
      <c r="B11" s="11">
        <v>0</v>
      </c>
      <c r="C11" s="11">
        <f>100*B11/$C$50</f>
        <v>0</v>
      </c>
      <c r="D11" s="11">
        <v>0</v>
      </c>
      <c r="E11" s="11">
        <f t="shared" si="1"/>
        <v>0</v>
      </c>
      <c r="F11" s="11">
        <f>4/5</f>
        <v>0.8</v>
      </c>
      <c r="G11" s="11">
        <f>100*F11/$G$50</f>
        <v>80</v>
      </c>
      <c r="H11" s="11">
        <v>0</v>
      </c>
      <c r="I11" s="11">
        <f>100*H11/$I$50</f>
        <v>0</v>
      </c>
      <c r="J11" s="11">
        <v>0</v>
      </c>
      <c r="K11" s="11">
        <f>100*J11/$K$50</f>
        <v>0</v>
      </c>
      <c r="L11" s="11">
        <v>0</v>
      </c>
      <c r="M11" s="11">
        <f>100*L11/$M$50</f>
        <v>0</v>
      </c>
      <c r="N11" s="11">
        <v>0</v>
      </c>
      <c r="O11" s="11">
        <f>100*N11/$O$50</f>
        <v>0</v>
      </c>
      <c r="P11" s="11">
        <v>0</v>
      </c>
      <c r="Q11" s="11">
        <f>100*P11/$Q$50</f>
        <v>0</v>
      </c>
      <c r="R11" s="11">
        <v>0</v>
      </c>
      <c r="S11" s="11">
        <f>100*R11/$S$50</f>
        <v>0</v>
      </c>
      <c r="T11" s="7">
        <f t="shared" si="7"/>
        <v>8.8888888888888893</v>
      </c>
      <c r="U11" s="11">
        <v>1</v>
      </c>
      <c r="V11" s="2">
        <f>100*U11/$V$50</f>
        <v>16.666666666666668</v>
      </c>
      <c r="W11" s="11">
        <v>0</v>
      </c>
      <c r="X11" s="2">
        <f t="shared" si="9"/>
        <v>0</v>
      </c>
      <c r="Y11" s="11">
        <v>0</v>
      </c>
      <c r="Z11" s="2">
        <f t="shared" si="10"/>
        <v>0</v>
      </c>
      <c r="AA11" s="11">
        <v>0</v>
      </c>
      <c r="AB11" s="2">
        <f>100*AA11/$AB$50</f>
        <v>0</v>
      </c>
      <c r="AC11" s="7">
        <f t="shared" si="11"/>
        <v>4.166666666666667</v>
      </c>
      <c r="AD11" s="21">
        <f t="shared" si="12"/>
        <v>6.5277777777777786</v>
      </c>
      <c r="AG11">
        <v>0</v>
      </c>
    </row>
    <row r="12" spans="1:33">
      <c r="A12" s="1" t="s">
        <v>28</v>
      </c>
      <c r="B12" s="11">
        <v>1</v>
      </c>
      <c r="C12" s="11">
        <f>100*B12/$C$50</f>
        <v>100</v>
      </c>
      <c r="D12" s="11">
        <v>0</v>
      </c>
      <c r="E12" s="11">
        <f t="shared" si="1"/>
        <v>0</v>
      </c>
      <c r="F12" s="11">
        <f>4/5</f>
        <v>0.8</v>
      </c>
      <c r="G12" s="11">
        <f>100*F12/$G$50</f>
        <v>80</v>
      </c>
      <c r="H12" s="11">
        <v>10</v>
      </c>
      <c r="I12" s="11">
        <f>100*H12/$I$50</f>
        <v>66.666666666666671</v>
      </c>
      <c r="J12" s="11">
        <v>0</v>
      </c>
      <c r="K12" s="11">
        <f>100*J12/$K$50</f>
        <v>0</v>
      </c>
      <c r="L12" s="11">
        <v>20</v>
      </c>
      <c r="M12" s="11">
        <f>100*L12/$M$50</f>
        <v>86.956521739130437</v>
      </c>
      <c r="N12" s="11">
        <v>0</v>
      </c>
      <c r="O12" s="11">
        <f>100*N12/$O$50</f>
        <v>0</v>
      </c>
      <c r="P12" s="11">
        <v>0</v>
      </c>
      <c r="Q12" s="11">
        <f>100*P12/$Q$50</f>
        <v>0</v>
      </c>
      <c r="R12" s="11">
        <v>0</v>
      </c>
      <c r="S12" s="11">
        <v>95</v>
      </c>
      <c r="T12" s="7">
        <f t="shared" si="7"/>
        <v>47.624798711755233</v>
      </c>
      <c r="U12" s="11">
        <v>1</v>
      </c>
      <c r="V12" s="2">
        <f>100*U12/$V$50</f>
        <v>16.666666666666668</v>
      </c>
      <c r="W12" s="11">
        <v>1</v>
      </c>
      <c r="X12" s="2">
        <f t="shared" si="9"/>
        <v>33.333333333333336</v>
      </c>
      <c r="Y12" s="11">
        <v>1.25</v>
      </c>
      <c r="Z12" s="2">
        <f t="shared" si="10"/>
        <v>31.25</v>
      </c>
      <c r="AA12" s="11">
        <v>0</v>
      </c>
      <c r="AB12" s="2">
        <f>100*AA12/$AB$50</f>
        <v>0</v>
      </c>
      <c r="AC12" s="7">
        <f t="shared" si="11"/>
        <v>20.3125</v>
      </c>
      <c r="AD12" s="21">
        <f t="shared" si="12"/>
        <v>33.968649355877616</v>
      </c>
      <c r="AG12">
        <v>0</v>
      </c>
    </row>
    <row r="13" spans="1:33">
      <c r="A13" s="1" t="s">
        <v>29</v>
      </c>
      <c r="B13" s="11">
        <v>1</v>
      </c>
      <c r="C13" s="11">
        <f>100*B13/$C$50</f>
        <v>100</v>
      </c>
      <c r="D13" s="11">
        <v>0</v>
      </c>
      <c r="E13" s="11">
        <f t="shared" si="1"/>
        <v>0</v>
      </c>
      <c r="F13" s="11">
        <v>0</v>
      </c>
      <c r="G13" s="11">
        <f>100*F13/$G$50</f>
        <v>0</v>
      </c>
      <c r="H13" s="11">
        <v>0</v>
      </c>
      <c r="I13" s="11">
        <f>100*H13/$I$50</f>
        <v>0</v>
      </c>
      <c r="J13" s="11">
        <v>2</v>
      </c>
      <c r="K13" s="11">
        <f>100*J13/$K$50</f>
        <v>100</v>
      </c>
      <c r="L13" s="11">
        <v>0</v>
      </c>
      <c r="M13" s="11">
        <f>100*L13/$M$50</f>
        <v>0</v>
      </c>
      <c r="N13" s="11">
        <v>0</v>
      </c>
      <c r="O13" s="11">
        <f>100*N13/$O$50</f>
        <v>0</v>
      </c>
      <c r="P13" s="11">
        <v>0</v>
      </c>
      <c r="Q13" s="11">
        <f>100*P13/$Q$50</f>
        <v>0</v>
      </c>
      <c r="R13" s="11">
        <v>0</v>
      </c>
      <c r="S13" s="11">
        <f>100*R13/$S$50</f>
        <v>0</v>
      </c>
      <c r="T13" s="7">
        <f t="shared" si="7"/>
        <v>22.222222222222221</v>
      </c>
      <c r="U13" s="11">
        <v>1</v>
      </c>
      <c r="V13" s="2">
        <f>100*U13/$V$50</f>
        <v>16.666666666666668</v>
      </c>
      <c r="W13" s="11">
        <v>0</v>
      </c>
      <c r="X13" s="2">
        <f t="shared" si="9"/>
        <v>0</v>
      </c>
      <c r="Y13" s="11">
        <v>0</v>
      </c>
      <c r="Z13" s="2">
        <f t="shared" si="10"/>
        <v>0</v>
      </c>
      <c r="AA13" s="11">
        <v>0</v>
      </c>
      <c r="AB13" s="2">
        <f>100*AA13/$AB$50</f>
        <v>0</v>
      </c>
      <c r="AC13" s="7">
        <f t="shared" si="11"/>
        <v>4.166666666666667</v>
      </c>
      <c r="AD13" s="21">
        <f t="shared" si="12"/>
        <v>13.194444444444445</v>
      </c>
      <c r="AG13">
        <v>0</v>
      </c>
    </row>
    <row r="14" spans="1:33">
      <c r="A14" s="1" t="s">
        <v>30</v>
      </c>
      <c r="B14" s="11">
        <v>1</v>
      </c>
      <c r="C14" s="11">
        <f>100*B14/$C$50</f>
        <v>100</v>
      </c>
      <c r="D14" s="11">
        <v>5</v>
      </c>
      <c r="E14" s="11">
        <f t="shared" si="1"/>
        <v>29.411764705882351</v>
      </c>
      <c r="F14" s="11">
        <v>0.8</v>
      </c>
      <c r="G14" s="11">
        <f>100*F14/$G$50</f>
        <v>80</v>
      </c>
      <c r="H14" s="11">
        <v>5</v>
      </c>
      <c r="I14" s="11">
        <f>100*H14/$I$50</f>
        <v>33.333333333333336</v>
      </c>
      <c r="J14" s="11">
        <v>2</v>
      </c>
      <c r="K14" s="11">
        <f>100*J14/$K$50</f>
        <v>100</v>
      </c>
      <c r="L14" s="11">
        <v>9</v>
      </c>
      <c r="M14" s="11">
        <f>100*L14/$M$50</f>
        <v>39.130434782608695</v>
      </c>
      <c r="N14" s="11">
        <v>0</v>
      </c>
      <c r="O14" s="11">
        <f>100*N14/$O$50</f>
        <v>0</v>
      </c>
      <c r="P14" s="11">
        <v>0</v>
      </c>
      <c r="Q14" s="11">
        <f>100*P14/$Q$50</f>
        <v>0</v>
      </c>
      <c r="R14" s="11">
        <v>0</v>
      </c>
      <c r="S14" s="11">
        <v>97</v>
      </c>
      <c r="T14" s="7">
        <f t="shared" si="7"/>
        <v>53.208392535758264</v>
      </c>
      <c r="U14" s="11">
        <v>3.5</v>
      </c>
      <c r="V14" s="2">
        <f>100*U14/$V$50</f>
        <v>58.333333333333336</v>
      </c>
      <c r="W14" s="11">
        <v>0.75</v>
      </c>
      <c r="X14" s="2">
        <f t="shared" si="9"/>
        <v>25</v>
      </c>
      <c r="Y14" s="11">
        <v>1.75</v>
      </c>
      <c r="Z14" s="2">
        <f t="shared" si="10"/>
        <v>43.75</v>
      </c>
      <c r="AA14" s="11">
        <v>0</v>
      </c>
      <c r="AB14" s="2">
        <f>100*AA14/$AB$50</f>
        <v>0</v>
      </c>
      <c r="AC14" s="7">
        <f t="shared" si="11"/>
        <v>31.770833333333336</v>
      </c>
      <c r="AD14" s="21">
        <f t="shared" si="12"/>
        <v>42.489612934545804</v>
      </c>
      <c r="AG14">
        <v>100</v>
      </c>
    </row>
    <row r="15" spans="1:33">
      <c r="A15" s="1" t="s">
        <v>31</v>
      </c>
      <c r="B15" s="11">
        <v>0</v>
      </c>
      <c r="C15" s="11">
        <f>100*B15/$C$50</f>
        <v>0</v>
      </c>
      <c r="D15" s="11">
        <v>0</v>
      </c>
      <c r="E15" s="11">
        <f t="shared" si="1"/>
        <v>0</v>
      </c>
      <c r="F15" s="11">
        <v>0</v>
      </c>
      <c r="G15" s="11">
        <f>100*F15/$G$50</f>
        <v>0</v>
      </c>
      <c r="H15" s="11">
        <v>15</v>
      </c>
      <c r="I15" s="11">
        <f>100*H15/$I$50</f>
        <v>100</v>
      </c>
      <c r="J15" s="11">
        <v>0</v>
      </c>
      <c r="K15" s="11">
        <f>100*J15/$K$50</f>
        <v>0</v>
      </c>
      <c r="L15" s="11">
        <v>0</v>
      </c>
      <c r="M15" s="11">
        <f>100*L15/$M$50</f>
        <v>0</v>
      </c>
      <c r="N15" s="11">
        <v>0</v>
      </c>
      <c r="O15" s="11">
        <f>100*N15/$O$50</f>
        <v>0</v>
      </c>
      <c r="P15" s="11">
        <v>0</v>
      </c>
      <c r="Q15" s="11">
        <f>100*P15/$Q$50</f>
        <v>0</v>
      </c>
      <c r="R15" s="11">
        <v>0</v>
      </c>
      <c r="S15" s="11">
        <f>100*R15/$S$50</f>
        <v>0</v>
      </c>
      <c r="T15" s="7">
        <f t="shared" si="7"/>
        <v>11.111111111111111</v>
      </c>
      <c r="U15" s="11">
        <v>0</v>
      </c>
      <c r="V15" s="2">
        <f>100*U15/$V$50</f>
        <v>0</v>
      </c>
      <c r="W15" s="11">
        <v>0</v>
      </c>
      <c r="X15" s="2">
        <f t="shared" si="9"/>
        <v>0</v>
      </c>
      <c r="Y15" s="11">
        <v>0</v>
      </c>
      <c r="Z15" s="2">
        <f t="shared" si="10"/>
        <v>0</v>
      </c>
      <c r="AA15" s="11">
        <v>0</v>
      </c>
      <c r="AB15" s="2">
        <f>100*AA15/$AB$50</f>
        <v>0</v>
      </c>
      <c r="AC15" s="7">
        <f t="shared" si="11"/>
        <v>0</v>
      </c>
      <c r="AD15" s="21">
        <f t="shared" si="12"/>
        <v>5.5555555555555554</v>
      </c>
      <c r="AG15">
        <v>0</v>
      </c>
    </row>
    <row r="16" spans="1:33">
      <c r="A16" s="1" t="s">
        <v>32</v>
      </c>
      <c r="B16" s="11">
        <v>1</v>
      </c>
      <c r="C16" s="11">
        <f>100*B16/$C$50</f>
        <v>100</v>
      </c>
      <c r="D16" s="11">
        <v>0</v>
      </c>
      <c r="E16" s="11">
        <f t="shared" si="1"/>
        <v>0</v>
      </c>
      <c r="F16" s="11">
        <v>0</v>
      </c>
      <c r="G16" s="11">
        <f>100*F16/$G$50</f>
        <v>0</v>
      </c>
      <c r="H16" s="11">
        <v>5</v>
      </c>
      <c r="I16" s="11">
        <f>100*H16/$I$50</f>
        <v>33.333333333333336</v>
      </c>
      <c r="J16" s="11">
        <v>1.6</v>
      </c>
      <c r="K16" s="11">
        <f>100*J16/$K$50</f>
        <v>80</v>
      </c>
      <c r="L16" s="11">
        <v>17</v>
      </c>
      <c r="M16" s="11">
        <f>100*L16/$M$50</f>
        <v>73.913043478260875</v>
      </c>
      <c r="N16" s="11">
        <v>0</v>
      </c>
      <c r="O16" s="11">
        <f>100*N16/$O$50</f>
        <v>0</v>
      </c>
      <c r="P16" s="11">
        <v>0</v>
      </c>
      <c r="Q16" s="11">
        <f>100*P16/$Q$50</f>
        <v>0</v>
      </c>
      <c r="R16" s="11">
        <v>0</v>
      </c>
      <c r="S16" s="11">
        <f>100*R16/$S$50</f>
        <v>0</v>
      </c>
      <c r="T16" s="7">
        <f t="shared" si="7"/>
        <v>31.916264090177137</v>
      </c>
      <c r="U16" s="11">
        <v>0.5</v>
      </c>
      <c r="V16" s="2">
        <f>100*U16/$V$50</f>
        <v>8.3333333333333339</v>
      </c>
      <c r="W16" s="11">
        <v>1</v>
      </c>
      <c r="X16" s="2">
        <f t="shared" si="9"/>
        <v>33.333333333333336</v>
      </c>
      <c r="Y16" s="11">
        <v>1.5</v>
      </c>
      <c r="Z16" s="2">
        <f t="shared" si="10"/>
        <v>37.5</v>
      </c>
      <c r="AA16" s="11">
        <v>0</v>
      </c>
      <c r="AB16" s="2">
        <f>100*AA16/$AB$50</f>
        <v>0</v>
      </c>
      <c r="AC16" s="7">
        <f t="shared" si="11"/>
        <v>19.791666666666668</v>
      </c>
      <c r="AD16" s="21">
        <f t="shared" si="12"/>
        <v>25.853965378421904</v>
      </c>
      <c r="AG16">
        <v>0</v>
      </c>
    </row>
    <row r="17" spans="1:33">
      <c r="A17" s="1" t="s">
        <v>33</v>
      </c>
      <c r="B17" s="11">
        <v>1</v>
      </c>
      <c r="C17" s="11">
        <f>100*B17/$C$50</f>
        <v>100</v>
      </c>
      <c r="D17" s="11">
        <v>9</v>
      </c>
      <c r="E17" s="11">
        <f t="shared" si="1"/>
        <v>52.941176470588232</v>
      </c>
      <c r="F17" s="11">
        <v>1</v>
      </c>
      <c r="G17" s="11">
        <f>100*F17/$G$50</f>
        <v>100</v>
      </c>
      <c r="H17" s="11">
        <v>0</v>
      </c>
      <c r="I17" s="11">
        <f>100*H17/$I$50</f>
        <v>0</v>
      </c>
      <c r="J17" s="11">
        <v>2</v>
      </c>
      <c r="K17" s="11">
        <f>100*J17/$K$50</f>
        <v>100</v>
      </c>
      <c r="L17" s="11">
        <v>0</v>
      </c>
      <c r="M17" s="11">
        <f>100*L17/$M$50</f>
        <v>0</v>
      </c>
      <c r="N17" s="11">
        <v>0</v>
      </c>
      <c r="O17" s="11">
        <f>100*N17/$O$50</f>
        <v>0</v>
      </c>
      <c r="P17" s="11">
        <v>0</v>
      </c>
      <c r="Q17" s="11">
        <f>100*P17/$Q$50</f>
        <v>0</v>
      </c>
      <c r="R17" s="11">
        <v>0</v>
      </c>
      <c r="S17" s="11">
        <f>100*R17/$S$50</f>
        <v>0</v>
      </c>
      <c r="T17" s="7">
        <f t="shared" si="7"/>
        <v>39.215686274509807</v>
      </c>
      <c r="U17" s="11">
        <v>6</v>
      </c>
      <c r="V17" s="2">
        <f>100*U17/$V$50</f>
        <v>100</v>
      </c>
      <c r="W17" s="11">
        <v>0</v>
      </c>
      <c r="X17" s="2">
        <f t="shared" si="9"/>
        <v>0</v>
      </c>
      <c r="Y17" s="11">
        <v>2</v>
      </c>
      <c r="Z17" s="2">
        <f t="shared" si="10"/>
        <v>50</v>
      </c>
      <c r="AA17" s="11">
        <v>0</v>
      </c>
      <c r="AB17" s="2">
        <f>100*AA17/$AB$50</f>
        <v>0</v>
      </c>
      <c r="AC17" s="7">
        <f t="shared" si="11"/>
        <v>37.5</v>
      </c>
      <c r="AD17" s="21">
        <f t="shared" si="12"/>
        <v>38.357843137254903</v>
      </c>
      <c r="AG17">
        <v>0</v>
      </c>
    </row>
    <row r="18" spans="1:33">
      <c r="A18" s="1" t="s">
        <v>34</v>
      </c>
      <c r="B18" s="11">
        <v>0</v>
      </c>
      <c r="C18" s="11">
        <f>100*B18/$C$50</f>
        <v>0</v>
      </c>
      <c r="D18" s="11">
        <v>0</v>
      </c>
      <c r="E18" s="11">
        <f t="shared" si="1"/>
        <v>0</v>
      </c>
      <c r="F18" s="11">
        <v>0</v>
      </c>
      <c r="G18" s="11">
        <f>100*F18/$G$50</f>
        <v>0</v>
      </c>
      <c r="H18" s="11">
        <v>0</v>
      </c>
      <c r="I18" s="11">
        <f>100*H18/$I$50</f>
        <v>0</v>
      </c>
      <c r="J18" s="11">
        <v>0</v>
      </c>
      <c r="K18" s="11">
        <f>100*J18/$K$50</f>
        <v>0</v>
      </c>
      <c r="L18" s="11">
        <v>0</v>
      </c>
      <c r="M18" s="11">
        <f>100*L18/$M$50</f>
        <v>0</v>
      </c>
      <c r="N18" s="11">
        <v>0</v>
      </c>
      <c r="O18" s="11">
        <f>100*N18/$O$50</f>
        <v>0</v>
      </c>
      <c r="P18" s="11">
        <v>0</v>
      </c>
      <c r="Q18" s="11">
        <f>100*P18/$Q$50</f>
        <v>0</v>
      </c>
      <c r="R18" s="11">
        <v>0</v>
      </c>
      <c r="S18" s="11">
        <f>100*R18/$S$50</f>
        <v>0</v>
      </c>
      <c r="T18" s="7">
        <f t="shared" si="7"/>
        <v>0</v>
      </c>
      <c r="U18" s="11">
        <v>0</v>
      </c>
      <c r="V18" s="2">
        <f>100*U18/$V$50</f>
        <v>0</v>
      </c>
      <c r="W18" s="11">
        <v>0</v>
      </c>
      <c r="X18" s="2">
        <f t="shared" si="9"/>
        <v>0</v>
      </c>
      <c r="Y18" s="11">
        <v>0</v>
      </c>
      <c r="Z18" s="2">
        <f t="shared" si="10"/>
        <v>0</v>
      </c>
      <c r="AA18" s="11">
        <v>0</v>
      </c>
      <c r="AB18" s="2">
        <f>100*AA18/$AB$50</f>
        <v>0</v>
      </c>
      <c r="AC18" s="7">
        <f t="shared" si="11"/>
        <v>0</v>
      </c>
      <c r="AD18" s="21">
        <f t="shared" si="12"/>
        <v>0</v>
      </c>
      <c r="AG18">
        <v>0</v>
      </c>
    </row>
    <row r="19" spans="1:33">
      <c r="A19" s="1" t="s">
        <v>35</v>
      </c>
      <c r="B19" s="11">
        <v>1</v>
      </c>
      <c r="C19" s="11">
        <f>100*B19/$C$50</f>
        <v>100</v>
      </c>
      <c r="D19" s="11">
        <v>0</v>
      </c>
      <c r="E19" s="11">
        <f t="shared" si="1"/>
        <v>0</v>
      </c>
      <c r="F19" s="11">
        <v>0.9</v>
      </c>
      <c r="G19" s="11">
        <f>100*F19/$G$50</f>
        <v>90</v>
      </c>
      <c r="H19" s="11">
        <v>0</v>
      </c>
      <c r="I19" s="11">
        <f>100*H19/$I$50</f>
        <v>0</v>
      </c>
      <c r="J19" s="11">
        <v>0</v>
      </c>
      <c r="K19" s="11">
        <f>100*J19/$K$50</f>
        <v>0</v>
      </c>
      <c r="L19" s="11">
        <v>0</v>
      </c>
      <c r="M19" s="11">
        <f>100*L19/$M$50</f>
        <v>0</v>
      </c>
      <c r="N19" s="11">
        <v>0</v>
      </c>
      <c r="O19" s="11">
        <f>100*N19/$O$50</f>
        <v>0</v>
      </c>
      <c r="P19" s="11">
        <v>0</v>
      </c>
      <c r="Q19" s="11">
        <f>100*P19/$Q$50</f>
        <v>0</v>
      </c>
      <c r="R19" s="11">
        <v>0</v>
      </c>
      <c r="S19" s="11">
        <f>100*R19/$S$50</f>
        <v>0</v>
      </c>
      <c r="T19" s="7">
        <f t="shared" si="7"/>
        <v>21.111111111111111</v>
      </c>
      <c r="U19" s="11">
        <v>0</v>
      </c>
      <c r="V19" s="2">
        <f>100*U19/$V$50</f>
        <v>0</v>
      </c>
      <c r="W19" s="11">
        <v>0</v>
      </c>
      <c r="X19" s="2">
        <f t="shared" si="9"/>
        <v>0</v>
      </c>
      <c r="Y19" s="11">
        <v>0</v>
      </c>
      <c r="Z19" s="2">
        <f t="shared" si="10"/>
        <v>0</v>
      </c>
      <c r="AA19" s="11">
        <v>0</v>
      </c>
      <c r="AB19" s="2">
        <f>100*AA19/$AB$50</f>
        <v>0</v>
      </c>
      <c r="AC19" s="7">
        <f t="shared" si="11"/>
        <v>0</v>
      </c>
      <c r="AD19" s="21">
        <f t="shared" si="12"/>
        <v>10.555555555555555</v>
      </c>
      <c r="AG19">
        <v>0</v>
      </c>
    </row>
    <row r="20" spans="1:33">
      <c r="A20" s="1" t="s">
        <v>36</v>
      </c>
      <c r="B20" s="11">
        <v>1</v>
      </c>
      <c r="C20" s="11">
        <f>100*B20/$C$50</f>
        <v>100</v>
      </c>
      <c r="D20" s="11">
        <v>12</v>
      </c>
      <c r="E20" s="11">
        <f t="shared" si="1"/>
        <v>70.588235294117652</v>
      </c>
      <c r="F20" s="11">
        <v>1</v>
      </c>
      <c r="G20" s="11">
        <f>100*F20/$G$50</f>
        <v>100</v>
      </c>
      <c r="H20" s="11">
        <v>0</v>
      </c>
      <c r="I20" s="11">
        <f>100*H20/$I$50</f>
        <v>0</v>
      </c>
      <c r="J20" s="11">
        <v>2</v>
      </c>
      <c r="K20" s="11">
        <f>100*J20/$K$50</f>
        <v>100</v>
      </c>
      <c r="L20" s="11">
        <v>20</v>
      </c>
      <c r="M20" s="11">
        <f>100*L20/$M$50</f>
        <v>86.956521739130437</v>
      </c>
      <c r="N20" s="11">
        <v>0</v>
      </c>
      <c r="O20" s="11">
        <f>100*N20/$O$50</f>
        <v>0</v>
      </c>
      <c r="P20" s="11">
        <v>0</v>
      </c>
      <c r="Q20" s="11">
        <f>100*P20/$Q$50</f>
        <v>0</v>
      </c>
      <c r="R20" s="11">
        <v>0</v>
      </c>
      <c r="S20" s="11">
        <v>97</v>
      </c>
      <c r="T20" s="7">
        <f t="shared" si="7"/>
        <v>61.616084114805339</v>
      </c>
      <c r="U20" s="11">
        <v>3.5</v>
      </c>
      <c r="V20" s="2">
        <f>100*U20/$V$50 + 10</f>
        <v>68.333333333333343</v>
      </c>
      <c r="W20" s="11">
        <v>3</v>
      </c>
      <c r="X20" s="2">
        <f t="shared" si="9"/>
        <v>100</v>
      </c>
      <c r="Y20" s="11">
        <v>4</v>
      </c>
      <c r="Z20" s="2">
        <f t="shared" si="10"/>
        <v>100</v>
      </c>
      <c r="AA20" s="11">
        <v>0</v>
      </c>
      <c r="AB20" s="2">
        <f>100*AA20/$AB$50</f>
        <v>0</v>
      </c>
      <c r="AC20" s="7">
        <f t="shared" si="11"/>
        <v>67.083333333333343</v>
      </c>
      <c r="AD20" s="21">
        <f t="shared" si="12"/>
        <v>64.349708724069345</v>
      </c>
      <c r="AG20">
        <v>100</v>
      </c>
    </row>
    <row r="21" spans="1:33">
      <c r="A21" s="1" t="s">
        <v>37</v>
      </c>
      <c r="B21" s="11">
        <v>1</v>
      </c>
      <c r="C21" s="11">
        <f>100*B21/$C$50</f>
        <v>100</v>
      </c>
      <c r="D21" s="11">
        <v>4</v>
      </c>
      <c r="E21" s="11">
        <f t="shared" si="1"/>
        <v>23.529411764705884</v>
      </c>
      <c r="F21" s="11">
        <v>0.9</v>
      </c>
      <c r="G21" s="11">
        <f>100*F21/$G$50</f>
        <v>90</v>
      </c>
      <c r="H21" s="11">
        <v>0</v>
      </c>
      <c r="I21" s="11">
        <f>100*H21/$I$50</f>
        <v>0</v>
      </c>
      <c r="J21" s="11">
        <v>2</v>
      </c>
      <c r="K21" s="11">
        <f>100*J21/$K$50</f>
        <v>100</v>
      </c>
      <c r="L21" s="11">
        <v>0</v>
      </c>
      <c r="M21" s="11">
        <f>100*L21/$M$50</f>
        <v>0</v>
      </c>
      <c r="N21" s="11">
        <v>0</v>
      </c>
      <c r="O21" s="11">
        <f>100*N21/$O$50</f>
        <v>0</v>
      </c>
      <c r="P21" s="11">
        <v>0</v>
      </c>
      <c r="Q21" s="11">
        <f>100*P21/$Q$50</f>
        <v>0</v>
      </c>
      <c r="R21" s="11">
        <v>0</v>
      </c>
      <c r="S21" s="11">
        <v>85</v>
      </c>
      <c r="T21" s="7">
        <f t="shared" si="7"/>
        <v>44.281045751633982</v>
      </c>
      <c r="U21" s="11">
        <v>1.5</v>
      </c>
      <c r="V21" s="2">
        <f>100*U21/$V$50</f>
        <v>25</v>
      </c>
      <c r="W21" s="11">
        <v>2.25</v>
      </c>
      <c r="X21" s="2">
        <f t="shared" si="9"/>
        <v>75</v>
      </c>
      <c r="Y21" s="11">
        <v>3.5</v>
      </c>
      <c r="Z21" s="2">
        <f t="shared" si="10"/>
        <v>87.5</v>
      </c>
      <c r="AA21" s="11">
        <v>0</v>
      </c>
      <c r="AB21" s="2">
        <f>100*AA21/$AB$50</f>
        <v>0</v>
      </c>
      <c r="AC21" s="7">
        <f t="shared" si="11"/>
        <v>46.875</v>
      </c>
      <c r="AD21" s="21">
        <f t="shared" si="12"/>
        <v>45.578022875816991</v>
      </c>
      <c r="AG21">
        <v>0</v>
      </c>
    </row>
    <row r="22" spans="1:33">
      <c r="A22" s="1" t="s">
        <v>38</v>
      </c>
      <c r="B22" s="11">
        <v>0</v>
      </c>
      <c r="C22" s="11">
        <f>100*B22/$C$50</f>
        <v>0</v>
      </c>
      <c r="D22" s="11">
        <v>8</v>
      </c>
      <c r="E22" s="11">
        <f t="shared" si="1"/>
        <v>47.058823529411768</v>
      </c>
      <c r="F22" s="11">
        <v>0.9</v>
      </c>
      <c r="G22" s="11">
        <f>100*F22/$G$50</f>
        <v>90</v>
      </c>
      <c r="H22" s="11">
        <v>13</v>
      </c>
      <c r="I22" s="11">
        <f>100*H22/$I$50</f>
        <v>86.666666666666671</v>
      </c>
      <c r="J22" s="11">
        <v>2</v>
      </c>
      <c r="K22" s="11">
        <f>100*J22/$K$50</f>
        <v>100</v>
      </c>
      <c r="L22" s="11">
        <v>16</v>
      </c>
      <c r="M22" s="11">
        <f>100*L22/$M$50</f>
        <v>69.565217391304344</v>
      </c>
      <c r="N22" s="11">
        <v>0</v>
      </c>
      <c r="O22" s="11">
        <f>100*N22/$O$50</f>
        <v>0</v>
      </c>
      <c r="P22" s="11">
        <v>0</v>
      </c>
      <c r="Q22" s="11">
        <f>100*P22/$Q$50</f>
        <v>0</v>
      </c>
      <c r="R22" s="11">
        <v>0</v>
      </c>
      <c r="S22" s="11">
        <v>97</v>
      </c>
      <c r="T22" s="7">
        <f t="shared" si="7"/>
        <v>54.476745287486978</v>
      </c>
      <c r="U22" s="11">
        <v>4.5</v>
      </c>
      <c r="V22" s="2">
        <f>100*U22/$V$50</f>
        <v>75</v>
      </c>
      <c r="W22" s="11">
        <v>2.4</v>
      </c>
      <c r="X22" s="2">
        <f t="shared" si="9"/>
        <v>80</v>
      </c>
      <c r="Y22" s="11">
        <v>2.75</v>
      </c>
      <c r="Z22" s="2">
        <f t="shared" si="10"/>
        <v>68.75</v>
      </c>
      <c r="AA22" s="11">
        <v>0</v>
      </c>
      <c r="AB22" s="2">
        <f>100*AA22/$AB$50</f>
        <v>0</v>
      </c>
      <c r="AC22" s="7">
        <f t="shared" si="11"/>
        <v>55.9375</v>
      </c>
      <c r="AD22" s="21">
        <f t="shared" si="12"/>
        <v>55.207122643743489</v>
      </c>
      <c r="AG22">
        <v>100</v>
      </c>
    </row>
    <row r="23" spans="1:33">
      <c r="A23" s="1" t="s">
        <v>39</v>
      </c>
      <c r="B23" s="11">
        <v>1</v>
      </c>
      <c r="C23" s="11">
        <f>100*B23/$C$50</f>
        <v>100</v>
      </c>
      <c r="D23" s="11">
        <v>7</v>
      </c>
      <c r="E23" s="11">
        <f t="shared" si="1"/>
        <v>41.176470588235297</v>
      </c>
      <c r="F23" s="11">
        <v>0.9</v>
      </c>
      <c r="G23" s="11">
        <f>100*F23/$G$50</f>
        <v>90</v>
      </c>
      <c r="H23" s="11">
        <v>3</v>
      </c>
      <c r="I23" s="11">
        <f>100*H23/$I$50</f>
        <v>20</v>
      </c>
      <c r="J23" s="11">
        <v>1.5</v>
      </c>
      <c r="K23" s="11">
        <f>100*J23/$K$50</f>
        <v>75</v>
      </c>
      <c r="L23" s="11">
        <v>20</v>
      </c>
      <c r="M23" s="11">
        <f>100*L23/$M$50</f>
        <v>86.956521739130437</v>
      </c>
      <c r="N23" s="11">
        <v>0</v>
      </c>
      <c r="O23" s="11">
        <f>100*N23/$O$50</f>
        <v>0</v>
      </c>
      <c r="P23" s="11">
        <v>0</v>
      </c>
      <c r="Q23" s="11">
        <f>100*P23/$Q$50</f>
        <v>0</v>
      </c>
      <c r="R23" s="11">
        <v>0</v>
      </c>
      <c r="S23" s="11">
        <v>85</v>
      </c>
      <c r="T23" s="7">
        <f t="shared" si="7"/>
        <v>55.348110258596193</v>
      </c>
      <c r="U23" s="11">
        <v>3.5</v>
      </c>
      <c r="V23" s="2">
        <f>100*U23/$V$50</f>
        <v>58.333333333333336</v>
      </c>
      <c r="W23" s="11">
        <v>1.25</v>
      </c>
      <c r="X23" s="2">
        <f t="shared" si="9"/>
        <v>41.666666666666664</v>
      </c>
      <c r="Y23" s="11">
        <v>2.25</v>
      </c>
      <c r="Z23" s="2">
        <f t="shared" si="10"/>
        <v>56.25</v>
      </c>
      <c r="AA23" s="11">
        <v>0</v>
      </c>
      <c r="AB23" s="2">
        <f>100*AA23/$AB$50</f>
        <v>0</v>
      </c>
      <c r="AC23" s="7">
        <f t="shared" si="11"/>
        <v>39.0625</v>
      </c>
      <c r="AD23" s="21">
        <f t="shared" si="12"/>
        <v>47.205305129298097</v>
      </c>
      <c r="AG23">
        <v>0</v>
      </c>
    </row>
    <row r="24" spans="1:33">
      <c r="A24" s="1" t="s">
        <v>40</v>
      </c>
      <c r="B24" s="11">
        <v>0</v>
      </c>
      <c r="C24" s="11">
        <f>100*B24/$C$50</f>
        <v>0</v>
      </c>
      <c r="D24" s="11">
        <v>0</v>
      </c>
      <c r="E24" s="11">
        <f t="shared" si="1"/>
        <v>0</v>
      </c>
      <c r="F24" s="11">
        <v>0.9</v>
      </c>
      <c r="G24" s="11">
        <f>100*F24/$G$50</f>
        <v>90</v>
      </c>
      <c r="H24" s="11">
        <v>0</v>
      </c>
      <c r="I24" s="11">
        <f>100*H24/$I$50</f>
        <v>0</v>
      </c>
      <c r="J24" s="11">
        <v>0</v>
      </c>
      <c r="K24" s="11">
        <f>100*J24/$K$50</f>
        <v>0</v>
      </c>
      <c r="L24" s="11">
        <v>0</v>
      </c>
      <c r="M24" s="11">
        <f>100*L24/$M$50</f>
        <v>0</v>
      </c>
      <c r="N24" s="11">
        <v>0</v>
      </c>
      <c r="O24" s="11">
        <f>100*N24/$O$50</f>
        <v>0</v>
      </c>
      <c r="P24" s="11">
        <v>0</v>
      </c>
      <c r="Q24" s="11">
        <f>100*P24/$Q$50</f>
        <v>0</v>
      </c>
      <c r="R24" s="11">
        <v>0</v>
      </c>
      <c r="S24" s="11">
        <f>100*R24/$S$50</f>
        <v>0</v>
      </c>
      <c r="T24" s="7">
        <f t="shared" si="7"/>
        <v>10</v>
      </c>
      <c r="U24" s="11">
        <v>1.5</v>
      </c>
      <c r="V24" s="2">
        <f>100*U24/$V$50</f>
        <v>25</v>
      </c>
      <c r="W24" s="11">
        <v>0</v>
      </c>
      <c r="X24" s="2">
        <f t="shared" si="9"/>
        <v>0</v>
      </c>
      <c r="Y24" s="11">
        <v>0</v>
      </c>
      <c r="Z24" s="2">
        <f t="shared" si="10"/>
        <v>0</v>
      </c>
      <c r="AA24" s="11">
        <v>0</v>
      </c>
      <c r="AB24" s="2">
        <f>100*AA24/$AB$50</f>
        <v>0</v>
      </c>
      <c r="AC24" s="7">
        <f t="shared" si="11"/>
        <v>6.25</v>
      </c>
      <c r="AD24" s="21">
        <f t="shared" si="12"/>
        <v>8.125</v>
      </c>
      <c r="AG24">
        <v>0</v>
      </c>
    </row>
    <row r="25" spans="1:33">
      <c r="A25" s="1" t="s">
        <v>41</v>
      </c>
      <c r="B25" s="11">
        <v>1</v>
      </c>
      <c r="C25" s="11">
        <f>100*B25/$C$50</f>
        <v>100</v>
      </c>
      <c r="D25" s="11">
        <v>4</v>
      </c>
      <c r="E25" s="11">
        <f t="shared" si="1"/>
        <v>23.529411764705884</v>
      </c>
      <c r="F25" s="11">
        <v>0</v>
      </c>
      <c r="G25" s="11">
        <f>100*F25/$G$50</f>
        <v>0</v>
      </c>
      <c r="H25" s="11">
        <v>6</v>
      </c>
      <c r="I25" s="11">
        <f>100*H25/$I$50</f>
        <v>40</v>
      </c>
      <c r="J25" s="11">
        <v>2</v>
      </c>
      <c r="K25" s="11">
        <f>100*J25/$K$50</f>
        <v>100</v>
      </c>
      <c r="L25" s="11">
        <v>10</v>
      </c>
      <c r="M25" s="11">
        <f>100*L25/$M$50</f>
        <v>43.478260869565219</v>
      </c>
      <c r="N25" s="11">
        <v>0</v>
      </c>
      <c r="O25" s="11">
        <f>100*N25/$O$50</f>
        <v>0</v>
      </c>
      <c r="P25" s="11">
        <v>0</v>
      </c>
      <c r="Q25" s="11">
        <f>100*P25/$Q$50</f>
        <v>0</v>
      </c>
      <c r="R25" s="11">
        <v>0</v>
      </c>
      <c r="S25" s="11">
        <v>85</v>
      </c>
      <c r="T25" s="7">
        <f t="shared" si="7"/>
        <v>43.556408070474568</v>
      </c>
      <c r="U25" s="11">
        <v>0.5</v>
      </c>
      <c r="V25" s="2">
        <f>100*U25/$V$50</f>
        <v>8.3333333333333339</v>
      </c>
      <c r="W25" s="11">
        <v>0.25</v>
      </c>
      <c r="X25" s="2">
        <f t="shared" si="9"/>
        <v>8.3333333333333339</v>
      </c>
      <c r="Y25" s="11">
        <v>1.5</v>
      </c>
      <c r="Z25" s="2">
        <f t="shared" si="10"/>
        <v>37.5</v>
      </c>
      <c r="AA25" s="11">
        <v>0</v>
      </c>
      <c r="AB25" s="2">
        <f>100*AA25/$AB$50</f>
        <v>0</v>
      </c>
      <c r="AC25" s="7">
        <f t="shared" si="11"/>
        <v>13.541666666666668</v>
      </c>
      <c r="AD25" s="21">
        <f t="shared" si="12"/>
        <v>28.549037368570616</v>
      </c>
      <c r="AG25">
        <v>0</v>
      </c>
    </row>
    <row r="26" spans="1:33">
      <c r="A26" s="1" t="s">
        <v>42</v>
      </c>
      <c r="B26" s="11">
        <v>1</v>
      </c>
      <c r="C26" s="11">
        <f>100*B26/$C$50</f>
        <v>100</v>
      </c>
      <c r="D26" s="11">
        <v>9</v>
      </c>
      <c r="E26" s="11">
        <f t="shared" si="1"/>
        <v>52.941176470588232</v>
      </c>
      <c r="F26" s="11">
        <v>0.85</v>
      </c>
      <c r="G26" s="11">
        <f>100*F26/$G$50</f>
        <v>85</v>
      </c>
      <c r="H26" s="11">
        <v>0</v>
      </c>
      <c r="I26" s="11">
        <f>100*H26/$I$50</f>
        <v>0</v>
      </c>
      <c r="J26" s="11">
        <v>0</v>
      </c>
      <c r="K26" s="11">
        <f>100*J26/$K$50</f>
        <v>0</v>
      </c>
      <c r="L26" s="11">
        <v>20</v>
      </c>
      <c r="M26" s="11">
        <f>100*L26/$M$50</f>
        <v>86.956521739130437</v>
      </c>
      <c r="N26" s="11">
        <v>0</v>
      </c>
      <c r="O26" s="11">
        <f>100*N26/$O$50</f>
        <v>0</v>
      </c>
      <c r="P26" s="11">
        <v>0</v>
      </c>
      <c r="Q26" s="11">
        <f>100*P26/$Q$50</f>
        <v>0</v>
      </c>
      <c r="R26" s="11">
        <v>0</v>
      </c>
      <c r="S26" s="11">
        <v>100</v>
      </c>
      <c r="T26" s="7">
        <f t="shared" si="7"/>
        <v>47.210855356635406</v>
      </c>
      <c r="U26" s="11">
        <v>0</v>
      </c>
      <c r="V26" s="2">
        <f>100*U26/$V$50</f>
        <v>0</v>
      </c>
      <c r="W26" s="11">
        <v>0</v>
      </c>
      <c r="X26" s="2">
        <f t="shared" si="9"/>
        <v>0</v>
      </c>
      <c r="Y26" s="11">
        <v>0</v>
      </c>
      <c r="Z26" s="2">
        <f t="shared" si="10"/>
        <v>0</v>
      </c>
      <c r="AA26" s="11">
        <v>0</v>
      </c>
      <c r="AB26" s="2">
        <f>100*AA26/$AB$50</f>
        <v>0</v>
      </c>
      <c r="AC26" s="7">
        <f>0.25*V26+0.25*X26+0.25*Z26+0.25*AB26 + 5</f>
        <v>5</v>
      </c>
      <c r="AD26" s="21">
        <f t="shared" si="12"/>
        <v>26.105427678317703</v>
      </c>
      <c r="AG26">
        <v>0</v>
      </c>
    </row>
    <row r="27" spans="1:33">
      <c r="A27" s="1" t="s">
        <v>43</v>
      </c>
      <c r="B27" s="11">
        <v>0</v>
      </c>
      <c r="C27" s="11">
        <f>100*B27/$C$50</f>
        <v>0</v>
      </c>
      <c r="D27" s="11">
        <v>6.5</v>
      </c>
      <c r="E27" s="11">
        <f t="shared" si="1"/>
        <v>38.235294117647058</v>
      </c>
      <c r="F27" s="11">
        <v>0.8</v>
      </c>
      <c r="G27" s="11">
        <f>100*F27/$G$50</f>
        <v>80</v>
      </c>
      <c r="H27" s="11">
        <v>5</v>
      </c>
      <c r="I27" s="11">
        <f>100*H27/$I$50</f>
        <v>33.333333333333336</v>
      </c>
      <c r="J27" s="11">
        <v>0</v>
      </c>
      <c r="K27" s="11">
        <f>100*J27/$K$50</f>
        <v>0</v>
      </c>
      <c r="L27" s="11">
        <v>16</v>
      </c>
      <c r="M27" s="11">
        <f>100*L27/$M$50</f>
        <v>69.565217391304344</v>
      </c>
      <c r="N27" s="11">
        <v>0</v>
      </c>
      <c r="O27" s="11">
        <f>100*N27/$O$50</f>
        <v>0</v>
      </c>
      <c r="P27" s="11">
        <v>0</v>
      </c>
      <c r="Q27" s="11">
        <f>100*P27/$Q$50</f>
        <v>0</v>
      </c>
      <c r="R27" s="11">
        <v>0</v>
      </c>
      <c r="S27" s="11">
        <f>100*R27/$S$50</f>
        <v>0</v>
      </c>
      <c r="T27" s="7">
        <f t="shared" si="7"/>
        <v>24.570427204698305</v>
      </c>
      <c r="U27" s="11">
        <v>3</v>
      </c>
      <c r="V27" s="2">
        <f>100*U27/$V$50</f>
        <v>50</v>
      </c>
      <c r="W27" s="11">
        <v>0</v>
      </c>
      <c r="X27" s="2">
        <f t="shared" si="9"/>
        <v>0</v>
      </c>
      <c r="Y27" s="11">
        <v>0</v>
      </c>
      <c r="Z27" s="2">
        <f t="shared" si="10"/>
        <v>0</v>
      </c>
      <c r="AA27" s="11">
        <v>0</v>
      </c>
      <c r="AB27" s="2">
        <f>100*AA27/$AB$50</f>
        <v>0</v>
      </c>
      <c r="AC27" s="7">
        <f t="shared" si="11"/>
        <v>12.5</v>
      </c>
      <c r="AD27" s="21">
        <f t="shared" si="12"/>
        <v>18.535213602349152</v>
      </c>
      <c r="AG27">
        <v>0</v>
      </c>
    </row>
    <row r="28" spans="1:33">
      <c r="A28" s="1" t="s">
        <v>44</v>
      </c>
      <c r="B28" s="11">
        <v>0</v>
      </c>
      <c r="C28" s="11">
        <f>100*B28/$C$50</f>
        <v>0</v>
      </c>
      <c r="D28" s="11">
        <v>0</v>
      </c>
      <c r="E28" s="11">
        <f t="shared" si="1"/>
        <v>0</v>
      </c>
      <c r="F28" s="11">
        <v>0</v>
      </c>
      <c r="G28" s="11">
        <f>100*F28/$G$50</f>
        <v>0</v>
      </c>
      <c r="H28" s="11">
        <v>0</v>
      </c>
      <c r="I28" s="11">
        <f>100*H28/$I$50</f>
        <v>0</v>
      </c>
      <c r="J28" s="11">
        <v>0</v>
      </c>
      <c r="K28" s="11">
        <f>100*J28/$K$50</f>
        <v>0</v>
      </c>
      <c r="L28" s="11">
        <v>0</v>
      </c>
      <c r="M28" s="11">
        <f>100*L28/$M$50</f>
        <v>0</v>
      </c>
      <c r="N28" s="11">
        <v>0</v>
      </c>
      <c r="O28" s="11">
        <f>100*N28/$O$50</f>
        <v>0</v>
      </c>
      <c r="P28" s="11">
        <v>0</v>
      </c>
      <c r="Q28" s="11">
        <f>100*P28/$Q$50</f>
        <v>0</v>
      </c>
      <c r="R28" s="11">
        <v>0</v>
      </c>
      <c r="S28" s="11">
        <f>100*R28/$S$50</f>
        <v>0</v>
      </c>
      <c r="T28" s="7">
        <f t="shared" si="7"/>
        <v>0</v>
      </c>
      <c r="U28" s="11">
        <v>0</v>
      </c>
      <c r="V28" s="2">
        <f>100*U28/$V$50</f>
        <v>0</v>
      </c>
      <c r="W28" s="11">
        <v>0</v>
      </c>
      <c r="X28" s="2">
        <f t="shared" si="9"/>
        <v>0</v>
      </c>
      <c r="Y28" s="11">
        <v>0</v>
      </c>
      <c r="Z28" s="2">
        <f t="shared" si="10"/>
        <v>0</v>
      </c>
      <c r="AA28" s="11">
        <v>0</v>
      </c>
      <c r="AB28" s="2">
        <f>100*AA28/$AB$50</f>
        <v>0</v>
      </c>
      <c r="AC28" s="7">
        <f t="shared" si="11"/>
        <v>0</v>
      </c>
      <c r="AD28" s="21">
        <f t="shared" si="12"/>
        <v>0</v>
      </c>
      <c r="AG28">
        <v>0</v>
      </c>
    </row>
    <row r="29" spans="1:33">
      <c r="A29" s="1" t="s">
        <v>45</v>
      </c>
      <c r="B29" s="11">
        <v>1</v>
      </c>
      <c r="C29" s="11">
        <f>100*B29/$C$50</f>
        <v>100</v>
      </c>
      <c r="D29" s="11">
        <v>6.5</v>
      </c>
      <c r="E29" s="11">
        <f t="shared" si="1"/>
        <v>38.235294117647058</v>
      </c>
      <c r="F29" s="11">
        <v>0.9</v>
      </c>
      <c r="G29" s="11">
        <f>100*F29/$G$50</f>
        <v>90</v>
      </c>
      <c r="H29" s="11">
        <v>8</v>
      </c>
      <c r="I29" s="11">
        <f>100*H29/$I$50</f>
        <v>53.333333333333336</v>
      </c>
      <c r="J29" s="11">
        <v>2</v>
      </c>
      <c r="K29" s="11">
        <f>100*J29/$K$50</f>
        <v>100</v>
      </c>
      <c r="L29" s="11">
        <v>20</v>
      </c>
      <c r="M29" s="11">
        <f>100*L29/$M$50</f>
        <v>86.956521739130437</v>
      </c>
      <c r="N29" s="11">
        <v>0</v>
      </c>
      <c r="O29" s="11">
        <f>100*N29/$O$50</f>
        <v>0</v>
      </c>
      <c r="P29" s="11">
        <v>0</v>
      </c>
      <c r="Q29" s="11">
        <f>100*P29/$Q$50</f>
        <v>0</v>
      </c>
      <c r="R29" s="11">
        <v>0</v>
      </c>
      <c r="S29" s="11">
        <v>97</v>
      </c>
      <c r="T29" s="7">
        <f t="shared" si="7"/>
        <v>62.836127687790089</v>
      </c>
      <c r="U29" s="11">
        <v>3.25</v>
      </c>
      <c r="V29" s="2">
        <f>100*U29/$V$50</f>
        <v>54.166666666666664</v>
      </c>
      <c r="W29" s="11">
        <v>0.25</v>
      </c>
      <c r="X29" s="2">
        <f t="shared" si="9"/>
        <v>8.3333333333333339</v>
      </c>
      <c r="Y29" s="11">
        <v>0</v>
      </c>
      <c r="Z29" s="2">
        <f t="shared" si="10"/>
        <v>0</v>
      </c>
      <c r="AA29" s="11">
        <v>0</v>
      </c>
      <c r="AB29" s="2">
        <f>100*AA29/$AB$50</f>
        <v>0</v>
      </c>
      <c r="AC29" s="7">
        <f t="shared" si="11"/>
        <v>15.625</v>
      </c>
      <c r="AD29" s="21">
        <f t="shared" si="12"/>
        <v>39.230563843895041</v>
      </c>
      <c r="AG29">
        <v>0</v>
      </c>
    </row>
    <row r="30" spans="1:33">
      <c r="A30" s="1" t="s">
        <v>46</v>
      </c>
      <c r="B30" s="11">
        <v>1</v>
      </c>
      <c r="C30" s="11">
        <f>100*B30/$C$50</f>
        <v>100</v>
      </c>
      <c r="D30" s="11">
        <v>8.5</v>
      </c>
      <c r="E30" s="11">
        <f t="shared" si="1"/>
        <v>50</v>
      </c>
      <c r="F30" s="11">
        <v>0.8</v>
      </c>
      <c r="G30" s="11">
        <f>100*F30/$G$50</f>
        <v>80</v>
      </c>
      <c r="H30" s="11">
        <v>10</v>
      </c>
      <c r="I30" s="11">
        <f>100*H30/$I$50</f>
        <v>66.666666666666671</v>
      </c>
      <c r="J30" s="11">
        <v>2</v>
      </c>
      <c r="K30" s="11">
        <f>100*J30/$K$50</f>
        <v>100</v>
      </c>
      <c r="L30" s="11">
        <v>19</v>
      </c>
      <c r="M30" s="11">
        <f>100*L30/$M$50</f>
        <v>82.608695652173907</v>
      </c>
      <c r="N30" s="11">
        <v>0</v>
      </c>
      <c r="O30" s="11">
        <f>100*N30/$O$50</f>
        <v>0</v>
      </c>
      <c r="P30" s="11">
        <v>0</v>
      </c>
      <c r="Q30" s="11">
        <f>100*P30/$Q$50</f>
        <v>0</v>
      </c>
      <c r="R30" s="11">
        <v>0</v>
      </c>
      <c r="S30" s="11">
        <v>100</v>
      </c>
      <c r="T30" s="7">
        <f t="shared" si="7"/>
        <v>64.363929146537842</v>
      </c>
      <c r="U30" s="11">
        <v>4.25</v>
      </c>
      <c r="V30" s="2">
        <f>100*U30/$V$50</f>
        <v>70.833333333333329</v>
      </c>
      <c r="W30" s="11">
        <v>1.25</v>
      </c>
      <c r="X30" s="2">
        <f t="shared" si="9"/>
        <v>41.666666666666664</v>
      </c>
      <c r="Y30" s="11">
        <v>2.75</v>
      </c>
      <c r="Z30" s="2">
        <f t="shared" si="10"/>
        <v>68.75</v>
      </c>
      <c r="AA30" s="11">
        <v>0</v>
      </c>
      <c r="AB30" s="2">
        <f>100*AA30/$AB$50</f>
        <v>0</v>
      </c>
      <c r="AC30" s="7">
        <f>0.25*V30+0.25*X30+0.25*Z30+0.25*AB30 + 5</f>
        <v>50.3125</v>
      </c>
      <c r="AD30" s="21">
        <f t="shared" si="12"/>
        <v>57.338214573268921</v>
      </c>
      <c r="AG30">
        <v>0</v>
      </c>
    </row>
    <row r="31" spans="1:33">
      <c r="A31" s="1" t="s">
        <v>47</v>
      </c>
      <c r="B31" s="11">
        <v>0</v>
      </c>
      <c r="C31" s="11">
        <f>100*B31/$C$50</f>
        <v>0</v>
      </c>
      <c r="D31" s="11">
        <v>8.5</v>
      </c>
      <c r="E31" s="11">
        <f t="shared" si="1"/>
        <v>50</v>
      </c>
      <c r="F31" s="11">
        <v>0</v>
      </c>
      <c r="G31" s="11">
        <f>100*F31/$G$50</f>
        <v>0</v>
      </c>
      <c r="H31" s="11">
        <v>0</v>
      </c>
      <c r="I31" s="11">
        <f>100*H31/$I$50</f>
        <v>0</v>
      </c>
      <c r="J31" s="11">
        <v>1.5</v>
      </c>
      <c r="K31" s="11">
        <f>100*J31/$K$50</f>
        <v>75</v>
      </c>
      <c r="L31" s="11">
        <v>20</v>
      </c>
      <c r="M31" s="11">
        <f>100*L31/$M$50</f>
        <v>86.956521739130437</v>
      </c>
      <c r="N31" s="11">
        <v>0</v>
      </c>
      <c r="O31" s="11">
        <f>100*N31/$O$50</f>
        <v>0</v>
      </c>
      <c r="P31" s="11">
        <v>0</v>
      </c>
      <c r="Q31" s="11">
        <f>100*P31/$Q$50</f>
        <v>0</v>
      </c>
      <c r="R31" s="11">
        <v>0</v>
      </c>
      <c r="S31" s="11">
        <v>100</v>
      </c>
      <c r="T31" s="7">
        <f t="shared" si="7"/>
        <v>34.661835748792271</v>
      </c>
      <c r="U31" s="11">
        <v>4</v>
      </c>
      <c r="V31" s="2">
        <f>100*U31/$V$50</f>
        <v>66.666666666666671</v>
      </c>
      <c r="W31" s="11">
        <v>1.25</v>
      </c>
      <c r="X31" s="2">
        <f t="shared" si="9"/>
        <v>41.666666666666664</v>
      </c>
      <c r="Y31" s="11">
        <v>0.5</v>
      </c>
      <c r="Z31" s="2">
        <f t="shared" si="10"/>
        <v>12.5</v>
      </c>
      <c r="AA31" s="11">
        <v>0</v>
      </c>
      <c r="AB31" s="2">
        <f>100*AA31/$AB$50</f>
        <v>0</v>
      </c>
      <c r="AC31" s="7">
        <f t="shared" si="11"/>
        <v>30.208333333333336</v>
      </c>
      <c r="AD31" s="21">
        <f t="shared" si="12"/>
        <v>32.435084541062807</v>
      </c>
      <c r="AG31">
        <v>100</v>
      </c>
    </row>
    <row r="32" spans="1:33">
      <c r="A32" s="1" t="s">
        <v>48</v>
      </c>
      <c r="B32" s="11">
        <v>1</v>
      </c>
      <c r="C32" s="11">
        <f>100*B32/$C$50</f>
        <v>100</v>
      </c>
      <c r="D32" s="11">
        <v>0</v>
      </c>
      <c r="E32" s="11">
        <f t="shared" si="1"/>
        <v>0</v>
      </c>
      <c r="F32" s="11">
        <v>0</v>
      </c>
      <c r="G32" s="11">
        <f>100*F32/$G$50</f>
        <v>0</v>
      </c>
      <c r="H32" s="11">
        <v>0</v>
      </c>
      <c r="I32" s="11">
        <f>100*H32/$I$50</f>
        <v>0</v>
      </c>
      <c r="J32" s="11">
        <v>2</v>
      </c>
      <c r="K32" s="11">
        <f>100*J32/$K$50</f>
        <v>100</v>
      </c>
      <c r="L32" s="11">
        <v>0</v>
      </c>
      <c r="M32" s="11">
        <f>100*L32/$M$50</f>
        <v>0</v>
      </c>
      <c r="N32" s="11">
        <v>0</v>
      </c>
      <c r="O32" s="11">
        <f>100*N32/$O$50</f>
        <v>0</v>
      </c>
      <c r="P32" s="11">
        <v>0</v>
      </c>
      <c r="Q32" s="11">
        <f>100*P32/$Q$50</f>
        <v>0</v>
      </c>
      <c r="R32" s="11">
        <v>0</v>
      </c>
      <c r="S32" s="11">
        <f>100*R32/$S$50</f>
        <v>0</v>
      </c>
      <c r="T32" s="7">
        <f t="shared" si="7"/>
        <v>22.222222222222221</v>
      </c>
      <c r="U32" s="11">
        <v>5</v>
      </c>
      <c r="V32" s="2">
        <f>100*U32/$V$50</f>
        <v>83.333333333333329</v>
      </c>
      <c r="W32" s="11">
        <v>1.5</v>
      </c>
      <c r="X32" s="2">
        <f t="shared" si="9"/>
        <v>50</v>
      </c>
      <c r="Y32" s="11">
        <v>0</v>
      </c>
      <c r="Z32" s="2">
        <f t="shared" si="10"/>
        <v>0</v>
      </c>
      <c r="AA32" s="11">
        <v>0</v>
      </c>
      <c r="AB32" s="2">
        <f>100*AA32/$AB$50</f>
        <v>0</v>
      </c>
      <c r="AC32" s="7">
        <f t="shared" si="11"/>
        <v>33.333333333333329</v>
      </c>
      <c r="AD32" s="21">
        <f t="shared" si="12"/>
        <v>27.777777777777775</v>
      </c>
      <c r="AG32">
        <v>100</v>
      </c>
    </row>
    <row r="33" spans="1:33">
      <c r="A33" s="1" t="s">
        <v>49</v>
      </c>
      <c r="B33" s="11">
        <v>1</v>
      </c>
      <c r="C33" s="11">
        <f>100*B33/$C$50</f>
        <v>100</v>
      </c>
      <c r="D33" s="11">
        <v>12</v>
      </c>
      <c r="E33" s="11">
        <f t="shared" si="1"/>
        <v>70.588235294117652</v>
      </c>
      <c r="F33" s="11">
        <v>0.9</v>
      </c>
      <c r="G33" s="11">
        <f>100*F33/$G$50</f>
        <v>90</v>
      </c>
      <c r="H33" s="11">
        <v>13</v>
      </c>
      <c r="I33" s="11">
        <f t="shared" ref="I33:I34" si="13">100*H33/$I$50</f>
        <v>86.666666666666671</v>
      </c>
      <c r="J33" s="11">
        <v>2</v>
      </c>
      <c r="K33" s="11">
        <f t="shared" ref="K33:K34" si="14">100*J33/$K$50</f>
        <v>100</v>
      </c>
      <c r="L33" s="11">
        <v>21</v>
      </c>
      <c r="M33" s="11">
        <f t="shared" ref="M33:M45" si="15">100*L33/$M$50</f>
        <v>91.304347826086953</v>
      </c>
      <c r="N33" s="11"/>
      <c r="O33" s="11"/>
      <c r="P33" s="11"/>
      <c r="Q33" s="11"/>
      <c r="R33" s="11"/>
      <c r="S33" s="11">
        <v>100</v>
      </c>
      <c r="T33" s="7">
        <f t="shared" si="7"/>
        <v>70.951027754096813</v>
      </c>
      <c r="U33" s="11">
        <v>5</v>
      </c>
      <c r="V33" s="2">
        <f t="shared" ref="V33:V34" si="16">100*U33/$V$50</f>
        <v>83.333333333333329</v>
      </c>
      <c r="W33" s="11">
        <v>3</v>
      </c>
      <c r="X33" s="2">
        <f t="shared" si="9"/>
        <v>100</v>
      </c>
      <c r="Y33" s="11">
        <v>4</v>
      </c>
      <c r="Z33" s="2">
        <f t="shared" si="10"/>
        <v>100</v>
      </c>
      <c r="AA33" s="11"/>
      <c r="AB33" s="2"/>
      <c r="AC33" s="7">
        <f t="shared" si="11"/>
        <v>70.833333333333329</v>
      </c>
      <c r="AD33" s="21">
        <f t="shared" si="12"/>
        <v>70.892180543715071</v>
      </c>
    </row>
    <row r="34" spans="1:33">
      <c r="A34" s="1" t="s">
        <v>50</v>
      </c>
      <c r="B34" s="11">
        <v>1</v>
      </c>
      <c r="C34" s="11">
        <f>100*B34/$C$50</f>
        <v>100</v>
      </c>
      <c r="D34" s="11">
        <v>0</v>
      </c>
      <c r="E34" s="11">
        <f t="shared" si="1"/>
        <v>0</v>
      </c>
      <c r="F34" s="11">
        <v>0.85</v>
      </c>
      <c r="G34" s="11">
        <f>100*F34/$G$50</f>
        <v>85</v>
      </c>
      <c r="H34" s="11">
        <v>0</v>
      </c>
      <c r="I34" s="11">
        <f t="shared" si="13"/>
        <v>0</v>
      </c>
      <c r="J34" s="11">
        <v>2</v>
      </c>
      <c r="K34" s="11">
        <f t="shared" si="14"/>
        <v>100</v>
      </c>
      <c r="L34" s="11">
        <v>22</v>
      </c>
      <c r="M34" s="11">
        <f t="shared" si="15"/>
        <v>95.652173913043484</v>
      </c>
      <c r="N34" s="11">
        <v>0</v>
      </c>
      <c r="O34" s="11">
        <f>100*N34/$O$50</f>
        <v>0</v>
      </c>
      <c r="P34" s="11">
        <v>0</v>
      </c>
      <c r="Q34" s="11">
        <f>100*P34/$Q$50</f>
        <v>0</v>
      </c>
      <c r="R34" s="11">
        <v>0</v>
      </c>
      <c r="S34" s="11">
        <v>95</v>
      </c>
      <c r="T34" s="7">
        <f t="shared" si="7"/>
        <v>52.850241545893724</v>
      </c>
      <c r="U34" s="11">
        <v>2</v>
      </c>
      <c r="V34" s="2">
        <f t="shared" si="16"/>
        <v>33.333333333333336</v>
      </c>
      <c r="W34" s="11">
        <v>1.5</v>
      </c>
      <c r="X34" s="2">
        <f t="shared" si="9"/>
        <v>50</v>
      </c>
      <c r="Y34" s="11">
        <v>0.75</v>
      </c>
      <c r="Z34" s="2">
        <f t="shared" si="10"/>
        <v>18.75</v>
      </c>
      <c r="AA34" s="11">
        <v>0</v>
      </c>
      <c r="AB34" s="2">
        <f>100*AA34/$AB$50</f>
        <v>0</v>
      </c>
      <c r="AC34" s="7">
        <f t="shared" si="11"/>
        <v>25.520833333333336</v>
      </c>
      <c r="AD34" s="21">
        <f t="shared" si="12"/>
        <v>39.185537439613526</v>
      </c>
      <c r="AG34">
        <v>0</v>
      </c>
    </row>
    <row r="35" spans="1:33">
      <c r="A35" s="1" t="s">
        <v>51</v>
      </c>
      <c r="B35" s="11">
        <v>0</v>
      </c>
      <c r="C35" s="11">
        <f>100*B35/$C$50</f>
        <v>0</v>
      </c>
      <c r="D35" s="11">
        <v>0</v>
      </c>
      <c r="E35" s="11">
        <f t="shared" si="1"/>
        <v>0</v>
      </c>
      <c r="F35" s="11">
        <v>0.9</v>
      </c>
      <c r="G35" s="11">
        <f>100*F35/$G$50</f>
        <v>90</v>
      </c>
      <c r="H35" s="11">
        <v>5</v>
      </c>
      <c r="I35" s="11">
        <f>100*H35/$I$50</f>
        <v>33.333333333333336</v>
      </c>
      <c r="J35" s="11">
        <v>0</v>
      </c>
      <c r="K35" s="11">
        <f>100*J35/$K$50</f>
        <v>0</v>
      </c>
      <c r="L35" s="11">
        <v>0</v>
      </c>
      <c r="M35" s="11">
        <f t="shared" si="15"/>
        <v>0</v>
      </c>
      <c r="N35" s="11">
        <v>0</v>
      </c>
      <c r="O35" s="11">
        <f>100*N35/$O$50</f>
        <v>0</v>
      </c>
      <c r="P35" s="11">
        <v>0</v>
      </c>
      <c r="Q35" s="11">
        <f>100*P35/$Q$50</f>
        <v>0</v>
      </c>
      <c r="R35" s="11">
        <v>0</v>
      </c>
      <c r="S35" s="11">
        <v>75</v>
      </c>
      <c r="T35" s="7">
        <f t="shared" si="7"/>
        <v>22.037037037037038</v>
      </c>
      <c r="U35" s="11">
        <v>2.5</v>
      </c>
      <c r="V35" s="2">
        <f>100*U35/$V$50</f>
        <v>41.666666666666664</v>
      </c>
      <c r="W35" s="11">
        <v>0.75</v>
      </c>
      <c r="X35" s="2">
        <f t="shared" si="9"/>
        <v>25</v>
      </c>
      <c r="Y35" s="11">
        <v>1.5</v>
      </c>
      <c r="Z35" s="2">
        <f t="shared" si="10"/>
        <v>37.5</v>
      </c>
      <c r="AA35" s="11">
        <v>0</v>
      </c>
      <c r="AB35" s="2">
        <f>100*AA35/$AB$50</f>
        <v>0</v>
      </c>
      <c r="AC35" s="7">
        <f t="shared" si="11"/>
        <v>26.041666666666664</v>
      </c>
      <c r="AD35" s="21">
        <f t="shared" si="12"/>
        <v>24.039351851851851</v>
      </c>
      <c r="AG35">
        <v>0</v>
      </c>
    </row>
    <row r="36" spans="1:33">
      <c r="A36" s="1" t="s">
        <v>52</v>
      </c>
      <c r="B36" s="11">
        <v>1</v>
      </c>
      <c r="C36" s="11">
        <f>100*B36/$C$50</f>
        <v>100</v>
      </c>
      <c r="D36" s="11">
        <v>0</v>
      </c>
      <c r="E36" s="11">
        <f t="shared" si="1"/>
        <v>0</v>
      </c>
      <c r="F36" s="11">
        <v>0</v>
      </c>
      <c r="G36" s="11">
        <f>100*F36/$G$50</f>
        <v>0</v>
      </c>
      <c r="H36" s="11">
        <v>0</v>
      </c>
      <c r="I36" s="11">
        <f>100*H36/$I$50</f>
        <v>0</v>
      </c>
      <c r="J36" s="11">
        <v>1.5</v>
      </c>
      <c r="K36" s="11">
        <f>100*J36/$K$50</f>
        <v>75</v>
      </c>
      <c r="L36" s="11">
        <v>19</v>
      </c>
      <c r="M36" s="11">
        <f t="shared" si="15"/>
        <v>82.608695652173907</v>
      </c>
      <c r="N36" s="11">
        <v>0</v>
      </c>
      <c r="O36" s="11">
        <f>100*N36/$O$50</f>
        <v>0</v>
      </c>
      <c r="P36" s="11">
        <v>0</v>
      </c>
      <c r="Q36" s="11">
        <f>100*P36/$Q$50</f>
        <v>0</v>
      </c>
      <c r="R36" s="11">
        <v>0</v>
      </c>
      <c r="S36" s="11">
        <v>100</v>
      </c>
      <c r="T36" s="7">
        <f t="shared" si="7"/>
        <v>39.734299516908209</v>
      </c>
      <c r="U36" s="11">
        <v>4</v>
      </c>
      <c r="V36" s="2">
        <f>100*U36/$V$50</f>
        <v>66.666666666666671</v>
      </c>
      <c r="W36" s="11">
        <v>1.5</v>
      </c>
      <c r="X36" s="2">
        <f t="shared" si="9"/>
        <v>50</v>
      </c>
      <c r="Y36" s="11">
        <v>0.25</v>
      </c>
      <c r="Z36" s="2">
        <f t="shared" si="10"/>
        <v>6.25</v>
      </c>
      <c r="AA36" s="11">
        <v>0</v>
      </c>
      <c r="AB36" s="2">
        <f>100*AA36/$AB$50</f>
        <v>0</v>
      </c>
      <c r="AC36" s="7">
        <f t="shared" si="11"/>
        <v>30.729166666666668</v>
      </c>
      <c r="AD36" s="21">
        <f t="shared" si="12"/>
        <v>35.23173309178744</v>
      </c>
      <c r="AF36" t="s">
        <v>53</v>
      </c>
      <c r="AG36">
        <v>0</v>
      </c>
    </row>
    <row r="37" spans="1:33">
      <c r="A37" s="1" t="s">
        <v>54</v>
      </c>
      <c r="B37" s="11"/>
      <c r="C37" s="11"/>
      <c r="D37" s="11"/>
      <c r="E37" s="11">
        <f t="shared" si="1"/>
        <v>0</v>
      </c>
      <c r="F37" s="11"/>
      <c r="G37" s="11"/>
      <c r="H37" s="11"/>
      <c r="I37" s="11"/>
      <c r="J37" s="11"/>
      <c r="K37" s="11"/>
      <c r="L37" s="11"/>
      <c r="M37" s="11">
        <f t="shared" si="15"/>
        <v>0</v>
      </c>
      <c r="N37" s="11"/>
      <c r="O37" s="11"/>
      <c r="P37" s="11"/>
      <c r="Q37" s="11"/>
      <c r="R37" s="11"/>
      <c r="S37" s="11"/>
      <c r="T37" s="7">
        <f t="shared" si="7"/>
        <v>0</v>
      </c>
      <c r="U37" s="11"/>
      <c r="V37" s="2"/>
      <c r="W37" s="11"/>
      <c r="X37" s="2">
        <f t="shared" si="9"/>
        <v>0</v>
      </c>
      <c r="Y37" s="11"/>
      <c r="Z37" s="2">
        <f t="shared" si="10"/>
        <v>0</v>
      </c>
      <c r="AA37" s="11"/>
      <c r="AB37" s="2"/>
      <c r="AC37" s="7">
        <f t="shared" si="11"/>
        <v>0</v>
      </c>
      <c r="AD37" s="21">
        <f t="shared" si="12"/>
        <v>0</v>
      </c>
    </row>
    <row r="38" spans="1:33">
      <c r="A38" s="1" t="s">
        <v>55</v>
      </c>
      <c r="B38" s="11">
        <v>0</v>
      </c>
      <c r="C38" s="11">
        <f>100*B38/$C$50</f>
        <v>0</v>
      </c>
      <c r="D38" s="11">
        <v>0</v>
      </c>
      <c r="E38" s="11">
        <f t="shared" si="1"/>
        <v>0</v>
      </c>
      <c r="F38" s="11">
        <v>0.75</v>
      </c>
      <c r="G38" s="11">
        <f>100*F38/$G$50</f>
        <v>75</v>
      </c>
      <c r="H38" s="11">
        <v>5</v>
      </c>
      <c r="I38" s="11">
        <f>100*H38/$I$50</f>
        <v>33.333333333333336</v>
      </c>
      <c r="J38" s="11">
        <v>1.6</v>
      </c>
      <c r="K38" s="11">
        <f>100*J38/$K$50</f>
        <v>80</v>
      </c>
      <c r="L38" s="11">
        <v>14</v>
      </c>
      <c r="M38" s="11">
        <f t="shared" si="15"/>
        <v>60.869565217391305</v>
      </c>
      <c r="N38" s="11">
        <v>0</v>
      </c>
      <c r="O38" s="11">
        <f>100*N38/$O$50</f>
        <v>0</v>
      </c>
      <c r="P38" s="11">
        <v>0</v>
      </c>
      <c r="Q38" s="11">
        <f>100*P38/$Q$50</f>
        <v>0</v>
      </c>
      <c r="R38" s="11">
        <v>0</v>
      </c>
      <c r="S38" s="11">
        <f>100*R38/$S$50</f>
        <v>0</v>
      </c>
      <c r="T38" s="7">
        <f t="shared" si="7"/>
        <v>27.689210950080518</v>
      </c>
      <c r="U38" s="11">
        <v>2.5</v>
      </c>
      <c r="V38" s="2">
        <f>100*U38/$V$50</f>
        <v>41.666666666666664</v>
      </c>
      <c r="W38" s="11">
        <v>0</v>
      </c>
      <c r="X38" s="2">
        <f t="shared" si="9"/>
        <v>0</v>
      </c>
      <c r="Y38" s="11">
        <v>0</v>
      </c>
      <c r="Z38" s="2">
        <f t="shared" si="10"/>
        <v>0</v>
      </c>
      <c r="AA38" s="11">
        <v>0</v>
      </c>
      <c r="AB38" s="2">
        <f>100*AA38/$AB$50</f>
        <v>0</v>
      </c>
      <c r="AC38" s="7">
        <f t="shared" si="11"/>
        <v>10.416666666666666</v>
      </c>
      <c r="AD38" s="21">
        <f t="shared" si="12"/>
        <v>19.052938808373593</v>
      </c>
      <c r="AG38">
        <v>0</v>
      </c>
    </row>
    <row r="39" spans="1:33">
      <c r="A39" s="1" t="s">
        <v>56</v>
      </c>
      <c r="B39" s="11">
        <v>1</v>
      </c>
      <c r="C39" s="11">
        <f>100*B39/$C$50</f>
        <v>100</v>
      </c>
      <c r="D39" s="11">
        <v>8.5</v>
      </c>
      <c r="E39" s="11">
        <f t="shared" si="1"/>
        <v>50</v>
      </c>
      <c r="F39" s="11">
        <v>0.9</v>
      </c>
      <c r="G39" s="11">
        <f>100*F39/$G$50</f>
        <v>90</v>
      </c>
      <c r="H39" s="11">
        <v>0</v>
      </c>
      <c r="I39" s="11">
        <f>100*H39/$I$50</f>
        <v>0</v>
      </c>
      <c r="J39" s="11">
        <v>2</v>
      </c>
      <c r="K39" s="11">
        <f>100*J39/$K$50</f>
        <v>100</v>
      </c>
      <c r="L39" s="11">
        <v>20</v>
      </c>
      <c r="M39" s="11">
        <f t="shared" si="15"/>
        <v>86.956521739130437</v>
      </c>
      <c r="N39" s="11">
        <v>0</v>
      </c>
      <c r="O39" s="11">
        <f>100*N39/$O$50</f>
        <v>0</v>
      </c>
      <c r="P39" s="11">
        <v>0</v>
      </c>
      <c r="Q39" s="11">
        <f>100*P39/$Q$50</f>
        <v>0</v>
      </c>
      <c r="R39" s="11">
        <v>0</v>
      </c>
      <c r="S39" s="11">
        <v>90</v>
      </c>
      <c r="T39" s="7">
        <f t="shared" si="7"/>
        <v>57.439613526570056</v>
      </c>
      <c r="U39" s="11">
        <v>1</v>
      </c>
      <c r="V39" s="2">
        <f>100*U39/$V$50</f>
        <v>16.666666666666668</v>
      </c>
      <c r="W39" s="11">
        <f>0.5+0.125+1.75</f>
        <v>2.375</v>
      </c>
      <c r="X39" s="2">
        <f t="shared" si="9"/>
        <v>79.166666666666671</v>
      </c>
      <c r="Y39" s="11">
        <v>0</v>
      </c>
      <c r="Z39" s="2">
        <f t="shared" si="10"/>
        <v>0</v>
      </c>
      <c r="AA39" s="11">
        <v>0</v>
      </c>
      <c r="AB39" s="2">
        <f>100*AA39/$AB$50</f>
        <v>0</v>
      </c>
      <c r="AC39" s="7">
        <f t="shared" si="11"/>
        <v>23.958333333333336</v>
      </c>
      <c r="AD39" s="21">
        <f t="shared" si="12"/>
        <v>40.698973429951693</v>
      </c>
      <c r="AG39">
        <v>0</v>
      </c>
    </row>
    <row r="40" spans="1:33">
      <c r="A40" s="1" t="s">
        <v>57</v>
      </c>
      <c r="B40" s="11">
        <v>1</v>
      </c>
      <c r="C40" s="11">
        <f>100*B40/$C$50</f>
        <v>100</v>
      </c>
      <c r="D40" s="11">
        <v>4.5</v>
      </c>
      <c r="E40" s="11">
        <f t="shared" si="1"/>
        <v>26.470588235294116</v>
      </c>
      <c r="F40" s="11">
        <v>0.9</v>
      </c>
      <c r="G40" s="11">
        <f>100*F40/$G$50</f>
        <v>90</v>
      </c>
      <c r="H40" s="11">
        <v>11</v>
      </c>
      <c r="I40" s="11">
        <f>100*H40/$I$50</f>
        <v>73.333333333333329</v>
      </c>
      <c r="J40" s="11">
        <v>2</v>
      </c>
      <c r="K40" s="11">
        <f>100*J40/$K$50</f>
        <v>100</v>
      </c>
      <c r="L40" s="11">
        <v>19</v>
      </c>
      <c r="M40" s="11">
        <f t="shared" si="15"/>
        <v>82.608695652173907</v>
      </c>
      <c r="N40" s="11"/>
      <c r="O40" s="11">
        <f>100*N40/$O$50</f>
        <v>0</v>
      </c>
      <c r="P40" s="11"/>
      <c r="Q40" s="11">
        <f>100*P40/$Q$50</f>
        <v>0</v>
      </c>
      <c r="R40" s="11"/>
      <c r="S40" s="11">
        <v>85</v>
      </c>
      <c r="T40" s="7">
        <f t="shared" si="7"/>
        <v>61.934735246755707</v>
      </c>
      <c r="U40" s="11">
        <v>2</v>
      </c>
      <c r="V40" s="2">
        <f>100*U40/$V$50</f>
        <v>33.333333333333336</v>
      </c>
      <c r="W40" s="11">
        <v>1.75</v>
      </c>
      <c r="X40" s="2">
        <f t="shared" si="9"/>
        <v>58.333333333333336</v>
      </c>
      <c r="Y40" s="11">
        <v>3.75</v>
      </c>
      <c r="Z40" s="2">
        <f t="shared" si="10"/>
        <v>93.75</v>
      </c>
      <c r="AA40" s="11"/>
      <c r="AB40" s="2">
        <f>100*AA40/$AB$50</f>
        <v>0</v>
      </c>
      <c r="AC40" s="7">
        <f t="shared" si="11"/>
        <v>46.354166666666671</v>
      </c>
      <c r="AD40" s="21">
        <f t="shared" si="12"/>
        <v>54.144450956711189</v>
      </c>
      <c r="AG40">
        <v>0</v>
      </c>
    </row>
    <row r="41" spans="1:33">
      <c r="A41" s="1" t="s">
        <v>58</v>
      </c>
      <c r="B41" s="11">
        <v>1</v>
      </c>
      <c r="C41" s="11">
        <f>100*B41/$C$50</f>
        <v>100</v>
      </c>
      <c r="D41" s="11"/>
      <c r="E41" s="11">
        <f t="shared" si="1"/>
        <v>0</v>
      </c>
      <c r="F41" s="11">
        <v>0.85</v>
      </c>
      <c r="G41" s="11">
        <f>100*F41/$G$50</f>
        <v>85</v>
      </c>
      <c r="H41" s="11"/>
      <c r="I41" s="11">
        <f>100*H41/$I$50</f>
        <v>0</v>
      </c>
      <c r="J41" s="11">
        <v>2</v>
      </c>
      <c r="K41" s="11">
        <f>100*J41/$K$50</f>
        <v>100</v>
      </c>
      <c r="L41" s="11">
        <v>22</v>
      </c>
      <c r="M41" s="11">
        <f t="shared" si="15"/>
        <v>95.652173913043484</v>
      </c>
      <c r="N41" s="11"/>
      <c r="O41" s="11">
        <f>100*N41/$O$50</f>
        <v>0</v>
      </c>
      <c r="P41" s="11"/>
      <c r="Q41" s="11">
        <f>100*P41/$Q$50</f>
        <v>0</v>
      </c>
      <c r="R41" s="11"/>
      <c r="S41" s="11">
        <v>95</v>
      </c>
      <c r="T41" s="7">
        <f t="shared" si="7"/>
        <v>52.850241545893724</v>
      </c>
      <c r="U41" s="11">
        <v>3</v>
      </c>
      <c r="V41" s="2">
        <f>100*U41/$V$50</f>
        <v>50</v>
      </c>
      <c r="W41" s="11">
        <v>1</v>
      </c>
      <c r="X41" s="2">
        <f t="shared" si="9"/>
        <v>33.333333333333336</v>
      </c>
      <c r="Y41" s="11">
        <v>3</v>
      </c>
      <c r="Z41" s="2">
        <f t="shared" si="10"/>
        <v>75</v>
      </c>
      <c r="AA41" s="11"/>
      <c r="AB41" s="2">
        <f>100*AA41/$AB$50</f>
        <v>0</v>
      </c>
      <c r="AC41" s="7">
        <f t="shared" si="11"/>
        <v>39.583333333333336</v>
      </c>
      <c r="AD41" s="21">
        <f t="shared" si="12"/>
        <v>46.216787439613526</v>
      </c>
      <c r="AG41">
        <v>100</v>
      </c>
    </row>
    <row r="42" spans="1:33">
      <c r="A42" s="1" t="s">
        <v>59</v>
      </c>
      <c r="B42" s="11">
        <v>1</v>
      </c>
      <c r="C42" s="11">
        <f>100*B42/$C$50</f>
        <v>100</v>
      </c>
      <c r="D42" s="11">
        <v>9</v>
      </c>
      <c r="E42" s="11">
        <f t="shared" si="1"/>
        <v>52.941176470588232</v>
      </c>
      <c r="F42" s="11">
        <v>0.85</v>
      </c>
      <c r="G42" s="11">
        <f>100*F42/$G$50</f>
        <v>85</v>
      </c>
      <c r="H42" s="11">
        <v>0</v>
      </c>
      <c r="I42" s="11">
        <f>100*H42/$I$50</f>
        <v>0</v>
      </c>
      <c r="J42" s="11">
        <v>1</v>
      </c>
      <c r="K42" s="11">
        <f>100*J42/$K$50</f>
        <v>50</v>
      </c>
      <c r="L42" s="11">
        <v>16</v>
      </c>
      <c r="M42" s="11">
        <f t="shared" si="15"/>
        <v>69.565217391304344</v>
      </c>
      <c r="N42" s="11">
        <v>0</v>
      </c>
      <c r="O42" s="11">
        <f>100*N42/$O$50</f>
        <v>0</v>
      </c>
      <c r="P42" s="11">
        <v>0</v>
      </c>
      <c r="Q42" s="11">
        <f>100*P42/$Q$50</f>
        <v>0</v>
      </c>
      <c r="R42" s="11">
        <v>0</v>
      </c>
      <c r="S42" s="11">
        <v>97</v>
      </c>
      <c r="T42" s="7">
        <f t="shared" si="7"/>
        <v>50.500710429099172</v>
      </c>
      <c r="U42" s="11">
        <v>3</v>
      </c>
      <c r="V42" s="2">
        <f>100*U42/$V$50</f>
        <v>50</v>
      </c>
      <c r="W42" s="11">
        <v>1.5</v>
      </c>
      <c r="X42" s="2">
        <f t="shared" si="9"/>
        <v>50</v>
      </c>
      <c r="Y42" s="11">
        <v>2</v>
      </c>
      <c r="Z42" s="2">
        <f t="shared" si="10"/>
        <v>50</v>
      </c>
      <c r="AA42" s="11">
        <v>0</v>
      </c>
      <c r="AB42" s="2">
        <f>100*AA42/$AB$50</f>
        <v>0</v>
      </c>
      <c r="AC42" s="7">
        <f>0.25*V42+0.25*X42+0.25*Z42+0.25*AB42 +5</f>
        <v>42.5</v>
      </c>
      <c r="AD42" s="21">
        <f t="shared" si="12"/>
        <v>46.500355214549586</v>
      </c>
      <c r="AG42">
        <v>0</v>
      </c>
    </row>
    <row r="43" spans="1:33">
      <c r="A43" s="1" t="s">
        <v>60</v>
      </c>
      <c r="B43" s="11">
        <v>1</v>
      </c>
      <c r="C43" s="11">
        <f>100*B43/$C$50</f>
        <v>100</v>
      </c>
      <c r="D43" s="11">
        <v>4.5</v>
      </c>
      <c r="E43" s="11">
        <f t="shared" si="1"/>
        <v>26.470588235294116</v>
      </c>
      <c r="F43" s="11">
        <v>0.8</v>
      </c>
      <c r="G43" s="11">
        <f>100*F43/$G$50</f>
        <v>80</v>
      </c>
      <c r="H43" s="11">
        <v>5</v>
      </c>
      <c r="I43" s="11">
        <f>100*H43/$I$50</f>
        <v>33.333333333333336</v>
      </c>
      <c r="J43" s="11">
        <v>2</v>
      </c>
      <c r="K43" s="11">
        <f>100*J43/$K$50</f>
        <v>100</v>
      </c>
      <c r="L43" s="11">
        <v>13</v>
      </c>
      <c r="M43" s="11">
        <f t="shared" si="15"/>
        <v>56.521739130434781</v>
      </c>
      <c r="N43" s="11">
        <v>0</v>
      </c>
      <c r="O43" s="11">
        <f>100*N43/$O$50</f>
        <v>0</v>
      </c>
      <c r="P43" s="11">
        <v>0</v>
      </c>
      <c r="Q43" s="11">
        <f>100*P43/$Q$50</f>
        <v>0</v>
      </c>
      <c r="R43" s="11">
        <v>0</v>
      </c>
      <c r="S43" s="11">
        <v>85</v>
      </c>
      <c r="T43" s="7">
        <f t="shared" si="7"/>
        <v>53.480628966562477</v>
      </c>
      <c r="U43" s="11">
        <v>1</v>
      </c>
      <c r="V43" s="2">
        <f>100*U43/$V$50</f>
        <v>16.666666666666668</v>
      </c>
      <c r="W43" s="11">
        <v>1.5</v>
      </c>
      <c r="X43" s="2">
        <f t="shared" si="9"/>
        <v>50</v>
      </c>
      <c r="Y43" s="11">
        <v>3.5</v>
      </c>
      <c r="Z43" s="2">
        <f t="shared" si="10"/>
        <v>87.5</v>
      </c>
      <c r="AA43" s="11">
        <v>0</v>
      </c>
      <c r="AB43" s="2">
        <f>100*AA43/$AB$50</f>
        <v>0</v>
      </c>
      <c r="AC43" s="7">
        <f t="shared" si="11"/>
        <v>38.541666666666671</v>
      </c>
      <c r="AD43" s="21">
        <f t="shared" si="12"/>
        <v>46.011147816614574</v>
      </c>
      <c r="AG43">
        <v>0</v>
      </c>
    </row>
    <row r="44" spans="1:33">
      <c r="A44" s="1" t="s">
        <v>61</v>
      </c>
      <c r="B44" s="11">
        <v>1</v>
      </c>
      <c r="C44" s="11">
        <f>100*B44/$C$50</f>
        <v>100</v>
      </c>
      <c r="D44" s="11">
        <v>0</v>
      </c>
      <c r="E44" s="11">
        <f t="shared" si="1"/>
        <v>0</v>
      </c>
      <c r="F44" s="11">
        <v>0</v>
      </c>
      <c r="G44" s="11">
        <f>100*F44/$G$50</f>
        <v>0</v>
      </c>
      <c r="H44" s="11">
        <v>0</v>
      </c>
      <c r="I44" s="11">
        <f>100*H44/$I$50</f>
        <v>0</v>
      </c>
      <c r="J44" s="11">
        <v>0</v>
      </c>
      <c r="K44" s="11">
        <f>100*J44/$K$50</f>
        <v>0</v>
      </c>
      <c r="L44" s="11">
        <v>0</v>
      </c>
      <c r="M44" s="11">
        <f t="shared" si="15"/>
        <v>0</v>
      </c>
      <c r="N44" s="11">
        <v>0</v>
      </c>
      <c r="O44" s="11">
        <f>100*N44/$O$50</f>
        <v>0</v>
      </c>
      <c r="P44" s="11">
        <v>0</v>
      </c>
      <c r="Q44" s="11">
        <f>100*P44/$Q$50</f>
        <v>0</v>
      </c>
      <c r="R44" s="11">
        <v>0</v>
      </c>
      <c r="S44" s="11">
        <f>100*R44/$S$50</f>
        <v>0</v>
      </c>
      <c r="T44" s="7">
        <f t="shared" si="7"/>
        <v>11.111111111111111</v>
      </c>
      <c r="U44" s="11">
        <v>1</v>
      </c>
      <c r="V44" s="2">
        <f>100*U44/$V$50</f>
        <v>16.666666666666668</v>
      </c>
      <c r="W44" s="11">
        <v>0</v>
      </c>
      <c r="X44" s="2">
        <f t="shared" si="9"/>
        <v>0</v>
      </c>
      <c r="Y44" s="11">
        <v>0</v>
      </c>
      <c r="Z44" s="2">
        <f t="shared" si="10"/>
        <v>0</v>
      </c>
      <c r="AA44" s="11">
        <v>0</v>
      </c>
      <c r="AB44" s="2">
        <f>100*AA44/$AB$50</f>
        <v>0</v>
      </c>
      <c r="AC44" s="7">
        <f t="shared" si="11"/>
        <v>4.166666666666667</v>
      </c>
      <c r="AD44" s="21">
        <f t="shared" si="12"/>
        <v>7.6388888888888893</v>
      </c>
      <c r="AG44">
        <v>0</v>
      </c>
    </row>
    <row r="45" spans="1:33">
      <c r="A45" s="1" t="s">
        <v>62</v>
      </c>
      <c r="B45" s="32"/>
      <c r="C45" s="32"/>
      <c r="D45" s="32"/>
      <c r="E45" s="11">
        <f t="shared" si="1"/>
        <v>0</v>
      </c>
      <c r="F45" s="32"/>
      <c r="G45" s="32"/>
      <c r="H45" s="32"/>
      <c r="I45" s="32"/>
      <c r="J45" s="32"/>
      <c r="K45" s="32"/>
      <c r="L45" s="32"/>
      <c r="M45" s="11">
        <f t="shared" si="15"/>
        <v>0</v>
      </c>
      <c r="N45" s="32"/>
      <c r="O45" s="32"/>
      <c r="P45" s="32"/>
      <c r="Q45" s="32"/>
      <c r="R45" s="32"/>
      <c r="S45" s="32">
        <v>100</v>
      </c>
      <c r="T45" s="7">
        <f t="shared" si="7"/>
        <v>11.111111111111111</v>
      </c>
      <c r="U45" s="32"/>
      <c r="V45" s="33"/>
      <c r="W45" s="32">
        <v>3</v>
      </c>
      <c r="X45" s="2">
        <f>100*W45/$X$50</f>
        <v>100</v>
      </c>
      <c r="Y45" s="32">
        <v>4</v>
      </c>
      <c r="Z45" s="2">
        <f t="shared" si="10"/>
        <v>100</v>
      </c>
      <c r="AA45" s="32"/>
      <c r="AB45" s="33"/>
      <c r="AC45" s="7">
        <f t="shared" si="11"/>
        <v>50</v>
      </c>
      <c r="AD45" s="21">
        <f t="shared" si="12"/>
        <v>30.555555555555557</v>
      </c>
    </row>
    <row r="46" spans="1:33">
      <c r="A46" s="6" t="s">
        <v>63</v>
      </c>
      <c r="B46" s="23"/>
      <c r="C46" s="28">
        <f>AVERAGEIF(C4:C44,"&gt;0")</f>
        <v>100</v>
      </c>
      <c r="D46" s="23"/>
      <c r="E46" s="28">
        <f>AVERAGEIF(E4:E44,"&gt;0")</f>
        <v>47.794117647058826</v>
      </c>
      <c r="F46" s="23"/>
      <c r="G46" s="28">
        <f>AVERAGEIF(G4:G44,"&gt;0")</f>
        <v>85.892857142857139</v>
      </c>
      <c r="H46" s="23"/>
      <c r="I46" s="28">
        <f>AVERAGEIF(I4:I44,"&gt;0")</f>
        <v>54.761904761904759</v>
      </c>
      <c r="J46" s="23"/>
      <c r="K46" s="28">
        <f>AVERAGEIF(K4:K44,"&gt;0")</f>
        <v>93.518518518518519</v>
      </c>
      <c r="L46" s="23"/>
      <c r="M46" s="28">
        <f>AVERAGEIF(M4:M44,"&gt;0")</f>
        <v>76.421404682274257</v>
      </c>
      <c r="N46" s="23"/>
      <c r="O46" s="28" t="e">
        <f>AVERAGEIF(O4:O44,"&gt;0")</f>
        <v>#DIV/0!</v>
      </c>
      <c r="P46" s="23"/>
      <c r="Q46" s="28" t="e">
        <f>AVERAGEIF(Q4:Q44,"&gt;0")</f>
        <v>#DIV/0!</v>
      </c>
      <c r="R46" s="23"/>
      <c r="S46" s="28">
        <f>AVERAGEIF(S4:S44,"&gt;0")</f>
        <v>93.96</v>
      </c>
      <c r="T46" s="28">
        <f>AVERAGEIF(T4:T44,"&gt;0")</f>
        <v>41.730523025381025</v>
      </c>
      <c r="U46" s="23"/>
      <c r="V46" s="28">
        <f>AVERAGEIF(V4:V44,"&gt;0")</f>
        <v>46.238095238095241</v>
      </c>
      <c r="W46" s="23"/>
      <c r="X46" s="28">
        <f>AVERAGEIF(X4:X44,"&gt;0")</f>
        <v>50.566666666666663</v>
      </c>
      <c r="Y46" s="23"/>
      <c r="Z46" s="28">
        <f>AVERAGEIF(Z4:Z44,"&gt;0")</f>
        <v>59.635416666666664</v>
      </c>
      <c r="AA46" s="23"/>
      <c r="AB46" s="28" t="e">
        <f>AVERAGEIF(AB4:AB44,"&gt;0")</f>
        <v>#DIV/0!</v>
      </c>
      <c r="AC46" s="28">
        <f t="shared" ref="AC46:AD46" si="17">AVERAGEIF(AC4:AC44,"&gt;0")</f>
        <v>30.373263888888896</v>
      </c>
      <c r="AD46" s="28">
        <f t="shared" si="17"/>
        <v>35.252597039006289</v>
      </c>
    </row>
    <row r="47" spans="1:33">
      <c r="A47" s="6" t="s">
        <v>64</v>
      </c>
      <c r="B47" s="24"/>
      <c r="C47" s="26">
        <f>COUNTIF(C4:C44,"&gt;0")</f>
        <v>29</v>
      </c>
      <c r="D47" s="24"/>
      <c r="E47" s="26">
        <f>COUNTIF(E4:E44,"&gt;0")</f>
        <v>20</v>
      </c>
      <c r="F47" s="24"/>
      <c r="G47" s="26">
        <f>COUNTIF(G4:G44,"&gt;0")</f>
        <v>28</v>
      </c>
      <c r="H47" s="24"/>
      <c r="I47" s="26">
        <f>$B$51-I48</f>
        <v>41</v>
      </c>
      <c r="J47" s="24"/>
      <c r="K47" s="26">
        <f t="shared" ref="K47:S47" si="18">$B$51-K48</f>
        <v>42</v>
      </c>
      <c r="L47" s="24"/>
      <c r="M47" s="26">
        <f t="shared" si="18"/>
        <v>42</v>
      </c>
      <c r="N47" s="24"/>
      <c r="O47" s="26">
        <f t="shared" si="18"/>
        <v>39</v>
      </c>
      <c r="P47" s="24"/>
      <c r="Q47" s="26">
        <f t="shared" si="18"/>
        <v>39</v>
      </c>
      <c r="R47" s="24"/>
      <c r="S47" s="26">
        <f t="shared" si="18"/>
        <v>39</v>
      </c>
      <c r="T47" s="24"/>
      <c r="U47" s="24"/>
      <c r="V47" s="26">
        <f>COUNTIF(V4:V44,"&gt;0")</f>
        <v>35</v>
      </c>
      <c r="W47" s="24"/>
      <c r="X47" s="26">
        <f>COUNTIF(X4:X44,"&gt;0")</f>
        <v>25</v>
      </c>
      <c r="Y47" s="24"/>
      <c r="Z47" s="26">
        <f>COUNTIF(Z4:Z44,"&gt;0")</f>
        <v>24</v>
      </c>
      <c r="AA47" s="24"/>
      <c r="AB47" s="26">
        <f>COUNTIF(AB4:AB44,"&gt;0")</f>
        <v>0</v>
      </c>
    </row>
    <row r="48" spans="1:33">
      <c r="A48" s="6" t="s">
        <v>65</v>
      </c>
      <c r="B48" s="24"/>
      <c r="C48" s="26">
        <f>42-C47</f>
        <v>13</v>
      </c>
      <c r="D48" s="24"/>
      <c r="E48" s="26">
        <f>42-E47</f>
        <v>22</v>
      </c>
      <c r="F48" s="24"/>
      <c r="G48" s="26">
        <f>$B$51-G47</f>
        <v>15</v>
      </c>
      <c r="H48" s="24"/>
      <c r="I48" s="26">
        <f>COUNTBLANK(H4:H44)</f>
        <v>2</v>
      </c>
      <c r="J48" s="24"/>
      <c r="K48" s="26">
        <f>COUNTBLANK(J4:J44)</f>
        <v>1</v>
      </c>
      <c r="L48" s="24"/>
      <c r="M48" s="26">
        <f>COUNTBLANK(L4:L44)</f>
        <v>1</v>
      </c>
      <c r="N48" s="24"/>
      <c r="O48" s="26">
        <f>COUNTBLANK(N4:N44)</f>
        <v>4</v>
      </c>
      <c r="P48" s="24"/>
      <c r="Q48" s="26">
        <f>COUNTBLANK(P4:P44)</f>
        <v>4</v>
      </c>
      <c r="R48" s="24"/>
      <c r="S48" s="26">
        <f>COUNTBLANK(R4:R44)</f>
        <v>4</v>
      </c>
      <c r="T48" s="24"/>
      <c r="U48" s="24"/>
      <c r="V48" s="26">
        <f>40-V47</f>
        <v>5</v>
      </c>
      <c r="W48" s="24"/>
      <c r="X48" s="26">
        <f>39-X47</f>
        <v>14</v>
      </c>
      <c r="Y48" s="24"/>
      <c r="Z48" s="26">
        <f>39-Z47</f>
        <v>15</v>
      </c>
      <c r="AA48" s="24"/>
      <c r="AB48" s="26">
        <f>39-AB47</f>
        <v>39</v>
      </c>
    </row>
    <row r="49" spans="1:28">
      <c r="A49" s="6" t="s">
        <v>66</v>
      </c>
      <c r="B49" s="25"/>
      <c r="C49" s="27">
        <f>100*C47/(C47+C48)</f>
        <v>69.047619047619051</v>
      </c>
      <c r="D49" s="25"/>
      <c r="E49" s="27">
        <f>100*E47/(E47+E48)</f>
        <v>47.61904761904762</v>
      </c>
      <c r="F49" s="25"/>
      <c r="G49" s="27">
        <f>100*G47/(G47+G48)</f>
        <v>65.116279069767444</v>
      </c>
      <c r="H49" s="25"/>
      <c r="I49" s="27">
        <f>100*I47/(I47+I48)</f>
        <v>95.348837209302332</v>
      </c>
      <c r="J49" s="25"/>
      <c r="K49" s="27">
        <f>100*K47/(K47+K48)</f>
        <v>97.674418604651166</v>
      </c>
      <c r="L49" s="25"/>
      <c r="M49" s="27">
        <f>100*M47/(M47+M48)</f>
        <v>97.674418604651166</v>
      </c>
      <c r="N49" s="25"/>
      <c r="O49" s="27">
        <f>100*O47/(O47+O48)</f>
        <v>90.697674418604649</v>
      </c>
      <c r="P49" s="25"/>
      <c r="Q49" s="27">
        <f>100*Q47/(Q47+Q48)</f>
        <v>90.697674418604649</v>
      </c>
      <c r="R49" s="25"/>
      <c r="S49" s="27">
        <f>100*S47/(S47+S48)</f>
        <v>90.697674418604649</v>
      </c>
      <c r="T49" s="24"/>
      <c r="U49" s="25"/>
      <c r="V49" s="27">
        <f>100*V47/(V47+V48)</f>
        <v>87.5</v>
      </c>
      <c r="W49" s="25"/>
      <c r="X49" s="27">
        <f>100*X47/(X47+X48)</f>
        <v>64.102564102564102</v>
      </c>
      <c r="Y49" s="25"/>
      <c r="Z49" s="27">
        <f>100*Z47/(Z47+Z48)</f>
        <v>61.53846153846154</v>
      </c>
      <c r="AA49" s="25"/>
      <c r="AB49" s="27">
        <f>100*AB47/(AB47+AB48)</f>
        <v>0</v>
      </c>
    </row>
    <row r="50" spans="1:28">
      <c r="A50" s="6" t="s">
        <v>67</v>
      </c>
      <c r="B50" s="24"/>
      <c r="C50" s="26">
        <v>1</v>
      </c>
      <c r="D50" s="24"/>
      <c r="E50" s="26">
        <v>17</v>
      </c>
      <c r="F50" s="24"/>
      <c r="G50" s="26">
        <v>1</v>
      </c>
      <c r="H50" s="24"/>
      <c r="I50" s="26">
        <v>15</v>
      </c>
      <c r="J50" s="24"/>
      <c r="K50" s="26">
        <v>2</v>
      </c>
      <c r="L50" s="24"/>
      <c r="M50" s="26">
        <v>23</v>
      </c>
      <c r="N50" s="24"/>
      <c r="O50" s="26">
        <v>10</v>
      </c>
      <c r="P50" s="24"/>
      <c r="Q50" s="26">
        <v>6</v>
      </c>
      <c r="R50" s="24"/>
      <c r="S50" s="26">
        <v>9</v>
      </c>
      <c r="T50" s="24"/>
      <c r="U50" s="24"/>
      <c r="V50" s="26">
        <v>6</v>
      </c>
      <c r="W50" s="24"/>
      <c r="X50" s="26">
        <v>3</v>
      </c>
      <c r="Y50" s="24"/>
      <c r="Z50" s="26">
        <v>4</v>
      </c>
      <c r="AA50" s="24"/>
      <c r="AB50" s="26">
        <v>3</v>
      </c>
    </row>
    <row r="51" spans="1:28">
      <c r="A51" t="s">
        <v>68</v>
      </c>
      <c r="B51">
        <v>43</v>
      </c>
    </row>
    <row r="52" spans="1:28">
      <c r="A52" t="s">
        <v>69</v>
      </c>
      <c r="B52">
        <v>7</v>
      </c>
    </row>
    <row r="55" spans="1:28">
      <c r="A55" s="22"/>
    </row>
  </sheetData>
  <mergeCells count="18">
    <mergeCell ref="AC2:AC3"/>
    <mergeCell ref="AD2:AD3"/>
    <mergeCell ref="B1:T1"/>
    <mergeCell ref="U1:AD1"/>
    <mergeCell ref="B2:C2"/>
    <mergeCell ref="F2:G2"/>
    <mergeCell ref="H2:I2"/>
    <mergeCell ref="J2:K2"/>
    <mergeCell ref="L2:M2"/>
    <mergeCell ref="N2:O2"/>
    <mergeCell ref="P2:Q2"/>
    <mergeCell ref="Y2:Z2"/>
    <mergeCell ref="R2:S2"/>
    <mergeCell ref="D2:E2"/>
    <mergeCell ref="T2:T3"/>
    <mergeCell ref="U2:V2"/>
    <mergeCell ref="W2:X2"/>
    <mergeCell ref="AA2:AB2"/>
  </mergeCells>
  <conditionalFormatting sqref="B4:AC45">
    <cfRule type="cellIs" dxfId="3" priority="1" operator="equal">
      <formula>0</formula>
    </cfRule>
  </conditionalFormatting>
  <conditionalFormatting sqref="AD4:AD45">
    <cfRule type="cellIs" dxfId="2" priority="2" operator="lessThan">
      <formula>60</formula>
    </cfRule>
    <cfRule type="cellIs" dxfId="1" priority="3" operator="greaterThanOrEqual">
      <formula>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28FA-E582-4404-8563-4AB6AE337DEF}">
  <sheetPr>
    <pageSetUpPr fitToPage="1"/>
  </sheetPr>
  <dimension ref="A1:Q48"/>
  <sheetViews>
    <sheetView workbookViewId="0">
      <pane xSplit="1" topLeftCell="B12" activePane="topRight" state="frozen"/>
      <selection pane="topRight" activeCell="A3" sqref="A3:A44"/>
    </sheetView>
  </sheetViews>
  <sheetFormatPr defaultRowHeight="15"/>
  <cols>
    <col min="1" max="1" width="43.7109375" bestFit="1" customWidth="1"/>
    <col min="2" max="10" width="6" bestFit="1" customWidth="1"/>
    <col min="11" max="11" width="8.5703125" bestFit="1" customWidth="1"/>
    <col min="12" max="12" width="5.7109375" customWidth="1"/>
    <col min="13" max="13" width="6" bestFit="1" customWidth="1"/>
    <col min="14" max="14" width="6" customWidth="1"/>
    <col min="15" max="15" width="6" bestFit="1" customWidth="1"/>
    <col min="16" max="16" width="8.7109375" bestFit="1" customWidth="1"/>
    <col min="17" max="17" width="10.28515625" customWidth="1"/>
    <col min="18" max="18" width="2.140625" bestFit="1" customWidth="1"/>
  </cols>
  <sheetData>
    <row r="1" spans="1:17">
      <c r="B1" s="49" t="s">
        <v>70</v>
      </c>
      <c r="C1" s="49"/>
      <c r="D1" s="49"/>
      <c r="E1" s="49"/>
      <c r="F1" s="49"/>
      <c r="G1" s="49"/>
      <c r="H1" s="49"/>
      <c r="I1" s="49"/>
      <c r="J1" s="49"/>
      <c r="K1" s="49"/>
      <c r="L1" s="50" t="s">
        <v>71</v>
      </c>
      <c r="M1" s="50"/>
      <c r="N1" s="50"/>
      <c r="O1" s="50"/>
      <c r="P1" s="50"/>
      <c r="Q1" s="51" t="s">
        <v>72</v>
      </c>
    </row>
    <row r="2" spans="1:17">
      <c r="B2" s="29" t="s">
        <v>73</v>
      </c>
      <c r="C2" s="12" t="s">
        <v>3</v>
      </c>
      <c r="D2" s="29" t="s">
        <v>74</v>
      </c>
      <c r="E2" s="12" t="s">
        <v>75</v>
      </c>
      <c r="F2" s="12" t="s">
        <v>6</v>
      </c>
      <c r="G2" s="34" t="s">
        <v>76</v>
      </c>
      <c r="H2" s="12" t="s">
        <v>8</v>
      </c>
      <c r="I2" s="12" t="s">
        <v>9</v>
      </c>
      <c r="J2" s="12" t="s">
        <v>10</v>
      </c>
      <c r="K2" s="13" t="s">
        <v>77</v>
      </c>
      <c r="L2" s="14" t="s">
        <v>12</v>
      </c>
      <c r="M2" s="14" t="s">
        <v>13</v>
      </c>
      <c r="N2" s="14" t="s">
        <v>14</v>
      </c>
      <c r="O2" s="14" t="s">
        <v>78</v>
      </c>
      <c r="P2" s="15" t="s">
        <v>77</v>
      </c>
      <c r="Q2" s="51"/>
    </row>
    <row r="3" spans="1:17">
      <c r="A3" s="9" t="str">
        <f>Detalles!A4</f>
        <v xml:space="preserve">ACEDO PATIÑO ANGEL IVAN </v>
      </c>
      <c r="B3" s="16">
        <f>Detalles!C4</f>
        <v>100</v>
      </c>
      <c r="C3" s="16">
        <f>Detalles!E4</f>
        <v>0</v>
      </c>
      <c r="D3" s="16">
        <f>Detalles!G4</f>
        <v>100</v>
      </c>
      <c r="E3" s="16">
        <f>Detalles!I4</f>
        <v>0</v>
      </c>
      <c r="F3" s="16">
        <f>Detalles!K4</f>
        <v>0</v>
      </c>
      <c r="G3" s="16">
        <f>Detalles!M4</f>
        <v>0</v>
      </c>
      <c r="H3" s="16">
        <f>Detalles!O4</f>
        <v>0</v>
      </c>
      <c r="I3" s="16"/>
      <c r="J3" s="16">
        <f>Detalles!S4</f>
        <v>0</v>
      </c>
      <c r="K3" s="17">
        <f>SUM(B3:J3)/COLUMNS(B3:J3)</f>
        <v>22.222222222222221</v>
      </c>
      <c r="L3" s="18">
        <f>Detalles!V4</f>
        <v>16.666666666666668</v>
      </c>
      <c r="M3" s="18">
        <f>Detalles!X4</f>
        <v>0</v>
      </c>
      <c r="N3" s="18">
        <f>Detalles!Z4</f>
        <v>0</v>
      </c>
      <c r="O3" s="18">
        <f>Detalles!AB4</f>
        <v>0</v>
      </c>
      <c r="P3" s="19">
        <f>(1/4)*L3+(1/4)*M3+(1/4)*N3+(1/4)*O3</f>
        <v>4.166666666666667</v>
      </c>
      <c r="Q3" s="20">
        <f>0.5*K3+0.5*P3</f>
        <v>13.194444444444445</v>
      </c>
    </row>
    <row r="4" spans="1:17">
      <c r="A4" s="9" t="str">
        <f>Detalles!A5</f>
        <v xml:space="preserve">ALCANTAR VICENCIO SEBASTIAN </v>
      </c>
      <c r="B4" s="16">
        <f>Detalles!C5</f>
        <v>100</v>
      </c>
      <c r="C4" s="16">
        <f>Detalles!E5</f>
        <v>47.058823529411768</v>
      </c>
      <c r="D4" s="16">
        <f>Detalles!G5</f>
        <v>40</v>
      </c>
      <c r="E4" s="16">
        <f>Detalles!I5</f>
        <v>66.666666666666671</v>
      </c>
      <c r="F4" s="16">
        <f>Detalles!K5</f>
        <v>100</v>
      </c>
      <c r="G4" s="16">
        <f>Detalles!M5</f>
        <v>56.521739130434781</v>
      </c>
      <c r="H4" s="16">
        <f>Detalles!O5</f>
        <v>0</v>
      </c>
      <c r="I4" s="16"/>
      <c r="J4" s="16">
        <f>Detalles!S5</f>
        <v>97</v>
      </c>
      <c r="K4" s="17">
        <f t="shared" ref="K4:K44" si="0">SUM(B4:J4)/COLUMNS(B4:J4)</f>
        <v>56.36080325850147</v>
      </c>
      <c r="L4" s="18">
        <f>Detalles!V5</f>
        <v>58.333333333333336</v>
      </c>
      <c r="M4" s="18">
        <f>Detalles!X5</f>
        <v>25</v>
      </c>
      <c r="N4" s="18">
        <f>Detalles!Z5</f>
        <v>12.5</v>
      </c>
      <c r="O4" s="18">
        <f>Detalles!AB5</f>
        <v>0</v>
      </c>
      <c r="P4" s="19">
        <f>(1/4)*L4+(1/4)*M4+(1/4)*N4+(1/4)*O4 + 5</f>
        <v>28.958333333333336</v>
      </c>
      <c r="Q4" s="20">
        <f t="shared" ref="Q4:Q43" si="1">0.5*K4+0.5*P4</f>
        <v>42.659568295917403</v>
      </c>
    </row>
    <row r="5" spans="1:17">
      <c r="A5" s="9" t="str">
        <f>Detalles!A6</f>
        <v xml:space="preserve">ANGULO BERMUDEZ JOSE EMILIO </v>
      </c>
      <c r="B5" s="16">
        <f>Detalles!C6</f>
        <v>100</v>
      </c>
      <c r="C5" s="16">
        <f>Detalles!E6</f>
        <v>0</v>
      </c>
      <c r="D5" s="16">
        <f>Detalles!G6</f>
        <v>80</v>
      </c>
      <c r="E5" s="16">
        <f>Detalles!I6</f>
        <v>60</v>
      </c>
      <c r="F5" s="16">
        <f>Detalles!K6</f>
        <v>100</v>
      </c>
      <c r="G5" s="16">
        <f>Detalles!M6</f>
        <v>65.217391304347828</v>
      </c>
      <c r="H5" s="16">
        <f>Detalles!O6</f>
        <v>0</v>
      </c>
      <c r="I5" s="16"/>
      <c r="J5" s="16">
        <f>Detalles!S6</f>
        <v>97</v>
      </c>
      <c r="K5" s="17">
        <f t="shared" si="0"/>
        <v>55.80193236714976</v>
      </c>
      <c r="L5" s="18">
        <f>Detalles!V6</f>
        <v>33.333333333333336</v>
      </c>
      <c r="M5" s="18">
        <f>Detalles!X6</f>
        <v>0</v>
      </c>
      <c r="N5" s="18">
        <f>Detalles!Z6</f>
        <v>100</v>
      </c>
      <c r="O5" s="18">
        <f>Detalles!AB6</f>
        <v>0</v>
      </c>
      <c r="P5" s="19">
        <f t="shared" ref="P4:P43" si="2">(1/4)*L5+(1/4)*M5+(1/4)*N5+(1/4)*O5</f>
        <v>33.333333333333336</v>
      </c>
      <c r="Q5" s="20">
        <f t="shared" si="1"/>
        <v>44.567632850241552</v>
      </c>
    </row>
    <row r="6" spans="1:17">
      <c r="A6" s="9" t="str">
        <f>Detalles!A7</f>
        <v xml:space="preserve">ASTORGA ALCANTAR JESSICA </v>
      </c>
      <c r="B6" s="16">
        <f>Detalles!C7</f>
        <v>0</v>
      </c>
      <c r="C6" s="16">
        <f>Detalles!E7</f>
        <v>0</v>
      </c>
      <c r="D6" s="16">
        <f>Detalles!G7</f>
        <v>0</v>
      </c>
      <c r="E6" s="16">
        <f>Detalles!I7</f>
        <v>26.666666666666668</v>
      </c>
      <c r="F6" s="16">
        <f>Detalles!K7</f>
        <v>0</v>
      </c>
      <c r="G6" s="16">
        <f>Detalles!M7</f>
        <v>0</v>
      </c>
      <c r="H6" s="16">
        <f>Detalles!O7</f>
        <v>0</v>
      </c>
      <c r="I6" s="16"/>
      <c r="J6" s="16">
        <f>Detalles!S7</f>
        <v>0</v>
      </c>
      <c r="K6" s="17">
        <f t="shared" si="0"/>
        <v>2.9629629629629632</v>
      </c>
      <c r="L6" s="18">
        <f>Detalles!V7</f>
        <v>41.666666666666664</v>
      </c>
      <c r="M6" s="18">
        <f>Detalles!X7</f>
        <v>0</v>
      </c>
      <c r="N6" s="18">
        <f>Detalles!Z7</f>
        <v>0</v>
      </c>
      <c r="O6" s="18">
        <f>Detalles!AB7</f>
        <v>0</v>
      </c>
      <c r="P6" s="19">
        <f t="shared" si="2"/>
        <v>10.416666666666666</v>
      </c>
      <c r="Q6" s="20">
        <f t="shared" si="1"/>
        <v>6.6898148148148149</v>
      </c>
    </row>
    <row r="7" spans="1:17">
      <c r="A7" s="9" t="str">
        <f>Detalles!A8</f>
        <v>BELTRAN ZAZUETA EMILY MARGARITA</v>
      </c>
      <c r="B7" s="16">
        <f>Detalles!C8</f>
        <v>100</v>
      </c>
      <c r="C7" s="16">
        <f>Detalles!E8</f>
        <v>82.352941176470594</v>
      </c>
      <c r="D7" s="16">
        <f>Detalles!G8</f>
        <v>90</v>
      </c>
      <c r="E7" s="16">
        <f>Detalles!I8</f>
        <v>66.666666666666671</v>
      </c>
      <c r="F7" s="16">
        <f>Detalles!K8</f>
        <v>100</v>
      </c>
      <c r="G7" s="16">
        <f>Detalles!M8</f>
        <v>86.956521739130437</v>
      </c>
      <c r="H7" s="16">
        <f>Detalles!O8</f>
        <v>0</v>
      </c>
      <c r="I7" s="16"/>
      <c r="J7" s="16">
        <f>Detalles!S8</f>
        <v>100</v>
      </c>
      <c r="K7" s="17">
        <f t="shared" si="0"/>
        <v>69.552903286918635</v>
      </c>
      <c r="L7" s="18">
        <f>Detalles!V8</f>
        <v>87.5</v>
      </c>
      <c r="M7" s="18">
        <f>Detalles!X8</f>
        <v>96.666666666666671</v>
      </c>
      <c r="N7" s="18">
        <f>Detalles!Z8</f>
        <v>100</v>
      </c>
      <c r="O7" s="18">
        <f>Detalles!AB8</f>
        <v>0</v>
      </c>
      <c r="P7" s="19">
        <f>(1/4)*L7+(1/4)*M7+(1/4)*N7+(1/4)*O7 + 5</f>
        <v>76.041666666666671</v>
      </c>
      <c r="Q7" s="20">
        <f t="shared" si="1"/>
        <v>72.797284976792653</v>
      </c>
    </row>
    <row r="8" spans="1:17">
      <c r="A8" s="9" t="str">
        <f>Detalles!A9</f>
        <v xml:space="preserve">CARO PEREZ HORACIO </v>
      </c>
      <c r="B8" s="16">
        <f>Detalles!C9</f>
        <v>100</v>
      </c>
      <c r="C8" s="16">
        <f>Detalles!E9</f>
        <v>82.352941176470594</v>
      </c>
      <c r="D8" s="16">
        <f>Detalles!G9</f>
        <v>100</v>
      </c>
      <c r="E8" s="16">
        <f>Detalles!I9</f>
        <v>70</v>
      </c>
      <c r="F8" s="16">
        <f>Detalles!K9</f>
        <v>100</v>
      </c>
      <c r="G8" s="16">
        <f>Detalles!M9</f>
        <v>86.956521739130437</v>
      </c>
      <c r="H8" s="16">
        <f>Detalles!O9</f>
        <v>0</v>
      </c>
      <c r="I8" s="16"/>
      <c r="J8" s="16">
        <f>Detalles!S9</f>
        <v>100</v>
      </c>
      <c r="K8" s="17">
        <f t="shared" si="0"/>
        <v>71.034384768400116</v>
      </c>
      <c r="L8" s="18">
        <f>Detalles!V9</f>
        <v>83.333333333333329</v>
      </c>
      <c r="M8" s="18">
        <f>Detalles!X9</f>
        <v>50</v>
      </c>
      <c r="N8" s="18">
        <f>Detalles!Z9</f>
        <v>87.5</v>
      </c>
      <c r="O8" s="18">
        <f>Detalles!AB9</f>
        <v>0</v>
      </c>
      <c r="P8" s="19">
        <f>(1/4)*L8+(1/4)*M8+(1/4)*N8+(1/4)*O8 + 10</f>
        <v>65.208333333333329</v>
      </c>
      <c r="Q8" s="20">
        <f t="shared" si="1"/>
        <v>68.121359050866715</v>
      </c>
    </row>
    <row r="9" spans="1:17">
      <c r="A9" s="9" t="str">
        <f>Detalles!A10</f>
        <v xml:space="preserve">CASTRO CORDOVA JOAQUIN ALFREDO </v>
      </c>
      <c r="B9" s="16">
        <f>Detalles!C10</f>
        <v>100</v>
      </c>
      <c r="C9" s="16">
        <f>Detalles!E10</f>
        <v>0</v>
      </c>
      <c r="D9" s="16">
        <f>Detalles!G10</f>
        <v>0</v>
      </c>
      <c r="E9" s="16">
        <f>Detalles!I10</f>
        <v>66.666666666666671</v>
      </c>
      <c r="F9" s="16">
        <f>Detalles!K10</f>
        <v>90</v>
      </c>
      <c r="G9" s="16">
        <f>Detalles!M10</f>
        <v>69.565217391304344</v>
      </c>
      <c r="H9" s="16">
        <f>Detalles!O10</f>
        <v>0</v>
      </c>
      <c r="I9" s="16"/>
      <c r="J9" s="16">
        <f>Detalles!S10</f>
        <v>95</v>
      </c>
      <c r="K9" s="17">
        <f t="shared" si="0"/>
        <v>46.803542673107891</v>
      </c>
      <c r="L9" s="18">
        <f>Detalles!V10</f>
        <v>45.833333333333336</v>
      </c>
      <c r="M9" s="18">
        <f>Detalles!X10</f>
        <v>58.333333333333336</v>
      </c>
      <c r="N9" s="18">
        <f>Detalles!Z10</f>
        <v>68.75</v>
      </c>
      <c r="O9" s="18">
        <f>Detalles!AB10</f>
        <v>0</v>
      </c>
      <c r="P9" s="19">
        <f t="shared" si="2"/>
        <v>43.229166666666671</v>
      </c>
      <c r="Q9" s="20">
        <f t="shared" si="1"/>
        <v>45.016354669887278</v>
      </c>
    </row>
    <row r="10" spans="1:17">
      <c r="A10" s="9" t="str">
        <f>Detalles!A11</f>
        <v xml:space="preserve">DIAZ RAMIREZ JOSHUA </v>
      </c>
      <c r="B10" s="16">
        <f>Detalles!C11</f>
        <v>0</v>
      </c>
      <c r="C10" s="16">
        <f>Detalles!E11</f>
        <v>0</v>
      </c>
      <c r="D10" s="16">
        <f>Detalles!G11</f>
        <v>80</v>
      </c>
      <c r="E10" s="16">
        <f>Detalles!I11</f>
        <v>0</v>
      </c>
      <c r="F10" s="16">
        <f>Detalles!K11</f>
        <v>0</v>
      </c>
      <c r="G10" s="16">
        <f>Detalles!M11</f>
        <v>0</v>
      </c>
      <c r="H10" s="16">
        <f>Detalles!O11</f>
        <v>0</v>
      </c>
      <c r="I10" s="16"/>
      <c r="J10" s="16">
        <f>Detalles!S11</f>
        <v>0</v>
      </c>
      <c r="K10" s="17">
        <f t="shared" si="0"/>
        <v>8.8888888888888893</v>
      </c>
      <c r="L10" s="18">
        <f>Detalles!V11</f>
        <v>16.666666666666668</v>
      </c>
      <c r="M10" s="18">
        <f>Detalles!X11</f>
        <v>0</v>
      </c>
      <c r="N10" s="18">
        <f>Detalles!Z11</f>
        <v>0</v>
      </c>
      <c r="O10" s="18">
        <f>Detalles!AB11</f>
        <v>0</v>
      </c>
      <c r="P10" s="19">
        <f t="shared" si="2"/>
        <v>4.166666666666667</v>
      </c>
      <c r="Q10" s="20">
        <f t="shared" si="1"/>
        <v>6.5277777777777786</v>
      </c>
    </row>
    <row r="11" spans="1:17">
      <c r="A11" s="9" t="str">
        <f>Detalles!A12</f>
        <v xml:space="preserve">DUARTE RODRIGUEZ MELISSA MARIA </v>
      </c>
      <c r="B11" s="16">
        <f>Detalles!C12</f>
        <v>100</v>
      </c>
      <c r="C11" s="16">
        <f>Detalles!E12</f>
        <v>0</v>
      </c>
      <c r="D11" s="16">
        <f>Detalles!G12</f>
        <v>80</v>
      </c>
      <c r="E11" s="16">
        <f>Detalles!I12</f>
        <v>66.666666666666671</v>
      </c>
      <c r="F11" s="16">
        <f>Detalles!K12</f>
        <v>0</v>
      </c>
      <c r="G11" s="16">
        <f>Detalles!M12</f>
        <v>86.956521739130437</v>
      </c>
      <c r="H11" s="16">
        <f>Detalles!O12</f>
        <v>0</v>
      </c>
      <c r="I11" s="16"/>
      <c r="J11" s="16">
        <f>Detalles!S12</f>
        <v>95</v>
      </c>
      <c r="K11" s="17">
        <f t="shared" si="0"/>
        <v>47.624798711755233</v>
      </c>
      <c r="L11" s="18">
        <f>Detalles!V12</f>
        <v>16.666666666666668</v>
      </c>
      <c r="M11" s="18">
        <f>Detalles!X12</f>
        <v>33.333333333333336</v>
      </c>
      <c r="N11" s="18">
        <f>Detalles!Z12</f>
        <v>31.25</v>
      </c>
      <c r="O11" s="18">
        <f>Detalles!AB12</f>
        <v>0</v>
      </c>
      <c r="P11" s="19">
        <f>(1/4)*L11+(1/4)*M11+(1/4)*N11+(1/4)*O11 + 5</f>
        <v>25.3125</v>
      </c>
      <c r="Q11" s="20">
        <f t="shared" si="1"/>
        <v>36.468649355877616</v>
      </c>
    </row>
    <row r="12" spans="1:17">
      <c r="A12" s="9" t="str">
        <f>Detalles!A13</f>
        <v xml:space="preserve">DUARTE SOLIS MANUEL ARIEL </v>
      </c>
      <c r="B12" s="16">
        <f>Detalles!C13</f>
        <v>100</v>
      </c>
      <c r="C12" s="16">
        <f>Detalles!E13</f>
        <v>0</v>
      </c>
      <c r="D12" s="16">
        <f>Detalles!G13</f>
        <v>0</v>
      </c>
      <c r="E12" s="16">
        <f>Detalles!I13</f>
        <v>0</v>
      </c>
      <c r="F12" s="16">
        <f>Detalles!K13</f>
        <v>100</v>
      </c>
      <c r="G12" s="16">
        <f>Detalles!M13</f>
        <v>0</v>
      </c>
      <c r="H12" s="16">
        <f>Detalles!O13</f>
        <v>0</v>
      </c>
      <c r="I12" s="16"/>
      <c r="J12" s="16">
        <f>Detalles!S13</f>
        <v>0</v>
      </c>
      <c r="K12" s="17">
        <f t="shared" si="0"/>
        <v>22.222222222222221</v>
      </c>
      <c r="L12" s="18">
        <f>Detalles!V13</f>
        <v>16.666666666666668</v>
      </c>
      <c r="M12" s="18">
        <f>Detalles!X13</f>
        <v>0</v>
      </c>
      <c r="N12" s="18">
        <f>Detalles!Z13</f>
        <v>0</v>
      </c>
      <c r="O12" s="18">
        <f>Detalles!AB13</f>
        <v>0</v>
      </c>
      <c r="P12" s="19">
        <f t="shared" si="2"/>
        <v>4.166666666666667</v>
      </c>
      <c r="Q12" s="20">
        <f t="shared" si="1"/>
        <v>13.194444444444445</v>
      </c>
    </row>
    <row r="13" spans="1:17">
      <c r="A13" s="9" t="str">
        <f>Detalles!A14</f>
        <v xml:space="preserve">FELIX BALDERRAMA FELIPE DE JESUS </v>
      </c>
      <c r="B13" s="16">
        <f>Detalles!C14</f>
        <v>100</v>
      </c>
      <c r="C13" s="16">
        <f>Detalles!E14</f>
        <v>29.411764705882351</v>
      </c>
      <c r="D13" s="16">
        <f>Detalles!G14</f>
        <v>80</v>
      </c>
      <c r="E13" s="16">
        <f>Detalles!I14</f>
        <v>33.333333333333336</v>
      </c>
      <c r="F13" s="16">
        <f>Detalles!K14</f>
        <v>100</v>
      </c>
      <c r="G13" s="16">
        <f>Detalles!M14</f>
        <v>39.130434782608695</v>
      </c>
      <c r="H13" s="16">
        <f>Detalles!O14</f>
        <v>0</v>
      </c>
      <c r="I13" s="16"/>
      <c r="J13" s="16">
        <f>Detalles!S14</f>
        <v>97</v>
      </c>
      <c r="K13" s="17">
        <f t="shared" si="0"/>
        <v>53.208392535758264</v>
      </c>
      <c r="L13" s="18">
        <f>Detalles!V14</f>
        <v>58.333333333333336</v>
      </c>
      <c r="M13" s="18">
        <f>Detalles!X14</f>
        <v>25</v>
      </c>
      <c r="N13" s="18">
        <f>Detalles!Z14</f>
        <v>43.75</v>
      </c>
      <c r="O13" s="18">
        <f>Detalles!AB14</f>
        <v>0</v>
      </c>
      <c r="P13" s="19">
        <f>(1/4)*L13+(1/4)*M13+(1/4)*N13+(1/4)*O13 + 5</f>
        <v>36.770833333333336</v>
      </c>
      <c r="Q13" s="20">
        <f t="shared" si="1"/>
        <v>44.989612934545804</v>
      </c>
    </row>
    <row r="14" spans="1:17">
      <c r="A14" s="9" t="str">
        <f>Detalles!A15</f>
        <v xml:space="preserve">FELIX DE LA TORRE FRANCISCO GUILLERMO </v>
      </c>
      <c r="B14" s="16">
        <f>Detalles!C15</f>
        <v>0</v>
      </c>
      <c r="C14" s="16">
        <f>Detalles!E15</f>
        <v>0</v>
      </c>
      <c r="D14" s="16">
        <f>Detalles!G15</f>
        <v>0</v>
      </c>
      <c r="E14" s="16">
        <f>Detalles!I15</f>
        <v>100</v>
      </c>
      <c r="F14" s="16">
        <f>Detalles!K15</f>
        <v>0</v>
      </c>
      <c r="G14" s="16">
        <f>Detalles!M15</f>
        <v>0</v>
      </c>
      <c r="H14" s="16">
        <f>Detalles!O15</f>
        <v>0</v>
      </c>
      <c r="I14" s="16"/>
      <c r="J14" s="16">
        <f>Detalles!S15</f>
        <v>0</v>
      </c>
      <c r="K14" s="17">
        <f t="shared" si="0"/>
        <v>11.111111111111111</v>
      </c>
      <c r="L14" s="18">
        <f>Detalles!V15</f>
        <v>0</v>
      </c>
      <c r="M14" s="18">
        <f>Detalles!X15</f>
        <v>0</v>
      </c>
      <c r="N14" s="18">
        <f>Detalles!Z15</f>
        <v>0</v>
      </c>
      <c r="O14" s="18">
        <f>Detalles!AB15</f>
        <v>0</v>
      </c>
      <c r="P14" s="19">
        <f t="shared" si="2"/>
        <v>0</v>
      </c>
      <c r="Q14" s="20">
        <f t="shared" si="1"/>
        <v>5.5555555555555554</v>
      </c>
    </row>
    <row r="15" spans="1:17">
      <c r="A15" s="9" t="str">
        <f>Detalles!A16</f>
        <v xml:space="preserve">FLORES LOPEZ SANTIAGO ISAAC </v>
      </c>
      <c r="B15" s="16">
        <f>Detalles!C16</f>
        <v>100</v>
      </c>
      <c r="C15" s="16">
        <f>Detalles!E16</f>
        <v>0</v>
      </c>
      <c r="D15" s="16">
        <f>Detalles!G16</f>
        <v>0</v>
      </c>
      <c r="E15" s="16">
        <f>Detalles!I16</f>
        <v>33.333333333333336</v>
      </c>
      <c r="F15" s="16">
        <f>Detalles!K16</f>
        <v>80</v>
      </c>
      <c r="G15" s="16">
        <f>Detalles!M16</f>
        <v>73.913043478260875</v>
      </c>
      <c r="H15" s="16">
        <f>Detalles!O16</f>
        <v>0</v>
      </c>
      <c r="I15" s="16"/>
      <c r="J15" s="16">
        <f>Detalles!S16</f>
        <v>0</v>
      </c>
      <c r="K15" s="17">
        <f t="shared" si="0"/>
        <v>31.916264090177137</v>
      </c>
      <c r="L15" s="18">
        <f>Detalles!V16</f>
        <v>8.3333333333333339</v>
      </c>
      <c r="M15" s="18">
        <f>Detalles!X16</f>
        <v>33.333333333333336</v>
      </c>
      <c r="N15" s="18">
        <f>Detalles!Z16</f>
        <v>37.5</v>
      </c>
      <c r="O15" s="18">
        <f>Detalles!AB16</f>
        <v>0</v>
      </c>
      <c r="P15" s="19">
        <f t="shared" si="2"/>
        <v>19.791666666666668</v>
      </c>
      <c r="Q15" s="20">
        <f t="shared" si="1"/>
        <v>25.853965378421904</v>
      </c>
    </row>
    <row r="16" spans="1:17">
      <c r="A16" s="9" t="str">
        <f>Detalles!A17</f>
        <v xml:space="preserve">GARCIA CADENA ISAAC ADRIAN </v>
      </c>
      <c r="B16" s="16">
        <f>Detalles!C17</f>
        <v>100</v>
      </c>
      <c r="C16" s="16">
        <f>Detalles!E17</f>
        <v>52.941176470588232</v>
      </c>
      <c r="D16" s="16">
        <f>Detalles!G17</f>
        <v>100</v>
      </c>
      <c r="E16" s="16">
        <f>Detalles!I17</f>
        <v>0</v>
      </c>
      <c r="F16" s="16">
        <f>Detalles!K17</f>
        <v>100</v>
      </c>
      <c r="G16" s="16">
        <f>Detalles!M17</f>
        <v>0</v>
      </c>
      <c r="H16" s="16">
        <f>Detalles!O17</f>
        <v>0</v>
      </c>
      <c r="I16" s="16"/>
      <c r="J16" s="16">
        <f>Detalles!S17</f>
        <v>0</v>
      </c>
      <c r="K16" s="17">
        <f t="shared" si="0"/>
        <v>39.215686274509807</v>
      </c>
      <c r="L16" s="18">
        <f>Detalles!V17</f>
        <v>100</v>
      </c>
      <c r="M16" s="18">
        <f>Detalles!X17</f>
        <v>0</v>
      </c>
      <c r="N16" s="18">
        <f>Detalles!Z17</f>
        <v>50</v>
      </c>
      <c r="O16" s="18">
        <f>Detalles!AB17</f>
        <v>0</v>
      </c>
      <c r="P16" s="19">
        <f t="shared" si="2"/>
        <v>37.5</v>
      </c>
      <c r="Q16" s="20">
        <f t="shared" si="1"/>
        <v>38.357843137254903</v>
      </c>
    </row>
    <row r="17" spans="1:17">
      <c r="A17" s="9" t="str">
        <f>Detalles!A18</f>
        <v xml:space="preserve">GARCIA ZAPATA SADDAY FRANCISCO </v>
      </c>
      <c r="B17" s="16">
        <f>Detalles!C18</f>
        <v>0</v>
      </c>
      <c r="C17" s="16">
        <f>Detalles!E18</f>
        <v>0</v>
      </c>
      <c r="D17" s="16">
        <f>Detalles!G18</f>
        <v>0</v>
      </c>
      <c r="E17" s="16">
        <f>Detalles!I18</f>
        <v>0</v>
      </c>
      <c r="F17" s="16">
        <f>Detalles!K18</f>
        <v>0</v>
      </c>
      <c r="G17" s="16">
        <f>Detalles!M18</f>
        <v>0</v>
      </c>
      <c r="H17" s="16">
        <f>Detalles!O18</f>
        <v>0</v>
      </c>
      <c r="I17" s="16"/>
      <c r="J17" s="16">
        <f>Detalles!S18</f>
        <v>0</v>
      </c>
      <c r="K17" s="17">
        <f t="shared" si="0"/>
        <v>0</v>
      </c>
      <c r="L17" s="18">
        <f>Detalles!V18</f>
        <v>0</v>
      </c>
      <c r="M17" s="18">
        <f>Detalles!X18</f>
        <v>0</v>
      </c>
      <c r="N17" s="18">
        <f>Detalles!Z18</f>
        <v>0</v>
      </c>
      <c r="O17" s="18">
        <f>Detalles!AB18</f>
        <v>0</v>
      </c>
      <c r="P17" s="19">
        <f t="shared" si="2"/>
        <v>0</v>
      </c>
      <c r="Q17" s="20">
        <f t="shared" si="1"/>
        <v>0</v>
      </c>
    </row>
    <row r="18" spans="1:17">
      <c r="A18" s="9" t="str">
        <f>Detalles!A19</f>
        <v xml:space="preserve">GAXIOLA FIGUEROA MAIRIM SINAHI </v>
      </c>
      <c r="B18" s="16">
        <f>Detalles!C19</f>
        <v>100</v>
      </c>
      <c r="C18" s="16">
        <f>Detalles!E19</f>
        <v>0</v>
      </c>
      <c r="D18" s="16">
        <f>Detalles!G19</f>
        <v>90</v>
      </c>
      <c r="E18" s="16">
        <f>Detalles!I19</f>
        <v>0</v>
      </c>
      <c r="F18" s="16">
        <f>Detalles!K19</f>
        <v>0</v>
      </c>
      <c r="G18" s="16">
        <f>Detalles!M19</f>
        <v>0</v>
      </c>
      <c r="H18" s="16">
        <f>Detalles!O19</f>
        <v>0</v>
      </c>
      <c r="I18" s="16"/>
      <c r="J18" s="16">
        <f>Detalles!S19</f>
        <v>0</v>
      </c>
      <c r="K18" s="17">
        <f t="shared" si="0"/>
        <v>21.111111111111111</v>
      </c>
      <c r="L18" s="18">
        <f>Detalles!V19</f>
        <v>0</v>
      </c>
      <c r="M18" s="18">
        <f>Detalles!X19</f>
        <v>0</v>
      </c>
      <c r="N18" s="18">
        <f>Detalles!Z19</f>
        <v>0</v>
      </c>
      <c r="O18" s="18">
        <f>Detalles!AB19</f>
        <v>0</v>
      </c>
      <c r="P18" s="19">
        <f t="shared" si="2"/>
        <v>0</v>
      </c>
      <c r="Q18" s="20">
        <f t="shared" si="1"/>
        <v>10.555555555555555</v>
      </c>
    </row>
    <row r="19" spans="1:17">
      <c r="A19" s="9" t="str">
        <f>Detalles!A20</f>
        <v xml:space="preserve">GIRON LEON GIBRAN </v>
      </c>
      <c r="B19" s="16">
        <f>Detalles!C20</f>
        <v>100</v>
      </c>
      <c r="C19" s="16">
        <f>Detalles!E20</f>
        <v>70.588235294117652</v>
      </c>
      <c r="D19" s="16">
        <f>Detalles!G20</f>
        <v>100</v>
      </c>
      <c r="E19" s="16">
        <f>Detalles!I20</f>
        <v>0</v>
      </c>
      <c r="F19" s="16">
        <f>Detalles!K20</f>
        <v>100</v>
      </c>
      <c r="G19" s="16">
        <f>Detalles!M20</f>
        <v>86.956521739130437</v>
      </c>
      <c r="H19" s="16">
        <f>Detalles!O20</f>
        <v>0</v>
      </c>
      <c r="I19" s="16"/>
      <c r="J19" s="16">
        <f>Detalles!S20</f>
        <v>97</v>
      </c>
      <c r="K19" s="17">
        <f t="shared" si="0"/>
        <v>61.616084114805339</v>
      </c>
      <c r="L19" s="18">
        <f>Detalles!V20</f>
        <v>68.333333333333343</v>
      </c>
      <c r="M19" s="18">
        <f>Detalles!X20</f>
        <v>100</v>
      </c>
      <c r="N19" s="18">
        <f>Detalles!Z20</f>
        <v>100</v>
      </c>
      <c r="O19" s="18">
        <f>Detalles!AB20</f>
        <v>0</v>
      </c>
      <c r="P19" s="19">
        <f>(1/4)*L19+(1/4)*M19+(1/4)*N19+(1/4)*O19 + 10</f>
        <v>77.083333333333343</v>
      </c>
      <c r="Q19" s="20">
        <f t="shared" si="1"/>
        <v>69.349708724069345</v>
      </c>
    </row>
    <row r="20" spans="1:17">
      <c r="A20" s="9" t="str">
        <f>Detalles!A21</f>
        <v xml:space="preserve">HERNANDEZ ALVAREZ LUIS ANGEL </v>
      </c>
      <c r="B20" s="16">
        <f>Detalles!C21</f>
        <v>100</v>
      </c>
      <c r="C20" s="16">
        <f>Detalles!E21</f>
        <v>23.529411764705884</v>
      </c>
      <c r="D20" s="16">
        <f>Detalles!G21</f>
        <v>90</v>
      </c>
      <c r="E20" s="16">
        <f>Detalles!I21</f>
        <v>0</v>
      </c>
      <c r="F20" s="16">
        <f>Detalles!K21</f>
        <v>100</v>
      </c>
      <c r="G20" s="16">
        <f>Detalles!M21</f>
        <v>0</v>
      </c>
      <c r="H20" s="16">
        <f>Detalles!O21</f>
        <v>0</v>
      </c>
      <c r="I20" s="16"/>
      <c r="J20" s="16">
        <f>Detalles!S21</f>
        <v>85</v>
      </c>
      <c r="K20" s="17">
        <f t="shared" si="0"/>
        <v>44.281045751633982</v>
      </c>
      <c r="L20" s="18">
        <f>Detalles!V21</f>
        <v>25</v>
      </c>
      <c r="M20" s="18">
        <f>Detalles!X21</f>
        <v>75</v>
      </c>
      <c r="N20" s="18">
        <f>Detalles!Z21</f>
        <v>87.5</v>
      </c>
      <c r="O20" s="18">
        <f>Detalles!AB21</f>
        <v>0</v>
      </c>
      <c r="P20" s="19">
        <f>(1/4)*L20+(1/4)*M20+(1/4)*N20+(1/4)*O20 + 5</f>
        <v>51.875</v>
      </c>
      <c r="Q20" s="20">
        <f t="shared" si="1"/>
        <v>48.078022875816991</v>
      </c>
    </row>
    <row r="21" spans="1:17">
      <c r="A21" s="9" t="str">
        <f>Detalles!A22</f>
        <v xml:space="preserve">HERNANDEZ ASTORGA FRANCISCO RICARDO </v>
      </c>
      <c r="B21" s="16">
        <f>Detalles!C22</f>
        <v>0</v>
      </c>
      <c r="C21" s="16">
        <f>Detalles!E22</f>
        <v>47.058823529411768</v>
      </c>
      <c r="D21" s="16">
        <f>Detalles!G22</f>
        <v>90</v>
      </c>
      <c r="E21" s="16">
        <f>Detalles!I22</f>
        <v>86.666666666666671</v>
      </c>
      <c r="F21" s="16">
        <f>Detalles!K22</f>
        <v>100</v>
      </c>
      <c r="G21" s="16">
        <f>Detalles!M22</f>
        <v>69.565217391304344</v>
      </c>
      <c r="H21" s="16">
        <f>Detalles!O22</f>
        <v>0</v>
      </c>
      <c r="I21" s="16"/>
      <c r="J21" s="16">
        <f>Detalles!S22</f>
        <v>97</v>
      </c>
      <c r="K21" s="17">
        <f t="shared" si="0"/>
        <v>54.476745287486978</v>
      </c>
      <c r="L21" s="18">
        <f>Detalles!V22</f>
        <v>75</v>
      </c>
      <c r="M21" s="18">
        <f>Detalles!X22</f>
        <v>80</v>
      </c>
      <c r="N21" s="18">
        <f>Detalles!Z22</f>
        <v>68.75</v>
      </c>
      <c r="O21" s="18">
        <f>Detalles!AB22</f>
        <v>0</v>
      </c>
      <c r="P21" s="19">
        <f t="shared" si="2"/>
        <v>55.9375</v>
      </c>
      <c r="Q21" s="20">
        <f t="shared" si="1"/>
        <v>55.207122643743489</v>
      </c>
    </row>
    <row r="22" spans="1:17">
      <c r="A22" s="9" t="str">
        <f>Detalles!A23</f>
        <v xml:space="preserve">HERNANDEZ CONTRERAS JOSE TRINIDAD </v>
      </c>
      <c r="B22" s="16">
        <f>Detalles!C23</f>
        <v>100</v>
      </c>
      <c r="C22" s="16">
        <f>Detalles!E23</f>
        <v>41.176470588235297</v>
      </c>
      <c r="D22" s="16">
        <f>Detalles!G23</f>
        <v>90</v>
      </c>
      <c r="E22" s="16">
        <f>Detalles!I23</f>
        <v>20</v>
      </c>
      <c r="F22" s="16">
        <f>Detalles!K23</f>
        <v>75</v>
      </c>
      <c r="G22" s="16">
        <f>Detalles!M23</f>
        <v>86.956521739130437</v>
      </c>
      <c r="H22" s="16">
        <f>Detalles!O23</f>
        <v>0</v>
      </c>
      <c r="I22" s="16"/>
      <c r="J22" s="16">
        <f>Detalles!S23</f>
        <v>85</v>
      </c>
      <c r="K22" s="17">
        <f t="shared" si="0"/>
        <v>55.348110258596193</v>
      </c>
      <c r="L22" s="18">
        <f>Detalles!V23</f>
        <v>58.333333333333336</v>
      </c>
      <c r="M22" s="18">
        <f>Detalles!X23</f>
        <v>41.666666666666664</v>
      </c>
      <c r="N22" s="18">
        <f>Detalles!Z23</f>
        <v>56.25</v>
      </c>
      <c r="O22" s="18">
        <f>Detalles!AB23</f>
        <v>0</v>
      </c>
      <c r="P22" s="19">
        <f t="shared" si="2"/>
        <v>39.0625</v>
      </c>
      <c r="Q22" s="20">
        <f t="shared" si="1"/>
        <v>47.205305129298097</v>
      </c>
    </row>
    <row r="23" spans="1:17">
      <c r="A23" s="9" t="str">
        <f>Detalles!A24</f>
        <v xml:space="preserve">LARA CEJA ABDEEL DAVID </v>
      </c>
      <c r="B23" s="16">
        <f>Detalles!C24</f>
        <v>0</v>
      </c>
      <c r="C23" s="16">
        <f>Detalles!E24</f>
        <v>0</v>
      </c>
      <c r="D23" s="16">
        <f>Detalles!G24</f>
        <v>90</v>
      </c>
      <c r="E23" s="16">
        <f>Detalles!I24</f>
        <v>0</v>
      </c>
      <c r="F23" s="16">
        <f>Detalles!K24</f>
        <v>0</v>
      </c>
      <c r="G23" s="16">
        <f>Detalles!M24</f>
        <v>0</v>
      </c>
      <c r="H23" s="16">
        <f>Detalles!O24</f>
        <v>0</v>
      </c>
      <c r="I23" s="16"/>
      <c r="J23" s="16">
        <f>Detalles!S24</f>
        <v>0</v>
      </c>
      <c r="K23" s="17">
        <f t="shared" si="0"/>
        <v>10</v>
      </c>
      <c r="L23" s="18">
        <f>Detalles!V24</f>
        <v>25</v>
      </c>
      <c r="M23" s="18">
        <f>Detalles!X24</f>
        <v>0</v>
      </c>
      <c r="N23" s="18">
        <f>Detalles!Z24</f>
        <v>0</v>
      </c>
      <c r="O23" s="18">
        <f>Detalles!AB24</f>
        <v>0</v>
      </c>
      <c r="P23" s="19">
        <f t="shared" si="2"/>
        <v>6.25</v>
      </c>
      <c r="Q23" s="20">
        <f t="shared" si="1"/>
        <v>8.125</v>
      </c>
    </row>
    <row r="24" spans="1:17">
      <c r="A24" s="9" t="str">
        <f>Detalles!A25</f>
        <v xml:space="preserve">LAZARO SILVA JOAN ANTONIO </v>
      </c>
      <c r="B24" s="16">
        <f>Detalles!C25</f>
        <v>100</v>
      </c>
      <c r="C24" s="16">
        <f>Detalles!E25</f>
        <v>23.529411764705884</v>
      </c>
      <c r="D24" s="16">
        <f>Detalles!G25</f>
        <v>0</v>
      </c>
      <c r="E24" s="16">
        <f>Detalles!I25</f>
        <v>40</v>
      </c>
      <c r="F24" s="16">
        <f>Detalles!K25</f>
        <v>100</v>
      </c>
      <c r="G24" s="16">
        <f>Detalles!M25</f>
        <v>43.478260869565219</v>
      </c>
      <c r="H24" s="16">
        <f>Detalles!O25</f>
        <v>0</v>
      </c>
      <c r="I24" s="16"/>
      <c r="J24" s="16">
        <f>Detalles!S25</f>
        <v>85</v>
      </c>
      <c r="K24" s="17">
        <f t="shared" si="0"/>
        <v>43.556408070474568</v>
      </c>
      <c r="L24" s="18">
        <f>Detalles!V25</f>
        <v>8.3333333333333339</v>
      </c>
      <c r="M24" s="18">
        <f>Detalles!X25</f>
        <v>8.3333333333333339</v>
      </c>
      <c r="N24" s="18">
        <f>Detalles!Z25</f>
        <v>37.5</v>
      </c>
      <c r="O24" s="18">
        <f>Detalles!AB25</f>
        <v>0</v>
      </c>
      <c r="P24" s="19">
        <f t="shared" si="2"/>
        <v>13.541666666666668</v>
      </c>
      <c r="Q24" s="20">
        <f t="shared" si="1"/>
        <v>28.549037368570616</v>
      </c>
    </row>
    <row r="25" spans="1:17">
      <c r="A25" s="9" t="str">
        <f>Detalles!A26</f>
        <v xml:space="preserve">LOPEZ MORENO CAMILA </v>
      </c>
      <c r="B25" s="16">
        <f>Detalles!C26</f>
        <v>100</v>
      </c>
      <c r="C25" s="16">
        <f>Detalles!E26</f>
        <v>52.941176470588232</v>
      </c>
      <c r="D25" s="16">
        <f>Detalles!G26</f>
        <v>85</v>
      </c>
      <c r="E25" s="16">
        <f>Detalles!I26</f>
        <v>0</v>
      </c>
      <c r="F25" s="16">
        <f>Detalles!K26</f>
        <v>0</v>
      </c>
      <c r="G25" s="16">
        <f>Detalles!M26</f>
        <v>86.956521739130437</v>
      </c>
      <c r="H25" s="16">
        <f>Detalles!O26</f>
        <v>0</v>
      </c>
      <c r="I25" s="16"/>
      <c r="J25" s="16">
        <f>Detalles!S26</f>
        <v>100</v>
      </c>
      <c r="K25" s="17">
        <f t="shared" si="0"/>
        <v>47.210855356635406</v>
      </c>
      <c r="L25" s="18">
        <f>Detalles!V26</f>
        <v>0</v>
      </c>
      <c r="M25" s="18">
        <f>Detalles!X26</f>
        <v>0</v>
      </c>
      <c r="N25" s="18">
        <f>Detalles!Z26</f>
        <v>0</v>
      </c>
      <c r="O25" s="18">
        <f>Detalles!AB26</f>
        <v>0</v>
      </c>
      <c r="P25" s="19">
        <f t="shared" si="2"/>
        <v>0</v>
      </c>
      <c r="Q25" s="20">
        <f t="shared" si="1"/>
        <v>23.605427678317703</v>
      </c>
    </row>
    <row r="26" spans="1:17">
      <c r="A26" s="9" t="str">
        <f>Detalles!A27</f>
        <v xml:space="preserve">MANZO SOTO SEBASTIAN </v>
      </c>
      <c r="B26" s="16">
        <f>Detalles!C27</f>
        <v>0</v>
      </c>
      <c r="C26" s="16">
        <f>Detalles!E27</f>
        <v>38.235294117647058</v>
      </c>
      <c r="D26" s="16">
        <f>Detalles!G27</f>
        <v>80</v>
      </c>
      <c r="E26" s="16">
        <f>Detalles!I27</f>
        <v>33.333333333333336</v>
      </c>
      <c r="F26" s="16">
        <f>Detalles!K27</f>
        <v>0</v>
      </c>
      <c r="G26" s="16">
        <f>Detalles!M27</f>
        <v>69.565217391304344</v>
      </c>
      <c r="H26" s="16">
        <f>Detalles!O27</f>
        <v>0</v>
      </c>
      <c r="I26" s="16"/>
      <c r="J26" s="16">
        <f>Detalles!S27</f>
        <v>0</v>
      </c>
      <c r="K26" s="17">
        <f t="shared" si="0"/>
        <v>24.570427204698305</v>
      </c>
      <c r="L26" s="18">
        <f>Detalles!V27</f>
        <v>50</v>
      </c>
      <c r="M26" s="18">
        <f>Detalles!X27</f>
        <v>0</v>
      </c>
      <c r="N26" s="18">
        <f>Detalles!Z27</f>
        <v>0</v>
      </c>
      <c r="O26" s="18">
        <f>Detalles!AB27</f>
        <v>0</v>
      </c>
      <c r="P26" s="19">
        <f t="shared" si="2"/>
        <v>12.5</v>
      </c>
      <c r="Q26" s="20">
        <f t="shared" si="1"/>
        <v>18.535213602349152</v>
      </c>
    </row>
    <row r="27" spans="1:17">
      <c r="A27" s="9" t="str">
        <f>Detalles!A28</f>
        <v xml:space="preserve">MIRANDA ORRANTIA OMAR ALEJANDRO </v>
      </c>
      <c r="B27" s="16">
        <f>Detalles!C28</f>
        <v>0</v>
      </c>
      <c r="C27" s="16">
        <f>Detalles!E28</f>
        <v>0</v>
      </c>
      <c r="D27" s="16">
        <f>Detalles!G28</f>
        <v>0</v>
      </c>
      <c r="E27" s="16">
        <f>Detalles!I28</f>
        <v>0</v>
      </c>
      <c r="F27" s="16">
        <f>Detalles!K28</f>
        <v>0</v>
      </c>
      <c r="G27" s="16">
        <f>Detalles!M28</f>
        <v>0</v>
      </c>
      <c r="H27" s="16">
        <f>Detalles!O28</f>
        <v>0</v>
      </c>
      <c r="I27" s="16"/>
      <c r="J27" s="16">
        <f>Detalles!S28</f>
        <v>0</v>
      </c>
      <c r="K27" s="17">
        <f t="shared" si="0"/>
        <v>0</v>
      </c>
      <c r="L27" s="18">
        <f>Detalles!V28</f>
        <v>0</v>
      </c>
      <c r="M27" s="18">
        <f>Detalles!X28</f>
        <v>0</v>
      </c>
      <c r="N27" s="18">
        <f>Detalles!Z28</f>
        <v>0</v>
      </c>
      <c r="O27" s="18">
        <f>Detalles!AB28</f>
        <v>0</v>
      </c>
      <c r="P27" s="19">
        <f t="shared" si="2"/>
        <v>0</v>
      </c>
      <c r="Q27" s="20">
        <f t="shared" si="1"/>
        <v>0</v>
      </c>
    </row>
    <row r="28" spans="1:17">
      <c r="A28" s="9" t="str">
        <f>Detalles!A29</f>
        <v xml:space="preserve">MORENO VARGAS CARLOS EDUARDO </v>
      </c>
      <c r="B28" s="16">
        <f>Detalles!C29</f>
        <v>100</v>
      </c>
      <c r="C28" s="16">
        <f>Detalles!E29</f>
        <v>38.235294117647058</v>
      </c>
      <c r="D28" s="16">
        <f>Detalles!G29</f>
        <v>90</v>
      </c>
      <c r="E28" s="16">
        <f>Detalles!I29</f>
        <v>53.333333333333336</v>
      </c>
      <c r="F28" s="16">
        <f>Detalles!K29</f>
        <v>100</v>
      </c>
      <c r="G28" s="16">
        <f>Detalles!M29</f>
        <v>86.956521739130437</v>
      </c>
      <c r="H28" s="16">
        <f>Detalles!O29</f>
        <v>0</v>
      </c>
      <c r="I28" s="16"/>
      <c r="J28" s="16">
        <f>Detalles!S29</f>
        <v>97</v>
      </c>
      <c r="K28" s="17">
        <f t="shared" si="0"/>
        <v>62.836127687790089</v>
      </c>
      <c r="L28" s="18">
        <f>Detalles!V29</f>
        <v>54.166666666666664</v>
      </c>
      <c r="M28" s="18">
        <f>Detalles!X29</f>
        <v>8.3333333333333339</v>
      </c>
      <c r="N28" s="18">
        <f>Detalles!Z29</f>
        <v>0</v>
      </c>
      <c r="O28" s="18">
        <f>Detalles!AB29</f>
        <v>0</v>
      </c>
      <c r="P28" s="19">
        <f t="shared" si="2"/>
        <v>15.625</v>
      </c>
      <c r="Q28" s="20">
        <f t="shared" si="1"/>
        <v>39.230563843895041</v>
      </c>
    </row>
    <row r="29" spans="1:17">
      <c r="A29" s="9" t="str">
        <f>Detalles!A30</f>
        <v xml:space="preserve">NUÑEZ MANRIQUEZ KEVIN OSMAR </v>
      </c>
      <c r="B29" s="16">
        <f>Detalles!C30</f>
        <v>100</v>
      </c>
      <c r="C29" s="16">
        <f>Detalles!E30</f>
        <v>50</v>
      </c>
      <c r="D29" s="16">
        <f>Detalles!G30</f>
        <v>80</v>
      </c>
      <c r="E29" s="16">
        <f>Detalles!I30</f>
        <v>66.666666666666671</v>
      </c>
      <c r="F29" s="16">
        <f>Detalles!K30</f>
        <v>100</v>
      </c>
      <c r="G29" s="16">
        <f>Detalles!M30</f>
        <v>82.608695652173907</v>
      </c>
      <c r="H29" s="16">
        <f>Detalles!O30</f>
        <v>0</v>
      </c>
      <c r="I29" s="16"/>
      <c r="J29" s="16">
        <f>Detalles!S30</f>
        <v>100</v>
      </c>
      <c r="K29" s="17">
        <f t="shared" si="0"/>
        <v>64.363929146537842</v>
      </c>
      <c r="L29" s="18">
        <f>Detalles!V30</f>
        <v>70.833333333333329</v>
      </c>
      <c r="M29" s="18">
        <f>Detalles!X30</f>
        <v>41.666666666666664</v>
      </c>
      <c r="N29" s="18">
        <f>Detalles!Z30</f>
        <v>68.75</v>
      </c>
      <c r="O29" s="18">
        <f>Detalles!AB30</f>
        <v>0</v>
      </c>
      <c r="P29" s="19">
        <f t="shared" si="2"/>
        <v>45.3125</v>
      </c>
      <c r="Q29" s="20">
        <f t="shared" si="1"/>
        <v>54.838214573268921</v>
      </c>
    </row>
    <row r="30" spans="1:17">
      <c r="A30" s="9" t="str">
        <f>Detalles!A31</f>
        <v xml:space="preserve">NUÑEZ MOLINA MARIANA </v>
      </c>
      <c r="B30" s="16">
        <f>Detalles!C31</f>
        <v>0</v>
      </c>
      <c r="C30" s="16">
        <f>Detalles!E31</f>
        <v>50</v>
      </c>
      <c r="D30" s="16">
        <f>Detalles!G31</f>
        <v>0</v>
      </c>
      <c r="E30" s="16">
        <f>Detalles!I31</f>
        <v>0</v>
      </c>
      <c r="F30" s="16">
        <f>Detalles!K31</f>
        <v>75</v>
      </c>
      <c r="G30" s="16">
        <f>Detalles!M31</f>
        <v>86.956521739130437</v>
      </c>
      <c r="H30" s="16">
        <f>Detalles!O31</f>
        <v>0</v>
      </c>
      <c r="I30" s="16"/>
      <c r="J30" s="16">
        <f>Detalles!S31</f>
        <v>100</v>
      </c>
      <c r="K30" s="17">
        <f t="shared" si="0"/>
        <v>34.661835748792271</v>
      </c>
      <c r="L30" s="18">
        <f>Detalles!V31</f>
        <v>66.666666666666671</v>
      </c>
      <c r="M30" s="18">
        <f>Detalles!X31</f>
        <v>41.666666666666664</v>
      </c>
      <c r="N30" s="18">
        <f>Detalles!Z31</f>
        <v>12.5</v>
      </c>
      <c r="O30" s="18">
        <f>Detalles!AB31</f>
        <v>0</v>
      </c>
      <c r="P30" s="19">
        <f t="shared" si="2"/>
        <v>30.208333333333336</v>
      </c>
      <c r="Q30" s="20">
        <f t="shared" si="1"/>
        <v>32.435084541062807</v>
      </c>
    </row>
    <row r="31" spans="1:17">
      <c r="A31" s="9" t="str">
        <f>Detalles!A32</f>
        <v xml:space="preserve">ORTEGA MARTINEZ LIZBETH </v>
      </c>
      <c r="B31" s="16">
        <f>Detalles!C32</f>
        <v>100</v>
      </c>
      <c r="C31" s="16">
        <f>Detalles!E32</f>
        <v>0</v>
      </c>
      <c r="D31" s="16">
        <f>Detalles!G32</f>
        <v>0</v>
      </c>
      <c r="E31" s="16">
        <f>Detalles!I32</f>
        <v>0</v>
      </c>
      <c r="F31" s="16">
        <f>Detalles!K32</f>
        <v>100</v>
      </c>
      <c r="G31" s="16">
        <f>Detalles!M32</f>
        <v>0</v>
      </c>
      <c r="H31" s="16">
        <f>Detalles!O32</f>
        <v>0</v>
      </c>
      <c r="I31" s="16"/>
      <c r="J31" s="16">
        <f>Detalles!S32</f>
        <v>0</v>
      </c>
      <c r="K31" s="17">
        <f t="shared" si="0"/>
        <v>22.222222222222221</v>
      </c>
      <c r="L31" s="18">
        <f>Detalles!V32</f>
        <v>83.333333333333329</v>
      </c>
      <c r="M31" s="18">
        <f>Detalles!X32</f>
        <v>50</v>
      </c>
      <c r="N31" s="18">
        <f>Detalles!Z32</f>
        <v>0</v>
      </c>
      <c r="O31" s="18">
        <f>Detalles!AB32</f>
        <v>0</v>
      </c>
      <c r="P31" s="19">
        <f t="shared" si="2"/>
        <v>33.333333333333329</v>
      </c>
      <c r="Q31" s="20">
        <f t="shared" si="1"/>
        <v>27.777777777777775</v>
      </c>
    </row>
    <row r="32" spans="1:17">
      <c r="A32" s="9" t="str">
        <f>Detalles!A33</f>
        <v>PACHECO VELASQUEZ ORLANDO</v>
      </c>
      <c r="B32" s="16">
        <f>Detalles!C33</f>
        <v>100</v>
      </c>
      <c r="C32" s="16">
        <f>Detalles!E33</f>
        <v>70.588235294117652</v>
      </c>
      <c r="D32" s="16">
        <f>Detalles!G33</f>
        <v>90</v>
      </c>
      <c r="E32" s="16">
        <f>Detalles!I33</f>
        <v>86.666666666666671</v>
      </c>
      <c r="F32" s="16">
        <f>Detalles!K33</f>
        <v>100</v>
      </c>
      <c r="G32" s="16">
        <f>Detalles!M33</f>
        <v>91.304347826086953</v>
      </c>
      <c r="H32" s="16">
        <f>Detalles!O33</f>
        <v>0</v>
      </c>
      <c r="I32" s="16"/>
      <c r="J32" s="16">
        <f>Detalles!S33</f>
        <v>100</v>
      </c>
      <c r="K32" s="17">
        <f t="shared" si="0"/>
        <v>70.951027754096813</v>
      </c>
      <c r="L32" s="18">
        <f>Detalles!V33</f>
        <v>83.333333333333329</v>
      </c>
      <c r="M32" s="18">
        <f>Detalles!X33</f>
        <v>100</v>
      </c>
      <c r="N32" s="18">
        <f>Detalles!Z33</f>
        <v>100</v>
      </c>
      <c r="O32" s="18">
        <f>Detalles!AB33</f>
        <v>0</v>
      </c>
      <c r="P32" s="19">
        <f>(1/4)*L32+(1/4)*M32+(1/4)*N32+(1/4)*O32 +10 + 5</f>
        <v>85.833333333333329</v>
      </c>
      <c r="Q32" s="20">
        <f t="shared" si="1"/>
        <v>78.392180543715071</v>
      </c>
    </row>
    <row r="33" spans="1:17">
      <c r="A33" s="9" t="str">
        <f>Detalles!A34</f>
        <v xml:space="preserve">PORTILLO MARTINEZ DEBRA NATALI </v>
      </c>
      <c r="B33" s="16">
        <f>Detalles!C34</f>
        <v>100</v>
      </c>
      <c r="C33" s="16">
        <f>Detalles!E34</f>
        <v>0</v>
      </c>
      <c r="D33" s="16">
        <f>Detalles!G34</f>
        <v>85</v>
      </c>
      <c r="E33" s="16">
        <f>Detalles!I34</f>
        <v>0</v>
      </c>
      <c r="F33" s="16">
        <f>Detalles!K34</f>
        <v>100</v>
      </c>
      <c r="G33" s="16">
        <f>Detalles!M34</f>
        <v>95.652173913043484</v>
      </c>
      <c r="H33" s="16">
        <f>Detalles!O34</f>
        <v>0</v>
      </c>
      <c r="I33" s="16"/>
      <c r="J33" s="16">
        <f>Detalles!S34</f>
        <v>95</v>
      </c>
      <c r="K33" s="17">
        <f t="shared" si="0"/>
        <v>52.850241545893724</v>
      </c>
      <c r="L33" s="18">
        <f>Detalles!V34</f>
        <v>33.333333333333336</v>
      </c>
      <c r="M33" s="18">
        <f>Detalles!X34</f>
        <v>50</v>
      </c>
      <c r="N33" s="18">
        <f>Detalles!Z34</f>
        <v>18.75</v>
      </c>
      <c r="O33" s="18">
        <f>Detalles!AB34</f>
        <v>0</v>
      </c>
      <c r="P33" s="19">
        <f t="shared" si="2"/>
        <v>25.520833333333336</v>
      </c>
      <c r="Q33" s="20">
        <f t="shared" si="1"/>
        <v>39.185537439613526</v>
      </c>
    </row>
    <row r="34" spans="1:17">
      <c r="A34" s="9" t="str">
        <f>Detalles!A35</f>
        <v xml:space="preserve">RIVERA SANCHEZ ESTEBAN </v>
      </c>
      <c r="B34" s="16">
        <f>Detalles!C35</f>
        <v>0</v>
      </c>
      <c r="C34" s="16">
        <f>Detalles!E35</f>
        <v>0</v>
      </c>
      <c r="D34" s="16">
        <f>Detalles!G35</f>
        <v>90</v>
      </c>
      <c r="E34" s="16">
        <f>Detalles!I35</f>
        <v>33.333333333333336</v>
      </c>
      <c r="F34" s="16">
        <f>Detalles!K35</f>
        <v>0</v>
      </c>
      <c r="G34" s="16">
        <f>Detalles!M35</f>
        <v>0</v>
      </c>
      <c r="H34" s="16">
        <f>Detalles!O35</f>
        <v>0</v>
      </c>
      <c r="I34" s="16"/>
      <c r="J34" s="16">
        <f>Detalles!S35</f>
        <v>75</v>
      </c>
      <c r="K34" s="17">
        <f t="shared" si="0"/>
        <v>22.037037037037038</v>
      </c>
      <c r="L34" s="18">
        <f>Detalles!V35</f>
        <v>41.666666666666664</v>
      </c>
      <c r="M34" s="18">
        <f>Detalles!X35</f>
        <v>25</v>
      </c>
      <c r="N34" s="18">
        <f>Detalles!Z35</f>
        <v>37.5</v>
      </c>
      <c r="O34" s="18">
        <f>Detalles!AB35</f>
        <v>0</v>
      </c>
      <c r="P34" s="19">
        <f t="shared" si="2"/>
        <v>26.041666666666664</v>
      </c>
      <c r="Q34" s="20">
        <f t="shared" si="1"/>
        <v>24.039351851851851</v>
      </c>
    </row>
    <row r="35" spans="1:17">
      <c r="A35" s="9" t="str">
        <f>Detalles!A36</f>
        <v xml:space="preserve">RODRIGUEZ DOMINGUEZ SOFIA MELISSA </v>
      </c>
      <c r="B35" s="16">
        <f>Detalles!C36</f>
        <v>100</v>
      </c>
      <c r="C35" s="16">
        <f>Detalles!E36</f>
        <v>0</v>
      </c>
      <c r="D35" s="16">
        <f>Detalles!G36</f>
        <v>0</v>
      </c>
      <c r="E35" s="16">
        <f>Detalles!I36</f>
        <v>0</v>
      </c>
      <c r="F35" s="16">
        <f>Detalles!K36</f>
        <v>75</v>
      </c>
      <c r="G35" s="16">
        <f>Detalles!M36</f>
        <v>82.608695652173907</v>
      </c>
      <c r="H35" s="16">
        <f>Detalles!O36</f>
        <v>0</v>
      </c>
      <c r="I35" s="16"/>
      <c r="J35" s="16">
        <f>Detalles!S36</f>
        <v>100</v>
      </c>
      <c r="K35" s="17">
        <f t="shared" si="0"/>
        <v>39.734299516908209</v>
      </c>
      <c r="L35" s="18">
        <f>Detalles!V36</f>
        <v>66.666666666666671</v>
      </c>
      <c r="M35" s="18">
        <f>Detalles!X36</f>
        <v>50</v>
      </c>
      <c r="N35" s="18">
        <f>Detalles!Z36</f>
        <v>6.25</v>
      </c>
      <c r="O35" s="18">
        <f>Detalles!AB36</f>
        <v>0</v>
      </c>
      <c r="P35" s="19">
        <f t="shared" si="2"/>
        <v>30.729166666666668</v>
      </c>
      <c r="Q35" s="20">
        <f t="shared" si="1"/>
        <v>35.23173309178744</v>
      </c>
    </row>
    <row r="36" spans="1:17">
      <c r="A36" s="9" t="str">
        <f>Detalles!A37</f>
        <v xml:space="preserve">RODRIGUEZ GUERRERO ANDREA ISABELLA </v>
      </c>
      <c r="B36" s="16">
        <f>Detalles!C37</f>
        <v>0</v>
      </c>
      <c r="C36" s="16">
        <f>Detalles!E37</f>
        <v>0</v>
      </c>
      <c r="D36" s="16">
        <f>Detalles!G37</f>
        <v>0</v>
      </c>
      <c r="E36" s="16">
        <f>Detalles!I37</f>
        <v>0</v>
      </c>
      <c r="F36" s="16">
        <f>Detalles!K37</f>
        <v>0</v>
      </c>
      <c r="G36" s="16">
        <f>Detalles!M37</f>
        <v>0</v>
      </c>
      <c r="H36" s="16">
        <f>Detalles!O37</f>
        <v>0</v>
      </c>
      <c r="I36" s="16"/>
      <c r="J36" s="16">
        <f>Detalles!S37</f>
        <v>0</v>
      </c>
      <c r="K36" s="17">
        <f t="shared" si="0"/>
        <v>0</v>
      </c>
      <c r="L36" s="18">
        <f>Detalles!V37</f>
        <v>0</v>
      </c>
      <c r="M36" s="18">
        <f>Detalles!X37</f>
        <v>0</v>
      </c>
      <c r="N36" s="18">
        <f>Detalles!Z37</f>
        <v>0</v>
      </c>
      <c r="O36" s="18">
        <f>Detalles!AB37</f>
        <v>0</v>
      </c>
      <c r="P36" s="19">
        <f t="shared" si="2"/>
        <v>0</v>
      </c>
      <c r="Q36" s="20">
        <f t="shared" si="1"/>
        <v>0</v>
      </c>
    </row>
    <row r="37" spans="1:17">
      <c r="A37" s="9" t="str">
        <f>Detalles!A38</f>
        <v xml:space="preserve">RODRIGUEZ SAINZ ORLANDO </v>
      </c>
      <c r="B37" s="16">
        <f>Detalles!C38</f>
        <v>0</v>
      </c>
      <c r="C37" s="16">
        <f>Detalles!E38</f>
        <v>0</v>
      </c>
      <c r="D37" s="16">
        <f>Detalles!G38</f>
        <v>75</v>
      </c>
      <c r="E37" s="16">
        <f>Detalles!I38</f>
        <v>33.333333333333336</v>
      </c>
      <c r="F37" s="16">
        <f>Detalles!K38</f>
        <v>80</v>
      </c>
      <c r="G37" s="16">
        <f>Detalles!M38</f>
        <v>60.869565217391305</v>
      </c>
      <c r="H37" s="16">
        <f>Detalles!O38</f>
        <v>0</v>
      </c>
      <c r="I37" s="16"/>
      <c r="J37" s="16">
        <f>Detalles!S38</f>
        <v>0</v>
      </c>
      <c r="K37" s="17">
        <f t="shared" si="0"/>
        <v>27.689210950080518</v>
      </c>
      <c r="L37" s="18">
        <f>Detalles!V38</f>
        <v>41.666666666666664</v>
      </c>
      <c r="M37" s="18">
        <f>Detalles!X38</f>
        <v>0</v>
      </c>
      <c r="N37" s="18">
        <f>Detalles!Z38</f>
        <v>0</v>
      </c>
      <c r="O37" s="18">
        <f>Detalles!AB38</f>
        <v>0</v>
      </c>
      <c r="P37" s="19">
        <f t="shared" si="2"/>
        <v>10.416666666666666</v>
      </c>
      <c r="Q37" s="20">
        <f t="shared" si="1"/>
        <v>19.052938808373593</v>
      </c>
    </row>
    <row r="38" spans="1:17">
      <c r="A38" s="9" t="str">
        <f>Detalles!A39</f>
        <v xml:space="preserve">ROJAS MURRIETA CESAR ALEJANDRO </v>
      </c>
      <c r="B38" s="16">
        <f>Detalles!C39</f>
        <v>100</v>
      </c>
      <c r="C38" s="16">
        <f>Detalles!E39</f>
        <v>50</v>
      </c>
      <c r="D38" s="16">
        <f>Detalles!G39</f>
        <v>90</v>
      </c>
      <c r="E38" s="16">
        <f>Detalles!I39</f>
        <v>0</v>
      </c>
      <c r="F38" s="16">
        <f>Detalles!K39</f>
        <v>100</v>
      </c>
      <c r="G38" s="16">
        <f>Detalles!M39</f>
        <v>86.956521739130437</v>
      </c>
      <c r="H38" s="16">
        <f>Detalles!O39</f>
        <v>0</v>
      </c>
      <c r="I38" s="16"/>
      <c r="J38" s="16">
        <f>Detalles!S39</f>
        <v>90</v>
      </c>
      <c r="K38" s="17">
        <f t="shared" si="0"/>
        <v>57.439613526570056</v>
      </c>
      <c r="L38" s="18">
        <f>Detalles!V39</f>
        <v>16.666666666666668</v>
      </c>
      <c r="M38" s="18">
        <f>Detalles!X39</f>
        <v>79.166666666666671</v>
      </c>
      <c r="N38" s="18">
        <f>Detalles!Z39</f>
        <v>0</v>
      </c>
      <c r="O38" s="18">
        <f>Detalles!AB39</f>
        <v>0</v>
      </c>
      <c r="P38" s="19">
        <f t="shared" si="2"/>
        <v>23.958333333333336</v>
      </c>
      <c r="Q38" s="20">
        <f t="shared" si="1"/>
        <v>40.698973429951693</v>
      </c>
    </row>
    <row r="39" spans="1:17">
      <c r="A39" s="9" t="str">
        <f>Detalles!A40</f>
        <v xml:space="preserve">SANCHEZ VERDUGO DIEGO </v>
      </c>
      <c r="B39" s="16">
        <f>Detalles!C40</f>
        <v>100</v>
      </c>
      <c r="C39" s="16">
        <f>Detalles!E40</f>
        <v>26.470588235294116</v>
      </c>
      <c r="D39" s="16">
        <f>Detalles!G40</f>
        <v>90</v>
      </c>
      <c r="E39" s="16">
        <f>Detalles!I40</f>
        <v>73.333333333333329</v>
      </c>
      <c r="F39" s="16">
        <f>Detalles!K40</f>
        <v>100</v>
      </c>
      <c r="G39" s="16">
        <f>Detalles!M40</f>
        <v>82.608695652173907</v>
      </c>
      <c r="H39" s="16">
        <f>Detalles!O40</f>
        <v>0</v>
      </c>
      <c r="I39" s="16"/>
      <c r="J39" s="16">
        <f>Detalles!S40</f>
        <v>85</v>
      </c>
      <c r="K39" s="17">
        <f t="shared" si="0"/>
        <v>61.934735246755707</v>
      </c>
      <c r="L39" s="18">
        <f>Detalles!V40</f>
        <v>33.333333333333336</v>
      </c>
      <c r="M39" s="18">
        <f>Detalles!X40</f>
        <v>58.333333333333336</v>
      </c>
      <c r="N39" s="18">
        <f>Detalles!Z40</f>
        <v>93.75</v>
      </c>
      <c r="O39" s="18">
        <f>Detalles!AB40</f>
        <v>0</v>
      </c>
      <c r="P39" s="19">
        <f t="shared" si="2"/>
        <v>46.354166666666671</v>
      </c>
      <c r="Q39" s="20">
        <f t="shared" si="1"/>
        <v>54.144450956711189</v>
      </c>
    </row>
    <row r="40" spans="1:17">
      <c r="A40" s="9" t="str">
        <f>Detalles!A41</f>
        <v xml:space="preserve">SOLIS ZATARAIN OWEN ADIEL </v>
      </c>
      <c r="B40" s="16">
        <f>Detalles!C41</f>
        <v>100</v>
      </c>
      <c r="C40" s="16">
        <f>Detalles!E41</f>
        <v>0</v>
      </c>
      <c r="D40" s="16">
        <f>Detalles!G41</f>
        <v>85</v>
      </c>
      <c r="E40" s="16">
        <f>Detalles!I41</f>
        <v>0</v>
      </c>
      <c r="F40" s="16">
        <f>Detalles!K41</f>
        <v>100</v>
      </c>
      <c r="G40" s="16">
        <f>Detalles!M41</f>
        <v>95.652173913043484</v>
      </c>
      <c r="H40" s="16">
        <f>Detalles!O41</f>
        <v>0</v>
      </c>
      <c r="I40" s="16"/>
      <c r="J40" s="16">
        <f>Detalles!S41</f>
        <v>95</v>
      </c>
      <c r="K40" s="17">
        <f t="shared" si="0"/>
        <v>52.850241545893724</v>
      </c>
      <c r="L40" s="18">
        <f>Detalles!V41</f>
        <v>50</v>
      </c>
      <c r="M40" s="18">
        <f>Detalles!X41</f>
        <v>33.333333333333336</v>
      </c>
      <c r="N40" s="18">
        <f>Detalles!Z41</f>
        <v>75</v>
      </c>
      <c r="O40" s="18">
        <f>Detalles!AB41</f>
        <v>0</v>
      </c>
      <c r="P40" s="19">
        <f t="shared" si="2"/>
        <v>39.583333333333336</v>
      </c>
      <c r="Q40" s="20">
        <f t="shared" si="1"/>
        <v>46.216787439613526</v>
      </c>
    </row>
    <row r="41" spans="1:17">
      <c r="A41" s="9" t="str">
        <f>Detalles!A42</f>
        <v xml:space="preserve">VAZQUEZ SALAZAR MARIO ESTEBAN </v>
      </c>
      <c r="B41" s="16">
        <f>Detalles!C42</f>
        <v>100</v>
      </c>
      <c r="C41" s="16">
        <f>Detalles!E42</f>
        <v>52.941176470588232</v>
      </c>
      <c r="D41" s="16">
        <f>Detalles!G42</f>
        <v>85</v>
      </c>
      <c r="E41" s="16">
        <f>Detalles!I42</f>
        <v>0</v>
      </c>
      <c r="F41" s="16">
        <f>Detalles!K42</f>
        <v>50</v>
      </c>
      <c r="G41" s="16">
        <f>Detalles!M42</f>
        <v>69.565217391304344</v>
      </c>
      <c r="H41" s="16">
        <f>Detalles!O42</f>
        <v>0</v>
      </c>
      <c r="I41" s="16"/>
      <c r="J41" s="16">
        <f>Detalles!S42</f>
        <v>97</v>
      </c>
      <c r="K41" s="17">
        <f t="shared" si="0"/>
        <v>50.500710429099172</v>
      </c>
      <c r="L41" s="18">
        <f>Detalles!V42</f>
        <v>50</v>
      </c>
      <c r="M41" s="18">
        <f>Detalles!X42</f>
        <v>50</v>
      </c>
      <c r="N41" s="18">
        <f>Detalles!Z42</f>
        <v>50</v>
      </c>
      <c r="O41" s="18">
        <f>Detalles!AB42</f>
        <v>0</v>
      </c>
      <c r="P41" s="19">
        <f t="shared" si="2"/>
        <v>37.5</v>
      </c>
      <c r="Q41" s="20">
        <f t="shared" si="1"/>
        <v>44.000355214549586</v>
      </c>
    </row>
    <row r="42" spans="1:17">
      <c r="A42" s="9" t="str">
        <f>Detalles!A43</f>
        <v xml:space="preserve">VELAZQUEZ DELGADO PABLO ALAN </v>
      </c>
      <c r="B42" s="16">
        <f>Detalles!C43</f>
        <v>100</v>
      </c>
      <c r="C42" s="16">
        <f>Detalles!E43</f>
        <v>26.470588235294116</v>
      </c>
      <c r="D42" s="16">
        <f>Detalles!G43</f>
        <v>80</v>
      </c>
      <c r="E42" s="16">
        <f>Detalles!I43</f>
        <v>33.333333333333336</v>
      </c>
      <c r="F42" s="16">
        <f>Detalles!K43</f>
        <v>100</v>
      </c>
      <c r="G42" s="16">
        <f>Detalles!M43</f>
        <v>56.521739130434781</v>
      </c>
      <c r="H42" s="16">
        <f>Detalles!O43</f>
        <v>0</v>
      </c>
      <c r="I42" s="16"/>
      <c r="J42" s="16">
        <f>Detalles!S43</f>
        <v>85</v>
      </c>
      <c r="K42" s="17">
        <f t="shared" si="0"/>
        <v>53.480628966562477</v>
      </c>
      <c r="L42" s="18">
        <f>Detalles!V43</f>
        <v>16.666666666666668</v>
      </c>
      <c r="M42" s="18">
        <f>Detalles!X43</f>
        <v>50</v>
      </c>
      <c r="N42" s="18">
        <f>Detalles!Z43</f>
        <v>87.5</v>
      </c>
      <c r="O42" s="18">
        <f>Detalles!AB43</f>
        <v>0</v>
      </c>
      <c r="P42" s="19">
        <f>(1/4)*L42+(1/4)*M42+(1/4)*N42+(1/4)*O42 + 5</f>
        <v>43.541666666666671</v>
      </c>
      <c r="Q42" s="20">
        <f t="shared" si="1"/>
        <v>48.511147816614574</v>
      </c>
    </row>
    <row r="43" spans="1:17">
      <c r="A43" s="9" t="str">
        <f>Detalles!A44</f>
        <v>VILLA ROMERO FABIAN</v>
      </c>
      <c r="B43" s="16">
        <f>Detalles!C44</f>
        <v>100</v>
      </c>
      <c r="C43" s="16">
        <f>Detalles!E44</f>
        <v>0</v>
      </c>
      <c r="D43" s="16">
        <f>Detalles!G44</f>
        <v>0</v>
      </c>
      <c r="E43" s="16">
        <f>Detalles!I44</f>
        <v>0</v>
      </c>
      <c r="F43" s="16">
        <f>Detalles!K44</f>
        <v>0</v>
      </c>
      <c r="G43" s="16">
        <f>Detalles!M44</f>
        <v>0</v>
      </c>
      <c r="H43" s="16">
        <f>Detalles!O44</f>
        <v>0</v>
      </c>
      <c r="I43" s="16"/>
      <c r="J43" s="16">
        <f>Detalles!S44</f>
        <v>0</v>
      </c>
      <c r="K43" s="17">
        <f t="shared" si="0"/>
        <v>11.111111111111111</v>
      </c>
      <c r="L43" s="18">
        <f>Detalles!V44</f>
        <v>16.666666666666668</v>
      </c>
      <c r="M43" s="18">
        <f>Detalles!X44</f>
        <v>0</v>
      </c>
      <c r="N43" s="18">
        <f>Detalles!Z44</f>
        <v>0</v>
      </c>
      <c r="O43" s="18">
        <f>Detalles!AB44</f>
        <v>0</v>
      </c>
      <c r="P43" s="19">
        <f t="shared" si="2"/>
        <v>4.166666666666667</v>
      </c>
      <c r="Q43" s="20">
        <f t="shared" si="1"/>
        <v>7.6388888888888893</v>
      </c>
    </row>
    <row r="44" spans="1:17">
      <c r="A44" s="9" t="str">
        <f>Detalles!A45</f>
        <v>BÓRQUEZ GUERRERO ÁNGEL FERNANDO</v>
      </c>
      <c r="B44" s="16">
        <f>Detalles!C45</f>
        <v>0</v>
      </c>
      <c r="C44" s="16">
        <f>Detalles!E45</f>
        <v>0</v>
      </c>
      <c r="D44" s="16">
        <f>Detalles!G45</f>
        <v>0</v>
      </c>
      <c r="E44" s="16">
        <f>Detalles!I45</f>
        <v>0</v>
      </c>
      <c r="F44" s="16">
        <f>Detalles!K45</f>
        <v>0</v>
      </c>
      <c r="G44" s="16">
        <f>Detalles!M45</f>
        <v>0</v>
      </c>
      <c r="H44" s="16">
        <f>Detalles!O45</f>
        <v>0</v>
      </c>
      <c r="I44" s="16"/>
      <c r="J44" s="16">
        <f>Detalles!S45</f>
        <v>100</v>
      </c>
      <c r="K44" s="17">
        <f t="shared" si="0"/>
        <v>11.111111111111111</v>
      </c>
      <c r="L44" s="18">
        <f>Detalles!V45</f>
        <v>0</v>
      </c>
      <c r="M44" s="18">
        <f>Detalles!X45</f>
        <v>100</v>
      </c>
      <c r="N44" s="18">
        <f>Detalles!Z45</f>
        <v>100</v>
      </c>
      <c r="O44" s="18">
        <f>Detalles!AB45</f>
        <v>0</v>
      </c>
      <c r="P44" s="19">
        <f>(1/4)*L44+(1/4)*M44+(1/4)*N44+(1/4)*O44 + 5</f>
        <v>55</v>
      </c>
      <c r="Q44" s="20">
        <f t="shared" ref="Q44" si="3">0.5*K44+0.5*P44</f>
        <v>33.055555555555557</v>
      </c>
    </row>
    <row r="45" spans="1:17">
      <c r="A45" s="31" t="s">
        <v>79</v>
      </c>
      <c r="B45" s="30"/>
    </row>
    <row r="46" spans="1:17">
      <c r="A46" s="31" t="s">
        <v>80</v>
      </c>
      <c r="B46" s="12"/>
    </row>
    <row r="48" spans="1:17">
      <c r="B48" t="s">
        <v>81</v>
      </c>
    </row>
  </sheetData>
  <sortState xmlns:xlrd2="http://schemas.microsoft.com/office/spreadsheetml/2017/richdata2" ref="A3:K43">
    <sortCondition ref="A3:A43"/>
  </sortState>
  <mergeCells count="3">
    <mergeCell ref="B1:K1"/>
    <mergeCell ref="L1:P1"/>
    <mergeCell ref="Q1:Q2"/>
  </mergeCells>
  <conditionalFormatting sqref="B3:J44">
    <cfRule type="cellIs" dxfId="0" priority="1" operator="equal">
      <formula>0</formula>
    </cfRule>
  </conditionalFormatting>
  <pageMargins left="0.25" right="0.25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77A2-0015-4C77-A7F8-257B5656A1D0}">
  <dimension ref="A1:B43"/>
  <sheetViews>
    <sheetView tabSelected="1" workbookViewId="0">
      <selection activeCell="A2" sqref="A2:A43"/>
    </sheetView>
  </sheetViews>
  <sheetFormatPr defaultRowHeight="15"/>
  <cols>
    <col min="1" max="1" width="41.42578125" bestFit="1" customWidth="1"/>
  </cols>
  <sheetData>
    <row r="1" spans="1:2">
      <c r="A1" t="s">
        <v>82</v>
      </c>
      <c r="B1" t="s">
        <v>83</v>
      </c>
    </row>
    <row r="2" spans="1:2">
      <c r="A2" t="s">
        <v>20</v>
      </c>
    </row>
    <row r="3" spans="1:2">
      <c r="A3" t="s">
        <v>21</v>
      </c>
    </row>
    <row r="4" spans="1:2">
      <c r="A4" t="s">
        <v>22</v>
      </c>
    </row>
    <row r="5" spans="1:2">
      <c r="A5" t="s">
        <v>23</v>
      </c>
    </row>
    <row r="6" spans="1:2">
      <c r="A6" t="s">
        <v>24</v>
      </c>
    </row>
    <row r="7" spans="1:2">
      <c r="A7" t="s">
        <v>25</v>
      </c>
    </row>
    <row r="8" spans="1:2">
      <c r="A8" t="s">
        <v>26</v>
      </c>
    </row>
    <row r="9" spans="1:2">
      <c r="A9" t="s">
        <v>27</v>
      </c>
    </row>
    <row r="10" spans="1:2">
      <c r="A10" t="s">
        <v>28</v>
      </c>
    </row>
    <row r="11" spans="1:2">
      <c r="A11" t="s">
        <v>29</v>
      </c>
    </row>
    <row r="12" spans="1:2">
      <c r="A12" t="s">
        <v>30</v>
      </c>
    </row>
    <row r="13" spans="1:2">
      <c r="A13" t="s">
        <v>31</v>
      </c>
    </row>
    <row r="14" spans="1:2">
      <c r="A14" t="s">
        <v>32</v>
      </c>
    </row>
    <row r="15" spans="1:2">
      <c r="A15" t="s">
        <v>33</v>
      </c>
    </row>
    <row r="16" spans="1:2">
      <c r="A16" t="s">
        <v>34</v>
      </c>
    </row>
    <row r="17" spans="1:1">
      <c r="A17" t="s">
        <v>35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41</v>
      </c>
    </row>
    <row r="24" spans="1:1">
      <c r="A24" t="s">
        <v>42</v>
      </c>
    </row>
    <row r="25" spans="1:1">
      <c r="A25" t="s">
        <v>43</v>
      </c>
    </row>
    <row r="26" spans="1:1">
      <c r="A26" t="s">
        <v>44</v>
      </c>
    </row>
    <row r="27" spans="1:1">
      <c r="A27" t="s">
        <v>45</v>
      </c>
    </row>
    <row r="28" spans="1:1">
      <c r="A28" t="s">
        <v>46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57</v>
      </c>
    </row>
    <row r="39" spans="1:1">
      <c r="A39" t="s">
        <v>58</v>
      </c>
    </row>
    <row r="40" spans="1:1">
      <c r="A40" t="s">
        <v>59</v>
      </c>
    </row>
    <row r="41" spans="1:1">
      <c r="A41" t="s">
        <v>60</v>
      </c>
    </row>
    <row r="42" spans="1:1">
      <c r="A42" t="s">
        <v>61</v>
      </c>
    </row>
    <row r="43" spans="1:1">
      <c r="A4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2022-08-08T19:50:43Z</dcterms:created>
  <dcterms:modified xsi:type="dcterms:W3CDTF">2023-11-27T19:30:35Z</dcterms:modified>
  <cp:category/>
  <cp:contentStatus/>
</cp:coreProperties>
</file>