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B3899B1D-B573-48F3-882E-EE96815B50F2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Detalles" sheetId="3" r:id="rId1"/>
    <sheet name="Sheet1" sheetId="6" r:id="rId2"/>
    <sheet name="Lista pública" sheetId="2" r:id="rId3"/>
    <sheet name="Lista to go" sheetId="4" r:id="rId4"/>
    <sheet name="Equipo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3" i="2"/>
  <c r="AL17" i="3"/>
  <c r="E28" i="3"/>
  <c r="E29" i="3"/>
  <c r="E9" i="3"/>
  <c r="G2" i="5"/>
  <c r="AA5" i="3"/>
  <c r="AA6" i="3"/>
  <c r="AA7" i="3"/>
  <c r="AA8" i="3"/>
  <c r="AA9" i="3"/>
  <c r="AA10" i="3"/>
  <c r="AA11" i="3"/>
  <c r="AA13" i="3"/>
  <c r="AA14" i="3"/>
  <c r="AA15" i="3"/>
  <c r="AA16" i="3"/>
  <c r="AA17" i="3"/>
  <c r="AA18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5" i="3"/>
  <c r="AA36" i="3"/>
  <c r="AA37" i="3"/>
  <c r="AA38" i="3"/>
  <c r="AA39" i="3"/>
  <c r="AA40" i="3"/>
  <c r="AA41" i="3"/>
  <c r="AA4" i="3"/>
  <c r="AE45" i="3"/>
  <c r="AE44" i="3"/>
  <c r="AE46" i="3" s="1"/>
  <c r="AE43" i="3"/>
  <c r="AC45" i="3"/>
  <c r="AC44" i="3"/>
  <c r="AC46" i="3" s="1"/>
  <c r="AC43" i="3"/>
  <c r="AA45" i="3"/>
  <c r="AA44" i="3"/>
  <c r="AA46" i="3" s="1"/>
  <c r="AA43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3" i="2"/>
  <c r="Y28" i="3"/>
  <c r="Y17" i="3"/>
  <c r="Y18" i="3"/>
  <c r="AI19" i="3"/>
  <c r="AI34" i="3"/>
  <c r="AI38" i="3"/>
  <c r="AI16" i="3"/>
  <c r="AI6" i="3"/>
  <c r="AI4" i="3"/>
  <c r="AI36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R5" i="3"/>
  <c r="F39" i="3"/>
  <c r="F40" i="3"/>
  <c r="F28" i="3"/>
  <c r="G28" i="3" s="1"/>
  <c r="F20" i="3"/>
  <c r="Q28" i="3"/>
  <c r="Q29" i="3"/>
  <c r="Q17" i="3"/>
  <c r="Q18" i="3"/>
  <c r="Q39" i="3"/>
  <c r="Q40" i="3"/>
  <c r="Q41" i="3"/>
  <c r="Q42" i="3"/>
  <c r="O41" i="3"/>
  <c r="O28" i="3"/>
  <c r="O17" i="3"/>
  <c r="A4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2" i="4"/>
  <c r="AH17" i="3"/>
  <c r="AH18" i="3"/>
  <c r="AH28" i="3"/>
  <c r="AH29" i="3"/>
  <c r="AO17" i="3"/>
  <c r="AO28" i="3"/>
  <c r="S4" i="2"/>
  <c r="S5" i="2"/>
  <c r="S6" i="2"/>
  <c r="S7" i="2"/>
  <c r="S8" i="2"/>
  <c r="S9" i="2"/>
  <c r="S10" i="2"/>
  <c r="S11" i="2"/>
  <c r="S12" i="2"/>
  <c r="S13" i="2"/>
  <c r="S14" i="2"/>
  <c r="S15" i="2"/>
  <c r="H16" i="2"/>
  <c r="I16" i="2"/>
  <c r="J16" i="2"/>
  <c r="K16" i="2"/>
  <c r="L16" i="2"/>
  <c r="M16" i="2"/>
  <c r="R16" i="2"/>
  <c r="S16" i="2"/>
  <c r="T16" i="2"/>
  <c r="U16" i="2"/>
  <c r="S17" i="2"/>
  <c r="S18" i="2"/>
  <c r="S19" i="2"/>
  <c r="S20" i="2"/>
  <c r="S21" i="2"/>
  <c r="S22" i="2"/>
  <c r="S23" i="2"/>
  <c r="S24" i="2"/>
  <c r="S25" i="2"/>
  <c r="S26" i="2"/>
  <c r="B27" i="2"/>
  <c r="C27" i="2"/>
  <c r="D27" i="2"/>
  <c r="E27" i="2"/>
  <c r="F27" i="2"/>
  <c r="H27" i="2"/>
  <c r="I27" i="2"/>
  <c r="J27" i="2"/>
  <c r="K27" i="2"/>
  <c r="L27" i="2"/>
  <c r="M27" i="2"/>
  <c r="R27" i="2"/>
  <c r="S27" i="2"/>
  <c r="T27" i="2"/>
  <c r="U27" i="2"/>
  <c r="S28" i="2"/>
  <c r="S29" i="2"/>
  <c r="S30" i="2"/>
  <c r="S31" i="2"/>
  <c r="S32" i="2"/>
  <c r="S33" i="2"/>
  <c r="S34" i="2"/>
  <c r="S35" i="2"/>
  <c r="S36" i="2"/>
  <c r="S37" i="2"/>
  <c r="S38" i="2"/>
  <c r="S39" i="2"/>
  <c r="G40" i="2"/>
  <c r="H40" i="2"/>
  <c r="I40" i="2"/>
  <c r="J40" i="2"/>
  <c r="K40" i="2"/>
  <c r="L40" i="2"/>
  <c r="M40" i="2"/>
  <c r="S40" i="2"/>
  <c r="S4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M28" i="3"/>
  <c r="M29" i="3"/>
  <c r="G28" i="2" s="1"/>
  <c r="M17" i="3"/>
  <c r="G16" i="2" s="1"/>
  <c r="M18" i="3"/>
  <c r="G17" i="2" s="1"/>
  <c r="F15" i="2"/>
  <c r="F16" i="2"/>
  <c r="F17" i="2"/>
  <c r="I16" i="3"/>
  <c r="E15" i="2" s="1"/>
  <c r="I17" i="3"/>
  <c r="E16" i="2" s="1"/>
  <c r="I18" i="3"/>
  <c r="E17" i="2" s="1"/>
  <c r="E16" i="3"/>
  <c r="C15" i="2" s="1"/>
  <c r="E17" i="3"/>
  <c r="E18" i="3"/>
  <c r="C17" i="2" s="1"/>
  <c r="G16" i="3"/>
  <c r="D15" i="2" s="1"/>
  <c r="G17" i="3"/>
  <c r="D16" i="2" s="1"/>
  <c r="C17" i="3"/>
  <c r="AH41" i="3"/>
  <c r="AL41" i="3"/>
  <c r="T40" i="2" s="1"/>
  <c r="AN41" i="3"/>
  <c r="U40" i="2" s="1"/>
  <c r="K41" i="3"/>
  <c r="F40" i="2" s="1"/>
  <c r="I41" i="3"/>
  <c r="E40" i="2" s="1"/>
  <c r="E41" i="3"/>
  <c r="E42" i="3"/>
  <c r="C41" i="2" s="1"/>
  <c r="C41" i="3"/>
  <c r="G41" i="3"/>
  <c r="D40" i="2" s="1"/>
  <c r="G45" i="3"/>
  <c r="G5" i="3"/>
  <c r="D4" i="2" s="1"/>
  <c r="G6" i="3"/>
  <c r="D5" i="2" s="1"/>
  <c r="G7" i="3"/>
  <c r="D6" i="2" s="1"/>
  <c r="G8" i="3"/>
  <c r="D7" i="2" s="1"/>
  <c r="G9" i="3"/>
  <c r="D8" i="2" s="1"/>
  <c r="G10" i="3"/>
  <c r="D9" i="2" s="1"/>
  <c r="G11" i="3"/>
  <c r="D10" i="2" s="1"/>
  <c r="G12" i="3"/>
  <c r="D11" i="2" s="1"/>
  <c r="G13" i="3"/>
  <c r="D12" i="2" s="1"/>
  <c r="G14" i="3"/>
  <c r="D13" i="2" s="1"/>
  <c r="G15" i="3"/>
  <c r="D14" i="2" s="1"/>
  <c r="G18" i="3"/>
  <c r="D17" i="2" s="1"/>
  <c r="G19" i="3"/>
  <c r="D18" i="2" s="1"/>
  <c r="G20" i="3"/>
  <c r="D19" i="2" s="1"/>
  <c r="G21" i="3"/>
  <c r="D20" i="2" s="1"/>
  <c r="G22" i="3"/>
  <c r="D21" i="2" s="1"/>
  <c r="G23" i="3"/>
  <c r="D22" i="2" s="1"/>
  <c r="G24" i="3"/>
  <c r="D23" i="2" s="1"/>
  <c r="G25" i="3"/>
  <c r="D24" i="2" s="1"/>
  <c r="G26" i="3"/>
  <c r="D25" i="2" s="1"/>
  <c r="G27" i="3"/>
  <c r="D26" i="2" s="1"/>
  <c r="G29" i="3"/>
  <c r="D28" i="2" s="1"/>
  <c r="G30" i="3"/>
  <c r="D29" i="2" s="1"/>
  <c r="G31" i="3"/>
  <c r="D30" i="2" s="1"/>
  <c r="G32" i="3"/>
  <c r="D31" i="2" s="1"/>
  <c r="G33" i="3"/>
  <c r="D32" i="2" s="1"/>
  <c r="G34" i="3"/>
  <c r="D33" i="2" s="1"/>
  <c r="G35" i="3"/>
  <c r="D34" i="2" s="1"/>
  <c r="G36" i="3"/>
  <c r="D35" i="2" s="1"/>
  <c r="G37" i="3"/>
  <c r="D36" i="2" s="1"/>
  <c r="G38" i="3"/>
  <c r="D37" i="2" s="1"/>
  <c r="G39" i="3"/>
  <c r="D38" i="2" s="1"/>
  <c r="G40" i="3"/>
  <c r="D39" i="2" s="1"/>
  <c r="G42" i="3"/>
  <c r="D41" i="2" s="1"/>
  <c r="G4" i="3"/>
  <c r="D3" i="2" s="1"/>
  <c r="G44" i="3"/>
  <c r="G46" i="3" s="1"/>
  <c r="G4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2" i="3"/>
  <c r="C43" i="3"/>
  <c r="C44" i="3"/>
  <c r="C45" i="3"/>
  <c r="C46" i="3"/>
  <c r="A3" i="2"/>
  <c r="AN5" i="3"/>
  <c r="U4" i="2" s="1"/>
  <c r="AN6" i="3"/>
  <c r="U5" i="2" s="1"/>
  <c r="AN7" i="3"/>
  <c r="U6" i="2" s="1"/>
  <c r="AN8" i="3"/>
  <c r="U7" i="2" s="1"/>
  <c r="AN9" i="3"/>
  <c r="U8" i="2" s="1"/>
  <c r="AN10" i="3"/>
  <c r="U9" i="2" s="1"/>
  <c r="AN11" i="3"/>
  <c r="U10" i="2" s="1"/>
  <c r="AN12" i="3"/>
  <c r="U11" i="2" s="1"/>
  <c r="AN13" i="3"/>
  <c r="U12" i="2" s="1"/>
  <c r="AN14" i="3"/>
  <c r="U13" i="2" s="1"/>
  <c r="AN15" i="3"/>
  <c r="U14" i="2" s="1"/>
  <c r="AN16" i="3"/>
  <c r="U15" i="2" s="1"/>
  <c r="AN18" i="3"/>
  <c r="U17" i="2" s="1"/>
  <c r="AN19" i="3"/>
  <c r="U18" i="2" s="1"/>
  <c r="AN20" i="3"/>
  <c r="U19" i="2" s="1"/>
  <c r="AN21" i="3"/>
  <c r="U20" i="2" s="1"/>
  <c r="AN22" i="3"/>
  <c r="U21" i="2" s="1"/>
  <c r="AN23" i="3"/>
  <c r="U22" i="2" s="1"/>
  <c r="AN24" i="3"/>
  <c r="U23" i="2" s="1"/>
  <c r="AN25" i="3"/>
  <c r="U24" i="2" s="1"/>
  <c r="AN26" i="3"/>
  <c r="U25" i="2" s="1"/>
  <c r="AN27" i="3"/>
  <c r="U26" i="2" s="1"/>
  <c r="AN29" i="3"/>
  <c r="U28" i="2" s="1"/>
  <c r="AN30" i="3"/>
  <c r="U29" i="2" s="1"/>
  <c r="AN32" i="3"/>
  <c r="U31" i="2" s="1"/>
  <c r="AN33" i="3"/>
  <c r="U32" i="2" s="1"/>
  <c r="AN34" i="3"/>
  <c r="U33" i="2" s="1"/>
  <c r="AN35" i="3"/>
  <c r="U34" i="2" s="1"/>
  <c r="AN37" i="3"/>
  <c r="U36" i="2" s="1"/>
  <c r="AN38" i="3"/>
  <c r="U37" i="2" s="1"/>
  <c r="AN40" i="3"/>
  <c r="U39" i="2" s="1"/>
  <c r="AN42" i="3"/>
  <c r="U41" i="2" s="1"/>
  <c r="AN36" i="3"/>
  <c r="U35" i="2" s="1"/>
  <c r="AN31" i="3"/>
  <c r="U30" i="2" s="1"/>
  <c r="AN39" i="3"/>
  <c r="U38" i="2" s="1"/>
  <c r="Y5" i="3"/>
  <c r="M4" i="2" s="1"/>
  <c r="Y6" i="3"/>
  <c r="M5" i="2" s="1"/>
  <c r="Y7" i="3"/>
  <c r="M6" i="2" s="1"/>
  <c r="Y8" i="3"/>
  <c r="M7" i="2" s="1"/>
  <c r="Y9" i="3"/>
  <c r="M8" i="2" s="1"/>
  <c r="Y10" i="3"/>
  <c r="M9" i="2" s="1"/>
  <c r="Y11" i="3"/>
  <c r="M10" i="2" s="1"/>
  <c r="Y12" i="3"/>
  <c r="M11" i="2" s="1"/>
  <c r="Y13" i="3"/>
  <c r="M12" i="2" s="1"/>
  <c r="Y14" i="3"/>
  <c r="M13" i="2" s="1"/>
  <c r="Y15" i="3"/>
  <c r="Y16" i="3"/>
  <c r="M15" i="2" s="1"/>
  <c r="M17" i="2"/>
  <c r="Y19" i="3"/>
  <c r="M18" i="2" s="1"/>
  <c r="Y20" i="3"/>
  <c r="M19" i="2" s="1"/>
  <c r="Y21" i="3"/>
  <c r="M20" i="2" s="1"/>
  <c r="Y22" i="3"/>
  <c r="Y23" i="3"/>
  <c r="M22" i="2" s="1"/>
  <c r="Y24" i="3"/>
  <c r="M23" i="2" s="1"/>
  <c r="Y25" i="3"/>
  <c r="M24" i="2" s="1"/>
  <c r="Y26" i="3"/>
  <c r="M25" i="2" s="1"/>
  <c r="Y27" i="3"/>
  <c r="Y29" i="3"/>
  <c r="Y30" i="3"/>
  <c r="M29" i="2" s="1"/>
  <c r="Y31" i="3"/>
  <c r="M30" i="2" s="1"/>
  <c r="Y32" i="3"/>
  <c r="M31" i="2" s="1"/>
  <c r="Y33" i="3"/>
  <c r="Y34" i="3"/>
  <c r="Y35" i="3"/>
  <c r="M34" i="2" s="1"/>
  <c r="Y36" i="3"/>
  <c r="M35" i="2" s="1"/>
  <c r="Y37" i="3"/>
  <c r="M36" i="2" s="1"/>
  <c r="Y38" i="3"/>
  <c r="M37" i="2" s="1"/>
  <c r="Y39" i="3"/>
  <c r="M38" i="2" s="1"/>
  <c r="Y40" i="3"/>
  <c r="Y42" i="3"/>
  <c r="M41" i="2" s="1"/>
  <c r="Y4" i="3"/>
  <c r="W5" i="3"/>
  <c r="W6" i="3"/>
  <c r="W7" i="3"/>
  <c r="W8" i="3"/>
  <c r="W9" i="3"/>
  <c r="W10" i="3"/>
  <c r="W11" i="3"/>
  <c r="W12" i="3"/>
  <c r="W13" i="3"/>
  <c r="W14" i="3"/>
  <c r="W15" i="3"/>
  <c r="L14" i="2" s="1"/>
  <c r="W16" i="3"/>
  <c r="W18" i="3"/>
  <c r="W19" i="3"/>
  <c r="W20" i="3"/>
  <c r="W21" i="3"/>
  <c r="W22" i="3"/>
  <c r="L21" i="2" s="1"/>
  <c r="W23" i="3"/>
  <c r="W24" i="3"/>
  <c r="W25" i="3"/>
  <c r="W26" i="3"/>
  <c r="W27" i="3"/>
  <c r="L26" i="2" s="1"/>
  <c r="W29" i="3"/>
  <c r="L28" i="2" s="1"/>
  <c r="W30" i="3"/>
  <c r="W31" i="3"/>
  <c r="W32" i="3"/>
  <c r="W33" i="3"/>
  <c r="L32" i="2" s="1"/>
  <c r="W34" i="3"/>
  <c r="L33" i="2" s="1"/>
  <c r="W35" i="3"/>
  <c r="W36" i="3"/>
  <c r="W37" i="3"/>
  <c r="W38" i="3"/>
  <c r="W39" i="3"/>
  <c r="W40" i="3"/>
  <c r="L39" i="2" s="1"/>
  <c r="W42" i="3"/>
  <c r="W4" i="3"/>
  <c r="K4" i="2"/>
  <c r="U6" i="3"/>
  <c r="K5" i="2" s="1"/>
  <c r="U7" i="3"/>
  <c r="K6" i="2" s="1"/>
  <c r="K7" i="2"/>
  <c r="U9" i="3"/>
  <c r="K8" i="2" s="1"/>
  <c r="K9" i="2"/>
  <c r="U11" i="3"/>
  <c r="K10" i="2" s="1"/>
  <c r="U12" i="3"/>
  <c r="K11" i="2" s="1"/>
  <c r="U13" i="3"/>
  <c r="K12" i="2" s="1"/>
  <c r="U14" i="3"/>
  <c r="K13" i="2" s="1"/>
  <c r="U15" i="3"/>
  <c r="K14" i="2" s="1"/>
  <c r="U16" i="3"/>
  <c r="K15" i="2" s="1"/>
  <c r="U18" i="3"/>
  <c r="K17" i="2" s="1"/>
  <c r="U19" i="3"/>
  <c r="K18" i="2" s="1"/>
  <c r="U20" i="3"/>
  <c r="K19" i="2" s="1"/>
  <c r="U21" i="3"/>
  <c r="K20" i="2" s="1"/>
  <c r="U22" i="3"/>
  <c r="K21" i="2" s="1"/>
  <c r="U23" i="3"/>
  <c r="K22" i="2" s="1"/>
  <c r="U24" i="3"/>
  <c r="K23" i="2" s="1"/>
  <c r="U25" i="3"/>
  <c r="K24" i="2" s="1"/>
  <c r="U26" i="3"/>
  <c r="K25" i="2" s="1"/>
  <c r="U27" i="3"/>
  <c r="K26" i="2" s="1"/>
  <c r="U29" i="3"/>
  <c r="K28" i="2" s="1"/>
  <c r="U30" i="3"/>
  <c r="K29" i="2" s="1"/>
  <c r="U31" i="3"/>
  <c r="K30" i="2" s="1"/>
  <c r="U32" i="3"/>
  <c r="K31" i="2" s="1"/>
  <c r="U33" i="3"/>
  <c r="K32" i="2" s="1"/>
  <c r="U34" i="3"/>
  <c r="K33" i="2" s="1"/>
  <c r="U35" i="3"/>
  <c r="K34" i="2" s="1"/>
  <c r="U36" i="3"/>
  <c r="K35" i="2" s="1"/>
  <c r="U37" i="3"/>
  <c r="K36" i="2" s="1"/>
  <c r="U38" i="3"/>
  <c r="K37" i="2" s="1"/>
  <c r="U39" i="3"/>
  <c r="K38" i="2" s="1"/>
  <c r="U40" i="3"/>
  <c r="K39" i="2" s="1"/>
  <c r="U42" i="3"/>
  <c r="K41" i="2" s="1"/>
  <c r="U4" i="3"/>
  <c r="M3" i="2"/>
  <c r="Y45" i="3"/>
  <c r="Y44" i="3"/>
  <c r="Y46" i="3" s="1"/>
  <c r="Y43" i="3"/>
  <c r="J4" i="2"/>
  <c r="J5" i="2"/>
  <c r="S7" i="3"/>
  <c r="J6" i="2" s="1"/>
  <c r="S8" i="3"/>
  <c r="J7" i="2" s="1"/>
  <c r="J8" i="2"/>
  <c r="J9" i="2"/>
  <c r="J10" i="2"/>
  <c r="J11" i="2"/>
  <c r="J12" i="2"/>
  <c r="S14" i="3"/>
  <c r="J13" i="2" s="1"/>
  <c r="J14" i="2"/>
  <c r="J15" i="2"/>
  <c r="S18" i="3"/>
  <c r="J17" i="2" s="1"/>
  <c r="J18" i="2"/>
  <c r="S20" i="3"/>
  <c r="J19" i="2" s="1"/>
  <c r="S21" i="3"/>
  <c r="J20" i="2" s="1"/>
  <c r="J21" i="2"/>
  <c r="S23" i="3"/>
  <c r="J22" i="2" s="1"/>
  <c r="J23" i="2"/>
  <c r="S25" i="3"/>
  <c r="J24" i="2" s="1"/>
  <c r="J25" i="2"/>
  <c r="J26" i="2"/>
  <c r="S29" i="3"/>
  <c r="J28" i="2" s="1"/>
  <c r="J29" i="2"/>
  <c r="S31" i="3"/>
  <c r="J30" i="2" s="1"/>
  <c r="J31" i="2"/>
  <c r="S33" i="3"/>
  <c r="J32" i="2" s="1"/>
  <c r="J33" i="2"/>
  <c r="J34" i="2"/>
  <c r="J35" i="2"/>
  <c r="S37" i="3"/>
  <c r="J36" i="2" s="1"/>
  <c r="J37" i="2"/>
  <c r="J38" i="2"/>
  <c r="J39" i="2"/>
  <c r="S42" i="3"/>
  <c r="J41" i="2" s="1"/>
  <c r="Q5" i="3"/>
  <c r="I4" i="2" s="1"/>
  <c r="Q6" i="3"/>
  <c r="I5" i="2" s="1"/>
  <c r="Q7" i="3"/>
  <c r="I6" i="2" s="1"/>
  <c r="Q8" i="3"/>
  <c r="I7" i="2" s="1"/>
  <c r="Q9" i="3"/>
  <c r="I8" i="2" s="1"/>
  <c r="Q10" i="3"/>
  <c r="I9" i="2" s="1"/>
  <c r="Q11" i="3"/>
  <c r="I10" i="2" s="1"/>
  <c r="Q12" i="3"/>
  <c r="I11" i="2" s="1"/>
  <c r="Q13" i="3"/>
  <c r="I12" i="2" s="1"/>
  <c r="Q14" i="3"/>
  <c r="I13" i="2" s="1"/>
  <c r="Q15" i="3"/>
  <c r="I14" i="2" s="1"/>
  <c r="Q16" i="3"/>
  <c r="I15" i="2" s="1"/>
  <c r="I17" i="2"/>
  <c r="Q19" i="3"/>
  <c r="I18" i="2" s="1"/>
  <c r="Q20" i="3"/>
  <c r="I19" i="2" s="1"/>
  <c r="Q21" i="3"/>
  <c r="I20" i="2" s="1"/>
  <c r="Q22" i="3"/>
  <c r="I21" i="2" s="1"/>
  <c r="Q23" i="3"/>
  <c r="I22" i="2" s="1"/>
  <c r="Q24" i="3"/>
  <c r="I23" i="2" s="1"/>
  <c r="Q25" i="3"/>
  <c r="I24" i="2" s="1"/>
  <c r="Q26" i="3"/>
  <c r="I25" i="2" s="1"/>
  <c r="Q27" i="3"/>
  <c r="I26" i="2" s="1"/>
  <c r="I28" i="2"/>
  <c r="Q30" i="3"/>
  <c r="I29" i="2" s="1"/>
  <c r="Q31" i="3"/>
  <c r="I30" i="2" s="1"/>
  <c r="Q32" i="3"/>
  <c r="I31" i="2" s="1"/>
  <c r="Q33" i="3"/>
  <c r="I32" i="2" s="1"/>
  <c r="Q34" i="3"/>
  <c r="I33" i="2" s="1"/>
  <c r="Q35" i="3"/>
  <c r="I34" i="2" s="1"/>
  <c r="Q36" i="3"/>
  <c r="I35" i="2" s="1"/>
  <c r="Q37" i="3"/>
  <c r="I36" i="2" s="1"/>
  <c r="Q38" i="3"/>
  <c r="I37" i="2" s="1"/>
  <c r="I38" i="2"/>
  <c r="I39" i="2"/>
  <c r="I41" i="2"/>
  <c r="Q4" i="3"/>
  <c r="E4" i="3"/>
  <c r="I4" i="3"/>
  <c r="K4" i="3"/>
  <c r="M4" i="3"/>
  <c r="O4" i="3"/>
  <c r="AH4" i="3"/>
  <c r="AJ4" i="3"/>
  <c r="AL4" i="3"/>
  <c r="AN4" i="3"/>
  <c r="E5" i="3"/>
  <c r="C4" i="2" s="1"/>
  <c r="I5" i="3"/>
  <c r="E4" i="2" s="1"/>
  <c r="F4" i="2"/>
  <c r="M5" i="3"/>
  <c r="G4" i="2" s="1"/>
  <c r="O5" i="3"/>
  <c r="H4" i="2" s="1"/>
  <c r="AH5" i="3"/>
  <c r="AL5" i="3"/>
  <c r="T4" i="2" s="1"/>
  <c r="K45" i="3"/>
  <c r="O6" i="3"/>
  <c r="H5" i="2" s="1"/>
  <c r="O7" i="3"/>
  <c r="H6" i="2" s="1"/>
  <c r="O8" i="3"/>
  <c r="H7" i="2" s="1"/>
  <c r="O9" i="3"/>
  <c r="H8" i="2" s="1"/>
  <c r="O10" i="3"/>
  <c r="H9" i="2" s="1"/>
  <c r="O11" i="3"/>
  <c r="H10" i="2" s="1"/>
  <c r="O12" i="3"/>
  <c r="H11" i="2" s="1"/>
  <c r="O13" i="3"/>
  <c r="H12" i="2" s="1"/>
  <c r="O14" i="3"/>
  <c r="H13" i="2" s="1"/>
  <c r="O15" i="3"/>
  <c r="H14" i="2" s="1"/>
  <c r="O16" i="3"/>
  <c r="H15" i="2" s="1"/>
  <c r="O18" i="3"/>
  <c r="H17" i="2" s="1"/>
  <c r="O19" i="3"/>
  <c r="H18" i="2" s="1"/>
  <c r="O20" i="3"/>
  <c r="H19" i="2" s="1"/>
  <c r="O21" i="3"/>
  <c r="H20" i="2" s="1"/>
  <c r="O22" i="3"/>
  <c r="H21" i="2" s="1"/>
  <c r="O23" i="3"/>
  <c r="H22" i="2" s="1"/>
  <c r="O24" i="3"/>
  <c r="H23" i="2" s="1"/>
  <c r="O25" i="3"/>
  <c r="H24" i="2" s="1"/>
  <c r="O26" i="3"/>
  <c r="H25" i="2" s="1"/>
  <c r="O27" i="3"/>
  <c r="H26" i="2" s="1"/>
  <c r="O29" i="3"/>
  <c r="O30" i="3"/>
  <c r="H29" i="2" s="1"/>
  <c r="O31" i="3"/>
  <c r="H30" i="2" s="1"/>
  <c r="O32" i="3"/>
  <c r="H31" i="2" s="1"/>
  <c r="O33" i="3"/>
  <c r="H32" i="2" s="1"/>
  <c r="O34" i="3"/>
  <c r="H33" i="2" s="1"/>
  <c r="O35" i="3"/>
  <c r="H34" i="2" s="1"/>
  <c r="O36" i="3"/>
  <c r="H35" i="2" s="1"/>
  <c r="O37" i="3"/>
  <c r="H36" i="2" s="1"/>
  <c r="O38" i="3"/>
  <c r="H37" i="2" s="1"/>
  <c r="O39" i="3"/>
  <c r="H38" i="2" s="1"/>
  <c r="O40" i="3"/>
  <c r="H39" i="2" s="1"/>
  <c r="O42" i="3"/>
  <c r="H41" i="2" s="1"/>
  <c r="M6" i="3"/>
  <c r="G5" i="2" s="1"/>
  <c r="M7" i="3"/>
  <c r="G6" i="2" s="1"/>
  <c r="M8" i="3"/>
  <c r="G7" i="2" s="1"/>
  <c r="M9" i="3"/>
  <c r="G8" i="2" s="1"/>
  <c r="M10" i="3"/>
  <c r="G9" i="2" s="1"/>
  <c r="M11" i="3"/>
  <c r="G10" i="2" s="1"/>
  <c r="G11" i="2"/>
  <c r="G12" i="2"/>
  <c r="G13" i="2"/>
  <c r="M15" i="3"/>
  <c r="G14" i="2" s="1"/>
  <c r="M16" i="3"/>
  <c r="G15" i="2" s="1"/>
  <c r="G18" i="2"/>
  <c r="M20" i="3"/>
  <c r="G19" i="2" s="1"/>
  <c r="M21" i="3"/>
  <c r="G20" i="2" s="1"/>
  <c r="M22" i="3"/>
  <c r="G21" i="2" s="1"/>
  <c r="M23" i="3"/>
  <c r="G22" i="2" s="1"/>
  <c r="G23" i="2"/>
  <c r="M25" i="3"/>
  <c r="G24" i="2" s="1"/>
  <c r="M26" i="3"/>
  <c r="G25" i="2" s="1"/>
  <c r="M27" i="3"/>
  <c r="G26" i="2" s="1"/>
  <c r="M30" i="3"/>
  <c r="G29" i="2" s="1"/>
  <c r="M31" i="3"/>
  <c r="G30" i="2" s="1"/>
  <c r="M32" i="3"/>
  <c r="G31" i="2" s="1"/>
  <c r="M33" i="3"/>
  <c r="G32" i="2" s="1"/>
  <c r="G33" i="2"/>
  <c r="G34" i="2"/>
  <c r="M36" i="3"/>
  <c r="G35" i="2" s="1"/>
  <c r="M37" i="3"/>
  <c r="G36" i="2" s="1"/>
  <c r="M38" i="3"/>
  <c r="G37" i="2" s="1"/>
  <c r="G38" i="2"/>
  <c r="M40" i="3"/>
  <c r="G39" i="2" s="1"/>
  <c r="G41" i="2"/>
  <c r="F5" i="2"/>
  <c r="K7" i="3"/>
  <c r="F6" i="2" s="1"/>
  <c r="F7" i="2"/>
  <c r="F8" i="2"/>
  <c r="K10" i="3"/>
  <c r="F9" i="2" s="1"/>
  <c r="F10" i="2"/>
  <c r="F11" i="2"/>
  <c r="F12" i="2"/>
  <c r="F13" i="2"/>
  <c r="F14" i="2"/>
  <c r="F18" i="2"/>
  <c r="F19" i="2"/>
  <c r="K21" i="3"/>
  <c r="F20" i="2" s="1"/>
  <c r="F21" i="2"/>
  <c r="K23" i="3"/>
  <c r="F22" i="2" s="1"/>
  <c r="K24" i="3"/>
  <c r="F23" i="2" s="1"/>
  <c r="F24" i="2"/>
  <c r="F25" i="2"/>
  <c r="F26" i="2"/>
  <c r="F28" i="2"/>
  <c r="F29" i="2"/>
  <c r="K31" i="3"/>
  <c r="F30" i="2" s="1"/>
  <c r="F31" i="2"/>
  <c r="F32" i="2"/>
  <c r="F33" i="2"/>
  <c r="F34" i="2"/>
  <c r="F35" i="2"/>
  <c r="K37" i="3"/>
  <c r="F36" i="2" s="1"/>
  <c r="K38" i="3"/>
  <c r="K39" i="3"/>
  <c r="F38" i="2" s="1"/>
  <c r="F39" i="2"/>
  <c r="F41" i="2"/>
  <c r="M45" i="3"/>
  <c r="O45" i="3"/>
  <c r="Q45" i="3"/>
  <c r="S45" i="3"/>
  <c r="U45" i="3"/>
  <c r="W45" i="3"/>
  <c r="I45" i="3"/>
  <c r="I44" i="3" s="1"/>
  <c r="I6" i="3"/>
  <c r="E5" i="2" s="1"/>
  <c r="I7" i="3"/>
  <c r="E6" i="2" s="1"/>
  <c r="I8" i="3"/>
  <c r="E7" i="2" s="1"/>
  <c r="I9" i="3"/>
  <c r="E8" i="2" s="1"/>
  <c r="I10" i="3"/>
  <c r="E9" i="2" s="1"/>
  <c r="I11" i="3"/>
  <c r="E10" i="2" s="1"/>
  <c r="I12" i="3"/>
  <c r="E11" i="2" s="1"/>
  <c r="I13" i="3"/>
  <c r="E12" i="2" s="1"/>
  <c r="I14" i="3"/>
  <c r="E13" i="2" s="1"/>
  <c r="I15" i="3"/>
  <c r="E14" i="2" s="1"/>
  <c r="I19" i="3"/>
  <c r="E18" i="2" s="1"/>
  <c r="I20" i="3"/>
  <c r="E19" i="2" s="1"/>
  <c r="I21" i="3"/>
  <c r="E20" i="2" s="1"/>
  <c r="I22" i="3"/>
  <c r="E21" i="2" s="1"/>
  <c r="I23" i="3"/>
  <c r="E22" i="2" s="1"/>
  <c r="I24" i="3"/>
  <c r="E23" i="2" s="1"/>
  <c r="I25" i="3"/>
  <c r="E24" i="2" s="1"/>
  <c r="I26" i="3"/>
  <c r="E25" i="2" s="1"/>
  <c r="I27" i="3"/>
  <c r="E26" i="2" s="1"/>
  <c r="I29" i="3"/>
  <c r="E28" i="2" s="1"/>
  <c r="I30" i="3"/>
  <c r="E29" i="2" s="1"/>
  <c r="I31" i="3"/>
  <c r="E30" i="2" s="1"/>
  <c r="I32" i="3"/>
  <c r="E31" i="2" s="1"/>
  <c r="I33" i="3"/>
  <c r="E32" i="2" s="1"/>
  <c r="I34" i="3"/>
  <c r="E33" i="2" s="1"/>
  <c r="I35" i="3"/>
  <c r="E34" i="2" s="1"/>
  <c r="I36" i="3"/>
  <c r="E35" i="2" s="1"/>
  <c r="I37" i="3"/>
  <c r="E36" i="2" s="1"/>
  <c r="I38" i="3"/>
  <c r="E37" i="2" s="1"/>
  <c r="I39" i="3"/>
  <c r="E38" i="2" s="1"/>
  <c r="I40" i="3"/>
  <c r="E39" i="2" s="1"/>
  <c r="I42" i="3"/>
  <c r="E41" i="2" s="1"/>
  <c r="I43" i="3"/>
  <c r="L3" i="2"/>
  <c r="K3" i="2"/>
  <c r="J3" i="2"/>
  <c r="I3" i="2"/>
  <c r="AL6" i="3"/>
  <c r="T5" i="2" s="1"/>
  <c r="AL7" i="3"/>
  <c r="T6" i="2" s="1"/>
  <c r="AL8" i="3"/>
  <c r="T7" i="2" s="1"/>
  <c r="AL9" i="3"/>
  <c r="T8" i="2" s="1"/>
  <c r="AL10" i="3"/>
  <c r="T9" i="2" s="1"/>
  <c r="AL11" i="3"/>
  <c r="T10" i="2" s="1"/>
  <c r="AL12" i="3"/>
  <c r="T11" i="2" s="1"/>
  <c r="AL13" i="3"/>
  <c r="T12" i="2" s="1"/>
  <c r="AL14" i="3"/>
  <c r="T13" i="2" s="1"/>
  <c r="AL15" i="3"/>
  <c r="T14" i="2" s="1"/>
  <c r="AL16" i="3"/>
  <c r="T15" i="2" s="1"/>
  <c r="AL18" i="3"/>
  <c r="AL19" i="3"/>
  <c r="T18" i="2" s="1"/>
  <c r="AL20" i="3"/>
  <c r="T19" i="2" s="1"/>
  <c r="AL21" i="3"/>
  <c r="T20" i="2" s="1"/>
  <c r="AL22" i="3"/>
  <c r="T21" i="2" s="1"/>
  <c r="AL23" i="3"/>
  <c r="T22" i="2" s="1"/>
  <c r="AL24" i="3"/>
  <c r="T23" i="2" s="1"/>
  <c r="AL25" i="3"/>
  <c r="T24" i="2" s="1"/>
  <c r="AL26" i="3"/>
  <c r="T25" i="2" s="1"/>
  <c r="AL27" i="3"/>
  <c r="T26" i="2" s="1"/>
  <c r="AL29" i="3"/>
  <c r="AL30" i="3"/>
  <c r="T29" i="2" s="1"/>
  <c r="AL31" i="3"/>
  <c r="T30" i="2" s="1"/>
  <c r="AL32" i="3"/>
  <c r="T31" i="2" s="1"/>
  <c r="AL33" i="3"/>
  <c r="T32" i="2" s="1"/>
  <c r="AL34" i="3"/>
  <c r="T33" i="2" s="1"/>
  <c r="AL35" i="3"/>
  <c r="T34" i="2" s="1"/>
  <c r="AL36" i="3"/>
  <c r="T35" i="2" s="1"/>
  <c r="AL37" i="3"/>
  <c r="T36" i="2" s="1"/>
  <c r="AL38" i="3"/>
  <c r="T37" i="2" s="1"/>
  <c r="AL39" i="3"/>
  <c r="T38" i="2" s="1"/>
  <c r="AL40" i="3"/>
  <c r="T39" i="2" s="1"/>
  <c r="AL42" i="3"/>
  <c r="T41" i="2" s="1"/>
  <c r="T3" i="2"/>
  <c r="E6" i="3"/>
  <c r="C5" i="2" s="1"/>
  <c r="E7" i="3"/>
  <c r="C6" i="2" s="1"/>
  <c r="E8" i="3"/>
  <c r="C7" i="2" s="1"/>
  <c r="C8" i="2"/>
  <c r="E10" i="3"/>
  <c r="C9" i="2" s="1"/>
  <c r="E11" i="3"/>
  <c r="C10" i="2" s="1"/>
  <c r="E12" i="3"/>
  <c r="C11" i="2" s="1"/>
  <c r="E13" i="3"/>
  <c r="C12" i="2" s="1"/>
  <c r="E14" i="3"/>
  <c r="C13" i="2" s="1"/>
  <c r="E15" i="3"/>
  <c r="C14" i="2" s="1"/>
  <c r="E19" i="3"/>
  <c r="C18" i="2" s="1"/>
  <c r="E20" i="3"/>
  <c r="C19" i="2" s="1"/>
  <c r="E21" i="3"/>
  <c r="C20" i="2" s="1"/>
  <c r="E22" i="3"/>
  <c r="C21" i="2" s="1"/>
  <c r="E23" i="3"/>
  <c r="C22" i="2" s="1"/>
  <c r="E24" i="3"/>
  <c r="C23" i="2" s="1"/>
  <c r="E25" i="3"/>
  <c r="C24" i="2" s="1"/>
  <c r="E26" i="3"/>
  <c r="C25" i="2" s="1"/>
  <c r="E27" i="3"/>
  <c r="C26" i="2" s="1"/>
  <c r="C28" i="2"/>
  <c r="E30" i="3"/>
  <c r="C29" i="2" s="1"/>
  <c r="E31" i="3"/>
  <c r="C30" i="2" s="1"/>
  <c r="E32" i="3"/>
  <c r="C31" i="2" s="1"/>
  <c r="E33" i="3"/>
  <c r="C32" i="2" s="1"/>
  <c r="E34" i="3"/>
  <c r="C33" i="2" s="1"/>
  <c r="E35" i="3"/>
  <c r="C34" i="2" s="1"/>
  <c r="E36" i="3"/>
  <c r="C35" i="2" s="1"/>
  <c r="E37" i="3"/>
  <c r="C36" i="2" s="1"/>
  <c r="E38" i="3"/>
  <c r="C37" i="2" s="1"/>
  <c r="E39" i="3"/>
  <c r="C38" i="2" s="1"/>
  <c r="E40" i="3"/>
  <c r="C39" i="2" s="1"/>
  <c r="U3" i="2"/>
  <c r="S3" i="2"/>
  <c r="AH6" i="3"/>
  <c r="AH7" i="3"/>
  <c r="AH8" i="3"/>
  <c r="AH9" i="3"/>
  <c r="AO9" i="3" s="1"/>
  <c r="AH10" i="3"/>
  <c r="AH11" i="3"/>
  <c r="AH12" i="3"/>
  <c r="AH13" i="3"/>
  <c r="AH14" i="3"/>
  <c r="AH15" i="3"/>
  <c r="AH16" i="3"/>
  <c r="R17" i="2"/>
  <c r="AH19" i="3"/>
  <c r="AH20" i="3"/>
  <c r="AH21" i="3"/>
  <c r="AH22" i="3"/>
  <c r="AH23" i="3"/>
  <c r="AH24" i="3"/>
  <c r="AH25" i="3"/>
  <c r="AH26" i="3"/>
  <c r="AH27" i="3"/>
  <c r="R28" i="2"/>
  <c r="AH30" i="3"/>
  <c r="AH31" i="3"/>
  <c r="AH32" i="3"/>
  <c r="AH33" i="3"/>
  <c r="AH34" i="3"/>
  <c r="AH35" i="3"/>
  <c r="AH36" i="3"/>
  <c r="AH37" i="3"/>
  <c r="AH38" i="3"/>
  <c r="AH39" i="3"/>
  <c r="AO39" i="3" s="1"/>
  <c r="AH40" i="3"/>
  <c r="AO40" i="3" s="1"/>
  <c r="AH42" i="3"/>
  <c r="B3" i="2"/>
  <c r="H3" i="2"/>
  <c r="G3" i="2"/>
  <c r="E3" i="2"/>
  <c r="C3" i="2"/>
  <c r="AF28" i="3" l="1"/>
  <c r="AF4" i="3"/>
  <c r="C40" i="2"/>
  <c r="AF41" i="3"/>
  <c r="C16" i="2"/>
  <c r="AF17" i="3"/>
  <c r="L41" i="2"/>
  <c r="AF42" i="3"/>
  <c r="L38" i="2"/>
  <c r="AF39" i="3"/>
  <c r="L37" i="2"/>
  <c r="AF38" i="3"/>
  <c r="L36" i="2"/>
  <c r="AF37" i="3"/>
  <c r="L35" i="2"/>
  <c r="AF36" i="3"/>
  <c r="L34" i="2"/>
  <c r="AF35" i="3"/>
  <c r="L31" i="2"/>
  <c r="AF32" i="3"/>
  <c r="L30" i="2"/>
  <c r="AF31" i="3"/>
  <c r="L29" i="2"/>
  <c r="AF30" i="3"/>
  <c r="L25" i="2"/>
  <c r="AF26" i="3"/>
  <c r="L24" i="2"/>
  <c r="AF25" i="3"/>
  <c r="L23" i="2"/>
  <c r="AF24" i="3"/>
  <c r="L22" i="2"/>
  <c r="AF23" i="3"/>
  <c r="L20" i="2"/>
  <c r="AF21" i="3"/>
  <c r="L19" i="2"/>
  <c r="AF20" i="3"/>
  <c r="L18" i="2"/>
  <c r="AF19" i="3"/>
  <c r="L17" i="2"/>
  <c r="AF18" i="3"/>
  <c r="L15" i="2"/>
  <c r="AF16" i="3"/>
  <c r="L13" i="2"/>
  <c r="AF14" i="3"/>
  <c r="L12" i="2"/>
  <c r="AF13" i="3"/>
  <c r="L11" i="2"/>
  <c r="AF12" i="3"/>
  <c r="L10" i="2"/>
  <c r="AF11" i="3"/>
  <c r="L9" i="2"/>
  <c r="AF10" i="3"/>
  <c r="L8" i="2"/>
  <c r="AF9" i="3"/>
  <c r="L7" i="2"/>
  <c r="AF8" i="3"/>
  <c r="L6" i="2"/>
  <c r="AF7" i="3"/>
  <c r="L5" i="2"/>
  <c r="AF6" i="3"/>
  <c r="L4" i="2"/>
  <c r="AF5" i="3"/>
  <c r="M39" i="2"/>
  <c r="AF40" i="3"/>
  <c r="M26" i="2"/>
  <c r="AF27" i="3"/>
  <c r="M21" i="2"/>
  <c r="AF22" i="3"/>
  <c r="M14" i="2"/>
  <c r="AF15" i="3"/>
  <c r="M32" i="2"/>
  <c r="AF33" i="3"/>
  <c r="M28" i="2"/>
  <c r="AF29" i="3"/>
  <c r="M33" i="2"/>
  <c r="AF34" i="3"/>
  <c r="B41" i="2"/>
  <c r="Q41" i="2" s="1"/>
  <c r="B39" i="2"/>
  <c r="Q39" i="2" s="1"/>
  <c r="B38" i="2"/>
  <c r="Q38" i="2" s="1"/>
  <c r="B37" i="2"/>
  <c r="Q37" i="2" s="1"/>
  <c r="B36" i="2"/>
  <c r="Q36" i="2" s="1"/>
  <c r="B35" i="2"/>
  <c r="Q35" i="2" s="1"/>
  <c r="B34" i="2"/>
  <c r="Q34" i="2" s="1"/>
  <c r="B33" i="2"/>
  <c r="Q33" i="2" s="1"/>
  <c r="B32" i="2"/>
  <c r="Q32" i="2" s="1"/>
  <c r="B31" i="2"/>
  <c r="Q31" i="2" s="1"/>
  <c r="B30" i="2"/>
  <c r="Q30" i="2" s="1"/>
  <c r="B29" i="2"/>
  <c r="Q29" i="2" s="1"/>
  <c r="B28" i="2"/>
  <c r="B26" i="2"/>
  <c r="Q26" i="2" s="1"/>
  <c r="B25" i="2"/>
  <c r="Q25" i="2" s="1"/>
  <c r="B24" i="2"/>
  <c r="Q24" i="2" s="1"/>
  <c r="B23" i="2"/>
  <c r="Q23" i="2" s="1"/>
  <c r="B22" i="2"/>
  <c r="Q22" i="2" s="1"/>
  <c r="B21" i="2"/>
  <c r="Q21" i="2" s="1"/>
  <c r="B20" i="2"/>
  <c r="Q20" i="2" s="1"/>
  <c r="B19" i="2"/>
  <c r="Q19" i="2" s="1"/>
  <c r="B18" i="2"/>
  <c r="Q18" i="2" s="1"/>
  <c r="B17" i="2"/>
  <c r="Q17" i="2" s="1"/>
  <c r="B15" i="2"/>
  <c r="Q15" i="2" s="1"/>
  <c r="B14" i="2"/>
  <c r="Q14" i="2" s="1"/>
  <c r="B13" i="2"/>
  <c r="Q13" i="2" s="1"/>
  <c r="B12" i="2"/>
  <c r="Q12" i="2" s="1"/>
  <c r="B11" i="2"/>
  <c r="Q11" i="2" s="1"/>
  <c r="B10" i="2"/>
  <c r="Q10" i="2" s="1"/>
  <c r="B9" i="2"/>
  <c r="Q9" i="2" s="1"/>
  <c r="B8" i="2"/>
  <c r="Q8" i="2" s="1"/>
  <c r="B7" i="2"/>
  <c r="Q7" i="2" s="1"/>
  <c r="B6" i="2"/>
  <c r="Q6" i="2" s="1"/>
  <c r="B5" i="2"/>
  <c r="Q5" i="2" s="1"/>
  <c r="B4" i="2"/>
  <c r="Q4" i="2" s="1"/>
  <c r="B40" i="2"/>
  <c r="Q40" i="2" s="1"/>
  <c r="R38" i="2"/>
  <c r="R22" i="2"/>
  <c r="AO23" i="3"/>
  <c r="R20" i="2"/>
  <c r="AO21" i="3"/>
  <c r="R6" i="2"/>
  <c r="AO7" i="3"/>
  <c r="AO29" i="3"/>
  <c r="T28" i="2"/>
  <c r="AO18" i="3"/>
  <c r="T17" i="2"/>
  <c r="AP17" i="3"/>
  <c r="B16" i="2"/>
  <c r="Q16" i="2" s="1"/>
  <c r="G27" i="2"/>
  <c r="Q27" i="2" s="1"/>
  <c r="AP28" i="3"/>
  <c r="X27" i="2"/>
  <c r="X16" i="2"/>
  <c r="H28" i="2"/>
  <c r="R37" i="2"/>
  <c r="AO38" i="3"/>
  <c r="R31" i="2"/>
  <c r="AO32" i="3"/>
  <c r="R8" i="2"/>
  <c r="R14" i="2"/>
  <c r="AO15" i="3"/>
  <c r="R10" i="2"/>
  <c r="AO11" i="3"/>
  <c r="R25" i="2"/>
  <c r="AO26" i="3"/>
  <c r="R9" i="2"/>
  <c r="AO10" i="3"/>
  <c r="R5" i="2"/>
  <c r="AO6" i="3"/>
  <c r="R35" i="2"/>
  <c r="AO36" i="3"/>
  <c r="R21" i="2"/>
  <c r="AO22" i="3"/>
  <c r="R13" i="2"/>
  <c r="AO14" i="3"/>
  <c r="R15" i="2"/>
  <c r="AO16" i="3"/>
  <c r="R30" i="2"/>
  <c r="AO31" i="3"/>
  <c r="R40" i="2"/>
  <c r="AO41" i="3"/>
  <c r="R32" i="2"/>
  <c r="AO33" i="3"/>
  <c r="R7" i="2"/>
  <c r="AO8" i="3"/>
  <c r="R12" i="2"/>
  <c r="AO13" i="3"/>
  <c r="R23" i="2"/>
  <c r="AO24" i="3"/>
  <c r="R24" i="2"/>
  <c r="AO25" i="3"/>
  <c r="R3" i="2"/>
  <c r="AO4" i="3"/>
  <c r="R19" i="2"/>
  <c r="AO20" i="3"/>
  <c r="R34" i="2"/>
  <c r="AO35" i="3"/>
  <c r="R36" i="2"/>
  <c r="AO37" i="3"/>
  <c r="R39" i="2"/>
  <c r="R4" i="2"/>
  <c r="AO5" i="3"/>
  <c r="R26" i="2"/>
  <c r="AO27" i="3"/>
  <c r="R29" i="2"/>
  <c r="AO30" i="3"/>
  <c r="R11" i="2"/>
  <c r="AO12" i="3"/>
  <c r="R18" i="2"/>
  <c r="AO19" i="3"/>
  <c r="R33" i="2"/>
  <c r="AO34" i="3"/>
  <c r="R41" i="2"/>
  <c r="AO42" i="3"/>
  <c r="AP41" i="3"/>
  <c r="AP29" i="3"/>
  <c r="AP5" i="3"/>
  <c r="AP4" i="3"/>
  <c r="AL43" i="3"/>
  <c r="F3" i="2"/>
  <c r="Q3" i="2" s="1"/>
  <c r="W43" i="3"/>
  <c r="U43" i="3"/>
  <c r="S43" i="3"/>
  <c r="X3" i="2"/>
  <c r="AH44" i="3"/>
  <c r="AJ44" i="3"/>
  <c r="AJ43" i="3"/>
  <c r="AL44" i="3"/>
  <c r="AH43" i="3"/>
  <c r="AP42" i="3"/>
  <c r="AP40" i="3"/>
  <c r="AP39" i="3"/>
  <c r="AP38" i="3"/>
  <c r="AP37" i="3"/>
  <c r="AP36" i="3"/>
  <c r="AP35" i="3"/>
  <c r="AP34" i="3"/>
  <c r="AP33" i="3"/>
  <c r="AP32" i="3"/>
  <c r="AP31" i="3"/>
  <c r="AP30" i="3"/>
  <c r="AP27" i="3"/>
  <c r="AP26" i="3"/>
  <c r="AP25" i="3"/>
  <c r="AP24" i="3"/>
  <c r="AP23" i="3"/>
  <c r="AP22" i="3"/>
  <c r="AP21" i="3"/>
  <c r="AP20" i="3"/>
  <c r="AP16" i="3"/>
  <c r="AP15" i="3"/>
  <c r="AP14" i="3"/>
  <c r="AP13" i="3"/>
  <c r="AP12" i="3"/>
  <c r="AP11" i="3"/>
  <c r="AP10" i="3"/>
  <c r="AP9" i="3"/>
  <c r="AP8" i="3"/>
  <c r="AP7" i="3"/>
  <c r="AP6" i="3"/>
  <c r="E44" i="3"/>
  <c r="E45" i="3" s="1"/>
  <c r="E43" i="3"/>
  <c r="K43" i="3"/>
  <c r="M43" i="3"/>
  <c r="O43" i="3"/>
  <c r="Q43" i="3"/>
  <c r="AN44" i="3"/>
  <c r="AN43" i="3"/>
  <c r="X41" i="2" l="1"/>
  <c r="X33" i="2"/>
  <c r="X18" i="2"/>
  <c r="X11" i="2"/>
  <c r="X29" i="2"/>
  <c r="X26" i="2"/>
  <c r="X4" i="2"/>
  <c r="X39" i="2"/>
  <c r="X36" i="2"/>
  <c r="X34" i="2"/>
  <c r="X19" i="2"/>
  <c r="X24" i="2"/>
  <c r="X23" i="2"/>
  <c r="X12" i="2"/>
  <c r="X7" i="2"/>
  <c r="X32" i="2"/>
  <c r="X40" i="2"/>
  <c r="X30" i="2"/>
  <c r="X15" i="2"/>
  <c r="X13" i="2"/>
  <c r="X21" i="2"/>
  <c r="X35" i="2"/>
  <c r="X5" i="2"/>
  <c r="X9" i="2"/>
  <c r="X25" i="2"/>
  <c r="X10" i="2"/>
  <c r="X14" i="2"/>
  <c r="X8" i="2"/>
  <c r="X31" i="2"/>
  <c r="X37" i="2"/>
  <c r="X17" i="2"/>
  <c r="Q28" i="2"/>
  <c r="X28" i="2" s="1"/>
  <c r="X6" i="2"/>
  <c r="X20" i="2"/>
  <c r="X22" i="2"/>
  <c r="X38" i="2"/>
  <c r="AP19" i="3"/>
  <c r="AP18" i="3"/>
  <c r="AO43" i="3"/>
  <c r="AF43" i="3"/>
  <c r="AP43" i="3"/>
  <c r="AL45" i="3"/>
  <c r="AL46" i="3" s="1"/>
  <c r="AN45" i="3"/>
  <c r="AN46" i="3" s="1"/>
  <c r="AJ45" i="3"/>
  <c r="AJ46" i="3" s="1"/>
  <c r="AH45" i="3"/>
  <c r="AH46" i="3" s="1"/>
  <c r="I46" i="3"/>
  <c r="E46" i="3"/>
  <c r="W44" i="3" l="1"/>
  <c r="W46" i="3"/>
  <c r="U44" i="3"/>
  <c r="U46" i="3"/>
  <c r="S44" i="3"/>
  <c r="S46" i="3"/>
  <c r="Q44" i="3"/>
  <c r="Q46" i="3"/>
  <c r="O44" i="3"/>
  <c r="O46" i="3"/>
  <c r="M44" i="3"/>
  <c r="M46" i="3"/>
  <c r="K44" i="3"/>
  <c r="K46" i="3"/>
</calcChain>
</file>

<file path=xl/sharedStrings.xml><?xml version="1.0" encoding="utf-8"?>
<sst xmlns="http://schemas.openxmlformats.org/spreadsheetml/2006/main" count="208" uniqueCount="96">
  <si>
    <t>TAREAS</t>
  </si>
  <si>
    <t>EXAMENES</t>
  </si>
  <si>
    <t>T0 (clase)</t>
  </si>
  <si>
    <t>T1</t>
  </si>
  <si>
    <t>T2 (clase)</t>
  </si>
  <si>
    <t>T3</t>
  </si>
  <si>
    <t>T4 (clase)</t>
  </si>
  <si>
    <t>T5 (clase)</t>
  </si>
  <si>
    <t>T6 (clase)</t>
  </si>
  <si>
    <t>T7 (clase)</t>
  </si>
  <si>
    <t>T8 (clase)</t>
  </si>
  <si>
    <t>T9</t>
  </si>
  <si>
    <t>T10</t>
  </si>
  <si>
    <t>T11 (clase)</t>
  </si>
  <si>
    <t>T12 (clase)</t>
  </si>
  <si>
    <t>T13 (clase)</t>
  </si>
  <si>
    <t>T14 (clase)</t>
  </si>
  <si>
    <t>Prom</t>
  </si>
  <si>
    <t>E1</t>
  </si>
  <si>
    <t>E2</t>
  </si>
  <si>
    <t>E3</t>
  </si>
  <si>
    <t>E4</t>
  </si>
  <si>
    <t>FINAL</t>
  </si>
  <si>
    <t>a</t>
  </si>
  <si>
    <t>c</t>
  </si>
  <si>
    <t xml:space="preserve">ACOSTA GARCIA JUAN ANGEL </t>
  </si>
  <si>
    <t xml:space="preserve">AHUMADA IBARRA DANNA CAMILA </t>
  </si>
  <si>
    <t xml:space="preserve">ALBARRAN SOTELO ALEXIA DENISSE </t>
  </si>
  <si>
    <t xml:space="preserve">ALMODOVAR SERRANO YUZLENE </t>
  </si>
  <si>
    <t xml:space="preserve">ALOMIA VALENZUELA DIEGO ALEJANDRO </t>
  </si>
  <si>
    <t xml:space="preserve">ALVAREZ PORTILLO ANGELES DANIELA </t>
  </si>
  <si>
    <t xml:space="preserve">BONILLA PADILLA MIA DANIELA </t>
  </si>
  <si>
    <t xml:space="preserve">CARRASCO GARCIA KIARA CASSANDRA </t>
  </si>
  <si>
    <t xml:space="preserve">CASTILLO DUARTE KENYA LUCIA </t>
  </si>
  <si>
    <t xml:space="preserve">CRUZ GALVAN SARA CAROLINA </t>
  </si>
  <si>
    <t xml:space="preserve">DIAZ BAÑOS CARLOS ANGEL </t>
  </si>
  <si>
    <t xml:space="preserve">ECHEVERRIA LUGO ANA CAMILA </t>
  </si>
  <si>
    <t xml:space="preserve">ELISERIO FLORES JIMENA </t>
  </si>
  <si>
    <t>ENRIQUEZ DIAZ VIANNEY ANAHY</t>
  </si>
  <si>
    <t xml:space="preserve">GALVEZ COTA JOSE MANUEL </t>
  </si>
  <si>
    <t xml:space="preserve">GAMEZ ESPINOZA NICOLE YAZMIN </t>
  </si>
  <si>
    <t xml:space="preserve">GAMEZ TARAZON GLORIA ANAHI </t>
  </si>
  <si>
    <t xml:space="preserve">GARCIA CAMACHO DARWIN JESUS </t>
  </si>
  <si>
    <t xml:space="preserve">GODOY GRIJALVA PAUL ALEJANDRO </t>
  </si>
  <si>
    <t xml:space="preserve">HAROS PORTILLO ISABEL </t>
  </si>
  <si>
    <t xml:space="preserve">HERRERA AHUESTA MARTIN </t>
  </si>
  <si>
    <t xml:space="preserve">HUERTA MARTINEZ ANA ELIZABETH </t>
  </si>
  <si>
    <t xml:space="preserve">IBARRA CAZAREZ KAREN DANIELA </t>
  </si>
  <si>
    <t xml:space="preserve">JUAREZ YANEZ DALIA ELISENA </t>
  </si>
  <si>
    <t>LEON LOPEZ XIMENA</t>
  </si>
  <si>
    <t xml:space="preserve">LOPEZ GUTIERREZ XIMENA CECILIA </t>
  </si>
  <si>
    <t xml:space="preserve">MEZA DELGADO JORGE ANTONIO </t>
  </si>
  <si>
    <t xml:space="preserve">MIRANDA LUGO EDGAR EDUARDO </t>
  </si>
  <si>
    <t xml:space="preserve">MONTOYA RIVAS KAROL EMILIANO </t>
  </si>
  <si>
    <t xml:space="preserve">MUNGUIA ELIZALDE JOCELYN PATRICIA </t>
  </si>
  <si>
    <t xml:space="preserve">ORTIZ RUIZ KEVIN YAEL </t>
  </si>
  <si>
    <t xml:space="preserve">REYES RODRIGUEZ RODRIGO SERVANDO </t>
  </si>
  <si>
    <t xml:space="preserve">ROBLES PASOS TANYA XIMENA </t>
  </si>
  <si>
    <t xml:space="preserve">RODRIGUEZ DURAZO JOSE LUIS </t>
  </si>
  <si>
    <t xml:space="preserve">ROJAS VALENZUELA DAMARIS ABIGAIL </t>
  </si>
  <si>
    <t xml:space="preserve">SERNA MORENO ANDREA ESTEFANIA </t>
  </si>
  <si>
    <t xml:space="preserve">SIGALA CAZARES FLORENCIA SOFIA </t>
  </si>
  <si>
    <t>TOSCANO VERA CRISTIAN SAUL</t>
  </si>
  <si>
    <t>VASQUEZ SUSTAITA ENRIQUE</t>
  </si>
  <si>
    <t>Promedios</t>
  </si>
  <si>
    <t>Van</t>
  </si>
  <si>
    <t>Faltan</t>
  </si>
  <si>
    <t>Porcentaje done</t>
  </si>
  <si>
    <t>Total de puntos</t>
  </si>
  <si>
    <t>TOTAL</t>
  </si>
  <si>
    <t xml:space="preserve">Van </t>
  </si>
  <si>
    <t>Nombre</t>
  </si>
  <si>
    <t>Ejercicios</t>
  </si>
  <si>
    <t>Tareas</t>
  </si>
  <si>
    <t>Examenes</t>
  </si>
  <si>
    <t>Calificación Final</t>
  </si>
  <si>
    <t>T0</t>
  </si>
  <si>
    <t>T2</t>
  </si>
  <si>
    <t>T4</t>
  </si>
  <si>
    <t>T5</t>
  </si>
  <si>
    <t>T6</t>
  </si>
  <si>
    <t>T7</t>
  </si>
  <si>
    <t>T8</t>
  </si>
  <si>
    <t>T11</t>
  </si>
  <si>
    <t>T12</t>
  </si>
  <si>
    <t>T13</t>
  </si>
  <si>
    <t>T14</t>
  </si>
  <si>
    <t>Promedio</t>
  </si>
  <si>
    <t>Bonus</t>
  </si>
  <si>
    <t>Trabajo en clase</t>
  </si>
  <si>
    <t>Tarea en casa</t>
  </si>
  <si>
    <t>Total</t>
  </si>
  <si>
    <t>anotados</t>
  </si>
  <si>
    <t>YA</t>
  </si>
  <si>
    <t>OSCAR (?)</t>
  </si>
  <si>
    <t>checar con ellos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</si>
</sst>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2F2F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2" fontId="0" fillId="0" borderId="6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2" fontId="1" fillId="0" borderId="6" xfId="0" applyNumberFormat="1" applyFont="1" applyBorder="1"/>
    <xf numFmtId="0" fontId="0" fillId="8" borderId="0" xfId="0" applyFill="1"/>
    <xf numFmtId="0" fontId="0" fillId="9" borderId="0" xfId="0" applyFill="1"/>
    <xf numFmtId="0" fontId="0" fillId="10" borderId="6" xfId="0" applyFill="1" applyBorder="1" applyAlignment="1">
      <alignment horizontal="center"/>
    </xf>
    <xf numFmtId="2" fontId="0" fillId="10" borderId="6" xfId="0" applyNumberFormat="1" applyFill="1" applyBorder="1"/>
    <xf numFmtId="0" fontId="1" fillId="11" borderId="0" xfId="0" applyFont="1" applyFill="1" applyAlignment="1">
      <alignment horizontal="center"/>
    </xf>
    <xf numFmtId="0" fontId="3" fillId="11" borderId="0" xfId="0" applyFont="1" applyFill="1"/>
    <xf numFmtId="0" fontId="1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164" fontId="0" fillId="14" borderId="0" xfId="0" applyNumberFormat="1" applyFill="1"/>
    <xf numFmtId="164" fontId="1" fillId="14" borderId="0" xfId="0" applyNumberFormat="1" applyFont="1" applyFill="1"/>
    <xf numFmtId="164" fontId="0" fillId="15" borderId="0" xfId="0" applyNumberFormat="1" applyFill="1"/>
    <xf numFmtId="164" fontId="1" fillId="15" borderId="0" xfId="0" applyNumberFormat="1" applyFont="1" applyFill="1"/>
    <xf numFmtId="1" fontId="1" fillId="16" borderId="0" xfId="0" applyNumberFormat="1" applyFont="1" applyFill="1"/>
    <xf numFmtId="164" fontId="0" fillId="0" borderId="6" xfId="0" applyNumberFormat="1" applyBorder="1"/>
    <xf numFmtId="0" fontId="1" fillId="0" borderId="0" xfId="0" applyFont="1"/>
    <xf numFmtId="2" fontId="0" fillId="17" borderId="0" xfId="0" applyNumberFormat="1" applyFill="1"/>
    <xf numFmtId="0" fontId="0" fillId="17" borderId="0" xfId="0" applyFill="1"/>
    <xf numFmtId="164" fontId="0" fillId="17" borderId="0" xfId="0" applyNumberFormat="1" applyFill="1"/>
    <xf numFmtId="0" fontId="0" fillId="18" borderId="0" xfId="0" applyFill="1"/>
    <xf numFmtId="164" fontId="0" fillId="18" borderId="0" xfId="0" applyNumberFormat="1" applyFill="1"/>
    <xf numFmtId="2" fontId="0" fillId="19" borderId="0" xfId="0" applyNumberFormat="1" applyFill="1"/>
    <xf numFmtId="0" fontId="1" fillId="20" borderId="0" xfId="0" applyFont="1" applyFill="1" applyAlignment="1">
      <alignment horizontal="center"/>
    </xf>
    <xf numFmtId="0" fontId="0" fillId="20" borderId="0" xfId="0" applyFill="1"/>
    <xf numFmtId="0" fontId="0" fillId="21" borderId="0" xfId="0" applyFill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0" fillId="22" borderId="10" xfId="0" applyFill="1" applyBorder="1"/>
    <xf numFmtId="0" fontId="0" fillId="23" borderId="10" xfId="0" applyFill="1" applyBorder="1"/>
    <xf numFmtId="0" fontId="1" fillId="0" borderId="0" xfId="0" applyFont="1" applyAlignment="1">
      <alignment horizontal="center" vertical="center"/>
    </xf>
    <xf numFmtId="0" fontId="1" fillId="24" borderId="0" xfId="0" applyFont="1" applyFill="1" applyAlignment="1">
      <alignment horizontal="center"/>
    </xf>
    <xf numFmtId="0" fontId="3" fillId="24" borderId="0" xfId="0" applyFont="1" applyFill="1" applyAlignment="1">
      <alignment horizontal="center"/>
    </xf>
    <xf numFmtId="1" fontId="0" fillId="25" borderId="0" xfId="0" applyNumberForma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1"/>
      </font>
      <fill>
        <patternFill patternType="solid"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8855-A17E-4EAB-BB89-46921132E76F}">
  <sheetPr>
    <pageSetUpPr fitToPage="1"/>
  </sheetPr>
  <dimension ref="A1:AP52"/>
  <sheetViews>
    <sheetView workbookViewId="0">
      <pane xSplit="1" topLeftCell="B18" activePane="topRight" state="frozen"/>
      <selection pane="topRight" activeCell="A4" sqref="A4:A42"/>
    </sheetView>
  </sheetViews>
  <sheetFormatPr defaultRowHeight="15"/>
  <cols>
    <col min="1" max="1" width="41.7109375" bestFit="1" customWidth="1"/>
    <col min="2" max="2" width="6.42578125" customWidth="1"/>
    <col min="3" max="3" width="7.140625" bestFit="1" customWidth="1"/>
    <col min="4" max="4" width="6" bestFit="1" customWidth="1"/>
    <col min="5" max="5" width="7.140625" bestFit="1" customWidth="1"/>
    <col min="6" max="7" width="7.140625" customWidth="1"/>
    <col min="8" max="8" width="5.140625" bestFit="1" customWidth="1"/>
    <col min="9" max="9" width="7.140625" bestFit="1" customWidth="1"/>
    <col min="10" max="10" width="4.140625" bestFit="1" customWidth="1"/>
    <col min="11" max="11" width="7.140625" bestFit="1" customWidth="1"/>
    <col min="12" max="12" width="5" bestFit="1" customWidth="1"/>
    <col min="13" max="13" width="7.140625" bestFit="1" customWidth="1"/>
    <col min="14" max="14" width="5" bestFit="1" customWidth="1"/>
    <col min="15" max="15" width="7.140625" bestFit="1" customWidth="1"/>
    <col min="16" max="16" width="5.28515625" customWidth="1"/>
    <col min="17" max="17" width="7.140625" bestFit="1" customWidth="1"/>
    <col min="18" max="18" width="6" customWidth="1"/>
    <col min="19" max="19" width="7.140625" bestFit="1" customWidth="1"/>
    <col min="20" max="20" width="6" customWidth="1"/>
    <col min="21" max="21" width="7.140625" bestFit="1" customWidth="1"/>
    <col min="22" max="22" width="5" bestFit="1" customWidth="1"/>
    <col min="23" max="23" width="7.140625" bestFit="1" customWidth="1"/>
    <col min="24" max="24" width="6" customWidth="1"/>
    <col min="25" max="25" width="7.140625" bestFit="1" customWidth="1"/>
    <col min="26" max="32" width="7.140625" customWidth="1"/>
    <col min="33" max="33" width="6" bestFit="1" customWidth="1"/>
    <col min="34" max="34" width="7.140625" bestFit="1" customWidth="1"/>
    <col min="35" max="35" width="5.7109375" customWidth="1"/>
    <col min="36" max="36" width="6.7109375" customWidth="1"/>
    <col min="37" max="37" width="5.140625" bestFit="1" customWidth="1"/>
    <col min="38" max="38" width="7.85546875" customWidth="1"/>
    <col min="39" max="39" width="5.140625" bestFit="1" customWidth="1"/>
    <col min="40" max="40" width="7.7109375" customWidth="1"/>
    <col min="43" max="43" width="5.42578125" customWidth="1"/>
  </cols>
  <sheetData>
    <row r="1" spans="1:42">
      <c r="A1" s="8"/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4" t="s">
        <v>1</v>
      </c>
      <c r="AH1" s="54"/>
      <c r="AI1" s="54"/>
      <c r="AJ1" s="54"/>
      <c r="AK1" s="54"/>
      <c r="AL1" s="54"/>
      <c r="AM1" s="54"/>
      <c r="AN1" s="54"/>
      <c r="AO1" s="54"/>
      <c r="AP1" s="54"/>
    </row>
    <row r="2" spans="1:42">
      <c r="A2" s="8"/>
      <c r="B2" s="47" t="s">
        <v>2</v>
      </c>
      <c r="C2" s="48"/>
      <c r="D2" s="47" t="s">
        <v>3</v>
      </c>
      <c r="E2" s="48"/>
      <c r="F2" s="47" t="s">
        <v>4</v>
      </c>
      <c r="G2" s="48"/>
      <c r="H2" s="47" t="s">
        <v>5</v>
      </c>
      <c r="I2" s="48"/>
      <c r="J2" s="47" t="s">
        <v>6</v>
      </c>
      <c r="K2" s="48"/>
      <c r="L2" s="47" t="s">
        <v>7</v>
      </c>
      <c r="M2" s="48"/>
      <c r="N2" s="47" t="s">
        <v>8</v>
      </c>
      <c r="O2" s="48"/>
      <c r="P2" s="43" t="s">
        <v>9</v>
      </c>
      <c r="Q2" s="44"/>
      <c r="R2" s="43" t="s">
        <v>10</v>
      </c>
      <c r="S2" s="44"/>
      <c r="T2" s="43" t="s">
        <v>11</v>
      </c>
      <c r="U2" s="44"/>
      <c r="V2" s="43" t="s">
        <v>12</v>
      </c>
      <c r="W2" s="44"/>
      <c r="X2" s="43" t="s">
        <v>13</v>
      </c>
      <c r="Y2" s="44"/>
      <c r="Z2" s="43" t="s">
        <v>14</v>
      </c>
      <c r="AA2" s="44"/>
      <c r="AB2" s="43" t="s">
        <v>15</v>
      </c>
      <c r="AC2" s="44"/>
      <c r="AD2" s="43" t="s">
        <v>16</v>
      </c>
      <c r="AE2" s="44"/>
      <c r="AF2" s="45" t="s">
        <v>17</v>
      </c>
      <c r="AG2" s="47" t="s">
        <v>18</v>
      </c>
      <c r="AH2" s="48"/>
      <c r="AI2" s="47" t="s">
        <v>19</v>
      </c>
      <c r="AJ2" s="48"/>
      <c r="AK2" s="47" t="s">
        <v>20</v>
      </c>
      <c r="AL2" s="48"/>
      <c r="AM2" s="47" t="s">
        <v>21</v>
      </c>
      <c r="AN2" s="48"/>
      <c r="AO2" s="49" t="s">
        <v>17</v>
      </c>
      <c r="AP2" s="51" t="s">
        <v>22</v>
      </c>
    </row>
    <row r="3" spans="1:42">
      <c r="A3" s="8"/>
      <c r="B3" s="3" t="s">
        <v>23</v>
      </c>
      <c r="C3" s="4" t="s">
        <v>24</v>
      </c>
      <c r="D3" s="3" t="s">
        <v>23</v>
      </c>
      <c r="E3" s="4" t="s">
        <v>24</v>
      </c>
      <c r="F3" s="3" t="s">
        <v>23</v>
      </c>
      <c r="G3" s="4" t="s">
        <v>24</v>
      </c>
      <c r="H3" s="3" t="s">
        <v>23</v>
      </c>
      <c r="I3" s="4" t="s">
        <v>24</v>
      </c>
      <c r="J3" s="3" t="s">
        <v>23</v>
      </c>
      <c r="K3" s="4" t="s">
        <v>24</v>
      </c>
      <c r="L3" s="3" t="s">
        <v>23</v>
      </c>
      <c r="M3" s="4" t="s">
        <v>24</v>
      </c>
      <c r="N3" s="3" t="s">
        <v>23</v>
      </c>
      <c r="O3" s="4" t="s">
        <v>24</v>
      </c>
      <c r="P3" s="3" t="s">
        <v>23</v>
      </c>
      <c r="Q3" s="4" t="s">
        <v>24</v>
      </c>
      <c r="R3" s="3" t="s">
        <v>23</v>
      </c>
      <c r="S3" s="4" t="s">
        <v>24</v>
      </c>
      <c r="T3" s="3" t="s">
        <v>23</v>
      </c>
      <c r="U3" s="4" t="s">
        <v>24</v>
      </c>
      <c r="V3" s="3" t="s">
        <v>23</v>
      </c>
      <c r="W3" s="4" t="s">
        <v>24</v>
      </c>
      <c r="X3" s="3" t="s">
        <v>23</v>
      </c>
      <c r="Y3" s="4" t="s">
        <v>24</v>
      </c>
      <c r="Z3" s="3" t="s">
        <v>23</v>
      </c>
      <c r="AA3" s="4" t="s">
        <v>24</v>
      </c>
      <c r="AB3" s="3" t="s">
        <v>23</v>
      </c>
      <c r="AC3" s="4" t="s">
        <v>24</v>
      </c>
      <c r="AD3" s="3" t="s">
        <v>23</v>
      </c>
      <c r="AE3" s="4" t="s">
        <v>24</v>
      </c>
      <c r="AF3" s="46"/>
      <c r="AG3" s="3" t="s">
        <v>23</v>
      </c>
      <c r="AH3" s="4" t="s">
        <v>24</v>
      </c>
      <c r="AI3" s="3" t="s">
        <v>23</v>
      </c>
      <c r="AJ3" s="4" t="s">
        <v>24</v>
      </c>
      <c r="AK3" s="3" t="s">
        <v>23</v>
      </c>
      <c r="AL3" s="5" t="s">
        <v>24</v>
      </c>
      <c r="AM3" s="3" t="s">
        <v>23</v>
      </c>
      <c r="AN3" s="5" t="s">
        <v>24</v>
      </c>
      <c r="AO3" s="50"/>
      <c r="AP3" s="52"/>
    </row>
    <row r="4" spans="1:42">
      <c r="A4" s="1" t="s">
        <v>25</v>
      </c>
      <c r="B4" s="10">
        <v>0</v>
      </c>
      <c r="C4" s="11">
        <f>100*B4/$C$47</f>
        <v>0</v>
      </c>
      <c r="D4" s="10">
        <v>14</v>
      </c>
      <c r="E4" s="11">
        <f>100*D4/$E$47</f>
        <v>82.352941176470594</v>
      </c>
      <c r="F4" s="10">
        <v>0</v>
      </c>
      <c r="G4" s="11">
        <f>100*F4/$G$47</f>
        <v>0</v>
      </c>
      <c r="H4" s="10">
        <v>0</v>
      </c>
      <c r="I4" s="11">
        <f>100*H4/$I$47</f>
        <v>0</v>
      </c>
      <c r="J4" s="10">
        <v>0</v>
      </c>
      <c r="K4" s="11">
        <f>100*J4/$K$47</f>
        <v>0</v>
      </c>
      <c r="L4" s="10">
        <v>1</v>
      </c>
      <c r="M4" s="11">
        <f>100*L4/$M$47</f>
        <v>100</v>
      </c>
      <c r="N4" s="10">
        <v>1</v>
      </c>
      <c r="O4" s="11">
        <f>100*N4/$O$47</f>
        <v>100</v>
      </c>
      <c r="P4" s="10">
        <v>5.5</v>
      </c>
      <c r="Q4" s="11">
        <f>100*P4/$Q$47</f>
        <v>91.666666666666671</v>
      </c>
      <c r="R4" s="10">
        <v>0</v>
      </c>
      <c r="S4" s="11">
        <v>90</v>
      </c>
      <c r="T4" s="10">
        <v>0</v>
      </c>
      <c r="U4" s="11">
        <f>100*T4/$U$47</f>
        <v>0</v>
      </c>
      <c r="V4" s="10">
        <v>3</v>
      </c>
      <c r="W4" s="11">
        <f>100*V4/$W$47</f>
        <v>100</v>
      </c>
      <c r="X4" s="10">
        <v>0</v>
      </c>
      <c r="Y4" s="11">
        <f>100*X4/$Y$47</f>
        <v>0</v>
      </c>
      <c r="Z4" s="11">
        <v>1</v>
      </c>
      <c r="AA4" s="11">
        <f>100*Z4/$AA$47</f>
        <v>100</v>
      </c>
      <c r="AB4" s="11"/>
      <c r="AC4" s="11"/>
      <c r="AD4" s="11"/>
      <c r="AE4" s="11"/>
      <c r="AF4" s="7">
        <f>(C4+E4+G4+I4+K4+M4+O4+Q4+S4+U4+W4+Y4+AA4+AC4+AE4)/14</f>
        <v>47.429971988795515</v>
      </c>
      <c r="AG4" s="10">
        <v>5.5</v>
      </c>
      <c r="AH4" s="2">
        <f>100*AG4/$AH$47</f>
        <v>68.75</v>
      </c>
      <c r="AI4" s="10">
        <f>1.9+0.75</f>
        <v>2.65</v>
      </c>
      <c r="AJ4" s="2">
        <f>100*AI4/$AJ$47</f>
        <v>88.333333333333329</v>
      </c>
      <c r="AK4" s="10">
        <v>0</v>
      </c>
      <c r="AL4" s="2">
        <f>100*AK4/$AL$47</f>
        <v>0</v>
      </c>
      <c r="AM4" s="10">
        <v>0</v>
      </c>
      <c r="AN4" s="2">
        <f>100*AM4/$AN$47</f>
        <v>0</v>
      </c>
      <c r="AO4" s="7">
        <f>0.25*AH4+0.25*AJ4+0.25*AL4+0.25*AN4</f>
        <v>39.270833333333329</v>
      </c>
      <c r="AP4" s="21">
        <f>0.5*AF4+0.5*AO4</f>
        <v>43.350402661064422</v>
      </c>
    </row>
    <row r="5" spans="1:42">
      <c r="A5" s="1" t="s">
        <v>26</v>
      </c>
      <c r="B5" s="11">
        <v>1</v>
      </c>
      <c r="C5" s="11">
        <f t="shared" ref="C5" si="0">100*B5/$C$47</f>
        <v>100</v>
      </c>
      <c r="D5" s="11">
        <v>12</v>
      </c>
      <c r="E5" s="11">
        <f t="shared" ref="E5" si="1">100*D5/$E$47</f>
        <v>70.588235294117652</v>
      </c>
      <c r="F5" s="11">
        <v>1</v>
      </c>
      <c r="G5" s="11">
        <f>100*F5/$G$47</f>
        <v>100</v>
      </c>
      <c r="H5" s="11">
        <v>0</v>
      </c>
      <c r="I5" s="11">
        <f t="shared" ref="I5" si="2">100*H5/$I$47</f>
        <v>0</v>
      </c>
      <c r="J5" s="11">
        <v>0</v>
      </c>
      <c r="K5" s="11">
        <v>100</v>
      </c>
      <c r="L5" s="11">
        <v>1</v>
      </c>
      <c r="M5" s="11">
        <f t="shared" ref="M5" si="3">100*L5/$M$47</f>
        <v>100</v>
      </c>
      <c r="N5" s="11">
        <v>1</v>
      </c>
      <c r="O5" s="11">
        <f t="shared" ref="O5" si="4">100*N5/$O$47</f>
        <v>100</v>
      </c>
      <c r="P5" s="11">
        <v>6</v>
      </c>
      <c r="Q5" s="11">
        <f>100*P5/$Q$47</f>
        <v>100</v>
      </c>
      <c r="R5" s="11">
        <f>0.9*3.5</f>
        <v>3.15</v>
      </c>
      <c r="S5" s="11">
        <v>80</v>
      </c>
      <c r="T5" s="11">
        <v>0</v>
      </c>
      <c r="U5" s="11">
        <v>100</v>
      </c>
      <c r="V5" s="11">
        <v>3</v>
      </c>
      <c r="W5" s="11">
        <f>100*V5/$W$47</f>
        <v>100</v>
      </c>
      <c r="X5" s="11">
        <v>0.85</v>
      </c>
      <c r="Y5" s="11">
        <f>100*X5/$Y$47</f>
        <v>85</v>
      </c>
      <c r="Z5" s="11">
        <v>1</v>
      </c>
      <c r="AA5" s="11">
        <f>100*Z5/$AA$47</f>
        <v>100</v>
      </c>
      <c r="AB5" s="11"/>
      <c r="AC5" s="11"/>
      <c r="AD5" s="11"/>
      <c r="AE5" s="11"/>
      <c r="AF5" s="7">
        <f t="shared" ref="AF5:AF42" si="5">(C5+E5+G5+I5+K5+M5+O5+Q5+S5+U5+W5+Y5+AA5+AC5+AE5)/14</f>
        <v>81.113445378151255</v>
      </c>
      <c r="AG5" s="11">
        <v>4.5</v>
      </c>
      <c r="AH5" s="2">
        <f t="shared" ref="AH5" si="6">100*AG5/$AH$47</f>
        <v>56.25</v>
      </c>
      <c r="AI5" s="11">
        <v>1</v>
      </c>
      <c r="AJ5" s="2">
        <f>100*AI5/$AJ$47</f>
        <v>33.333333333333336</v>
      </c>
      <c r="AK5" s="11">
        <v>4</v>
      </c>
      <c r="AL5" s="2">
        <f t="shared" ref="AL5" si="7">100*AK5/$AL$47</f>
        <v>100</v>
      </c>
      <c r="AM5" s="11">
        <v>0</v>
      </c>
      <c r="AN5" s="2">
        <f>100*AM5/$AN$47</f>
        <v>0</v>
      </c>
      <c r="AO5" s="7">
        <f t="shared" ref="AO5:AO42" si="8">0.25*AH5+0.25*AJ5+0.25*AL5+0.25*AN5</f>
        <v>47.395833333333336</v>
      </c>
      <c r="AP5" s="21">
        <f t="shared" ref="AP5:AP42" si="9">0.5*AF5+0.5*AO5</f>
        <v>64.254639355742299</v>
      </c>
    </row>
    <row r="6" spans="1:42">
      <c r="A6" s="1" t="s">
        <v>27</v>
      </c>
      <c r="B6" s="11">
        <v>1</v>
      </c>
      <c r="C6" s="11">
        <f>100*B6/$C$47</f>
        <v>100</v>
      </c>
      <c r="D6" s="11">
        <v>12</v>
      </c>
      <c r="E6" s="11">
        <f>100*D6/$E$47</f>
        <v>70.588235294117652</v>
      </c>
      <c r="F6" s="11">
        <v>1</v>
      </c>
      <c r="G6" s="11">
        <f>100*F6/$G$47</f>
        <v>100</v>
      </c>
      <c r="H6" s="11">
        <v>0</v>
      </c>
      <c r="I6" s="11">
        <f>100*H6/$I$47</f>
        <v>0</v>
      </c>
      <c r="J6" s="11">
        <v>0</v>
      </c>
      <c r="K6" s="11">
        <v>90</v>
      </c>
      <c r="L6" s="11">
        <v>1</v>
      </c>
      <c r="M6" s="11">
        <f>100*L6/$M$47</f>
        <v>100</v>
      </c>
      <c r="N6" s="11">
        <v>1</v>
      </c>
      <c r="O6" s="11">
        <f>100*N6/$O$47</f>
        <v>100</v>
      </c>
      <c r="P6" s="11">
        <v>5.5</v>
      </c>
      <c r="Q6" s="11">
        <f>100*P6/$Q$47</f>
        <v>91.666666666666671</v>
      </c>
      <c r="R6" s="11">
        <v>3.15</v>
      </c>
      <c r="S6" s="11">
        <v>80</v>
      </c>
      <c r="T6" s="11">
        <v>0</v>
      </c>
      <c r="U6" s="11">
        <f>100*T6/$U$47</f>
        <v>0</v>
      </c>
      <c r="V6" s="11">
        <v>3</v>
      </c>
      <c r="W6" s="11">
        <f>100*V6/$W$47</f>
        <v>100</v>
      </c>
      <c r="X6" s="11">
        <v>1</v>
      </c>
      <c r="Y6" s="11">
        <f>100*X6/$Y$47</f>
        <v>100</v>
      </c>
      <c r="Z6" s="11">
        <v>1</v>
      </c>
      <c r="AA6" s="11">
        <f>100*Z6/$AA$47</f>
        <v>100</v>
      </c>
      <c r="AB6" s="11"/>
      <c r="AC6" s="11"/>
      <c r="AD6" s="11"/>
      <c r="AE6" s="11"/>
      <c r="AF6" s="7">
        <f t="shared" si="5"/>
        <v>73.732492997198875</v>
      </c>
      <c r="AG6" s="11">
        <v>4.5</v>
      </c>
      <c r="AH6" s="2">
        <f>100*AG6/$AH$47</f>
        <v>56.25</v>
      </c>
      <c r="AI6" s="11">
        <f>0.8+0.25</f>
        <v>1.05</v>
      </c>
      <c r="AJ6" s="2">
        <f>100*AI6/$AJ$47</f>
        <v>35</v>
      </c>
      <c r="AK6" s="11">
        <v>1.5</v>
      </c>
      <c r="AL6" s="2">
        <f>100*AK6/$AL$47</f>
        <v>37.5</v>
      </c>
      <c r="AM6" s="11">
        <v>0</v>
      </c>
      <c r="AN6" s="2">
        <f>100*AM6/$AN$47</f>
        <v>0</v>
      </c>
      <c r="AO6" s="7">
        <f t="shared" si="8"/>
        <v>32.1875</v>
      </c>
      <c r="AP6" s="21">
        <f t="shared" si="9"/>
        <v>52.959996498599438</v>
      </c>
    </row>
    <row r="7" spans="1:42">
      <c r="A7" s="1" t="s">
        <v>28</v>
      </c>
      <c r="B7" s="11">
        <v>1</v>
      </c>
      <c r="C7" s="11">
        <f>100*B7/$C$47</f>
        <v>100</v>
      </c>
      <c r="D7" s="11">
        <v>12</v>
      </c>
      <c r="E7" s="11">
        <f>100*D7/$E$47</f>
        <v>70.588235294117652</v>
      </c>
      <c r="F7" s="11">
        <v>0.95</v>
      </c>
      <c r="G7" s="11">
        <f>100*F7/$G$47</f>
        <v>95</v>
      </c>
      <c r="H7" s="11">
        <v>0</v>
      </c>
      <c r="I7" s="11">
        <f>100*H7/$I$47</f>
        <v>0</v>
      </c>
      <c r="J7" s="11">
        <v>0</v>
      </c>
      <c r="K7" s="11">
        <f>100*J7/$K$47</f>
        <v>0</v>
      </c>
      <c r="L7" s="11">
        <v>0</v>
      </c>
      <c r="M7" s="11">
        <f>100*L7/$M$47</f>
        <v>0</v>
      </c>
      <c r="N7" s="11">
        <v>0</v>
      </c>
      <c r="O7" s="11">
        <f>100*N7/$O$47</f>
        <v>0</v>
      </c>
      <c r="P7" s="11">
        <v>0</v>
      </c>
      <c r="Q7" s="11">
        <f>100*P7/$Q$47</f>
        <v>0</v>
      </c>
      <c r="R7" s="11">
        <v>0</v>
      </c>
      <c r="S7" s="11">
        <f>100*R7/$S$47</f>
        <v>0</v>
      </c>
      <c r="T7" s="11">
        <v>0</v>
      </c>
      <c r="U7" s="11">
        <f>100*T7/$U$47</f>
        <v>0</v>
      </c>
      <c r="V7" s="11">
        <v>0</v>
      </c>
      <c r="W7" s="11">
        <f>100*V7/$W$47</f>
        <v>0</v>
      </c>
      <c r="X7" s="11">
        <v>0</v>
      </c>
      <c r="Y7" s="11">
        <f>100*X7/$Y$47</f>
        <v>0</v>
      </c>
      <c r="Z7" s="11"/>
      <c r="AA7" s="11">
        <f>100*Z7/$AA$47</f>
        <v>0</v>
      </c>
      <c r="AB7" s="11"/>
      <c r="AC7" s="11"/>
      <c r="AD7" s="11"/>
      <c r="AE7" s="11"/>
      <c r="AF7" s="7">
        <f t="shared" si="5"/>
        <v>18.97058823529412</v>
      </c>
      <c r="AG7" s="11">
        <v>0</v>
      </c>
      <c r="AH7" s="2">
        <f>100*AG7/$AH$47</f>
        <v>0</v>
      </c>
      <c r="AI7" s="11">
        <v>0</v>
      </c>
      <c r="AJ7" s="2">
        <f>100*AI7/$AJ$47</f>
        <v>0</v>
      </c>
      <c r="AK7" s="11">
        <v>0</v>
      </c>
      <c r="AL7" s="2">
        <f>100*AK7/$AL$47</f>
        <v>0</v>
      </c>
      <c r="AM7" s="11">
        <v>0</v>
      </c>
      <c r="AN7" s="2">
        <f>100*AM7/$AN$47</f>
        <v>0</v>
      </c>
      <c r="AO7" s="7">
        <f t="shared" si="8"/>
        <v>0</v>
      </c>
      <c r="AP7" s="21">
        <f t="shared" si="9"/>
        <v>9.4852941176470598</v>
      </c>
    </row>
    <row r="8" spans="1:42">
      <c r="A8" s="1" t="s">
        <v>29</v>
      </c>
      <c r="B8" s="11">
        <v>1</v>
      </c>
      <c r="C8" s="11">
        <f>100*B8/$C$47</f>
        <v>100</v>
      </c>
      <c r="D8" s="11">
        <v>15</v>
      </c>
      <c r="E8" s="11">
        <f>100*D8/$E$47</f>
        <v>88.235294117647058</v>
      </c>
      <c r="F8" s="11">
        <v>1</v>
      </c>
      <c r="G8" s="11">
        <f>100*F8/$G$47</f>
        <v>100</v>
      </c>
      <c r="H8" s="11">
        <v>0</v>
      </c>
      <c r="I8" s="11">
        <f>100*H8/$I$47</f>
        <v>0</v>
      </c>
      <c r="J8" s="11">
        <v>0</v>
      </c>
      <c r="K8" s="11">
        <v>100</v>
      </c>
      <c r="L8" s="11">
        <v>1</v>
      </c>
      <c r="M8" s="11">
        <f>100*L8/$M$47</f>
        <v>100</v>
      </c>
      <c r="N8" s="11">
        <v>1</v>
      </c>
      <c r="O8" s="11">
        <f>100*N8/$O$47</f>
        <v>100</v>
      </c>
      <c r="P8" s="11">
        <v>6</v>
      </c>
      <c r="Q8" s="11">
        <f>100*P8/$Q$47</f>
        <v>100</v>
      </c>
      <c r="R8" s="11">
        <v>4</v>
      </c>
      <c r="S8" s="11">
        <f>100*R8/$S$47</f>
        <v>100</v>
      </c>
      <c r="T8" s="11">
        <v>0</v>
      </c>
      <c r="U8" s="11">
        <v>100</v>
      </c>
      <c r="V8" s="11">
        <v>3</v>
      </c>
      <c r="W8" s="11">
        <f>100*V8/$W$47</f>
        <v>100</v>
      </c>
      <c r="X8" s="11">
        <v>1</v>
      </c>
      <c r="Y8" s="11">
        <f>100*X8/$Y$47</f>
        <v>100</v>
      </c>
      <c r="Z8" s="11">
        <v>1</v>
      </c>
      <c r="AA8" s="11">
        <f>100*Z8/$AA$47</f>
        <v>100</v>
      </c>
      <c r="AB8" s="11"/>
      <c r="AC8" s="11"/>
      <c r="AD8" s="11"/>
      <c r="AE8" s="11"/>
      <c r="AF8" s="7">
        <f t="shared" si="5"/>
        <v>84.87394957983193</v>
      </c>
      <c r="AG8" s="11">
        <v>7</v>
      </c>
      <c r="AH8" s="2">
        <f>100*AG8/$AH$47</f>
        <v>87.5</v>
      </c>
      <c r="AI8" s="11">
        <v>3</v>
      </c>
      <c r="AJ8" s="2">
        <f>100*AI8/$AJ$47</f>
        <v>100</v>
      </c>
      <c r="AK8" s="11">
        <v>4</v>
      </c>
      <c r="AL8" s="2">
        <f>100*AK8/$AL$47</f>
        <v>100</v>
      </c>
      <c r="AM8" s="11">
        <v>0</v>
      </c>
      <c r="AN8" s="2">
        <f>100*AM8/$AN$47</f>
        <v>0</v>
      </c>
      <c r="AO8" s="7">
        <f t="shared" si="8"/>
        <v>71.875</v>
      </c>
      <c r="AP8" s="21">
        <f t="shared" si="9"/>
        <v>78.374474789915965</v>
      </c>
    </row>
    <row r="9" spans="1:42">
      <c r="A9" s="1" t="s">
        <v>30</v>
      </c>
      <c r="B9" s="11">
        <v>1</v>
      </c>
      <c r="C9" s="11">
        <f>100*B9/$C$47</f>
        <v>100</v>
      </c>
      <c r="D9" s="11">
        <v>15</v>
      </c>
      <c r="E9" s="11">
        <f>100*D9/$E$47</f>
        <v>88.235294117647058</v>
      </c>
      <c r="F9" s="11">
        <v>1</v>
      </c>
      <c r="G9" s="11">
        <f>100*F9/$G$47</f>
        <v>100</v>
      </c>
      <c r="H9" s="11">
        <v>0</v>
      </c>
      <c r="I9" s="11">
        <f>100*H9/$I$47</f>
        <v>0</v>
      </c>
      <c r="J9" s="11">
        <v>0</v>
      </c>
      <c r="K9" s="11">
        <v>100</v>
      </c>
      <c r="L9" s="11">
        <v>1</v>
      </c>
      <c r="M9" s="11">
        <f>100*L9/$M$47</f>
        <v>100</v>
      </c>
      <c r="N9" s="11">
        <v>1</v>
      </c>
      <c r="O9" s="11">
        <f>100*N9/$O$47</f>
        <v>100</v>
      </c>
      <c r="P9" s="11">
        <v>5.5</v>
      </c>
      <c r="Q9" s="11">
        <f>100*P9/$Q$47</f>
        <v>91.666666666666671</v>
      </c>
      <c r="R9" s="11">
        <v>0</v>
      </c>
      <c r="S9" s="11">
        <v>90</v>
      </c>
      <c r="T9" s="11">
        <v>0</v>
      </c>
      <c r="U9" s="11">
        <f>100*T9/$U$47</f>
        <v>0</v>
      </c>
      <c r="V9" s="11">
        <v>0</v>
      </c>
      <c r="W9" s="11">
        <f>100*V9/$W$47</f>
        <v>0</v>
      </c>
      <c r="X9" s="11">
        <v>0.9</v>
      </c>
      <c r="Y9" s="11">
        <f>100*X9/$Y$47</f>
        <v>90</v>
      </c>
      <c r="Z9" s="11">
        <v>1</v>
      </c>
      <c r="AA9" s="11">
        <f>100*Z9/$AA$47</f>
        <v>100</v>
      </c>
      <c r="AB9" s="11"/>
      <c r="AC9" s="11"/>
      <c r="AD9" s="11"/>
      <c r="AE9" s="11"/>
      <c r="AF9" s="7">
        <f t="shared" si="5"/>
        <v>68.564425770308119</v>
      </c>
      <c r="AG9" s="11">
        <v>4.5</v>
      </c>
      <c r="AH9" s="2">
        <f>100*AG9/$AH$47</f>
        <v>56.25</v>
      </c>
      <c r="AI9" s="11">
        <v>1.3</v>
      </c>
      <c r="AJ9" s="2">
        <f>100*AI9/$AJ$47</f>
        <v>43.333333333333336</v>
      </c>
      <c r="AK9" s="11">
        <v>3.75</v>
      </c>
      <c r="AL9" s="2">
        <f>100*AK9/$AL$47</f>
        <v>93.75</v>
      </c>
      <c r="AM9" s="11">
        <v>0</v>
      </c>
      <c r="AN9" s="2">
        <f>100*AM9/$AN$47</f>
        <v>0</v>
      </c>
      <c r="AO9" s="7">
        <f>0.25*AH9+0.25*AJ9+0.25*AL9+0.25*AN9+5</f>
        <v>53.333333333333336</v>
      </c>
      <c r="AP9" s="21">
        <f t="shared" si="9"/>
        <v>60.948879551820724</v>
      </c>
    </row>
    <row r="10" spans="1:42">
      <c r="A10" s="1" t="s">
        <v>31</v>
      </c>
      <c r="B10" s="11">
        <v>0</v>
      </c>
      <c r="C10" s="11">
        <f>100*B10/$C$47</f>
        <v>0</v>
      </c>
      <c r="D10" s="11">
        <v>13</v>
      </c>
      <c r="E10" s="11">
        <f>100*D10/$E$47</f>
        <v>76.470588235294116</v>
      </c>
      <c r="F10" s="11">
        <v>1</v>
      </c>
      <c r="G10" s="11">
        <f>100*F10/$G$47</f>
        <v>100</v>
      </c>
      <c r="H10" s="11">
        <v>0</v>
      </c>
      <c r="I10" s="11">
        <f>100*H10/$I$47</f>
        <v>0</v>
      </c>
      <c r="J10" s="11">
        <v>0</v>
      </c>
      <c r="K10" s="11">
        <f>100*J10/$K$47</f>
        <v>0</v>
      </c>
      <c r="L10" s="11">
        <v>1</v>
      </c>
      <c r="M10" s="11">
        <f>100*L10/$M$47</f>
        <v>100</v>
      </c>
      <c r="N10" s="11">
        <v>1</v>
      </c>
      <c r="O10" s="11">
        <f>100*N10/$O$47</f>
        <v>100</v>
      </c>
      <c r="P10" s="11">
        <v>5.5</v>
      </c>
      <c r="Q10" s="11">
        <f>100*P10/$Q$47</f>
        <v>91.666666666666671</v>
      </c>
      <c r="R10" s="11">
        <v>0</v>
      </c>
      <c r="S10" s="11">
        <v>90</v>
      </c>
      <c r="T10" s="11">
        <v>0</v>
      </c>
      <c r="U10" s="11">
        <v>100</v>
      </c>
      <c r="V10" s="11">
        <v>0</v>
      </c>
      <c r="W10" s="11">
        <f>100*V10/$W$47</f>
        <v>0</v>
      </c>
      <c r="X10" s="11">
        <v>0.9</v>
      </c>
      <c r="Y10" s="11">
        <f>100*X10/$Y$47</f>
        <v>90</v>
      </c>
      <c r="Z10" s="11">
        <v>1</v>
      </c>
      <c r="AA10" s="11">
        <f>100*Z10/$AA$47</f>
        <v>100</v>
      </c>
      <c r="AB10" s="11"/>
      <c r="AC10" s="11"/>
      <c r="AD10" s="11"/>
      <c r="AE10" s="11"/>
      <c r="AF10" s="7">
        <f t="shared" si="5"/>
        <v>60.581232492997209</v>
      </c>
      <c r="AG10" s="11">
        <v>5</v>
      </c>
      <c r="AH10" s="2">
        <f>100*AG10/$AH$47</f>
        <v>62.5</v>
      </c>
      <c r="AI10" s="11">
        <v>1.25</v>
      </c>
      <c r="AJ10" s="2">
        <f>100*AI10/$AJ$47</f>
        <v>41.666666666666664</v>
      </c>
      <c r="AK10" s="11">
        <v>2</v>
      </c>
      <c r="AL10" s="2">
        <f>100*AK10/$AL$47</f>
        <v>50</v>
      </c>
      <c r="AM10" s="11">
        <v>0</v>
      </c>
      <c r="AN10" s="2">
        <f>100*AM10/$AN$47</f>
        <v>0</v>
      </c>
      <c r="AO10" s="7">
        <f t="shared" si="8"/>
        <v>38.541666666666664</v>
      </c>
      <c r="AP10" s="21">
        <f t="shared" si="9"/>
        <v>49.561449579831937</v>
      </c>
    </row>
    <row r="11" spans="1:42">
      <c r="A11" s="1" t="s">
        <v>32</v>
      </c>
      <c r="B11" s="11">
        <v>1</v>
      </c>
      <c r="C11" s="11">
        <f>100*B11/$C$47</f>
        <v>100</v>
      </c>
      <c r="D11" s="11">
        <v>12</v>
      </c>
      <c r="E11" s="11">
        <f>100*D11/$E$47</f>
        <v>70.588235294117652</v>
      </c>
      <c r="F11" s="11">
        <v>1</v>
      </c>
      <c r="G11" s="11">
        <f>100*F11/$G$47</f>
        <v>100</v>
      </c>
      <c r="H11" s="11">
        <v>0</v>
      </c>
      <c r="I11" s="11">
        <f>100*H11/$I$47</f>
        <v>0</v>
      </c>
      <c r="J11" s="11">
        <v>0</v>
      </c>
      <c r="K11" s="11">
        <v>85</v>
      </c>
      <c r="L11" s="11">
        <v>1</v>
      </c>
      <c r="M11" s="11">
        <f>100*L11/$M$47</f>
        <v>100</v>
      </c>
      <c r="N11" s="11">
        <v>1</v>
      </c>
      <c r="O11" s="11">
        <f>100*N11/$O$47</f>
        <v>100</v>
      </c>
      <c r="P11" s="11">
        <v>6</v>
      </c>
      <c r="Q11" s="11">
        <f>100*P11/$Q$47</f>
        <v>100</v>
      </c>
      <c r="R11" s="11">
        <v>0</v>
      </c>
      <c r="S11" s="11">
        <v>90</v>
      </c>
      <c r="T11" s="11">
        <v>0</v>
      </c>
      <c r="U11" s="11">
        <f>100*T11/$U$47</f>
        <v>0</v>
      </c>
      <c r="V11" s="11">
        <v>0</v>
      </c>
      <c r="W11" s="11">
        <f>100*V11/$W$47</f>
        <v>0</v>
      </c>
      <c r="X11" s="11">
        <v>1</v>
      </c>
      <c r="Y11" s="11">
        <f>100*X11/$Y$47</f>
        <v>100</v>
      </c>
      <c r="Z11" s="11">
        <v>1</v>
      </c>
      <c r="AA11" s="11">
        <f>100*Z11/$AA$47</f>
        <v>100</v>
      </c>
      <c r="AB11" s="11"/>
      <c r="AC11" s="11"/>
      <c r="AD11" s="11"/>
      <c r="AE11" s="11"/>
      <c r="AF11" s="7">
        <f t="shared" si="5"/>
        <v>67.542016806722685</v>
      </c>
      <c r="AG11" s="11">
        <v>6</v>
      </c>
      <c r="AH11" s="2">
        <f>100*AG11/$AH$47</f>
        <v>75</v>
      </c>
      <c r="AI11" s="11">
        <v>1.75</v>
      </c>
      <c r="AJ11" s="2">
        <f>100*AI11/$AJ$47</f>
        <v>58.333333333333336</v>
      </c>
      <c r="AK11" s="11">
        <v>4</v>
      </c>
      <c r="AL11" s="2">
        <f>100*AK11/$AL$47</f>
        <v>100</v>
      </c>
      <c r="AM11" s="11">
        <v>0</v>
      </c>
      <c r="AN11" s="2">
        <f>100*AM11/$AN$47</f>
        <v>0</v>
      </c>
      <c r="AO11" s="7">
        <f t="shared" si="8"/>
        <v>58.333333333333336</v>
      </c>
      <c r="AP11" s="21">
        <f t="shared" si="9"/>
        <v>62.937675070028007</v>
      </c>
    </row>
    <row r="12" spans="1:42">
      <c r="A12" s="1" t="s">
        <v>33</v>
      </c>
      <c r="B12" s="11">
        <v>0.9</v>
      </c>
      <c r="C12" s="11">
        <f>100*B12/$C$47</f>
        <v>90</v>
      </c>
      <c r="D12" s="11">
        <v>0</v>
      </c>
      <c r="E12" s="11">
        <f>100*D12/$E$47</f>
        <v>0</v>
      </c>
      <c r="F12" s="11">
        <v>0.95</v>
      </c>
      <c r="G12" s="11">
        <f>100*F12/$G$47</f>
        <v>95</v>
      </c>
      <c r="H12" s="11">
        <v>0</v>
      </c>
      <c r="I12" s="11">
        <f>100*H12/$I$47</f>
        <v>0</v>
      </c>
      <c r="J12" s="11">
        <v>0</v>
      </c>
      <c r="K12" s="11">
        <v>100</v>
      </c>
      <c r="L12" s="11">
        <v>0</v>
      </c>
      <c r="M12" s="11">
        <v>100</v>
      </c>
      <c r="N12" s="11">
        <v>1</v>
      </c>
      <c r="O12" s="11">
        <f>100*N12/$O$47</f>
        <v>100</v>
      </c>
      <c r="P12" s="11">
        <v>5.5</v>
      </c>
      <c r="Q12" s="11">
        <f>100*P12/$Q$47</f>
        <v>91.666666666666671</v>
      </c>
      <c r="R12" s="11">
        <v>0</v>
      </c>
      <c r="S12" s="11">
        <v>90</v>
      </c>
      <c r="T12" s="11">
        <v>0</v>
      </c>
      <c r="U12" s="11">
        <f>100*T12/$U$47</f>
        <v>0</v>
      </c>
      <c r="V12" s="11">
        <v>0</v>
      </c>
      <c r="W12" s="11">
        <f>100*V12/$W$47</f>
        <v>0</v>
      </c>
      <c r="X12" s="11">
        <v>0.9</v>
      </c>
      <c r="Y12" s="11">
        <f>100*X12/$Y$47</f>
        <v>90</v>
      </c>
      <c r="Z12" s="11"/>
      <c r="AA12" s="11">
        <v>100</v>
      </c>
      <c r="AB12" s="11"/>
      <c r="AC12" s="11"/>
      <c r="AD12" s="11"/>
      <c r="AE12" s="11"/>
      <c r="AF12" s="7">
        <f t="shared" si="5"/>
        <v>61.19047619047619</v>
      </c>
      <c r="AG12" s="11">
        <v>0</v>
      </c>
      <c r="AH12" s="2">
        <f>100*AG12/$AH$47</f>
        <v>0</v>
      </c>
      <c r="AI12" s="11">
        <v>0</v>
      </c>
      <c r="AJ12" s="2">
        <f>100*AI12/$AJ$47</f>
        <v>0</v>
      </c>
      <c r="AK12" s="11">
        <v>0.25</v>
      </c>
      <c r="AL12" s="2">
        <f>100*AK12/$AL$47</f>
        <v>6.25</v>
      </c>
      <c r="AM12" s="11">
        <v>0</v>
      </c>
      <c r="AN12" s="2">
        <f>100*AM12/$AN$47</f>
        <v>0</v>
      </c>
      <c r="AO12" s="7">
        <f t="shared" si="8"/>
        <v>1.5625</v>
      </c>
      <c r="AP12" s="21">
        <f t="shared" si="9"/>
        <v>31.376488095238095</v>
      </c>
    </row>
    <row r="13" spans="1:42">
      <c r="A13" s="1" t="s">
        <v>34</v>
      </c>
      <c r="B13" s="11">
        <v>1</v>
      </c>
      <c r="C13" s="11">
        <f>100*B13/$C$47</f>
        <v>100</v>
      </c>
      <c r="D13" s="11">
        <v>13</v>
      </c>
      <c r="E13" s="11">
        <f>100*D13/$E$47</f>
        <v>76.470588235294116</v>
      </c>
      <c r="F13" s="11">
        <v>0.95</v>
      </c>
      <c r="G13" s="11">
        <f>100*F13/$G$47</f>
        <v>95</v>
      </c>
      <c r="H13" s="11">
        <v>0</v>
      </c>
      <c r="I13" s="11">
        <f>100*H13/$I$47</f>
        <v>0</v>
      </c>
      <c r="J13" s="11">
        <v>0</v>
      </c>
      <c r="K13" s="11">
        <v>85</v>
      </c>
      <c r="L13" s="11">
        <v>0</v>
      </c>
      <c r="M13" s="11">
        <v>100</v>
      </c>
      <c r="N13" s="11">
        <v>1</v>
      </c>
      <c r="O13" s="11">
        <f>100*N13/$O$47</f>
        <v>100</v>
      </c>
      <c r="P13" s="11">
        <v>5</v>
      </c>
      <c r="Q13" s="11">
        <f>100*P13/$Q$47</f>
        <v>83.333333333333329</v>
      </c>
      <c r="R13" s="11">
        <v>0</v>
      </c>
      <c r="S13" s="11">
        <v>90</v>
      </c>
      <c r="T13" s="11">
        <v>0</v>
      </c>
      <c r="U13" s="11">
        <f>100*T13/$U$47</f>
        <v>0</v>
      </c>
      <c r="V13" s="11">
        <v>0</v>
      </c>
      <c r="W13" s="11">
        <f>100*V13/$W$47</f>
        <v>0</v>
      </c>
      <c r="X13" s="11">
        <v>0</v>
      </c>
      <c r="Y13" s="11">
        <f>100*X13/$Y$47</f>
        <v>0</v>
      </c>
      <c r="Z13" s="11"/>
      <c r="AA13" s="11">
        <f>100*Z13/$AA$47</f>
        <v>0</v>
      </c>
      <c r="AB13" s="11"/>
      <c r="AC13" s="11"/>
      <c r="AD13" s="11"/>
      <c r="AE13" s="11"/>
      <c r="AF13" s="7">
        <f t="shared" si="5"/>
        <v>52.128851540616253</v>
      </c>
      <c r="AG13" s="11">
        <v>3.5</v>
      </c>
      <c r="AH13" s="2">
        <f>100*AG13/$AH$47</f>
        <v>43.75</v>
      </c>
      <c r="AI13" s="11">
        <v>2</v>
      </c>
      <c r="AJ13" s="2">
        <f>100*AI13/$AJ$47</f>
        <v>66.666666666666671</v>
      </c>
      <c r="AK13" s="11">
        <v>3</v>
      </c>
      <c r="AL13" s="2">
        <f>100*AK13/$AL$47</f>
        <v>75</v>
      </c>
      <c r="AM13" s="11">
        <v>0</v>
      </c>
      <c r="AN13" s="2">
        <f>100*AM13/$AN$47</f>
        <v>0</v>
      </c>
      <c r="AO13" s="7">
        <f t="shared" si="8"/>
        <v>46.354166666666671</v>
      </c>
      <c r="AP13" s="21">
        <f t="shared" si="9"/>
        <v>49.241509103641462</v>
      </c>
    </row>
    <row r="14" spans="1:42">
      <c r="A14" s="1" t="s">
        <v>35</v>
      </c>
      <c r="B14" s="11">
        <v>1</v>
      </c>
      <c r="C14" s="11">
        <f>100*B14/$C$47</f>
        <v>100</v>
      </c>
      <c r="D14" s="11">
        <v>15</v>
      </c>
      <c r="E14" s="11">
        <f>100*D14/$E$47</f>
        <v>88.235294117647058</v>
      </c>
      <c r="F14" s="11">
        <v>1</v>
      </c>
      <c r="G14" s="11">
        <f>100*F14/$G$47</f>
        <v>100</v>
      </c>
      <c r="H14" s="11">
        <v>0</v>
      </c>
      <c r="I14" s="11">
        <f>100*H14/$I$47</f>
        <v>0</v>
      </c>
      <c r="J14" s="11">
        <v>0</v>
      </c>
      <c r="K14" s="11">
        <v>100</v>
      </c>
      <c r="L14" s="11">
        <v>0</v>
      </c>
      <c r="M14" s="11">
        <v>100</v>
      </c>
      <c r="N14" s="11">
        <v>1</v>
      </c>
      <c r="O14" s="11">
        <f>100*N14/$O$47</f>
        <v>100</v>
      </c>
      <c r="P14" s="11">
        <v>5</v>
      </c>
      <c r="Q14" s="11">
        <f>100*P14/$Q$47</f>
        <v>83.333333333333329</v>
      </c>
      <c r="R14" s="11">
        <v>4</v>
      </c>
      <c r="S14" s="11">
        <f>100*R14/$S$47</f>
        <v>100</v>
      </c>
      <c r="T14" s="11">
        <v>0</v>
      </c>
      <c r="U14" s="11">
        <f>100*T14/$U$47</f>
        <v>0</v>
      </c>
      <c r="V14" s="11">
        <v>0</v>
      </c>
      <c r="W14" s="11">
        <f>100*V14/$W$47</f>
        <v>0</v>
      </c>
      <c r="X14" s="11">
        <v>0</v>
      </c>
      <c r="Y14" s="11">
        <f>100*X14/$Y$47</f>
        <v>0</v>
      </c>
      <c r="Z14" s="11"/>
      <c r="AA14" s="11">
        <f>100*Z14/$AA$47</f>
        <v>0</v>
      </c>
      <c r="AB14" s="11"/>
      <c r="AC14" s="11"/>
      <c r="AD14" s="11"/>
      <c r="AE14" s="11"/>
      <c r="AF14" s="7">
        <f t="shared" si="5"/>
        <v>55.112044817927178</v>
      </c>
      <c r="AG14" s="11">
        <v>5.5</v>
      </c>
      <c r="AH14" s="2">
        <f>100*AG14/$AH$47</f>
        <v>68.75</v>
      </c>
      <c r="AI14" s="11">
        <v>0</v>
      </c>
      <c r="AJ14" s="2">
        <f>100*AI14/$AJ$47</f>
        <v>0</v>
      </c>
      <c r="AK14" s="11">
        <v>0</v>
      </c>
      <c r="AL14" s="2">
        <f>100*AK14/$AL$47</f>
        <v>0</v>
      </c>
      <c r="AM14" s="11">
        <v>0</v>
      </c>
      <c r="AN14" s="2">
        <f>100*AM14/$AN$47</f>
        <v>0</v>
      </c>
      <c r="AO14" s="7">
        <f t="shared" si="8"/>
        <v>17.1875</v>
      </c>
      <c r="AP14" s="21">
        <f t="shared" si="9"/>
        <v>36.149772408963585</v>
      </c>
    </row>
    <row r="15" spans="1:42">
      <c r="A15" s="1" t="s">
        <v>36</v>
      </c>
      <c r="B15" s="11">
        <v>1</v>
      </c>
      <c r="C15" s="11">
        <f>100*B15/$C$47</f>
        <v>100</v>
      </c>
      <c r="D15" s="11">
        <v>12</v>
      </c>
      <c r="E15" s="11">
        <f>100*D15/$E$47</f>
        <v>70.588235294117652</v>
      </c>
      <c r="F15" s="11">
        <v>0.9</v>
      </c>
      <c r="G15" s="11">
        <f>100*F15/$G$47</f>
        <v>90</v>
      </c>
      <c r="H15" s="11">
        <v>0</v>
      </c>
      <c r="I15" s="11">
        <f>100*H15/$I$47</f>
        <v>0</v>
      </c>
      <c r="J15" s="11">
        <v>0</v>
      </c>
      <c r="K15" s="11">
        <v>100</v>
      </c>
      <c r="L15" s="11">
        <v>1</v>
      </c>
      <c r="M15" s="11">
        <f>100*L15/$M$47</f>
        <v>100</v>
      </c>
      <c r="N15" s="11">
        <v>1</v>
      </c>
      <c r="O15" s="11">
        <f>100*N15/$O$47</f>
        <v>100</v>
      </c>
      <c r="P15" s="11">
        <v>5.5</v>
      </c>
      <c r="Q15" s="11">
        <f>100*P15/$Q$47</f>
        <v>91.666666666666671</v>
      </c>
      <c r="R15" s="11">
        <v>0</v>
      </c>
      <c r="S15" s="11">
        <v>90</v>
      </c>
      <c r="T15" s="11">
        <v>0</v>
      </c>
      <c r="U15" s="11">
        <f>100*T15/$U$47</f>
        <v>0</v>
      </c>
      <c r="V15" s="11">
        <v>0</v>
      </c>
      <c r="W15" s="11">
        <f>100*V15/$W$47</f>
        <v>0</v>
      </c>
      <c r="X15" s="11">
        <v>0.9</v>
      </c>
      <c r="Y15" s="11">
        <f>100*X15/$Y$47</f>
        <v>90</v>
      </c>
      <c r="Z15" s="11"/>
      <c r="AA15" s="11">
        <f>100*Z15/$AA$47</f>
        <v>0</v>
      </c>
      <c r="AB15" s="11"/>
      <c r="AC15" s="11"/>
      <c r="AD15" s="11"/>
      <c r="AE15" s="11"/>
      <c r="AF15" s="7">
        <f t="shared" si="5"/>
        <v>59.44677871148459</v>
      </c>
      <c r="AG15" s="11">
        <v>3.5</v>
      </c>
      <c r="AH15" s="2">
        <f>100*AG15/$AH$47</f>
        <v>43.75</v>
      </c>
      <c r="AI15" s="11">
        <v>0.7</v>
      </c>
      <c r="AJ15" s="2">
        <f>100*AI15/$AJ$47</f>
        <v>23.333333333333332</v>
      </c>
      <c r="AK15" s="11">
        <v>0</v>
      </c>
      <c r="AL15" s="2">
        <f>100*AK15/$AL$47</f>
        <v>0</v>
      </c>
      <c r="AM15" s="11">
        <v>0</v>
      </c>
      <c r="AN15" s="2">
        <f>100*AM15/$AN$47</f>
        <v>0</v>
      </c>
      <c r="AO15" s="7">
        <f t="shared" si="8"/>
        <v>16.770833333333332</v>
      </c>
      <c r="AP15" s="21">
        <f t="shared" si="9"/>
        <v>38.108806022408963</v>
      </c>
    </row>
    <row r="16" spans="1:42">
      <c r="A16" s="1" t="s">
        <v>37</v>
      </c>
      <c r="B16" s="11">
        <v>1</v>
      </c>
      <c r="C16" s="11">
        <f>100*B16/$C$47</f>
        <v>100</v>
      </c>
      <c r="D16" s="11">
        <v>15</v>
      </c>
      <c r="E16" s="11">
        <f t="shared" ref="E16:E18" si="10">100*D16/$E$47</f>
        <v>88.235294117647058</v>
      </c>
      <c r="F16" s="11">
        <v>1</v>
      </c>
      <c r="G16" s="11">
        <f>100*F16/$G$47</f>
        <v>100</v>
      </c>
      <c r="H16" s="11">
        <v>0</v>
      </c>
      <c r="I16" s="11">
        <f t="shared" ref="I16:I18" si="11">100*H16/$I$47</f>
        <v>0</v>
      </c>
      <c r="J16" s="11">
        <v>0</v>
      </c>
      <c r="K16" s="11">
        <v>100</v>
      </c>
      <c r="L16" s="11">
        <v>1</v>
      </c>
      <c r="M16" s="11">
        <f>100*L16/$M$47</f>
        <v>100</v>
      </c>
      <c r="N16" s="11">
        <v>1</v>
      </c>
      <c r="O16" s="11">
        <f>100*N16/$O$47</f>
        <v>100</v>
      </c>
      <c r="P16" s="11">
        <v>5.5</v>
      </c>
      <c r="Q16" s="11">
        <f>100*P16/$Q$47</f>
        <v>91.666666666666671</v>
      </c>
      <c r="R16" s="11">
        <v>0</v>
      </c>
      <c r="S16" s="11">
        <v>90</v>
      </c>
      <c r="T16" s="11">
        <v>0</v>
      </c>
      <c r="U16" s="11">
        <f>100*T16/$U$47</f>
        <v>0</v>
      </c>
      <c r="V16" s="11">
        <v>0</v>
      </c>
      <c r="W16" s="11">
        <f>100*V16/$W$47</f>
        <v>0</v>
      </c>
      <c r="X16" s="11">
        <v>0.9</v>
      </c>
      <c r="Y16" s="11">
        <f>100*X16/$Y$47</f>
        <v>90</v>
      </c>
      <c r="Z16" s="11">
        <v>1</v>
      </c>
      <c r="AA16" s="11">
        <f>100*Z16/$AA$47</f>
        <v>100</v>
      </c>
      <c r="AB16" s="11"/>
      <c r="AC16" s="11"/>
      <c r="AD16" s="11"/>
      <c r="AE16" s="11"/>
      <c r="AF16" s="7">
        <f t="shared" si="5"/>
        <v>68.564425770308119</v>
      </c>
      <c r="AG16" s="11">
        <v>7.5</v>
      </c>
      <c r="AH16" s="2">
        <f>100*AG16/$AH$47</f>
        <v>93.75</v>
      </c>
      <c r="AI16" s="11">
        <f>0.125+1+1</f>
        <v>2.125</v>
      </c>
      <c r="AJ16" s="2">
        <f>100*AI16/$AJ$47</f>
        <v>70.833333333333329</v>
      </c>
      <c r="AK16" s="11">
        <v>0.75</v>
      </c>
      <c r="AL16" s="2">
        <f>100*AK16/$AL$47</f>
        <v>18.75</v>
      </c>
      <c r="AM16" s="11">
        <v>0</v>
      </c>
      <c r="AN16" s="2">
        <f>100*AM16/$AN$47</f>
        <v>0</v>
      </c>
      <c r="AO16" s="7">
        <f t="shared" si="8"/>
        <v>45.833333333333329</v>
      </c>
      <c r="AP16" s="21">
        <f t="shared" si="9"/>
        <v>57.198879551820724</v>
      </c>
    </row>
    <row r="17" spans="1:42">
      <c r="A17" s="1" t="s">
        <v>38</v>
      </c>
      <c r="B17" s="11">
        <v>1</v>
      </c>
      <c r="C17" s="11">
        <f>100*B17/$C$47</f>
        <v>100</v>
      </c>
      <c r="D17" s="11">
        <v>11</v>
      </c>
      <c r="E17" s="11">
        <f t="shared" si="10"/>
        <v>64.705882352941174</v>
      </c>
      <c r="F17" s="11">
        <v>1</v>
      </c>
      <c r="G17" s="11">
        <f>100*F17/$G$47</f>
        <v>100</v>
      </c>
      <c r="H17" s="11"/>
      <c r="I17" s="11">
        <f t="shared" si="11"/>
        <v>0</v>
      </c>
      <c r="J17" s="11"/>
      <c r="K17" s="11">
        <v>85</v>
      </c>
      <c r="L17" s="11">
        <v>1</v>
      </c>
      <c r="M17" s="11">
        <f t="shared" ref="M17:M18" si="12">100*L17/$M$47</f>
        <v>100</v>
      </c>
      <c r="N17" s="11">
        <v>1</v>
      </c>
      <c r="O17" s="11">
        <f>100*N17/$O$47</f>
        <v>100</v>
      </c>
      <c r="P17" s="11">
        <v>5</v>
      </c>
      <c r="Q17" s="11">
        <f t="shared" ref="Q17:Q18" si="13">100*P17/$Q$47</f>
        <v>83.333333333333329</v>
      </c>
      <c r="R17" s="11"/>
      <c r="S17" s="11">
        <v>90</v>
      </c>
      <c r="T17" s="11"/>
      <c r="U17" s="11"/>
      <c r="V17" s="11"/>
      <c r="W17" s="11"/>
      <c r="X17" s="11">
        <v>0.9</v>
      </c>
      <c r="Y17" s="11">
        <f t="shared" ref="Y17:Y18" si="14">100*X17/$Y$47</f>
        <v>90</v>
      </c>
      <c r="Z17" s="11">
        <v>1</v>
      </c>
      <c r="AA17" s="11">
        <f>100*Z17/$AA$47</f>
        <v>100</v>
      </c>
      <c r="AB17" s="11"/>
      <c r="AC17" s="11"/>
      <c r="AD17" s="11"/>
      <c r="AE17" s="11"/>
      <c r="AF17" s="7">
        <f t="shared" si="5"/>
        <v>65.217086834733905</v>
      </c>
      <c r="AG17" s="11">
        <v>7.25</v>
      </c>
      <c r="AH17" s="2">
        <f t="shared" ref="AH17:AH18" si="15">100*AG17/$AH$47</f>
        <v>90.625</v>
      </c>
      <c r="AI17" s="11">
        <v>2.7</v>
      </c>
      <c r="AJ17" s="2">
        <f>100*AI17/$AJ$47</f>
        <v>90</v>
      </c>
      <c r="AK17" s="11">
        <v>1.5</v>
      </c>
      <c r="AL17" s="2">
        <f>100*AK17/$AL$47</f>
        <v>37.5</v>
      </c>
      <c r="AM17" s="11"/>
      <c r="AN17" s="2"/>
      <c r="AO17" s="7">
        <f t="shared" si="8"/>
        <v>54.53125</v>
      </c>
      <c r="AP17" s="21">
        <f t="shared" si="9"/>
        <v>59.874168417366953</v>
      </c>
    </row>
    <row r="18" spans="1:42">
      <c r="A18" s="1" t="s">
        <v>39</v>
      </c>
      <c r="B18" s="11">
        <v>1</v>
      </c>
      <c r="C18" s="11">
        <f>100*B18/$C$47</f>
        <v>100</v>
      </c>
      <c r="D18" s="11">
        <v>14</v>
      </c>
      <c r="E18" s="11">
        <f t="shared" si="10"/>
        <v>82.352941176470594</v>
      </c>
      <c r="F18" s="11">
        <v>1</v>
      </c>
      <c r="G18" s="11">
        <f>100*F18/$G$47</f>
        <v>100</v>
      </c>
      <c r="H18" s="11">
        <v>0</v>
      </c>
      <c r="I18" s="11">
        <f t="shared" si="11"/>
        <v>0</v>
      </c>
      <c r="J18" s="11">
        <v>0</v>
      </c>
      <c r="K18" s="11">
        <v>70</v>
      </c>
      <c r="L18" s="11">
        <v>1</v>
      </c>
      <c r="M18" s="11">
        <f t="shared" si="12"/>
        <v>100</v>
      </c>
      <c r="N18" s="11">
        <v>1</v>
      </c>
      <c r="O18" s="11">
        <f>100*N18/$O$47</f>
        <v>100</v>
      </c>
      <c r="P18" s="11">
        <v>6</v>
      </c>
      <c r="Q18" s="11">
        <f t="shared" si="13"/>
        <v>100</v>
      </c>
      <c r="R18" s="11">
        <v>0</v>
      </c>
      <c r="S18" s="11">
        <f>100*R18/$S$47</f>
        <v>0</v>
      </c>
      <c r="T18" s="11">
        <v>0</v>
      </c>
      <c r="U18" s="11">
        <f>100*T18/$U$47</f>
        <v>0</v>
      </c>
      <c r="V18" s="11">
        <v>0</v>
      </c>
      <c r="W18" s="11">
        <f>100*V18/$W$47</f>
        <v>0</v>
      </c>
      <c r="X18" s="11">
        <v>0</v>
      </c>
      <c r="Y18" s="11">
        <f t="shared" si="14"/>
        <v>0</v>
      </c>
      <c r="Z18" s="11"/>
      <c r="AA18" s="11">
        <f>100*Z18/$AA$47</f>
        <v>0</v>
      </c>
      <c r="AB18" s="11"/>
      <c r="AC18" s="11"/>
      <c r="AD18" s="11"/>
      <c r="AE18" s="11"/>
      <c r="AF18" s="7">
        <f t="shared" si="5"/>
        <v>46.596638655462186</v>
      </c>
      <c r="AG18" s="11">
        <v>7</v>
      </c>
      <c r="AH18" s="2">
        <f t="shared" si="15"/>
        <v>87.5</v>
      </c>
      <c r="AI18" s="11">
        <v>3</v>
      </c>
      <c r="AJ18" s="2">
        <f>100*AI18/$AJ$47</f>
        <v>100</v>
      </c>
      <c r="AK18" s="11">
        <v>3</v>
      </c>
      <c r="AL18" s="2">
        <f>100*AK18/$AL$47</f>
        <v>75</v>
      </c>
      <c r="AM18" s="11">
        <v>0</v>
      </c>
      <c r="AN18" s="2">
        <f>100*AM18/$AN$47</f>
        <v>0</v>
      </c>
      <c r="AO18" s="7">
        <f t="shared" si="8"/>
        <v>65.625</v>
      </c>
      <c r="AP18" s="21">
        <f t="shared" si="9"/>
        <v>56.110819327731093</v>
      </c>
    </row>
    <row r="19" spans="1:42">
      <c r="A19" s="1" t="s">
        <v>40</v>
      </c>
      <c r="B19" s="11">
        <v>1</v>
      </c>
      <c r="C19" s="11">
        <f>100*B19/$C$47</f>
        <v>100</v>
      </c>
      <c r="D19" s="11">
        <v>15</v>
      </c>
      <c r="E19" s="11">
        <f>100*D19/$E$47</f>
        <v>88.235294117647058</v>
      </c>
      <c r="F19" s="11">
        <v>1</v>
      </c>
      <c r="G19" s="11">
        <f>100*F19/$G$47</f>
        <v>100</v>
      </c>
      <c r="H19" s="11">
        <v>0</v>
      </c>
      <c r="I19" s="11">
        <f>100*H19/$I$47</f>
        <v>0</v>
      </c>
      <c r="J19" s="11">
        <v>0</v>
      </c>
      <c r="K19" s="11">
        <v>100</v>
      </c>
      <c r="L19" s="11">
        <v>0</v>
      </c>
      <c r="M19" s="11">
        <v>100</v>
      </c>
      <c r="N19" s="11">
        <v>1</v>
      </c>
      <c r="O19" s="11">
        <f>100*N19/$O$47</f>
        <v>100</v>
      </c>
      <c r="P19" s="11">
        <v>5.5</v>
      </c>
      <c r="Q19" s="11">
        <f>100*P19/$Q$47</f>
        <v>91.666666666666671</v>
      </c>
      <c r="R19" s="11">
        <v>0</v>
      </c>
      <c r="S19" s="11">
        <v>90</v>
      </c>
      <c r="T19" s="11">
        <v>0</v>
      </c>
      <c r="U19" s="11">
        <f>100*T19/$U$47</f>
        <v>0</v>
      </c>
      <c r="V19" s="11">
        <v>0</v>
      </c>
      <c r="W19" s="11">
        <f>100*V19/$W$47</f>
        <v>0</v>
      </c>
      <c r="X19" s="11">
        <v>0.9</v>
      </c>
      <c r="Y19" s="11">
        <f>100*X19/$Y$47</f>
        <v>90</v>
      </c>
      <c r="Z19" s="11"/>
      <c r="AA19" s="11">
        <v>100</v>
      </c>
      <c r="AB19" s="11"/>
      <c r="AC19" s="11"/>
      <c r="AD19" s="11"/>
      <c r="AE19" s="11"/>
      <c r="AF19" s="7">
        <f t="shared" si="5"/>
        <v>68.564425770308119</v>
      </c>
      <c r="AG19" s="11">
        <v>0.25</v>
      </c>
      <c r="AH19" s="2">
        <f>100*AG19/$AH$47</f>
        <v>3.125</v>
      </c>
      <c r="AI19" s="11">
        <f>2+0.5*0.75</f>
        <v>2.375</v>
      </c>
      <c r="AJ19" s="2">
        <f>100*AI19/$AJ$47</f>
        <v>79.166666666666671</v>
      </c>
      <c r="AK19" s="11">
        <v>2.75</v>
      </c>
      <c r="AL19" s="2">
        <f>100*AK19/$AL$47</f>
        <v>68.75</v>
      </c>
      <c r="AM19" s="11">
        <v>0</v>
      </c>
      <c r="AN19" s="2">
        <f>100*AM19/$AN$47</f>
        <v>0</v>
      </c>
      <c r="AO19" s="7">
        <f t="shared" si="8"/>
        <v>37.760416666666671</v>
      </c>
      <c r="AP19" s="21">
        <f t="shared" si="9"/>
        <v>53.162421218487395</v>
      </c>
    </row>
    <row r="20" spans="1:42">
      <c r="A20" s="1" t="s">
        <v>41</v>
      </c>
      <c r="B20" s="11">
        <v>0</v>
      </c>
      <c r="C20" s="11">
        <f>100*B20/$C$47</f>
        <v>0</v>
      </c>
      <c r="D20" s="11">
        <v>12</v>
      </c>
      <c r="E20" s="11">
        <f>100*D20/$E$47</f>
        <v>70.588235294117652</v>
      </c>
      <c r="F20" s="11">
        <f>3.5/4</f>
        <v>0.875</v>
      </c>
      <c r="G20" s="11">
        <f>100*F20/$G$47</f>
        <v>87.5</v>
      </c>
      <c r="H20" s="11">
        <v>0</v>
      </c>
      <c r="I20" s="11">
        <f>100*H20/$I$47</f>
        <v>0</v>
      </c>
      <c r="J20" s="11">
        <v>0</v>
      </c>
      <c r="K20" s="11">
        <v>100</v>
      </c>
      <c r="L20" s="11">
        <v>0</v>
      </c>
      <c r="M20" s="11">
        <f>100*L20/$M$47</f>
        <v>0</v>
      </c>
      <c r="N20" s="11">
        <v>0</v>
      </c>
      <c r="O20" s="11">
        <f>100*N20/$O$47</f>
        <v>0</v>
      </c>
      <c r="P20" s="11">
        <v>0</v>
      </c>
      <c r="Q20" s="11">
        <f>100*P20/$Q$47</f>
        <v>0</v>
      </c>
      <c r="R20" s="11">
        <v>0</v>
      </c>
      <c r="S20" s="11">
        <f>100*R20/$S$47</f>
        <v>0</v>
      </c>
      <c r="T20" s="11">
        <v>0</v>
      </c>
      <c r="U20" s="11">
        <f>100*T20/$U$47</f>
        <v>0</v>
      </c>
      <c r="V20" s="11">
        <v>0</v>
      </c>
      <c r="W20" s="11">
        <f>100*V20/$W$47</f>
        <v>0</v>
      </c>
      <c r="X20" s="11">
        <v>0</v>
      </c>
      <c r="Y20" s="11">
        <f>100*X20/$Y$47</f>
        <v>0</v>
      </c>
      <c r="Z20" s="11"/>
      <c r="AA20" s="11">
        <f>100*Z20/$AA$47</f>
        <v>0</v>
      </c>
      <c r="AB20" s="11"/>
      <c r="AC20" s="11"/>
      <c r="AD20" s="11"/>
      <c r="AE20" s="11"/>
      <c r="AF20" s="7">
        <f t="shared" si="5"/>
        <v>18.434873949579835</v>
      </c>
      <c r="AG20" s="11">
        <v>1</v>
      </c>
      <c r="AH20" s="2">
        <f>100*AG20/$AH$47</f>
        <v>12.5</v>
      </c>
      <c r="AI20" s="11">
        <v>0</v>
      </c>
      <c r="AJ20" s="2">
        <f>100*AI20/$AJ$47</f>
        <v>0</v>
      </c>
      <c r="AK20" s="11">
        <v>0</v>
      </c>
      <c r="AL20" s="2">
        <f>100*AK20/$AL$47</f>
        <v>0</v>
      </c>
      <c r="AM20" s="11">
        <v>0</v>
      </c>
      <c r="AN20" s="2">
        <f>100*AM20/$AN$47</f>
        <v>0</v>
      </c>
      <c r="AO20" s="7">
        <f t="shared" si="8"/>
        <v>3.125</v>
      </c>
      <c r="AP20" s="21">
        <f t="shared" si="9"/>
        <v>10.779936974789917</v>
      </c>
    </row>
    <row r="21" spans="1:42">
      <c r="A21" s="1" t="s">
        <v>42</v>
      </c>
      <c r="B21" s="11">
        <v>1</v>
      </c>
      <c r="C21" s="11">
        <f>100*B21/$C$47</f>
        <v>100</v>
      </c>
      <c r="D21" s="11">
        <v>11</v>
      </c>
      <c r="E21" s="11">
        <f>100*D21/$E$47</f>
        <v>64.705882352941174</v>
      </c>
      <c r="F21" s="11">
        <v>1</v>
      </c>
      <c r="G21" s="11">
        <f>100*F21/$G$47</f>
        <v>100</v>
      </c>
      <c r="H21" s="11">
        <v>0</v>
      </c>
      <c r="I21" s="11">
        <f>100*H21/$I$47</f>
        <v>0</v>
      </c>
      <c r="J21" s="11">
        <v>0</v>
      </c>
      <c r="K21" s="11">
        <f>100*J21/$K$47</f>
        <v>0</v>
      </c>
      <c r="L21" s="11">
        <v>0</v>
      </c>
      <c r="M21" s="11">
        <f>100*L21/$M$47</f>
        <v>0</v>
      </c>
      <c r="N21" s="11">
        <v>0</v>
      </c>
      <c r="O21" s="11">
        <f>100*N21/$O$47</f>
        <v>0</v>
      </c>
      <c r="P21" s="11">
        <v>0</v>
      </c>
      <c r="Q21" s="11">
        <f>100*P21/$Q$47</f>
        <v>0</v>
      </c>
      <c r="R21" s="11">
        <v>0</v>
      </c>
      <c r="S21" s="11">
        <f>100*R21/$S$47</f>
        <v>0</v>
      </c>
      <c r="T21" s="11">
        <v>0</v>
      </c>
      <c r="U21" s="11">
        <f>100*T21/$U$47</f>
        <v>0</v>
      </c>
      <c r="V21" s="11">
        <v>0</v>
      </c>
      <c r="W21" s="11">
        <f>100*V21/$W$47</f>
        <v>0</v>
      </c>
      <c r="X21" s="11">
        <v>0</v>
      </c>
      <c r="Y21" s="11">
        <f>100*X21/$Y$47</f>
        <v>0</v>
      </c>
      <c r="Z21" s="11"/>
      <c r="AA21" s="11">
        <f>100*Z21/$AA$47</f>
        <v>0</v>
      </c>
      <c r="AB21" s="11"/>
      <c r="AC21" s="11"/>
      <c r="AD21" s="11"/>
      <c r="AE21" s="11"/>
      <c r="AF21" s="7">
        <f t="shared" si="5"/>
        <v>18.907563025210084</v>
      </c>
      <c r="AG21" s="11">
        <v>0</v>
      </c>
      <c r="AH21" s="2">
        <f>100*AG21/$AH$47</f>
        <v>0</v>
      </c>
      <c r="AI21" s="11">
        <v>0</v>
      </c>
      <c r="AJ21" s="2">
        <f>100*AI21/$AJ$47</f>
        <v>0</v>
      </c>
      <c r="AK21" s="11">
        <v>0</v>
      </c>
      <c r="AL21" s="2">
        <f>100*AK21/$AL$47</f>
        <v>0</v>
      </c>
      <c r="AM21" s="11">
        <v>0</v>
      </c>
      <c r="AN21" s="2">
        <f>100*AM21/$AN$47</f>
        <v>0</v>
      </c>
      <c r="AO21" s="7">
        <f t="shared" si="8"/>
        <v>0</v>
      </c>
      <c r="AP21" s="21">
        <f t="shared" si="9"/>
        <v>9.4537815126050422</v>
      </c>
    </row>
    <row r="22" spans="1:42">
      <c r="A22" s="1" t="s">
        <v>43</v>
      </c>
      <c r="B22" s="11">
        <v>1</v>
      </c>
      <c r="C22" s="11">
        <f>100*B22/$C$47</f>
        <v>100</v>
      </c>
      <c r="D22" s="11">
        <v>11</v>
      </c>
      <c r="E22" s="11">
        <f>100*D22/$E$47</f>
        <v>64.705882352941174</v>
      </c>
      <c r="F22" s="11">
        <v>0.75</v>
      </c>
      <c r="G22" s="11">
        <f>100*F22/$G$47</f>
        <v>75</v>
      </c>
      <c r="H22" s="11">
        <v>0</v>
      </c>
      <c r="I22" s="11">
        <f>100*H22/$I$47</f>
        <v>0</v>
      </c>
      <c r="J22" s="11">
        <v>0</v>
      </c>
      <c r="K22" s="11">
        <v>100</v>
      </c>
      <c r="L22" s="11">
        <v>1</v>
      </c>
      <c r="M22" s="11">
        <f>100*L22/$M$47</f>
        <v>100</v>
      </c>
      <c r="N22" s="11">
        <v>1</v>
      </c>
      <c r="O22" s="11">
        <f>100*N22/$O$47</f>
        <v>100</v>
      </c>
      <c r="P22" s="11">
        <v>0</v>
      </c>
      <c r="Q22" s="11">
        <f>100*P22/$Q$47</f>
        <v>0</v>
      </c>
      <c r="R22" s="11">
        <v>0</v>
      </c>
      <c r="S22" s="11">
        <v>90</v>
      </c>
      <c r="T22" s="11">
        <v>0</v>
      </c>
      <c r="U22" s="11">
        <f>100*T22/$U$47</f>
        <v>0</v>
      </c>
      <c r="V22" s="11">
        <v>0</v>
      </c>
      <c r="W22" s="11">
        <f>100*V22/$W$47</f>
        <v>0</v>
      </c>
      <c r="X22" s="11">
        <v>0.85</v>
      </c>
      <c r="Y22" s="11">
        <f>100*X22/$Y$47</f>
        <v>85</v>
      </c>
      <c r="Z22" s="11">
        <v>1</v>
      </c>
      <c r="AA22" s="11">
        <f>100*Z22/$AA$47</f>
        <v>100</v>
      </c>
      <c r="AB22" s="11"/>
      <c r="AC22" s="11"/>
      <c r="AD22" s="11"/>
      <c r="AE22" s="11"/>
      <c r="AF22" s="7">
        <f t="shared" si="5"/>
        <v>58.193277310924373</v>
      </c>
      <c r="AG22" s="11">
        <v>6.5</v>
      </c>
      <c r="AH22" s="2">
        <f>100*AG22/$AH$47</f>
        <v>81.25</v>
      </c>
      <c r="AI22" s="11">
        <v>1</v>
      </c>
      <c r="AJ22" s="2">
        <f>100*AI22/$AJ$47</f>
        <v>33.333333333333336</v>
      </c>
      <c r="AK22" s="11">
        <v>0.5</v>
      </c>
      <c r="AL22" s="2">
        <f>100*AK22/$AL$47</f>
        <v>12.5</v>
      </c>
      <c r="AM22" s="11">
        <v>0</v>
      </c>
      <c r="AN22" s="2">
        <f>100*AM22/$AN$47</f>
        <v>0</v>
      </c>
      <c r="AO22" s="7">
        <f t="shared" si="8"/>
        <v>31.770833333333336</v>
      </c>
      <c r="AP22" s="21">
        <f t="shared" si="9"/>
        <v>44.982055322128858</v>
      </c>
    </row>
    <row r="23" spans="1:42">
      <c r="A23" s="1" t="s">
        <v>44</v>
      </c>
      <c r="B23" s="11">
        <v>0</v>
      </c>
      <c r="C23" s="11">
        <f>100*B23/$C$47</f>
        <v>0</v>
      </c>
      <c r="D23" s="11">
        <v>0</v>
      </c>
      <c r="E23" s="11">
        <f>100*D23/$E$47</f>
        <v>0</v>
      </c>
      <c r="F23" s="11">
        <v>0</v>
      </c>
      <c r="G23" s="11">
        <f>100*F23/$G$47</f>
        <v>0</v>
      </c>
      <c r="H23" s="11">
        <v>0</v>
      </c>
      <c r="I23" s="11">
        <f>100*H23/$I$47</f>
        <v>0</v>
      </c>
      <c r="J23" s="11">
        <v>0</v>
      </c>
      <c r="K23" s="11">
        <f>100*J23/$K$47</f>
        <v>0</v>
      </c>
      <c r="L23" s="11">
        <v>0</v>
      </c>
      <c r="M23" s="11">
        <f>100*L23/$M$47</f>
        <v>0</v>
      </c>
      <c r="N23" s="11">
        <v>0</v>
      </c>
      <c r="O23" s="11">
        <f>100*N23/$O$47</f>
        <v>0</v>
      </c>
      <c r="P23" s="11">
        <v>0</v>
      </c>
      <c r="Q23" s="11">
        <f>100*P23/$Q$47</f>
        <v>0</v>
      </c>
      <c r="R23" s="11">
        <v>0</v>
      </c>
      <c r="S23" s="11">
        <f>100*R23/$S$47</f>
        <v>0</v>
      </c>
      <c r="T23" s="11">
        <v>0</v>
      </c>
      <c r="U23" s="11">
        <f>100*T23/$U$47</f>
        <v>0</v>
      </c>
      <c r="V23" s="11">
        <v>0</v>
      </c>
      <c r="W23" s="11">
        <f>100*V23/$W$47</f>
        <v>0</v>
      </c>
      <c r="X23" s="11">
        <v>0</v>
      </c>
      <c r="Y23" s="11">
        <f>100*X23/$Y$47</f>
        <v>0</v>
      </c>
      <c r="Z23" s="11"/>
      <c r="AA23" s="11">
        <f>100*Z23/$AA$47</f>
        <v>0</v>
      </c>
      <c r="AB23" s="11"/>
      <c r="AC23" s="11"/>
      <c r="AD23" s="11"/>
      <c r="AE23" s="11"/>
      <c r="AF23" s="7">
        <f t="shared" si="5"/>
        <v>0</v>
      </c>
      <c r="AG23" s="11">
        <v>0</v>
      </c>
      <c r="AH23" s="2">
        <f>100*AG23/$AH$47</f>
        <v>0</v>
      </c>
      <c r="AI23" s="11">
        <v>0</v>
      </c>
      <c r="AJ23" s="2">
        <f>100*AI23/$AJ$47</f>
        <v>0</v>
      </c>
      <c r="AK23" s="11">
        <v>0</v>
      </c>
      <c r="AL23" s="2">
        <f>100*AK23/$AL$47</f>
        <v>0</v>
      </c>
      <c r="AM23" s="11">
        <v>0</v>
      </c>
      <c r="AN23" s="2">
        <f>100*AM23/$AN$47</f>
        <v>0</v>
      </c>
      <c r="AO23" s="7">
        <f t="shared" si="8"/>
        <v>0</v>
      </c>
      <c r="AP23" s="21">
        <f t="shared" si="9"/>
        <v>0</v>
      </c>
    </row>
    <row r="24" spans="1:42">
      <c r="A24" s="1" t="s">
        <v>45</v>
      </c>
      <c r="B24" s="11">
        <v>1</v>
      </c>
      <c r="C24" s="11">
        <f>100*B24/$C$47</f>
        <v>100</v>
      </c>
      <c r="D24" s="11">
        <v>12</v>
      </c>
      <c r="E24" s="11">
        <f>100*D24/$E$47</f>
        <v>70.588235294117652</v>
      </c>
      <c r="F24" s="11">
        <v>1</v>
      </c>
      <c r="G24" s="11">
        <f>100*F24/$G$47</f>
        <v>100</v>
      </c>
      <c r="H24" s="11">
        <v>0</v>
      </c>
      <c r="I24" s="11">
        <f>100*H24/$I$47</f>
        <v>0</v>
      </c>
      <c r="J24" s="11">
        <v>0</v>
      </c>
      <c r="K24" s="11">
        <f>100*J24/$K$47</f>
        <v>0</v>
      </c>
      <c r="L24" s="11">
        <v>0</v>
      </c>
      <c r="M24" s="11">
        <v>100</v>
      </c>
      <c r="N24" s="11">
        <v>1</v>
      </c>
      <c r="O24" s="11">
        <f>100*N24/$O$47</f>
        <v>100</v>
      </c>
      <c r="P24" s="11">
        <v>0</v>
      </c>
      <c r="Q24" s="11">
        <f>100*P24/$Q$47</f>
        <v>0</v>
      </c>
      <c r="R24" s="11">
        <v>0</v>
      </c>
      <c r="S24" s="11">
        <v>90</v>
      </c>
      <c r="T24" s="11">
        <v>0</v>
      </c>
      <c r="U24" s="11">
        <f>100*T24/$U$47</f>
        <v>0</v>
      </c>
      <c r="V24" s="11">
        <v>0</v>
      </c>
      <c r="W24" s="11">
        <f>100*V24/$W$47</f>
        <v>0</v>
      </c>
      <c r="X24" s="11">
        <v>0.45</v>
      </c>
      <c r="Y24" s="11">
        <f>100*X24/$Y$47</f>
        <v>45</v>
      </c>
      <c r="Z24" s="11"/>
      <c r="AA24" s="11">
        <f>100*Z24/$AA$47</f>
        <v>0</v>
      </c>
      <c r="AB24" s="11"/>
      <c r="AC24" s="11"/>
      <c r="AD24" s="11"/>
      <c r="AE24" s="11"/>
      <c r="AF24" s="7">
        <f t="shared" si="5"/>
        <v>43.256302521008408</v>
      </c>
      <c r="AG24" s="11">
        <v>2</v>
      </c>
      <c r="AH24" s="2">
        <f>100*AG24/$AH$47</f>
        <v>25</v>
      </c>
      <c r="AI24" s="11">
        <v>0.75</v>
      </c>
      <c r="AJ24" s="2">
        <f>100*AI24/$AJ$47</f>
        <v>25</v>
      </c>
      <c r="AK24" s="11">
        <v>1</v>
      </c>
      <c r="AL24" s="2">
        <f>100*AK24/$AL$47</f>
        <v>25</v>
      </c>
      <c r="AM24" s="11">
        <v>0</v>
      </c>
      <c r="AN24" s="2">
        <f>100*AM24/$AN$47</f>
        <v>0</v>
      </c>
      <c r="AO24" s="7">
        <f t="shared" si="8"/>
        <v>18.75</v>
      </c>
      <c r="AP24" s="21">
        <f t="shared" si="9"/>
        <v>31.003151260504204</v>
      </c>
    </row>
    <row r="25" spans="1:42">
      <c r="A25" s="1" t="s">
        <v>46</v>
      </c>
      <c r="B25" s="11">
        <v>1</v>
      </c>
      <c r="C25" s="11">
        <f>100*B25/$C$47</f>
        <v>100</v>
      </c>
      <c r="D25" s="11">
        <v>13</v>
      </c>
      <c r="E25" s="11">
        <f>100*D25/$E$47</f>
        <v>76.470588235294116</v>
      </c>
      <c r="F25" s="11">
        <v>1</v>
      </c>
      <c r="G25" s="11">
        <f>100*F25/$G$47</f>
        <v>100</v>
      </c>
      <c r="H25" s="11">
        <v>0</v>
      </c>
      <c r="I25" s="11">
        <f>100*H25/$I$47</f>
        <v>0</v>
      </c>
      <c r="J25" s="11">
        <v>0</v>
      </c>
      <c r="K25" s="11">
        <v>100</v>
      </c>
      <c r="L25" s="11">
        <v>1</v>
      </c>
      <c r="M25" s="11">
        <f>100*L25/$M$47</f>
        <v>100</v>
      </c>
      <c r="N25" s="11">
        <v>1</v>
      </c>
      <c r="O25" s="11">
        <f>100*N25/$O$47</f>
        <v>100</v>
      </c>
      <c r="P25" s="11">
        <v>0</v>
      </c>
      <c r="Q25" s="11">
        <f>100*P25/$Q$47</f>
        <v>0</v>
      </c>
      <c r="R25" s="11">
        <v>0</v>
      </c>
      <c r="S25" s="11">
        <f>100*R25/$S$47</f>
        <v>0</v>
      </c>
      <c r="T25" s="11">
        <v>0</v>
      </c>
      <c r="U25" s="11">
        <f>100*T25/$U$47</f>
        <v>0</v>
      </c>
      <c r="V25" s="11">
        <v>0</v>
      </c>
      <c r="W25" s="11">
        <f>100*V25/$W$47</f>
        <v>0</v>
      </c>
      <c r="X25" s="11">
        <v>0</v>
      </c>
      <c r="Y25" s="11">
        <f>100*X25/$Y$47</f>
        <v>0</v>
      </c>
      <c r="Z25" s="11">
        <v>1</v>
      </c>
      <c r="AA25" s="11">
        <f>100*Z25/$AA$47</f>
        <v>100</v>
      </c>
      <c r="AB25" s="11"/>
      <c r="AC25" s="11"/>
      <c r="AD25" s="11"/>
      <c r="AE25" s="11"/>
      <c r="AF25" s="7">
        <f t="shared" si="5"/>
        <v>48.319327731092436</v>
      </c>
      <c r="AG25" s="11">
        <v>4.5</v>
      </c>
      <c r="AH25" s="2">
        <f>100*AG25/$AH$47</f>
        <v>56.25</v>
      </c>
      <c r="AI25" s="11">
        <v>0</v>
      </c>
      <c r="AJ25" s="2">
        <f>100*AI25/$AJ$47</f>
        <v>0</v>
      </c>
      <c r="AK25" s="11">
        <v>3</v>
      </c>
      <c r="AL25" s="2">
        <f>100*AK25/$AL$47</f>
        <v>75</v>
      </c>
      <c r="AM25" s="11">
        <v>0</v>
      </c>
      <c r="AN25" s="2">
        <f>100*AM25/$AN$47</f>
        <v>0</v>
      </c>
      <c r="AO25" s="7">
        <f t="shared" si="8"/>
        <v>32.8125</v>
      </c>
      <c r="AP25" s="21">
        <f t="shared" si="9"/>
        <v>40.565913865546221</v>
      </c>
    </row>
    <row r="26" spans="1:42">
      <c r="A26" s="1" t="s">
        <v>47</v>
      </c>
      <c r="B26" s="11">
        <v>1</v>
      </c>
      <c r="C26" s="11">
        <f>100*B26/$C$47</f>
        <v>100</v>
      </c>
      <c r="D26" s="11">
        <v>13</v>
      </c>
      <c r="E26" s="11">
        <f>100*D26/$E$47</f>
        <v>76.470588235294116</v>
      </c>
      <c r="F26" s="11">
        <v>1</v>
      </c>
      <c r="G26" s="11">
        <f>100*F26/$G$47</f>
        <v>100</v>
      </c>
      <c r="H26" s="11">
        <v>0</v>
      </c>
      <c r="I26" s="11">
        <f>100*H26/$I$47</f>
        <v>0</v>
      </c>
      <c r="J26" s="11">
        <v>0</v>
      </c>
      <c r="K26" s="11">
        <v>100</v>
      </c>
      <c r="L26" s="11">
        <v>1</v>
      </c>
      <c r="M26" s="11">
        <f>100*L26/$M$47</f>
        <v>100</v>
      </c>
      <c r="N26" s="11">
        <v>1</v>
      </c>
      <c r="O26" s="11">
        <f>100*N26/$O$47</f>
        <v>100</v>
      </c>
      <c r="P26" s="11">
        <v>5.5</v>
      </c>
      <c r="Q26" s="11">
        <f>100*P26/$Q$47</f>
        <v>91.666666666666671</v>
      </c>
      <c r="R26" s="11">
        <v>0</v>
      </c>
      <c r="S26" s="11">
        <v>90</v>
      </c>
      <c r="T26" s="11">
        <v>0</v>
      </c>
      <c r="U26" s="11">
        <f>100*T26/$U$47</f>
        <v>0</v>
      </c>
      <c r="V26" s="11">
        <v>0</v>
      </c>
      <c r="W26" s="11">
        <f>100*V26/$W$47</f>
        <v>0</v>
      </c>
      <c r="X26" s="11">
        <v>0.9</v>
      </c>
      <c r="Y26" s="11">
        <f>100*X26/$Y$47</f>
        <v>90</v>
      </c>
      <c r="Z26" s="11">
        <v>1</v>
      </c>
      <c r="AA26" s="11">
        <f>100*Z26/$AA$47</f>
        <v>100</v>
      </c>
      <c r="AB26" s="11"/>
      <c r="AC26" s="11"/>
      <c r="AD26" s="11"/>
      <c r="AE26" s="11"/>
      <c r="AF26" s="7">
        <f t="shared" si="5"/>
        <v>67.724089635854341</v>
      </c>
      <c r="AG26" s="11">
        <v>6</v>
      </c>
      <c r="AH26" s="2">
        <f>100*AG26/$AH$47</f>
        <v>75</v>
      </c>
      <c r="AI26" s="11">
        <v>0.5</v>
      </c>
      <c r="AJ26" s="2">
        <f>100*AI26/$AJ$47</f>
        <v>16.666666666666668</v>
      </c>
      <c r="AK26" s="11">
        <v>0.5</v>
      </c>
      <c r="AL26" s="2">
        <f>100*AK26/$AL$47</f>
        <v>12.5</v>
      </c>
      <c r="AM26" s="11">
        <v>0</v>
      </c>
      <c r="AN26" s="2">
        <f>100*AM26/$AN$47</f>
        <v>0</v>
      </c>
      <c r="AO26" s="7">
        <f t="shared" si="8"/>
        <v>26.041666666666668</v>
      </c>
      <c r="AP26" s="21">
        <f t="shared" si="9"/>
        <v>46.882878151260506</v>
      </c>
    </row>
    <row r="27" spans="1:42">
      <c r="A27" s="1" t="s">
        <v>48</v>
      </c>
      <c r="B27" s="11">
        <v>1</v>
      </c>
      <c r="C27" s="11">
        <f>100*B27/$C$47</f>
        <v>100</v>
      </c>
      <c r="D27" s="11">
        <v>14</v>
      </c>
      <c r="E27" s="11">
        <f>100*D27/$E$47</f>
        <v>82.352941176470594</v>
      </c>
      <c r="F27" s="11">
        <v>1</v>
      </c>
      <c r="G27" s="11">
        <f>100*F27/$G$47</f>
        <v>100</v>
      </c>
      <c r="H27" s="11">
        <v>0</v>
      </c>
      <c r="I27" s="11">
        <f>100*H27/$I$47</f>
        <v>0</v>
      </c>
      <c r="J27" s="11">
        <v>0</v>
      </c>
      <c r="K27" s="11">
        <v>100</v>
      </c>
      <c r="L27" s="11">
        <v>1</v>
      </c>
      <c r="M27" s="11">
        <f>100*L27/$M$47</f>
        <v>100</v>
      </c>
      <c r="N27" s="11">
        <v>1</v>
      </c>
      <c r="O27" s="11">
        <f>100*N27/$O$47</f>
        <v>100</v>
      </c>
      <c r="P27" s="11">
        <v>5.5</v>
      </c>
      <c r="Q27" s="11">
        <f>100*P27/$Q$47</f>
        <v>91.666666666666671</v>
      </c>
      <c r="R27" s="11">
        <v>0</v>
      </c>
      <c r="S27" s="11">
        <v>90</v>
      </c>
      <c r="T27" s="11">
        <v>0</v>
      </c>
      <c r="U27" s="11">
        <f>100*T27/$U$47</f>
        <v>0</v>
      </c>
      <c r="V27" s="11">
        <v>0</v>
      </c>
      <c r="W27" s="11">
        <f>100*V27/$W$47</f>
        <v>0</v>
      </c>
      <c r="X27" s="11">
        <v>0.9</v>
      </c>
      <c r="Y27" s="11">
        <f>100*X27/$Y$47</f>
        <v>90</v>
      </c>
      <c r="Z27" s="11">
        <v>1</v>
      </c>
      <c r="AA27" s="11">
        <f>100*Z27/$AA$47</f>
        <v>100</v>
      </c>
      <c r="AB27" s="11"/>
      <c r="AC27" s="11"/>
      <c r="AD27" s="11"/>
      <c r="AE27" s="11"/>
      <c r="AF27" s="7">
        <f t="shared" si="5"/>
        <v>68.144257703081237</v>
      </c>
      <c r="AG27" s="11">
        <v>5.75</v>
      </c>
      <c r="AH27" s="2">
        <f>100*AG27/$AH$47</f>
        <v>71.875</v>
      </c>
      <c r="AI27" s="11">
        <v>1.7</v>
      </c>
      <c r="AJ27" s="2">
        <f>100*AI27/$AJ$47</f>
        <v>56.666666666666664</v>
      </c>
      <c r="AK27" s="11">
        <v>1.75</v>
      </c>
      <c r="AL27" s="2">
        <f>100*AK27/$AL$47</f>
        <v>43.75</v>
      </c>
      <c r="AM27" s="11">
        <v>0</v>
      </c>
      <c r="AN27" s="2">
        <f>100*AM27/$AN$47</f>
        <v>0</v>
      </c>
      <c r="AO27" s="7">
        <f t="shared" si="8"/>
        <v>43.072916666666664</v>
      </c>
      <c r="AP27" s="21">
        <f t="shared" si="9"/>
        <v>55.608587184873954</v>
      </c>
    </row>
    <row r="28" spans="1:42">
      <c r="A28" s="1" t="s">
        <v>49</v>
      </c>
      <c r="B28" s="11"/>
      <c r="C28" s="11"/>
      <c r="D28" s="11">
        <v>12</v>
      </c>
      <c r="E28" s="11">
        <f t="shared" ref="E28:E29" si="16">100*D28/$E$47</f>
        <v>70.588235294117652</v>
      </c>
      <c r="F28" s="11">
        <f>3.5/4</f>
        <v>0.875</v>
      </c>
      <c r="G28" s="11">
        <f>100*F28/$G$47</f>
        <v>87.5</v>
      </c>
      <c r="H28" s="11"/>
      <c r="I28" s="11"/>
      <c r="J28" s="11"/>
      <c r="K28" s="11">
        <v>100</v>
      </c>
      <c r="L28" s="11">
        <v>1</v>
      </c>
      <c r="M28" s="11">
        <f t="shared" ref="M28:M29" si="17">100*L28/$M$47</f>
        <v>100</v>
      </c>
      <c r="N28" s="11">
        <v>1</v>
      </c>
      <c r="O28" s="11">
        <f>100*N28/$O$47</f>
        <v>100</v>
      </c>
      <c r="P28" s="11">
        <v>5</v>
      </c>
      <c r="Q28" s="11">
        <f t="shared" ref="Q28:Q29" si="18">100*P28/$Q$47</f>
        <v>83.333333333333329</v>
      </c>
      <c r="R28" s="11"/>
      <c r="S28" s="11">
        <v>90</v>
      </c>
      <c r="T28" s="11"/>
      <c r="U28" s="11"/>
      <c r="V28" s="11"/>
      <c r="W28" s="11"/>
      <c r="X28" s="11">
        <v>0.9</v>
      </c>
      <c r="Y28" s="11">
        <f>100*X28/$Y$47</f>
        <v>90</v>
      </c>
      <c r="Z28" s="11">
        <v>1</v>
      </c>
      <c r="AA28" s="11">
        <f>100*Z28/$AA$47</f>
        <v>100</v>
      </c>
      <c r="AB28" s="11"/>
      <c r="AC28" s="11"/>
      <c r="AD28" s="11"/>
      <c r="AE28" s="11"/>
      <c r="AF28" s="7">
        <f t="shared" si="5"/>
        <v>58.672969187675072</v>
      </c>
      <c r="AG28" s="11">
        <v>4</v>
      </c>
      <c r="AH28" s="2">
        <f t="shared" ref="AH28:AH29" si="19">100*AG28/$AH$47</f>
        <v>50</v>
      </c>
      <c r="AI28" s="11">
        <v>1</v>
      </c>
      <c r="AJ28" s="2">
        <f>100*AI28/$AJ$47</f>
        <v>33.333333333333336</v>
      </c>
      <c r="AK28" s="11">
        <v>0</v>
      </c>
      <c r="AL28" s="2"/>
      <c r="AM28" s="11"/>
      <c r="AN28" s="2"/>
      <c r="AO28" s="7">
        <f t="shared" si="8"/>
        <v>20.833333333333336</v>
      </c>
      <c r="AP28" s="21">
        <f t="shared" si="9"/>
        <v>39.753151260504204</v>
      </c>
    </row>
    <row r="29" spans="1:42">
      <c r="A29" s="1" t="s">
        <v>50</v>
      </c>
      <c r="B29" s="11">
        <v>1</v>
      </c>
      <c r="C29" s="11">
        <f>100*B29/$C$47</f>
        <v>100</v>
      </c>
      <c r="D29" s="11">
        <v>12</v>
      </c>
      <c r="E29" s="11">
        <f t="shared" si="16"/>
        <v>70.588235294117652</v>
      </c>
      <c r="F29" s="11">
        <v>1</v>
      </c>
      <c r="G29" s="11">
        <f>100*F29/$G$47</f>
        <v>100</v>
      </c>
      <c r="H29" s="11">
        <v>0</v>
      </c>
      <c r="I29" s="11">
        <f>100*H29/$I$47</f>
        <v>0</v>
      </c>
      <c r="J29" s="11">
        <v>0</v>
      </c>
      <c r="K29" s="11">
        <v>100</v>
      </c>
      <c r="L29" s="11">
        <v>1</v>
      </c>
      <c r="M29" s="11">
        <f t="shared" si="17"/>
        <v>100</v>
      </c>
      <c r="N29" s="11">
        <v>1</v>
      </c>
      <c r="O29" s="11">
        <f>100*N29/$O$47</f>
        <v>100</v>
      </c>
      <c r="P29" s="11">
        <v>5.5</v>
      </c>
      <c r="Q29" s="11">
        <f t="shared" si="18"/>
        <v>91.666666666666671</v>
      </c>
      <c r="R29" s="11">
        <v>0</v>
      </c>
      <c r="S29" s="11">
        <f>100*R29/$S$47</f>
        <v>0</v>
      </c>
      <c r="T29" s="11">
        <v>0</v>
      </c>
      <c r="U29" s="11">
        <f>100*T29/$U$47</f>
        <v>0</v>
      </c>
      <c r="V29" s="11">
        <v>0</v>
      </c>
      <c r="W29" s="11">
        <f>100*V29/$W$47</f>
        <v>0</v>
      </c>
      <c r="X29" s="11">
        <v>0.9</v>
      </c>
      <c r="Y29" s="11">
        <f>100*X29/$Y$47</f>
        <v>90</v>
      </c>
      <c r="Z29" s="11">
        <v>1</v>
      </c>
      <c r="AA29" s="11">
        <f>100*Z29/$AA$47</f>
        <v>100</v>
      </c>
      <c r="AB29" s="11"/>
      <c r="AC29" s="11"/>
      <c r="AD29" s="11"/>
      <c r="AE29" s="11"/>
      <c r="AF29" s="7">
        <f t="shared" si="5"/>
        <v>60.875350140056021</v>
      </c>
      <c r="AG29" s="11">
        <v>4.5</v>
      </c>
      <c r="AH29" s="2">
        <f t="shared" si="19"/>
        <v>56.25</v>
      </c>
      <c r="AI29" s="11">
        <v>0.8</v>
      </c>
      <c r="AJ29" s="2">
        <f>100*AI29/$AJ$47</f>
        <v>26.666666666666668</v>
      </c>
      <c r="AK29" s="11">
        <v>0.5</v>
      </c>
      <c r="AL29" s="2">
        <f>100*AK29/$AL$47</f>
        <v>12.5</v>
      </c>
      <c r="AM29" s="11">
        <v>0</v>
      </c>
      <c r="AN29" s="2">
        <f>100*AM29/$AN$47</f>
        <v>0</v>
      </c>
      <c r="AO29" s="7">
        <f t="shared" si="8"/>
        <v>23.854166666666668</v>
      </c>
      <c r="AP29" s="21">
        <f t="shared" si="9"/>
        <v>42.364758403361343</v>
      </c>
    </row>
    <row r="30" spans="1:42">
      <c r="A30" s="1" t="s">
        <v>51</v>
      </c>
      <c r="B30" s="11">
        <v>1</v>
      </c>
      <c r="C30" s="11">
        <f>100*B30/$C$47</f>
        <v>100</v>
      </c>
      <c r="D30" s="11">
        <v>14</v>
      </c>
      <c r="E30" s="11">
        <f>100*D30/$E$47</f>
        <v>82.352941176470594</v>
      </c>
      <c r="F30" s="11">
        <v>1</v>
      </c>
      <c r="G30" s="11">
        <f>100*F30/$G$47</f>
        <v>100</v>
      </c>
      <c r="H30" s="11">
        <v>0</v>
      </c>
      <c r="I30" s="11">
        <f>100*H30/$I$47</f>
        <v>0</v>
      </c>
      <c r="J30" s="11">
        <v>0</v>
      </c>
      <c r="K30" s="11">
        <v>85</v>
      </c>
      <c r="L30" s="11">
        <v>1</v>
      </c>
      <c r="M30" s="11">
        <f>100*L30/$M$47</f>
        <v>100</v>
      </c>
      <c r="N30" s="11">
        <v>0</v>
      </c>
      <c r="O30" s="11">
        <f>100*N30/$O$47</f>
        <v>0</v>
      </c>
      <c r="P30" s="11">
        <v>5.5</v>
      </c>
      <c r="Q30" s="11">
        <f>100*P30/$Q$47</f>
        <v>91.666666666666671</v>
      </c>
      <c r="R30" s="11">
        <v>0</v>
      </c>
      <c r="S30" s="11">
        <v>90</v>
      </c>
      <c r="T30" s="11">
        <v>0</v>
      </c>
      <c r="U30" s="11">
        <f>100*T30/$U$47</f>
        <v>0</v>
      </c>
      <c r="V30" s="11">
        <v>0</v>
      </c>
      <c r="W30" s="11">
        <f>100*V30/$W$47</f>
        <v>0</v>
      </c>
      <c r="X30" s="11">
        <v>0</v>
      </c>
      <c r="Y30" s="11">
        <f>100*X30/$Y$47</f>
        <v>0</v>
      </c>
      <c r="Z30" s="11">
        <v>1</v>
      </c>
      <c r="AA30" s="11">
        <f>100*Z30/$AA$47</f>
        <v>100</v>
      </c>
      <c r="AB30" s="11"/>
      <c r="AC30" s="11"/>
      <c r="AD30" s="11"/>
      <c r="AE30" s="11"/>
      <c r="AF30" s="7">
        <f t="shared" si="5"/>
        <v>53.501400560224091</v>
      </c>
      <c r="AG30" s="11">
        <v>7</v>
      </c>
      <c r="AH30" s="2">
        <f>100*AG30/$AH$47</f>
        <v>87.5</v>
      </c>
      <c r="AI30" s="11">
        <v>1.75</v>
      </c>
      <c r="AJ30" s="2">
        <f>100*AI30/$AJ$47</f>
        <v>58.333333333333336</v>
      </c>
      <c r="AK30" s="11">
        <v>1.25</v>
      </c>
      <c r="AL30" s="2">
        <f>100*AK30/$AL$47</f>
        <v>31.25</v>
      </c>
      <c r="AM30" s="11">
        <v>0</v>
      </c>
      <c r="AN30" s="2">
        <f>100*AM30/$AN$47</f>
        <v>0</v>
      </c>
      <c r="AO30" s="7">
        <f t="shared" si="8"/>
        <v>44.270833333333336</v>
      </c>
      <c r="AP30" s="21">
        <f t="shared" si="9"/>
        <v>48.886116946778714</v>
      </c>
    </row>
    <row r="31" spans="1:42">
      <c r="A31" s="1" t="s">
        <v>52</v>
      </c>
      <c r="B31" s="11">
        <v>0</v>
      </c>
      <c r="C31" s="11">
        <f>100*B31/$C$47</f>
        <v>0</v>
      </c>
      <c r="D31" s="11">
        <v>13</v>
      </c>
      <c r="E31" s="11">
        <f>100*D31/$E$47</f>
        <v>76.470588235294116</v>
      </c>
      <c r="F31" s="11">
        <v>0</v>
      </c>
      <c r="G31" s="11">
        <f>100*F31/$G$47</f>
        <v>0</v>
      </c>
      <c r="H31" s="11">
        <v>0</v>
      </c>
      <c r="I31" s="11">
        <f>100*H31/$I$47</f>
        <v>0</v>
      </c>
      <c r="J31" s="11">
        <v>0</v>
      </c>
      <c r="K31" s="11">
        <f>100*J31/$K$47</f>
        <v>0</v>
      </c>
      <c r="L31" s="11">
        <v>0</v>
      </c>
      <c r="M31" s="11">
        <f>100*L31/$M$47</f>
        <v>0</v>
      </c>
      <c r="N31" s="11">
        <v>0</v>
      </c>
      <c r="O31" s="11">
        <f>100*N31/$O$47</f>
        <v>0</v>
      </c>
      <c r="P31" s="11">
        <v>0</v>
      </c>
      <c r="Q31" s="11">
        <f>100*P31/$Q$47</f>
        <v>0</v>
      </c>
      <c r="R31" s="11">
        <v>0</v>
      </c>
      <c r="S31" s="11">
        <f>100*R31/$S$47</f>
        <v>0</v>
      </c>
      <c r="T31" s="11">
        <v>0</v>
      </c>
      <c r="U31" s="11">
        <f>100*T31/$U$47</f>
        <v>0</v>
      </c>
      <c r="V31" s="11">
        <v>0</v>
      </c>
      <c r="W31" s="11">
        <f>100*V31/$W$47</f>
        <v>0</v>
      </c>
      <c r="X31" s="11">
        <v>0</v>
      </c>
      <c r="Y31" s="11">
        <f>100*X31/$Y$47</f>
        <v>0</v>
      </c>
      <c r="Z31" s="11"/>
      <c r="AA31" s="11">
        <f>100*Z31/$AA$47</f>
        <v>0</v>
      </c>
      <c r="AB31" s="11"/>
      <c r="AC31" s="11"/>
      <c r="AD31" s="11"/>
      <c r="AE31" s="11"/>
      <c r="AF31" s="7">
        <f t="shared" si="5"/>
        <v>5.46218487394958</v>
      </c>
      <c r="AG31" s="11">
        <v>1.5</v>
      </c>
      <c r="AH31" s="2">
        <f>100*AG31/$AH$47</f>
        <v>18.75</v>
      </c>
      <c r="AI31" s="11">
        <v>0</v>
      </c>
      <c r="AJ31" s="2">
        <f>100*AI31/$AJ$47</f>
        <v>0</v>
      </c>
      <c r="AK31" s="11">
        <v>0</v>
      </c>
      <c r="AL31" s="2">
        <f>100*AK31/$AL$47</f>
        <v>0</v>
      </c>
      <c r="AM31" s="11">
        <v>0</v>
      </c>
      <c r="AN31" s="2">
        <f>100*AM31/$AN$47</f>
        <v>0</v>
      </c>
      <c r="AO31" s="7">
        <f t="shared" si="8"/>
        <v>4.6875</v>
      </c>
      <c r="AP31" s="21">
        <f t="shared" si="9"/>
        <v>5.07484243697479</v>
      </c>
    </row>
    <row r="32" spans="1:42">
      <c r="A32" s="1" t="s">
        <v>53</v>
      </c>
      <c r="B32" s="11">
        <v>1</v>
      </c>
      <c r="C32" s="11">
        <f>100*B32/$C$47</f>
        <v>100</v>
      </c>
      <c r="D32" s="11">
        <v>12</v>
      </c>
      <c r="E32" s="11">
        <f>100*D32/$E$47</f>
        <v>70.588235294117652</v>
      </c>
      <c r="F32" s="11">
        <v>0</v>
      </c>
      <c r="G32" s="11">
        <f>100*F32/$G$47</f>
        <v>0</v>
      </c>
      <c r="H32" s="11">
        <v>0</v>
      </c>
      <c r="I32" s="11">
        <f>100*H32/$I$47</f>
        <v>0</v>
      </c>
      <c r="J32" s="11">
        <v>0</v>
      </c>
      <c r="K32" s="11">
        <v>100</v>
      </c>
      <c r="L32" s="11">
        <v>0</v>
      </c>
      <c r="M32" s="11">
        <f>100*L32/$M$47</f>
        <v>0</v>
      </c>
      <c r="N32" s="11">
        <v>0</v>
      </c>
      <c r="O32" s="11">
        <f>100*N32/$O$47</f>
        <v>0</v>
      </c>
      <c r="P32" s="11">
        <v>0</v>
      </c>
      <c r="Q32" s="11">
        <f>100*P32/$Q$47</f>
        <v>0</v>
      </c>
      <c r="R32" s="11">
        <v>0</v>
      </c>
      <c r="S32" s="11">
        <v>90</v>
      </c>
      <c r="T32" s="11">
        <v>0</v>
      </c>
      <c r="U32" s="11">
        <f>100*T32/$U$47</f>
        <v>0</v>
      </c>
      <c r="V32" s="11">
        <v>0</v>
      </c>
      <c r="W32" s="11">
        <f>100*V32/$W$47</f>
        <v>0</v>
      </c>
      <c r="X32" s="11">
        <v>0</v>
      </c>
      <c r="Y32" s="11">
        <f>100*X32/$Y$47</f>
        <v>0</v>
      </c>
      <c r="Z32" s="11"/>
      <c r="AA32" s="11">
        <f>100*Z32/$AA$47</f>
        <v>0</v>
      </c>
      <c r="AB32" s="11"/>
      <c r="AC32" s="11"/>
      <c r="AD32" s="11"/>
      <c r="AE32" s="11"/>
      <c r="AF32" s="7">
        <f t="shared" si="5"/>
        <v>25.756302521008404</v>
      </c>
      <c r="AG32" s="11">
        <v>2</v>
      </c>
      <c r="AH32" s="2">
        <f>100*AG32/$AH$47</f>
        <v>25</v>
      </c>
      <c r="AI32" s="11">
        <v>0</v>
      </c>
      <c r="AJ32" s="2">
        <f>100*AI32/$AJ$47</f>
        <v>0</v>
      </c>
      <c r="AK32" s="11">
        <v>0</v>
      </c>
      <c r="AL32" s="2">
        <f>100*AK32/$AL$47</f>
        <v>0</v>
      </c>
      <c r="AM32" s="11">
        <v>0</v>
      </c>
      <c r="AN32" s="2">
        <f>100*AM32/$AN$47</f>
        <v>0</v>
      </c>
      <c r="AO32" s="7">
        <f t="shared" si="8"/>
        <v>6.25</v>
      </c>
      <c r="AP32" s="21">
        <f t="shared" si="9"/>
        <v>16.003151260504204</v>
      </c>
    </row>
    <row r="33" spans="1:42">
      <c r="A33" s="1" t="s">
        <v>54</v>
      </c>
      <c r="B33" s="11">
        <v>1</v>
      </c>
      <c r="C33" s="11">
        <f>100*B33/$C$47</f>
        <v>100</v>
      </c>
      <c r="D33" s="11">
        <v>13</v>
      </c>
      <c r="E33" s="11">
        <f>100*D33/$E$47</f>
        <v>76.470588235294116</v>
      </c>
      <c r="F33" s="11">
        <v>1</v>
      </c>
      <c r="G33" s="11">
        <f>100*F33/$G$47</f>
        <v>100</v>
      </c>
      <c r="H33" s="11">
        <v>0</v>
      </c>
      <c r="I33" s="11">
        <f>100*H33/$I$47</f>
        <v>0</v>
      </c>
      <c r="J33" s="11">
        <v>0</v>
      </c>
      <c r="K33" s="11">
        <v>100</v>
      </c>
      <c r="L33" s="11">
        <v>1</v>
      </c>
      <c r="M33" s="11">
        <f>100*L33/$M$47</f>
        <v>100</v>
      </c>
      <c r="N33" s="11">
        <v>1</v>
      </c>
      <c r="O33" s="11">
        <f>100*N33/$O$47</f>
        <v>100</v>
      </c>
      <c r="P33" s="11">
        <v>0</v>
      </c>
      <c r="Q33" s="11">
        <f>100*P33/$Q$47</f>
        <v>0</v>
      </c>
      <c r="R33" s="11">
        <v>4</v>
      </c>
      <c r="S33" s="11">
        <f>100*R33/$S$47</f>
        <v>100</v>
      </c>
      <c r="T33" s="11">
        <v>0</v>
      </c>
      <c r="U33" s="11">
        <f>100*T33/$U$47</f>
        <v>0</v>
      </c>
      <c r="V33" s="11">
        <v>0</v>
      </c>
      <c r="W33" s="11">
        <f>100*V33/$W$47</f>
        <v>0</v>
      </c>
      <c r="X33" s="11">
        <v>0.9</v>
      </c>
      <c r="Y33" s="11">
        <f>100*X33/$Y$47</f>
        <v>90</v>
      </c>
      <c r="Z33" s="11"/>
      <c r="AA33" s="11">
        <v>90</v>
      </c>
      <c r="AB33" s="11"/>
      <c r="AC33" s="11"/>
      <c r="AD33" s="11"/>
      <c r="AE33" s="11"/>
      <c r="AF33" s="7">
        <f t="shared" si="5"/>
        <v>61.176470588235297</v>
      </c>
      <c r="AG33" s="11">
        <v>2</v>
      </c>
      <c r="AH33" s="2">
        <f>100*AG33/$AH$47</f>
        <v>25</v>
      </c>
      <c r="AI33" s="11">
        <v>0.5</v>
      </c>
      <c r="AJ33" s="2">
        <f>100*AI33/$AJ$47</f>
        <v>16.666666666666668</v>
      </c>
      <c r="AK33" s="11">
        <v>2.5</v>
      </c>
      <c r="AL33" s="2">
        <f>100*AK33/$AL$47</f>
        <v>62.5</v>
      </c>
      <c r="AM33" s="11">
        <v>0</v>
      </c>
      <c r="AN33" s="2">
        <f>100*AM33/$AN$47</f>
        <v>0</v>
      </c>
      <c r="AO33" s="7">
        <f t="shared" si="8"/>
        <v>26.041666666666668</v>
      </c>
      <c r="AP33" s="21">
        <f t="shared" si="9"/>
        <v>43.609068627450981</v>
      </c>
    </row>
    <row r="34" spans="1:42">
      <c r="A34" s="1" t="s">
        <v>55</v>
      </c>
      <c r="B34" s="11">
        <v>1</v>
      </c>
      <c r="C34" s="11">
        <f>100*B34/$C$47</f>
        <v>100</v>
      </c>
      <c r="D34" s="11">
        <v>14</v>
      </c>
      <c r="E34" s="11">
        <f>100*D34/$E$47</f>
        <v>82.352941176470594</v>
      </c>
      <c r="F34" s="11">
        <v>1</v>
      </c>
      <c r="G34" s="11">
        <f>100*F34/$G$47</f>
        <v>100</v>
      </c>
      <c r="H34" s="11">
        <v>0</v>
      </c>
      <c r="I34" s="11">
        <f>100*H34/$I$47</f>
        <v>0</v>
      </c>
      <c r="J34" s="11">
        <v>0</v>
      </c>
      <c r="K34" s="11">
        <v>100</v>
      </c>
      <c r="L34" s="11">
        <v>0</v>
      </c>
      <c r="M34" s="11">
        <v>100</v>
      </c>
      <c r="N34" s="11">
        <v>1</v>
      </c>
      <c r="O34" s="11">
        <f>100*N34/$O$47</f>
        <v>100</v>
      </c>
      <c r="P34" s="11">
        <v>5</v>
      </c>
      <c r="Q34" s="11">
        <f>100*P34/$Q$47</f>
        <v>83.333333333333329</v>
      </c>
      <c r="R34" s="11">
        <v>0</v>
      </c>
      <c r="S34" s="11">
        <v>90</v>
      </c>
      <c r="T34" s="11">
        <v>0</v>
      </c>
      <c r="U34" s="11">
        <f>100*T34/$U$47</f>
        <v>0</v>
      </c>
      <c r="V34" s="11">
        <v>0</v>
      </c>
      <c r="W34" s="11">
        <f>100*V34/$W$47</f>
        <v>0</v>
      </c>
      <c r="X34" s="11">
        <v>0.9</v>
      </c>
      <c r="Y34" s="11">
        <f>100*X34/$Y$47</f>
        <v>90</v>
      </c>
      <c r="Z34" s="11"/>
      <c r="AA34" s="11">
        <v>100</v>
      </c>
      <c r="AB34" s="11"/>
      <c r="AC34" s="11"/>
      <c r="AD34" s="11"/>
      <c r="AE34" s="11"/>
      <c r="AF34" s="7">
        <f t="shared" si="5"/>
        <v>67.549019607843135</v>
      </c>
      <c r="AG34" s="11">
        <v>1</v>
      </c>
      <c r="AH34" s="2">
        <f>100*AG34/$AH$47</f>
        <v>12.5</v>
      </c>
      <c r="AI34" s="11">
        <f>0.9+0.5+0.25</f>
        <v>1.65</v>
      </c>
      <c r="AJ34" s="2">
        <f>100*AI34/$AJ$47</f>
        <v>55</v>
      </c>
      <c r="AK34" s="11">
        <v>2.75</v>
      </c>
      <c r="AL34" s="2">
        <f>100*AK34/$AL$47</f>
        <v>68.75</v>
      </c>
      <c r="AM34" s="11">
        <v>0</v>
      </c>
      <c r="AN34" s="2">
        <f>100*AM34/$AN$47</f>
        <v>0</v>
      </c>
      <c r="AO34" s="7">
        <f t="shared" si="8"/>
        <v>34.0625</v>
      </c>
      <c r="AP34" s="21">
        <f t="shared" si="9"/>
        <v>50.805759803921568</v>
      </c>
    </row>
    <row r="35" spans="1:42">
      <c r="A35" s="1" t="s">
        <v>56</v>
      </c>
      <c r="B35" s="11">
        <v>1</v>
      </c>
      <c r="C35" s="11">
        <f>100*B35/$C$47</f>
        <v>100</v>
      </c>
      <c r="D35" s="11">
        <v>10</v>
      </c>
      <c r="E35" s="11">
        <f>100*D35/$E$47</f>
        <v>58.823529411764703</v>
      </c>
      <c r="F35" s="11">
        <v>0.9</v>
      </c>
      <c r="G35" s="11">
        <f>100*F35/$G$47</f>
        <v>90</v>
      </c>
      <c r="H35" s="11">
        <v>0</v>
      </c>
      <c r="I35" s="11">
        <f>100*H35/$I$47</f>
        <v>0</v>
      </c>
      <c r="J35" s="11">
        <v>0</v>
      </c>
      <c r="K35" s="11">
        <v>85</v>
      </c>
      <c r="L35" s="11">
        <v>0</v>
      </c>
      <c r="M35" s="11">
        <v>100</v>
      </c>
      <c r="N35" s="11">
        <v>0.6</v>
      </c>
      <c r="O35" s="11">
        <f>100*N35/$O$47</f>
        <v>60</v>
      </c>
      <c r="P35" s="11">
        <v>5</v>
      </c>
      <c r="Q35" s="11">
        <f>100*P35/$Q$47</f>
        <v>83.333333333333329</v>
      </c>
      <c r="R35" s="11">
        <v>0</v>
      </c>
      <c r="S35" s="11">
        <v>90</v>
      </c>
      <c r="T35" s="11">
        <v>0</v>
      </c>
      <c r="U35" s="11">
        <f>100*T35/$U$47</f>
        <v>0</v>
      </c>
      <c r="V35" s="11">
        <v>0</v>
      </c>
      <c r="W35" s="11">
        <f>100*V35/$W$47</f>
        <v>0</v>
      </c>
      <c r="X35" s="11">
        <v>0</v>
      </c>
      <c r="Y35" s="11">
        <f>100*X35/$Y$47</f>
        <v>0</v>
      </c>
      <c r="Z35" s="11">
        <v>1</v>
      </c>
      <c r="AA35" s="11">
        <f>100*Z35/$AA$47</f>
        <v>100</v>
      </c>
      <c r="AB35" s="11"/>
      <c r="AC35" s="11"/>
      <c r="AD35" s="11"/>
      <c r="AE35" s="11"/>
      <c r="AF35" s="7">
        <f t="shared" si="5"/>
        <v>54.796918767507002</v>
      </c>
      <c r="AG35" s="11">
        <v>5.5</v>
      </c>
      <c r="AH35" s="2">
        <f>100*AG35/$AH$47</f>
        <v>68.75</v>
      </c>
      <c r="AI35" s="11">
        <v>1.4</v>
      </c>
      <c r="AJ35" s="2">
        <f>100*AI35/$AJ$47</f>
        <v>46.666666666666664</v>
      </c>
      <c r="AK35" s="11">
        <v>0</v>
      </c>
      <c r="AL35" s="2">
        <f>100*AK35/$AL$47</f>
        <v>0</v>
      </c>
      <c r="AM35" s="11">
        <v>0</v>
      </c>
      <c r="AN35" s="2">
        <f>100*AM35/$AN$47</f>
        <v>0</v>
      </c>
      <c r="AO35" s="7">
        <f t="shared" si="8"/>
        <v>28.854166666666664</v>
      </c>
      <c r="AP35" s="21">
        <f t="shared" si="9"/>
        <v>41.825542717086833</v>
      </c>
    </row>
    <row r="36" spans="1:42">
      <c r="A36" s="1" t="s">
        <v>57</v>
      </c>
      <c r="B36" s="11">
        <v>1</v>
      </c>
      <c r="C36" s="11">
        <f>100*B36/$C$47</f>
        <v>100</v>
      </c>
      <c r="D36" s="11">
        <v>9</v>
      </c>
      <c r="E36" s="11">
        <f>100*D36/$E$47</f>
        <v>52.941176470588232</v>
      </c>
      <c r="F36" s="11">
        <v>1</v>
      </c>
      <c r="G36" s="11">
        <f>100*F36/$G$47</f>
        <v>100</v>
      </c>
      <c r="H36" s="11">
        <v>0</v>
      </c>
      <c r="I36" s="11">
        <f>100*H36/$I$47</f>
        <v>0</v>
      </c>
      <c r="J36" s="11">
        <v>0</v>
      </c>
      <c r="K36" s="11">
        <v>100</v>
      </c>
      <c r="L36" s="11">
        <v>1</v>
      </c>
      <c r="M36" s="11">
        <f>100*L36/$M$47</f>
        <v>100</v>
      </c>
      <c r="N36" s="11">
        <v>1</v>
      </c>
      <c r="O36" s="11">
        <f>100*N36/$O$47</f>
        <v>100</v>
      </c>
      <c r="P36" s="11">
        <v>5.5</v>
      </c>
      <c r="Q36" s="11">
        <f>100*P36/$Q$47</f>
        <v>91.666666666666671</v>
      </c>
      <c r="R36" s="11">
        <v>0</v>
      </c>
      <c r="S36" s="11">
        <v>90</v>
      </c>
      <c r="T36" s="11">
        <v>0</v>
      </c>
      <c r="U36" s="11">
        <f>100*T36/$U$47</f>
        <v>0</v>
      </c>
      <c r="V36" s="11">
        <v>0</v>
      </c>
      <c r="W36" s="11">
        <f>100*V36/$W$47</f>
        <v>0</v>
      </c>
      <c r="X36" s="11">
        <v>0.9</v>
      </c>
      <c r="Y36" s="11">
        <f>100*X36/$Y$47</f>
        <v>90</v>
      </c>
      <c r="Z36" s="11">
        <v>1</v>
      </c>
      <c r="AA36" s="11">
        <f>100*Z36/$AA$47</f>
        <v>100</v>
      </c>
      <c r="AB36" s="11"/>
      <c r="AC36" s="11"/>
      <c r="AD36" s="11"/>
      <c r="AE36" s="11"/>
      <c r="AF36" s="7">
        <f t="shared" si="5"/>
        <v>66.043417366946784</v>
      </c>
      <c r="AG36" s="11">
        <v>7.5</v>
      </c>
      <c r="AH36" s="2">
        <f>100*AG36/$AH$47</f>
        <v>93.75</v>
      </c>
      <c r="AI36" s="11">
        <f>0.95+0.8+0.5</f>
        <v>2.25</v>
      </c>
      <c r="AJ36" s="2">
        <f>100*AI36/$AJ$47</f>
        <v>75</v>
      </c>
      <c r="AK36" s="11">
        <v>0</v>
      </c>
      <c r="AL36" s="2">
        <f>100*AK36/$AL$47</f>
        <v>0</v>
      </c>
      <c r="AM36" s="11">
        <v>0</v>
      </c>
      <c r="AN36" s="2">
        <f>100*AM36/$AN$47</f>
        <v>0</v>
      </c>
      <c r="AO36" s="7">
        <f t="shared" si="8"/>
        <v>42.1875</v>
      </c>
      <c r="AP36" s="21">
        <f t="shared" si="9"/>
        <v>54.115458683473392</v>
      </c>
    </row>
    <row r="37" spans="1:42">
      <c r="A37" s="1" t="s">
        <v>58</v>
      </c>
      <c r="B37" s="11">
        <v>1</v>
      </c>
      <c r="C37" s="11">
        <f>100*B37/$C$47</f>
        <v>100</v>
      </c>
      <c r="D37" s="11"/>
      <c r="E37" s="11">
        <f>100*D37/$E$47</f>
        <v>0</v>
      </c>
      <c r="F37" s="11">
        <v>1</v>
      </c>
      <c r="G37" s="11">
        <f>100*F37/$G$47</f>
        <v>100</v>
      </c>
      <c r="H37" s="11"/>
      <c r="I37" s="11">
        <f>100*H37/$I$47</f>
        <v>0</v>
      </c>
      <c r="J37" s="11"/>
      <c r="K37" s="11">
        <f>100*J37/$K$47</f>
        <v>0</v>
      </c>
      <c r="L37" s="11"/>
      <c r="M37" s="11">
        <f>100*L37/$M$47</f>
        <v>0</v>
      </c>
      <c r="N37" s="11"/>
      <c r="O37" s="11">
        <f>100*N37/$O$47</f>
        <v>0</v>
      </c>
      <c r="P37" s="11"/>
      <c r="Q37" s="11">
        <f>100*P37/$Q$47</f>
        <v>0</v>
      </c>
      <c r="R37" s="11"/>
      <c r="S37" s="11">
        <f>100*R37/$S$47</f>
        <v>0</v>
      </c>
      <c r="T37" s="11"/>
      <c r="U37" s="11">
        <f>100*T37/$U$47</f>
        <v>0</v>
      </c>
      <c r="V37" s="11"/>
      <c r="W37" s="11">
        <f>100*V37/$W$47</f>
        <v>0</v>
      </c>
      <c r="X37" s="11"/>
      <c r="Y37" s="11">
        <f>100*X37/$Y$47</f>
        <v>0</v>
      </c>
      <c r="Z37" s="11"/>
      <c r="AA37" s="11">
        <f>100*Z37/$AA$47</f>
        <v>0</v>
      </c>
      <c r="AB37" s="11"/>
      <c r="AC37" s="11"/>
      <c r="AD37" s="11"/>
      <c r="AE37" s="11"/>
      <c r="AF37" s="7">
        <f t="shared" si="5"/>
        <v>14.285714285714286</v>
      </c>
      <c r="AG37" s="11">
        <v>4</v>
      </c>
      <c r="AH37" s="2">
        <f>100*AG37/$AH$47</f>
        <v>50</v>
      </c>
      <c r="AI37" s="11"/>
      <c r="AJ37" s="2">
        <f>100*AI37/$AJ$47</f>
        <v>0</v>
      </c>
      <c r="AK37" s="11"/>
      <c r="AL37" s="2">
        <f>100*AK37/$AL$47</f>
        <v>0</v>
      </c>
      <c r="AM37" s="11"/>
      <c r="AN37" s="2">
        <f>100*AM37/$AN$47</f>
        <v>0</v>
      </c>
      <c r="AO37" s="7">
        <f t="shared" si="8"/>
        <v>12.5</v>
      </c>
      <c r="AP37" s="21">
        <f t="shared" si="9"/>
        <v>13.392857142857142</v>
      </c>
    </row>
    <row r="38" spans="1:42">
      <c r="A38" s="1" t="s">
        <v>59</v>
      </c>
      <c r="B38" s="11">
        <v>1</v>
      </c>
      <c r="C38" s="11">
        <f>100*B38/$C$47</f>
        <v>100</v>
      </c>
      <c r="D38" s="11">
        <v>13</v>
      </c>
      <c r="E38" s="11">
        <f>100*D38/$E$47</f>
        <v>76.470588235294116</v>
      </c>
      <c r="F38" s="11">
        <v>1</v>
      </c>
      <c r="G38" s="11">
        <f>100*F38/$G$47</f>
        <v>100</v>
      </c>
      <c r="H38" s="11"/>
      <c r="I38" s="11">
        <f>100*H38/$I$47</f>
        <v>0</v>
      </c>
      <c r="J38" s="11"/>
      <c r="K38" s="11">
        <f>100*J38/$K$47</f>
        <v>0</v>
      </c>
      <c r="L38" s="11">
        <v>1</v>
      </c>
      <c r="M38" s="11">
        <f>100*L38/$M$47</f>
        <v>100</v>
      </c>
      <c r="N38" s="11">
        <v>1</v>
      </c>
      <c r="O38" s="11">
        <f>100*N38/$O$47</f>
        <v>100</v>
      </c>
      <c r="P38" s="11">
        <v>5.5</v>
      </c>
      <c r="Q38" s="11">
        <f>100*P38/$Q$47</f>
        <v>91.666666666666671</v>
      </c>
      <c r="R38" s="11"/>
      <c r="S38" s="11">
        <v>90</v>
      </c>
      <c r="T38" s="11"/>
      <c r="U38" s="11">
        <f>100*T38/$U$47</f>
        <v>0</v>
      </c>
      <c r="V38" s="11"/>
      <c r="W38" s="11">
        <f>100*V38/$W$47</f>
        <v>0</v>
      </c>
      <c r="X38" s="11">
        <v>1</v>
      </c>
      <c r="Y38" s="11">
        <f>100*X38/$Y$47</f>
        <v>100</v>
      </c>
      <c r="Z38" s="11">
        <v>1</v>
      </c>
      <c r="AA38" s="11">
        <f>100*Z38/$AA$47</f>
        <v>100</v>
      </c>
      <c r="AB38" s="11"/>
      <c r="AC38" s="11"/>
      <c r="AD38" s="11"/>
      <c r="AE38" s="11"/>
      <c r="AF38" s="7">
        <f t="shared" si="5"/>
        <v>61.29551820728291</v>
      </c>
      <c r="AG38" s="11">
        <v>7</v>
      </c>
      <c r="AH38" s="2">
        <f>100*AG38/$AH$47</f>
        <v>87.5</v>
      </c>
      <c r="AI38" s="11">
        <f>0.9+0.5+0.25+0.25</f>
        <v>1.9</v>
      </c>
      <c r="AJ38" s="2">
        <f>100*AI38/$AJ$47</f>
        <v>63.333333333333336</v>
      </c>
      <c r="AK38" s="11">
        <v>1.75</v>
      </c>
      <c r="AL38" s="2">
        <f>100*AK38/$AL$47</f>
        <v>43.75</v>
      </c>
      <c r="AM38" s="11"/>
      <c r="AN38" s="2">
        <f>100*AM38/$AN$47</f>
        <v>0</v>
      </c>
      <c r="AO38" s="7">
        <f t="shared" si="8"/>
        <v>48.645833333333336</v>
      </c>
      <c r="AP38" s="21">
        <f t="shared" si="9"/>
        <v>54.970675770308119</v>
      </c>
    </row>
    <row r="39" spans="1:42">
      <c r="A39" s="1" t="s">
        <v>60</v>
      </c>
      <c r="B39" s="11">
        <v>1</v>
      </c>
      <c r="C39" s="11">
        <f>100*B39/$C$47</f>
        <v>100</v>
      </c>
      <c r="D39" s="11">
        <v>14</v>
      </c>
      <c r="E39" s="11">
        <f>100*D39/$E$47</f>
        <v>82.352941176470594</v>
      </c>
      <c r="F39" s="11">
        <f>3.5/4</f>
        <v>0.875</v>
      </c>
      <c r="G39" s="11">
        <f>100*F39/$G$47</f>
        <v>87.5</v>
      </c>
      <c r="H39" s="11">
        <v>0</v>
      </c>
      <c r="I39" s="11">
        <f>100*H39/$I$47</f>
        <v>0</v>
      </c>
      <c r="J39" s="11">
        <v>0</v>
      </c>
      <c r="K39" s="11">
        <f>100*J39/$K$47</f>
        <v>0</v>
      </c>
      <c r="L39" s="11">
        <v>0</v>
      </c>
      <c r="M39" s="11">
        <v>100</v>
      </c>
      <c r="N39" s="11">
        <v>1</v>
      </c>
      <c r="O39" s="11">
        <f>100*N39/$O$47</f>
        <v>100</v>
      </c>
      <c r="P39" s="11">
        <v>5.5</v>
      </c>
      <c r="Q39" s="11">
        <f t="shared" ref="Q39:Q42" si="20">100*P39/$Q$47</f>
        <v>91.666666666666671</v>
      </c>
      <c r="R39" s="11">
        <v>0</v>
      </c>
      <c r="S39" s="11">
        <v>90</v>
      </c>
      <c r="T39" s="11">
        <v>0</v>
      </c>
      <c r="U39" s="11">
        <f>100*T39/$U$47</f>
        <v>0</v>
      </c>
      <c r="V39" s="11">
        <v>0</v>
      </c>
      <c r="W39" s="11">
        <f>100*V39/$W$47</f>
        <v>0</v>
      </c>
      <c r="X39" s="11">
        <v>0</v>
      </c>
      <c r="Y39" s="11">
        <f>100*X39/$Y$47</f>
        <v>0</v>
      </c>
      <c r="Z39" s="11">
        <v>1</v>
      </c>
      <c r="AA39" s="11">
        <f>100*Z39/$AA$47</f>
        <v>100</v>
      </c>
      <c r="AB39" s="11"/>
      <c r="AC39" s="11"/>
      <c r="AD39" s="11"/>
      <c r="AE39" s="11"/>
      <c r="AF39" s="7">
        <f t="shared" si="5"/>
        <v>53.679971988795515</v>
      </c>
      <c r="AG39" s="11">
        <v>4</v>
      </c>
      <c r="AH39" s="2">
        <f>100*AG39/$AH$47</f>
        <v>50</v>
      </c>
      <c r="AI39" s="11">
        <v>0.9</v>
      </c>
      <c r="AJ39" s="2">
        <f>100*AI39/$AJ$47</f>
        <v>30</v>
      </c>
      <c r="AK39" s="11">
        <v>2</v>
      </c>
      <c r="AL39" s="2">
        <f>100*AK39/$AL$47</f>
        <v>50</v>
      </c>
      <c r="AM39" s="11">
        <v>0</v>
      </c>
      <c r="AN39" s="2">
        <f>100*AM39/$AN$47</f>
        <v>0</v>
      </c>
      <c r="AO39" s="7">
        <f>0.25*AH39+0.25*AJ39+0.25*AL39+0.25*AN39 + 5</f>
        <v>37.5</v>
      </c>
      <c r="AP39" s="21">
        <f t="shared" si="9"/>
        <v>45.589985994397757</v>
      </c>
    </row>
    <row r="40" spans="1:42">
      <c r="A40" s="1" t="s">
        <v>61</v>
      </c>
      <c r="B40" s="11">
        <v>0</v>
      </c>
      <c r="C40" s="11">
        <f>100*B40/$C$47</f>
        <v>0</v>
      </c>
      <c r="D40" s="11">
        <v>14</v>
      </c>
      <c r="E40" s="11">
        <f>100*D40/$E$47</f>
        <v>82.352941176470594</v>
      </c>
      <c r="F40" s="11">
        <f>3.5/4</f>
        <v>0.875</v>
      </c>
      <c r="G40" s="11">
        <f>100*F40/$G$47</f>
        <v>87.5</v>
      </c>
      <c r="H40" s="11">
        <v>0</v>
      </c>
      <c r="I40" s="11">
        <f>100*H40/$I$47</f>
        <v>0</v>
      </c>
      <c r="J40" s="11">
        <v>0</v>
      </c>
      <c r="K40" s="11">
        <v>100</v>
      </c>
      <c r="L40" s="11">
        <v>1</v>
      </c>
      <c r="M40" s="11">
        <f>100*L40/$M$47</f>
        <v>100</v>
      </c>
      <c r="N40" s="11">
        <v>1</v>
      </c>
      <c r="O40" s="11">
        <f>100*N40/$O$47</f>
        <v>100</v>
      </c>
      <c r="P40" s="11">
        <v>5.5</v>
      </c>
      <c r="Q40" s="11">
        <f t="shared" si="20"/>
        <v>91.666666666666671</v>
      </c>
      <c r="R40" s="11">
        <v>0</v>
      </c>
      <c r="S40" s="11">
        <v>90</v>
      </c>
      <c r="T40" s="11">
        <v>0</v>
      </c>
      <c r="U40" s="11">
        <f>100*T40/$U$47</f>
        <v>0</v>
      </c>
      <c r="V40" s="11">
        <v>0</v>
      </c>
      <c r="W40" s="11">
        <f>100*V40/$W$47</f>
        <v>0</v>
      </c>
      <c r="X40" s="11">
        <v>0.9</v>
      </c>
      <c r="Y40" s="11">
        <f>100*X40/$Y$47</f>
        <v>90</v>
      </c>
      <c r="Z40" s="11">
        <v>1</v>
      </c>
      <c r="AA40" s="11">
        <f>100*Z40/$AA$47</f>
        <v>100</v>
      </c>
      <c r="AB40" s="11"/>
      <c r="AC40" s="11"/>
      <c r="AD40" s="11"/>
      <c r="AE40" s="11"/>
      <c r="AF40" s="7">
        <f t="shared" si="5"/>
        <v>60.108543417366946</v>
      </c>
      <c r="AG40" s="11">
        <v>5.5</v>
      </c>
      <c r="AH40" s="2">
        <f>100*AG40/$AH$47</f>
        <v>68.75</v>
      </c>
      <c r="AI40" s="11">
        <v>2</v>
      </c>
      <c r="AJ40" s="2">
        <f>100*AI40/$AJ$47</f>
        <v>66.666666666666671</v>
      </c>
      <c r="AK40" s="11">
        <v>3</v>
      </c>
      <c r="AL40" s="2">
        <f>100*AK40/$AL$47</f>
        <v>75</v>
      </c>
      <c r="AM40" s="11">
        <v>0</v>
      </c>
      <c r="AN40" s="2">
        <f>100*AM40/$AN$47</f>
        <v>0</v>
      </c>
      <c r="AO40" s="7">
        <f>0.25*AH40+0.25*AJ40+0.25*AL40+0.25*AN40 + 5</f>
        <v>57.604166666666671</v>
      </c>
      <c r="AP40" s="21">
        <f t="shared" si="9"/>
        <v>58.856355042016808</v>
      </c>
    </row>
    <row r="41" spans="1:42">
      <c r="A41" s="1" t="s">
        <v>62</v>
      </c>
      <c r="B41" s="11"/>
      <c r="C41" s="11">
        <f>100*B41/$C$47</f>
        <v>0</v>
      </c>
      <c r="D41" s="11">
        <v>12</v>
      </c>
      <c r="E41" s="11">
        <f t="shared" ref="E41:E42" si="21">100*D41/$E$47</f>
        <v>70.588235294117652</v>
      </c>
      <c r="F41" s="11">
        <v>1</v>
      </c>
      <c r="G41" s="11">
        <f>100*F41/$G$47</f>
        <v>100</v>
      </c>
      <c r="H41" s="11"/>
      <c r="I41" s="11">
        <f>100*H41/$I$47</f>
        <v>0</v>
      </c>
      <c r="J41" s="11"/>
      <c r="K41" s="11">
        <f>100*J41/$K$47</f>
        <v>0</v>
      </c>
      <c r="L41" s="11"/>
      <c r="M41" s="11">
        <v>100</v>
      </c>
      <c r="N41" s="11">
        <v>1</v>
      </c>
      <c r="O41" s="11">
        <f>100*N41/$O$47</f>
        <v>100</v>
      </c>
      <c r="P41" s="11">
        <v>5.5</v>
      </c>
      <c r="Q41" s="11">
        <f t="shared" si="20"/>
        <v>91.666666666666671</v>
      </c>
      <c r="R41" s="11"/>
      <c r="S41" s="11"/>
      <c r="T41" s="11"/>
      <c r="U41" s="11"/>
      <c r="V41" s="11"/>
      <c r="W41" s="11"/>
      <c r="X41" s="11"/>
      <c r="Y41" s="11"/>
      <c r="Z41" s="11">
        <v>1</v>
      </c>
      <c r="AA41" s="11">
        <f>100*Z41/$AA$47</f>
        <v>100</v>
      </c>
      <c r="AB41" s="11"/>
      <c r="AC41" s="11"/>
      <c r="AD41" s="11"/>
      <c r="AE41" s="11"/>
      <c r="AF41" s="7">
        <f t="shared" si="5"/>
        <v>40.161064425770306</v>
      </c>
      <c r="AG41" s="11">
        <v>3</v>
      </c>
      <c r="AH41" s="2">
        <f>100*AG41/$AH$47</f>
        <v>37.5</v>
      </c>
      <c r="AI41" s="11">
        <v>0.5</v>
      </c>
      <c r="AJ41" s="2">
        <f>100*AI41/$AJ$47</f>
        <v>16.666666666666668</v>
      </c>
      <c r="AK41" s="11"/>
      <c r="AL41" s="2">
        <f>100*AK41/$AL$47</f>
        <v>0</v>
      </c>
      <c r="AM41" s="11"/>
      <c r="AN41" s="2">
        <f>100*AM41/$AN$47</f>
        <v>0</v>
      </c>
      <c r="AO41" s="7">
        <f t="shared" si="8"/>
        <v>13.541666666666668</v>
      </c>
      <c r="AP41" s="21">
        <f t="shared" si="9"/>
        <v>26.851365546218489</v>
      </c>
    </row>
    <row r="42" spans="1:42">
      <c r="A42" s="1" t="s">
        <v>63</v>
      </c>
      <c r="B42" s="11">
        <v>1</v>
      </c>
      <c r="C42" s="11">
        <f>100*B42/$C$47</f>
        <v>100</v>
      </c>
      <c r="D42" s="11">
        <v>13</v>
      </c>
      <c r="E42" s="11">
        <f t="shared" si="21"/>
        <v>76.470588235294116</v>
      </c>
      <c r="F42" s="11">
        <v>1</v>
      </c>
      <c r="G42" s="11">
        <f>100*F42/$G$47</f>
        <v>100</v>
      </c>
      <c r="H42" s="11">
        <v>0</v>
      </c>
      <c r="I42" s="11">
        <f>100*H42/$I$47</f>
        <v>0</v>
      </c>
      <c r="J42" s="11">
        <v>0</v>
      </c>
      <c r="K42" s="11">
        <v>100</v>
      </c>
      <c r="L42" s="11">
        <v>0</v>
      </c>
      <c r="M42" s="11">
        <v>100</v>
      </c>
      <c r="N42" s="11">
        <v>0.6</v>
      </c>
      <c r="O42" s="11">
        <f>100*N42/$O$47</f>
        <v>60</v>
      </c>
      <c r="P42" s="11">
        <v>5.5</v>
      </c>
      <c r="Q42" s="11">
        <f t="shared" si="20"/>
        <v>91.666666666666671</v>
      </c>
      <c r="R42" s="11">
        <v>0</v>
      </c>
      <c r="S42" s="11">
        <f>100*R42/$S$47</f>
        <v>0</v>
      </c>
      <c r="T42" s="11">
        <v>0</v>
      </c>
      <c r="U42" s="11">
        <f>100*T42/$U$47</f>
        <v>0</v>
      </c>
      <c r="V42" s="11">
        <v>0</v>
      </c>
      <c r="W42" s="11">
        <f>100*V42/$W$47</f>
        <v>0</v>
      </c>
      <c r="X42" s="11">
        <v>0</v>
      </c>
      <c r="Y42" s="11">
        <f>100*X42/$Y$47</f>
        <v>0</v>
      </c>
      <c r="Z42" s="11"/>
      <c r="AA42" s="11">
        <v>100</v>
      </c>
      <c r="AB42" s="11"/>
      <c r="AC42" s="11"/>
      <c r="AD42" s="11"/>
      <c r="AE42" s="11"/>
      <c r="AF42" s="7">
        <f t="shared" si="5"/>
        <v>52.009803921568626</v>
      </c>
      <c r="AG42" s="11">
        <v>0.5</v>
      </c>
      <c r="AH42" s="2">
        <f>100*AG42/$AH$47</f>
        <v>6.25</v>
      </c>
      <c r="AI42" s="11">
        <v>0</v>
      </c>
      <c r="AJ42" s="2">
        <f>100*AI42/$AJ$47</f>
        <v>0</v>
      </c>
      <c r="AK42" s="11">
        <v>0</v>
      </c>
      <c r="AL42" s="2">
        <f>100*AK42/$AL$47</f>
        <v>0</v>
      </c>
      <c r="AM42" s="11">
        <v>0</v>
      </c>
      <c r="AN42" s="2">
        <f>100*AM42/$AN$47</f>
        <v>0</v>
      </c>
      <c r="AO42" s="7">
        <f t="shared" si="8"/>
        <v>1.5625</v>
      </c>
      <c r="AP42" s="21">
        <f t="shared" si="9"/>
        <v>26.786151960784313</v>
      </c>
    </row>
    <row r="43" spans="1:42">
      <c r="A43" s="6" t="s">
        <v>64</v>
      </c>
      <c r="B43" s="23"/>
      <c r="C43" s="28">
        <f>AVERAGEIF(C4:C42,"&gt;0")</f>
        <v>99.677419354838705</v>
      </c>
      <c r="D43" s="23"/>
      <c r="E43" s="28">
        <f>AVERAGEIF(E4:E42,"&gt;0")</f>
        <v>75.326797385620935</v>
      </c>
      <c r="F43" s="23"/>
      <c r="G43" s="28">
        <f>AVERAGEIF(G4:G42,"&gt;0")</f>
        <v>96.857142857142861</v>
      </c>
      <c r="H43" s="23"/>
      <c r="I43" s="28" t="e">
        <f>AVERAGEIF(I4:I42,"&gt;0")</f>
        <v>#DIV/0!</v>
      </c>
      <c r="J43" s="23"/>
      <c r="K43" s="28">
        <f>AVERAGEIF(K4:K42,"&gt;0")</f>
        <v>95.892857142857139</v>
      </c>
      <c r="L43" s="23"/>
      <c r="M43" s="28">
        <f>AVERAGEIF(M4:M42,"&gt;0")</f>
        <v>100</v>
      </c>
      <c r="N43" s="23"/>
      <c r="O43" s="28">
        <f>AVERAGEIF(O4:O42,"&gt;0")</f>
        <v>97.41935483870968</v>
      </c>
      <c r="P43" s="23"/>
      <c r="Q43" s="28">
        <f>AVERAGEIF(Q4:Q42,"&gt;0")</f>
        <v>91.071428571428555</v>
      </c>
      <c r="R43" s="23"/>
      <c r="S43" s="28">
        <f>AVERAGEIF(S4:S42,"&gt;0")</f>
        <v>90.357142857142861</v>
      </c>
      <c r="T43" s="23"/>
      <c r="U43" s="28">
        <f>AVERAGEIF(U4:U42,"&gt;0")</f>
        <v>100</v>
      </c>
      <c r="V43" s="23"/>
      <c r="W43" s="28">
        <f>AVERAGEIF(W4:W42,"&gt;0")</f>
        <v>100</v>
      </c>
      <c r="X43" s="23"/>
      <c r="Y43" s="28">
        <f>AVERAGEIF(Y4:Y42,"&gt;0")</f>
        <v>89.318181818181813</v>
      </c>
      <c r="Z43" s="23"/>
      <c r="AA43" s="28">
        <f>AVERAGEIF(AA4:AA42,"&gt;0")</f>
        <v>99.629629629629633</v>
      </c>
      <c r="AB43" s="23"/>
      <c r="AC43" s="28" t="e">
        <f>AVERAGEIF(AC4:AC42,"&gt;0")</f>
        <v>#DIV/0!</v>
      </c>
      <c r="AD43" s="23"/>
      <c r="AE43" s="28" t="e">
        <f>AVERAGEIF(AE4:AE42,"&gt;0")</f>
        <v>#DIV/0!</v>
      </c>
      <c r="AF43" s="28">
        <f>AVERAGEIF(AF4:AF42,"&gt;0")</f>
        <v>53.631136665192393</v>
      </c>
      <c r="AG43" s="23"/>
      <c r="AH43" s="28">
        <f>AVERAGEIF(AH4:AH42,"&gt;0")</f>
        <v>55.803571428571431</v>
      </c>
      <c r="AI43" s="23"/>
      <c r="AJ43" s="28">
        <f>AVERAGEIF(AJ4:AJ42,"&gt;0")</f>
        <v>51.785714285714285</v>
      </c>
      <c r="AK43" s="23"/>
      <c r="AL43" s="28">
        <f>AVERAGEIF(AL4:AL42,"&gt;0")</f>
        <v>53.125</v>
      </c>
      <c r="AM43" s="23"/>
      <c r="AN43" s="28" t="e">
        <f>AVERAGEIF(AN4:AN42,"&gt;0")</f>
        <v>#DIV/0!</v>
      </c>
      <c r="AO43" s="28">
        <f t="shared" ref="AO43:AP43" si="22">AVERAGEIF(AO4:AO42,"&gt;0")</f>
        <v>32.903645833333329</v>
      </c>
      <c r="AP43" s="28">
        <f t="shared" si="22"/>
        <v>42.401505832596186</v>
      </c>
    </row>
    <row r="44" spans="1:42">
      <c r="A44" s="6" t="s">
        <v>65</v>
      </c>
      <c r="B44" s="24"/>
      <c r="C44" s="26">
        <f>COUNTIF(C4:C42,"&gt;0")</f>
        <v>31</v>
      </c>
      <c r="D44" s="24"/>
      <c r="E44" s="26">
        <f>COUNTIF(E4:E42,"&gt;0")</f>
        <v>36</v>
      </c>
      <c r="F44" s="24"/>
      <c r="G44" s="26">
        <f>$B$48-G45</f>
        <v>39</v>
      </c>
      <c r="H44" s="24"/>
      <c r="I44" s="26">
        <f>$B$48-I45</f>
        <v>34</v>
      </c>
      <c r="J44" s="24"/>
      <c r="K44" s="26">
        <f t="shared" ref="J44:AE44" si="23">$B$48-K45</f>
        <v>34</v>
      </c>
      <c r="L44" s="24"/>
      <c r="M44" s="26">
        <f t="shared" si="23"/>
        <v>37</v>
      </c>
      <c r="N44" s="24"/>
      <c r="O44" s="26">
        <f t="shared" si="23"/>
        <v>38</v>
      </c>
      <c r="P44" s="24"/>
      <c r="Q44" s="26">
        <f t="shared" si="23"/>
        <v>38</v>
      </c>
      <c r="R44" s="24"/>
      <c r="S44" s="26">
        <f t="shared" si="23"/>
        <v>34</v>
      </c>
      <c r="T44" s="24"/>
      <c r="U44" s="26">
        <f t="shared" si="23"/>
        <v>34</v>
      </c>
      <c r="V44" s="24"/>
      <c r="W44" s="26">
        <f t="shared" si="23"/>
        <v>34</v>
      </c>
      <c r="X44" s="24"/>
      <c r="Y44" s="26">
        <f t="shared" si="23"/>
        <v>37</v>
      </c>
      <c r="Z44" s="24"/>
      <c r="AA44" s="26">
        <f t="shared" si="23"/>
        <v>22</v>
      </c>
      <c r="AB44" s="24"/>
      <c r="AC44" s="26">
        <f t="shared" si="23"/>
        <v>0</v>
      </c>
      <c r="AD44" s="24"/>
      <c r="AE44" s="26">
        <f t="shared" si="23"/>
        <v>0</v>
      </c>
      <c r="AF44" s="24"/>
      <c r="AG44" s="24"/>
      <c r="AH44" s="26">
        <f>COUNTIF(AH4:AH42,"&gt;0")</f>
        <v>35</v>
      </c>
      <c r="AI44" s="24"/>
      <c r="AJ44" s="26">
        <f>COUNTIF(AJ4:AJ42,"&gt;0")</f>
        <v>28</v>
      </c>
      <c r="AK44" s="24"/>
      <c r="AL44" s="26">
        <f>COUNTIF(AL4:AL42,"&gt;0")</f>
        <v>24</v>
      </c>
      <c r="AM44" s="24"/>
      <c r="AN44" s="26">
        <f>COUNTIF(AN4:AN42,"&gt;0")</f>
        <v>0</v>
      </c>
    </row>
    <row r="45" spans="1:42">
      <c r="A45" s="6" t="s">
        <v>66</v>
      </c>
      <c r="B45" s="24"/>
      <c r="C45" s="26">
        <f>42-C44</f>
        <v>11</v>
      </c>
      <c r="D45" s="24"/>
      <c r="E45" s="26">
        <f>$B$48-E44</f>
        <v>3</v>
      </c>
      <c r="F45" s="24"/>
      <c r="G45" s="26">
        <f>COUNTBLANK(F4:F42)</f>
        <v>0</v>
      </c>
      <c r="H45" s="24"/>
      <c r="I45" s="26">
        <f>COUNTBLANK(H4:H42)</f>
        <v>5</v>
      </c>
      <c r="J45" s="24"/>
      <c r="K45" s="26">
        <f>COUNTBLANK(J4:J42)</f>
        <v>5</v>
      </c>
      <c r="L45" s="24"/>
      <c r="M45" s="26">
        <f>COUNTBLANK(L4:L42)</f>
        <v>2</v>
      </c>
      <c r="N45" s="24"/>
      <c r="O45" s="26">
        <f>COUNTBLANK(N4:N42)</f>
        <v>1</v>
      </c>
      <c r="P45" s="24"/>
      <c r="Q45" s="26">
        <f>COUNTBLANK(P4:P42)</f>
        <v>1</v>
      </c>
      <c r="R45" s="24"/>
      <c r="S45" s="26">
        <f>COUNTBLANK(R4:R42)</f>
        <v>5</v>
      </c>
      <c r="T45" s="24"/>
      <c r="U45" s="26">
        <f>COUNTBLANK(T4:T42)</f>
        <v>5</v>
      </c>
      <c r="V45" s="24"/>
      <c r="W45" s="26">
        <f>COUNTBLANK(V4:V42)</f>
        <v>5</v>
      </c>
      <c r="X45" s="24"/>
      <c r="Y45" s="26">
        <f>COUNTBLANK(X4:X42)</f>
        <v>2</v>
      </c>
      <c r="Z45" s="24"/>
      <c r="AA45" s="26">
        <f>COUNTBLANK(Z4:Z42)</f>
        <v>17</v>
      </c>
      <c r="AB45" s="24"/>
      <c r="AC45" s="26">
        <f>COUNTBLANK(AB4:AB42)</f>
        <v>39</v>
      </c>
      <c r="AD45" s="24"/>
      <c r="AE45" s="26">
        <f>COUNTBLANK(AD4:AD42)</f>
        <v>39</v>
      </c>
      <c r="AF45" s="24"/>
      <c r="AG45" s="24"/>
      <c r="AH45" s="26">
        <f>40-AH44</f>
        <v>5</v>
      </c>
      <c r="AI45" s="24"/>
      <c r="AJ45" s="26">
        <f>39-AJ44</f>
        <v>11</v>
      </c>
      <c r="AK45" s="24"/>
      <c r="AL45" s="26">
        <f>39-AL44</f>
        <v>15</v>
      </c>
      <c r="AM45" s="24"/>
      <c r="AN45" s="26">
        <f>39-AN44</f>
        <v>39</v>
      </c>
    </row>
    <row r="46" spans="1:42">
      <c r="A46" s="6" t="s">
        <v>67</v>
      </c>
      <c r="B46" s="25"/>
      <c r="C46" s="27">
        <f>100*C44/(C44+C45)</f>
        <v>73.80952380952381</v>
      </c>
      <c r="D46" s="25"/>
      <c r="E46" s="27">
        <f>100*E44/(E44+E45)</f>
        <v>92.307692307692307</v>
      </c>
      <c r="F46" s="25"/>
      <c r="G46" s="27">
        <f>100*G44/(G44+G45)</f>
        <v>100</v>
      </c>
      <c r="H46" s="25"/>
      <c r="I46" s="27">
        <f>100*I44/(I44+I45)</f>
        <v>87.179487179487182</v>
      </c>
      <c r="J46" s="25"/>
      <c r="K46" s="27">
        <f>100*K44/(K44+K45)</f>
        <v>87.179487179487182</v>
      </c>
      <c r="L46" s="25"/>
      <c r="M46" s="27">
        <f>100*M44/(M44+M45)</f>
        <v>94.871794871794876</v>
      </c>
      <c r="N46" s="25"/>
      <c r="O46" s="27">
        <f>100*O44/(O44+O45)</f>
        <v>97.435897435897431</v>
      </c>
      <c r="P46" s="25"/>
      <c r="Q46" s="27">
        <f>100*Q44/(Q44+Q45)</f>
        <v>97.435897435897431</v>
      </c>
      <c r="R46" s="25"/>
      <c r="S46" s="27">
        <f>100*S44/(S44+S45)</f>
        <v>87.179487179487182</v>
      </c>
      <c r="T46" s="25"/>
      <c r="U46" s="27">
        <f>100*U44/(U44+U45)</f>
        <v>87.179487179487182</v>
      </c>
      <c r="V46" s="25"/>
      <c r="W46" s="27">
        <f>100*W44/(W44+W45)</f>
        <v>87.179487179487182</v>
      </c>
      <c r="X46" s="25"/>
      <c r="Y46" s="27">
        <f>100*Y44/(Y44+Y45)</f>
        <v>94.871794871794876</v>
      </c>
      <c r="Z46" s="25"/>
      <c r="AA46" s="27">
        <f>100*AA44/(AA44+AA45)</f>
        <v>56.410256410256409</v>
      </c>
      <c r="AB46" s="25"/>
      <c r="AC46" s="27">
        <f>100*AC44/(AC44+AC45)</f>
        <v>0</v>
      </c>
      <c r="AD46" s="25"/>
      <c r="AE46" s="27">
        <f>100*AE44/(AE44+AE45)</f>
        <v>0</v>
      </c>
      <c r="AF46" s="24"/>
      <c r="AG46" s="25"/>
      <c r="AH46" s="27">
        <f>100*AH44/(AH44+AH45)</f>
        <v>87.5</v>
      </c>
      <c r="AI46" s="25"/>
      <c r="AJ46" s="27">
        <f>100*AJ44/(AJ44+AJ45)</f>
        <v>71.794871794871796</v>
      </c>
      <c r="AK46" s="25"/>
      <c r="AL46" s="27">
        <f>100*AL44/(AL44+AL45)</f>
        <v>61.53846153846154</v>
      </c>
      <c r="AM46" s="25"/>
      <c r="AN46" s="27">
        <f>100*AN44/(AN44+AN45)</f>
        <v>0</v>
      </c>
    </row>
    <row r="47" spans="1:42">
      <c r="A47" s="6" t="s">
        <v>68</v>
      </c>
      <c r="B47" s="24"/>
      <c r="C47" s="26">
        <v>1</v>
      </c>
      <c r="D47" s="24"/>
      <c r="E47" s="26">
        <v>17</v>
      </c>
      <c r="F47" s="24"/>
      <c r="G47" s="26">
        <v>1</v>
      </c>
      <c r="H47" s="24"/>
      <c r="I47" s="26">
        <v>6</v>
      </c>
      <c r="J47" s="24"/>
      <c r="K47" s="26">
        <v>12</v>
      </c>
      <c r="L47" s="24"/>
      <c r="M47" s="26">
        <v>1</v>
      </c>
      <c r="N47" s="24"/>
      <c r="O47" s="26">
        <v>1</v>
      </c>
      <c r="P47" s="24"/>
      <c r="Q47" s="26">
        <v>6</v>
      </c>
      <c r="R47" s="24"/>
      <c r="S47" s="26">
        <v>4</v>
      </c>
      <c r="T47" s="24"/>
      <c r="U47" s="26">
        <v>12</v>
      </c>
      <c r="V47" s="24"/>
      <c r="W47" s="26">
        <v>3</v>
      </c>
      <c r="X47" s="24"/>
      <c r="Y47" s="26">
        <v>1</v>
      </c>
      <c r="Z47" s="24"/>
      <c r="AA47" s="26">
        <v>1</v>
      </c>
      <c r="AB47" s="24"/>
      <c r="AC47" s="26">
        <v>1</v>
      </c>
      <c r="AD47" s="24"/>
      <c r="AE47" s="26">
        <v>1</v>
      </c>
      <c r="AF47" s="24"/>
      <c r="AG47" s="24"/>
      <c r="AH47" s="26">
        <v>8</v>
      </c>
      <c r="AI47" s="24"/>
      <c r="AJ47" s="26">
        <v>3</v>
      </c>
      <c r="AK47" s="24"/>
      <c r="AL47" s="26">
        <v>4</v>
      </c>
      <c r="AM47" s="24"/>
      <c r="AN47" s="26">
        <v>2</v>
      </c>
    </row>
    <row r="48" spans="1:42">
      <c r="A48" t="s">
        <v>69</v>
      </c>
      <c r="B48">
        <v>39</v>
      </c>
    </row>
    <row r="49" spans="1:2">
      <c r="A49" t="s">
        <v>70</v>
      </c>
      <c r="B49">
        <v>7</v>
      </c>
    </row>
    <row r="52" spans="1:2">
      <c r="A52" s="22"/>
    </row>
  </sheetData>
  <mergeCells count="24">
    <mergeCell ref="AM2:AN2"/>
    <mergeCell ref="AO2:AO3"/>
    <mergeCell ref="AP2:AP3"/>
    <mergeCell ref="B1:AF1"/>
    <mergeCell ref="AG1:AP1"/>
    <mergeCell ref="B2:C2"/>
    <mergeCell ref="D2:E2"/>
    <mergeCell ref="H2:I2"/>
    <mergeCell ref="J2:K2"/>
    <mergeCell ref="L2:M2"/>
    <mergeCell ref="N2:O2"/>
    <mergeCell ref="P2:Q2"/>
    <mergeCell ref="AK2:AL2"/>
    <mergeCell ref="R2:S2"/>
    <mergeCell ref="T2:U2"/>
    <mergeCell ref="F2:G2"/>
    <mergeCell ref="V2:W2"/>
    <mergeCell ref="AF2:AF3"/>
    <mergeCell ref="AG2:AH2"/>
    <mergeCell ref="X2:Y2"/>
    <mergeCell ref="AI2:AJ2"/>
    <mergeCell ref="Z2:AA2"/>
    <mergeCell ref="AB2:AC2"/>
    <mergeCell ref="AD2:AE2"/>
  </mergeCells>
  <conditionalFormatting sqref="B4:AO42">
    <cfRule type="cellIs" dxfId="3" priority="1" operator="equal">
      <formula>0</formula>
    </cfRule>
  </conditionalFormatting>
  <conditionalFormatting sqref="AP4:AP42">
    <cfRule type="cellIs" dxfId="2" priority="2" operator="lessThan">
      <formula>60</formula>
    </cfRule>
    <cfRule type="cellIs" dxfId="1" priority="3" operator="greaterThanOrEqual">
      <formula>60</formula>
    </cfRule>
  </conditionalFormatting>
  <printOptions verticalCentered="1"/>
  <pageMargins left="0.25" right="0.25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9147-0FDC-40A7-91EF-84008AB82597}">
  <dimension ref="A1:B40"/>
  <sheetViews>
    <sheetView tabSelected="1" workbookViewId="0">
      <selection activeCell="B2" sqref="B2"/>
    </sheetView>
  </sheetViews>
  <sheetFormatPr defaultRowHeight="15"/>
  <cols>
    <col min="1" max="1" width="38.7109375" bestFit="1" customWidth="1"/>
  </cols>
  <sheetData>
    <row r="1" spans="1:2">
      <c r="A1" t="s">
        <v>71</v>
      </c>
      <c r="B1" t="s">
        <v>72</v>
      </c>
    </row>
    <row r="2" spans="1:2">
      <c r="A2" s="1" t="s">
        <v>25</v>
      </c>
    </row>
    <row r="3" spans="1:2">
      <c r="A3" s="1" t="s">
        <v>26</v>
      </c>
    </row>
    <row r="4" spans="1:2">
      <c r="A4" s="1" t="s">
        <v>27</v>
      </c>
    </row>
    <row r="5" spans="1:2">
      <c r="A5" s="1" t="s">
        <v>28</v>
      </c>
    </row>
    <row r="6" spans="1:2">
      <c r="A6" s="1" t="s">
        <v>29</v>
      </c>
    </row>
    <row r="7" spans="1:2">
      <c r="A7" s="1" t="s">
        <v>30</v>
      </c>
    </row>
    <row r="8" spans="1:2">
      <c r="A8" s="1" t="s">
        <v>31</v>
      </c>
    </row>
    <row r="9" spans="1:2">
      <c r="A9" s="1" t="s">
        <v>32</v>
      </c>
    </row>
    <row r="10" spans="1:2">
      <c r="A10" s="1" t="s">
        <v>33</v>
      </c>
    </row>
    <row r="11" spans="1:2">
      <c r="A11" s="1" t="s">
        <v>34</v>
      </c>
    </row>
    <row r="12" spans="1:2">
      <c r="A12" s="1" t="s">
        <v>35</v>
      </c>
    </row>
    <row r="13" spans="1:2">
      <c r="A13" s="1" t="s">
        <v>36</v>
      </c>
    </row>
    <row r="14" spans="1:2">
      <c r="A14" s="1" t="s">
        <v>37</v>
      </c>
    </row>
    <row r="15" spans="1:2">
      <c r="A15" s="1" t="s">
        <v>38</v>
      </c>
    </row>
    <row r="16" spans="1:2">
      <c r="A16" s="1" t="s">
        <v>39</v>
      </c>
    </row>
    <row r="17" spans="1:1">
      <c r="A17" s="1" t="s">
        <v>40</v>
      </c>
    </row>
    <row r="18" spans="1:1">
      <c r="A18" s="1" t="s">
        <v>41</v>
      </c>
    </row>
    <row r="19" spans="1:1">
      <c r="A19" s="1" t="s">
        <v>42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45</v>
      </c>
    </row>
    <row r="23" spans="1:1">
      <c r="A23" s="1" t="s">
        <v>46</v>
      </c>
    </row>
    <row r="24" spans="1:1">
      <c r="A24" s="1" t="s">
        <v>47</v>
      </c>
    </row>
    <row r="25" spans="1:1">
      <c r="A25" s="1" t="s">
        <v>48</v>
      </c>
    </row>
    <row r="26" spans="1:1">
      <c r="A26" s="1" t="s">
        <v>49</v>
      </c>
    </row>
    <row r="27" spans="1:1">
      <c r="A27" s="1" t="s">
        <v>50</v>
      </c>
    </row>
    <row r="28" spans="1:1">
      <c r="A28" s="1" t="s">
        <v>51</v>
      </c>
    </row>
    <row r="29" spans="1:1">
      <c r="A29" s="1" t="s">
        <v>52</v>
      </c>
    </row>
    <row r="30" spans="1:1">
      <c r="A30" s="1" t="s">
        <v>53</v>
      </c>
    </row>
    <row r="31" spans="1:1">
      <c r="A31" s="1" t="s">
        <v>54</v>
      </c>
    </row>
    <row r="32" spans="1:1">
      <c r="A32" s="1" t="s">
        <v>55</v>
      </c>
    </row>
    <row r="33" spans="1:1">
      <c r="A33" s="1" t="s">
        <v>56</v>
      </c>
    </row>
    <row r="34" spans="1:1">
      <c r="A34" s="1" t="s">
        <v>57</v>
      </c>
    </row>
    <row r="35" spans="1:1">
      <c r="A35" s="1" t="s">
        <v>58</v>
      </c>
    </row>
    <row r="36" spans="1:1">
      <c r="A36" s="1" t="s">
        <v>59</v>
      </c>
    </row>
    <row r="37" spans="1:1">
      <c r="A37" s="1" t="s">
        <v>60</v>
      </c>
    </row>
    <row r="38" spans="1:1">
      <c r="A38" s="1" t="s">
        <v>61</v>
      </c>
    </row>
    <row r="39" spans="1:1">
      <c r="A39" s="1" t="s">
        <v>62</v>
      </c>
    </row>
    <row r="40" spans="1:1">
      <c r="A40" s="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28FA-E582-4404-8563-4AB6AE337DEF}">
  <sheetPr>
    <pageSetUpPr fitToPage="1"/>
  </sheetPr>
  <dimension ref="A1:X45"/>
  <sheetViews>
    <sheetView workbookViewId="0">
      <pane xSplit="1" topLeftCell="B1" activePane="topRight" state="frozen"/>
      <selection pane="topRight" activeCell="K6" sqref="K6"/>
    </sheetView>
  </sheetViews>
  <sheetFormatPr defaultRowHeight="15"/>
  <cols>
    <col min="1" max="1" width="43.7109375" bestFit="1" customWidth="1"/>
    <col min="2" max="3" width="6" bestFit="1" customWidth="1"/>
    <col min="4" max="4" width="6" customWidth="1"/>
    <col min="5" max="12" width="6" bestFit="1" customWidth="1"/>
    <col min="13" max="16" width="6" customWidth="1"/>
    <col min="17" max="17" width="8.5703125" bestFit="1" customWidth="1"/>
    <col min="18" max="18" width="5.7109375" customWidth="1"/>
    <col min="19" max="19" width="6" bestFit="1" customWidth="1"/>
    <col min="20" max="20" width="6" customWidth="1"/>
    <col min="21" max="21" width="6" bestFit="1" customWidth="1"/>
    <col min="22" max="22" width="8.7109375" bestFit="1" customWidth="1"/>
    <col min="23" max="23" width="5.85546875" bestFit="1" customWidth="1"/>
    <col min="24" max="24" width="10.28515625" customWidth="1"/>
    <col min="25" max="25" width="2.140625" bestFit="1" customWidth="1"/>
  </cols>
  <sheetData>
    <row r="1" spans="1:24">
      <c r="B1" s="55" t="s">
        <v>73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 t="s">
        <v>74</v>
      </c>
      <c r="S1" s="56"/>
      <c r="T1" s="56"/>
      <c r="U1" s="56"/>
      <c r="V1" s="56"/>
      <c r="W1" s="40"/>
      <c r="X1" s="57" t="s">
        <v>75</v>
      </c>
    </row>
    <row r="2" spans="1:24">
      <c r="B2" s="29" t="s">
        <v>76</v>
      </c>
      <c r="C2" s="12" t="s">
        <v>3</v>
      </c>
      <c r="D2" s="29" t="s">
        <v>77</v>
      </c>
      <c r="E2" s="12" t="s">
        <v>5</v>
      </c>
      <c r="F2" s="29" t="s">
        <v>78</v>
      </c>
      <c r="G2" s="29" t="s">
        <v>79</v>
      </c>
      <c r="H2" s="29" t="s">
        <v>80</v>
      </c>
      <c r="I2" s="29" t="s">
        <v>81</v>
      </c>
      <c r="J2" s="29" t="s">
        <v>82</v>
      </c>
      <c r="K2" s="12" t="s">
        <v>11</v>
      </c>
      <c r="L2" s="12" t="s">
        <v>12</v>
      </c>
      <c r="M2" s="29" t="s">
        <v>83</v>
      </c>
      <c r="N2" s="29" t="s">
        <v>84</v>
      </c>
      <c r="O2" s="29" t="s">
        <v>85</v>
      </c>
      <c r="P2" s="29" t="s">
        <v>86</v>
      </c>
      <c r="Q2" s="13" t="s">
        <v>87</v>
      </c>
      <c r="R2" s="14" t="s">
        <v>18</v>
      </c>
      <c r="S2" s="14" t="s">
        <v>19</v>
      </c>
      <c r="T2" s="14" t="s">
        <v>20</v>
      </c>
      <c r="U2" s="14" t="s">
        <v>21</v>
      </c>
      <c r="V2" s="15" t="s">
        <v>87</v>
      </c>
      <c r="W2" s="41" t="s">
        <v>88</v>
      </c>
      <c r="X2" s="57"/>
    </row>
    <row r="3" spans="1:24">
      <c r="A3" s="9" t="str">
        <f>Detalles!A4</f>
        <v xml:space="preserve">ACOSTA GARCIA JUAN ANGEL </v>
      </c>
      <c r="B3" s="16">
        <f>Detalles!C4</f>
        <v>0</v>
      </c>
      <c r="C3" s="16">
        <f>Detalles!E4</f>
        <v>82.352941176470594</v>
      </c>
      <c r="D3" s="16">
        <f>Detalles!G4</f>
        <v>0</v>
      </c>
      <c r="E3" s="16">
        <f>Detalles!I4</f>
        <v>0</v>
      </c>
      <c r="F3" s="16">
        <f>Detalles!K4</f>
        <v>0</v>
      </c>
      <c r="G3" s="16">
        <f>Detalles!M4</f>
        <v>100</v>
      </c>
      <c r="H3" s="16">
        <f>Detalles!O4</f>
        <v>100</v>
      </c>
      <c r="I3" s="16">
        <f>Detalles!Q4</f>
        <v>91.666666666666671</v>
      </c>
      <c r="J3" s="16">
        <f>Detalles!S4</f>
        <v>90</v>
      </c>
      <c r="K3" s="16">
        <f>Detalles!U4</f>
        <v>0</v>
      </c>
      <c r="L3" s="16">
        <f>Detalles!W4</f>
        <v>100</v>
      </c>
      <c r="M3" s="16">
        <f>Detalles!Y4</f>
        <v>0</v>
      </c>
      <c r="N3" s="16">
        <f>Detalles!AA4</f>
        <v>100</v>
      </c>
      <c r="O3" s="16">
        <f>Detalles!AC4</f>
        <v>0</v>
      </c>
      <c r="P3" s="16">
        <f>Detalles!AE4</f>
        <v>0</v>
      </c>
      <c r="Q3" s="17">
        <f>SUM(B3:P3)/COLUMNS(B3:P3)</f>
        <v>44.267973856209146</v>
      </c>
      <c r="R3" s="18">
        <f>Detalles!AH4</f>
        <v>68.75</v>
      </c>
      <c r="S3" s="18">
        <f>Detalles!AJ4</f>
        <v>88.333333333333329</v>
      </c>
      <c r="T3" s="18">
        <f>Detalles!AL4</f>
        <v>0</v>
      </c>
      <c r="U3" s="18">
        <f>Detalles!AN4</f>
        <v>0</v>
      </c>
      <c r="V3" s="19">
        <f>(SUM(R3:U3)+ 5*W3)/COLUMNS(R3:U3)</f>
        <v>39.270833333333329</v>
      </c>
      <c r="W3" s="42">
        <v>0</v>
      </c>
      <c r="X3" s="20">
        <f>0.5*Q3+0.5*V3</f>
        <v>41.769403594771234</v>
      </c>
    </row>
    <row r="4" spans="1:24">
      <c r="A4" s="9" t="str">
        <f>Detalles!A5</f>
        <v xml:space="preserve">AHUMADA IBARRA DANNA CAMILA </v>
      </c>
      <c r="B4" s="16">
        <f>Detalles!C5</f>
        <v>100</v>
      </c>
      <c r="C4" s="16">
        <f>Detalles!E5</f>
        <v>70.588235294117652</v>
      </c>
      <c r="D4" s="16">
        <f>Detalles!G5</f>
        <v>100</v>
      </c>
      <c r="E4" s="16">
        <f>Detalles!I5</f>
        <v>0</v>
      </c>
      <c r="F4" s="16">
        <f>Detalles!K5</f>
        <v>100</v>
      </c>
      <c r="G4" s="16">
        <f>Detalles!M5</f>
        <v>100</v>
      </c>
      <c r="H4" s="16">
        <f>Detalles!O5</f>
        <v>100</v>
      </c>
      <c r="I4" s="16">
        <f>Detalles!Q5</f>
        <v>100</v>
      </c>
      <c r="J4" s="16">
        <f>Detalles!S5</f>
        <v>80</v>
      </c>
      <c r="K4" s="16">
        <f>Detalles!U5</f>
        <v>100</v>
      </c>
      <c r="L4" s="16">
        <f>Detalles!W5</f>
        <v>100</v>
      </c>
      <c r="M4" s="16">
        <f>Detalles!Y5</f>
        <v>85</v>
      </c>
      <c r="N4" s="16">
        <f>Detalles!AA5</f>
        <v>100</v>
      </c>
      <c r="O4" s="16">
        <f>Detalles!AC5</f>
        <v>0</v>
      </c>
      <c r="P4" s="16">
        <f>Detalles!AE5</f>
        <v>0</v>
      </c>
      <c r="Q4" s="17">
        <f t="shared" ref="Q4:Q41" si="0">SUM(B4:P4)/COLUMNS(B4:P4)</f>
        <v>75.705882352941174</v>
      </c>
      <c r="R4" s="18">
        <f>Detalles!AH5</f>
        <v>56.25</v>
      </c>
      <c r="S4" s="18">
        <f>Detalles!AJ5</f>
        <v>33.333333333333336</v>
      </c>
      <c r="T4" s="18">
        <f>Detalles!AL5</f>
        <v>100</v>
      </c>
      <c r="U4" s="18">
        <f>Detalles!AN5</f>
        <v>0</v>
      </c>
      <c r="V4" s="19">
        <f t="shared" ref="V4:V41" si="1">(SUM(R4:U4)+ 5*W4)/COLUMNS(R4:U4)</f>
        <v>52.395833333333336</v>
      </c>
      <c r="W4" s="42">
        <v>4</v>
      </c>
      <c r="X4" s="20">
        <f t="shared" ref="X4:X41" si="2">0.5*Q4+0.5*V4</f>
        <v>64.050857843137251</v>
      </c>
    </row>
    <row r="5" spans="1:24">
      <c r="A5" s="9" t="str">
        <f>Detalles!A6</f>
        <v xml:space="preserve">ALBARRAN SOTELO ALEXIA DENISSE </v>
      </c>
      <c r="B5" s="16">
        <f>Detalles!C6</f>
        <v>100</v>
      </c>
      <c r="C5" s="16">
        <f>Detalles!E6</f>
        <v>70.588235294117652</v>
      </c>
      <c r="D5" s="16">
        <f>Detalles!G6</f>
        <v>100</v>
      </c>
      <c r="E5" s="16">
        <f>Detalles!I6</f>
        <v>0</v>
      </c>
      <c r="F5" s="16">
        <f>Detalles!K6</f>
        <v>90</v>
      </c>
      <c r="G5" s="16">
        <f>Detalles!M6</f>
        <v>100</v>
      </c>
      <c r="H5" s="16">
        <f>Detalles!O6</f>
        <v>100</v>
      </c>
      <c r="I5" s="16">
        <f>Detalles!Q6</f>
        <v>91.666666666666671</v>
      </c>
      <c r="J5" s="16">
        <f>Detalles!S6</f>
        <v>80</v>
      </c>
      <c r="K5" s="16">
        <f>Detalles!U6</f>
        <v>0</v>
      </c>
      <c r="L5" s="16">
        <f>Detalles!W6</f>
        <v>100</v>
      </c>
      <c r="M5" s="16">
        <f>Detalles!Y6</f>
        <v>100</v>
      </c>
      <c r="N5" s="16">
        <f>Detalles!AA6</f>
        <v>100</v>
      </c>
      <c r="O5" s="16">
        <f>Detalles!AC6</f>
        <v>0</v>
      </c>
      <c r="P5" s="16">
        <f>Detalles!AE6</f>
        <v>0</v>
      </c>
      <c r="Q5" s="17">
        <f t="shared" si="0"/>
        <v>68.816993464052288</v>
      </c>
      <c r="R5" s="18">
        <f>Detalles!AH6</f>
        <v>56.25</v>
      </c>
      <c r="S5" s="18">
        <f>Detalles!AJ6</f>
        <v>35</v>
      </c>
      <c r="T5" s="18">
        <f>Detalles!AL6</f>
        <v>37.5</v>
      </c>
      <c r="U5" s="18">
        <f>Detalles!AN6</f>
        <v>0</v>
      </c>
      <c r="V5" s="19">
        <f t="shared" si="1"/>
        <v>37.1875</v>
      </c>
      <c r="W5" s="42">
        <v>4</v>
      </c>
      <c r="X5" s="20">
        <f t="shared" si="2"/>
        <v>53.002246732026144</v>
      </c>
    </row>
    <row r="6" spans="1:24">
      <c r="A6" s="9" t="str">
        <f>Detalles!A7</f>
        <v xml:space="preserve">ALMODOVAR SERRANO YUZLENE </v>
      </c>
      <c r="B6" s="16">
        <f>Detalles!C7</f>
        <v>100</v>
      </c>
      <c r="C6" s="16">
        <f>Detalles!E7</f>
        <v>70.588235294117652</v>
      </c>
      <c r="D6" s="16">
        <f>Detalles!G7</f>
        <v>95</v>
      </c>
      <c r="E6" s="16">
        <f>Detalles!I7</f>
        <v>0</v>
      </c>
      <c r="F6" s="16">
        <f>Detalles!K7</f>
        <v>0</v>
      </c>
      <c r="G6" s="16">
        <f>Detalles!M7</f>
        <v>0</v>
      </c>
      <c r="H6" s="16">
        <f>Detalles!O7</f>
        <v>0</v>
      </c>
      <c r="I6" s="16">
        <f>Detalles!Q7</f>
        <v>0</v>
      </c>
      <c r="J6" s="16">
        <f>Detalles!S7</f>
        <v>0</v>
      </c>
      <c r="K6" s="16">
        <f>Detalles!U7</f>
        <v>0</v>
      </c>
      <c r="L6" s="16">
        <f>Detalles!W7</f>
        <v>0</v>
      </c>
      <c r="M6" s="16">
        <f>Detalles!Y7</f>
        <v>0</v>
      </c>
      <c r="N6" s="16">
        <f>Detalles!AA7</f>
        <v>0</v>
      </c>
      <c r="O6" s="16">
        <f>Detalles!AC7</f>
        <v>0</v>
      </c>
      <c r="P6" s="16">
        <f>Detalles!AE7</f>
        <v>0</v>
      </c>
      <c r="Q6" s="17">
        <f t="shared" si="0"/>
        <v>17.705882352941178</v>
      </c>
      <c r="R6" s="18">
        <f>Detalles!AH7</f>
        <v>0</v>
      </c>
      <c r="S6" s="18">
        <f>Detalles!AJ7</f>
        <v>0</v>
      </c>
      <c r="T6" s="18">
        <f>Detalles!AL7</f>
        <v>0</v>
      </c>
      <c r="U6" s="18">
        <f>Detalles!AN7</f>
        <v>0</v>
      </c>
      <c r="V6" s="19">
        <f t="shared" si="1"/>
        <v>0</v>
      </c>
      <c r="W6" s="42">
        <v>0</v>
      </c>
      <c r="X6" s="20">
        <f t="shared" si="2"/>
        <v>8.8529411764705888</v>
      </c>
    </row>
    <row r="7" spans="1:24">
      <c r="A7" s="9" t="str">
        <f>Detalles!A8</f>
        <v xml:space="preserve">ALOMIA VALENZUELA DIEGO ALEJANDRO </v>
      </c>
      <c r="B7" s="16">
        <f>Detalles!C8</f>
        <v>100</v>
      </c>
      <c r="C7" s="16">
        <f>Detalles!E8</f>
        <v>88.235294117647058</v>
      </c>
      <c r="D7" s="16">
        <f>Detalles!G8</f>
        <v>100</v>
      </c>
      <c r="E7" s="16">
        <f>Detalles!I8</f>
        <v>0</v>
      </c>
      <c r="F7" s="16">
        <f>Detalles!K8</f>
        <v>100</v>
      </c>
      <c r="G7" s="16">
        <f>Detalles!M8</f>
        <v>100</v>
      </c>
      <c r="H7" s="16">
        <f>Detalles!O8</f>
        <v>100</v>
      </c>
      <c r="I7" s="16">
        <f>Detalles!Q8</f>
        <v>100</v>
      </c>
      <c r="J7" s="16">
        <f>Detalles!S8</f>
        <v>100</v>
      </c>
      <c r="K7" s="16">
        <f>Detalles!U8</f>
        <v>100</v>
      </c>
      <c r="L7" s="16">
        <f>Detalles!W8</f>
        <v>100</v>
      </c>
      <c r="M7" s="16">
        <f>Detalles!Y8</f>
        <v>100</v>
      </c>
      <c r="N7" s="16">
        <f>Detalles!AA8</f>
        <v>100</v>
      </c>
      <c r="O7" s="16">
        <f>Detalles!AC8</f>
        <v>0</v>
      </c>
      <c r="P7" s="16">
        <f>Detalles!AE8</f>
        <v>0</v>
      </c>
      <c r="Q7" s="17">
        <f t="shared" si="0"/>
        <v>79.215686274509807</v>
      </c>
      <c r="R7" s="18">
        <f>Detalles!AH8</f>
        <v>87.5</v>
      </c>
      <c r="S7" s="18">
        <f>Detalles!AJ8</f>
        <v>100</v>
      </c>
      <c r="T7" s="18">
        <f>Detalles!AL8</f>
        <v>100</v>
      </c>
      <c r="U7" s="18">
        <f>Detalles!AN8</f>
        <v>0</v>
      </c>
      <c r="V7" s="19">
        <f t="shared" si="1"/>
        <v>76.875</v>
      </c>
      <c r="W7" s="42">
        <v>4</v>
      </c>
      <c r="X7" s="20">
        <f t="shared" si="2"/>
        <v>78.045343137254903</v>
      </c>
    </row>
    <row r="8" spans="1:24">
      <c r="A8" s="9" t="str">
        <f>Detalles!A9</f>
        <v xml:space="preserve">ALVAREZ PORTILLO ANGELES DANIELA </v>
      </c>
      <c r="B8" s="16">
        <f>Detalles!C9</f>
        <v>100</v>
      </c>
      <c r="C8" s="16">
        <f>Detalles!E9</f>
        <v>88.235294117647058</v>
      </c>
      <c r="D8" s="16">
        <f>Detalles!G9</f>
        <v>100</v>
      </c>
      <c r="E8" s="16">
        <f>Detalles!I9</f>
        <v>0</v>
      </c>
      <c r="F8" s="16">
        <f>Detalles!K9</f>
        <v>100</v>
      </c>
      <c r="G8" s="16">
        <f>Detalles!M9</f>
        <v>100</v>
      </c>
      <c r="H8" s="16">
        <f>Detalles!O9</f>
        <v>100</v>
      </c>
      <c r="I8" s="16">
        <f>Detalles!Q9</f>
        <v>91.666666666666671</v>
      </c>
      <c r="J8" s="16">
        <f>Detalles!S9</f>
        <v>90</v>
      </c>
      <c r="K8" s="16">
        <f>Detalles!U9</f>
        <v>0</v>
      </c>
      <c r="L8" s="16">
        <f>Detalles!W9</f>
        <v>0</v>
      </c>
      <c r="M8" s="16">
        <f>Detalles!Y9</f>
        <v>90</v>
      </c>
      <c r="N8" s="16">
        <f>Detalles!AA9</f>
        <v>100</v>
      </c>
      <c r="O8" s="16">
        <f>Detalles!AC9</f>
        <v>0</v>
      </c>
      <c r="P8" s="16">
        <f>Detalles!AE9</f>
        <v>0</v>
      </c>
      <c r="Q8" s="17">
        <f t="shared" si="0"/>
        <v>63.993464052287578</v>
      </c>
      <c r="R8" s="18">
        <f>Detalles!AH9</f>
        <v>56.25</v>
      </c>
      <c r="S8" s="18">
        <f>Detalles!AJ9</f>
        <v>43.333333333333336</v>
      </c>
      <c r="T8" s="18">
        <f>Detalles!AL9</f>
        <v>93.75</v>
      </c>
      <c r="U8" s="18">
        <f>Detalles!AN9</f>
        <v>0</v>
      </c>
      <c r="V8" s="19">
        <f t="shared" si="1"/>
        <v>49.583333333333336</v>
      </c>
      <c r="W8" s="42">
        <v>1</v>
      </c>
      <c r="X8" s="20">
        <f t="shared" si="2"/>
        <v>56.78839869281046</v>
      </c>
    </row>
    <row r="9" spans="1:24">
      <c r="A9" s="9" t="str">
        <f>Detalles!A10</f>
        <v xml:space="preserve">BONILLA PADILLA MIA DANIELA </v>
      </c>
      <c r="B9" s="16">
        <f>Detalles!C10</f>
        <v>0</v>
      </c>
      <c r="C9" s="16">
        <f>Detalles!E10</f>
        <v>76.470588235294116</v>
      </c>
      <c r="D9" s="16">
        <f>Detalles!G10</f>
        <v>100</v>
      </c>
      <c r="E9" s="16">
        <f>Detalles!I10</f>
        <v>0</v>
      </c>
      <c r="F9" s="16">
        <f>Detalles!K10</f>
        <v>0</v>
      </c>
      <c r="G9" s="16">
        <f>Detalles!M10</f>
        <v>100</v>
      </c>
      <c r="H9" s="16">
        <f>Detalles!O10</f>
        <v>100</v>
      </c>
      <c r="I9" s="16">
        <f>Detalles!Q10</f>
        <v>91.666666666666671</v>
      </c>
      <c r="J9" s="16">
        <f>Detalles!S10</f>
        <v>90</v>
      </c>
      <c r="K9" s="16">
        <f>Detalles!U10</f>
        <v>100</v>
      </c>
      <c r="L9" s="16">
        <f>Detalles!W10</f>
        <v>0</v>
      </c>
      <c r="M9" s="16">
        <f>Detalles!Y10</f>
        <v>90</v>
      </c>
      <c r="N9" s="16">
        <f>Detalles!AA10</f>
        <v>100</v>
      </c>
      <c r="O9" s="16">
        <f>Detalles!AC10</f>
        <v>0</v>
      </c>
      <c r="P9" s="16">
        <f>Detalles!AE10</f>
        <v>0</v>
      </c>
      <c r="Q9" s="17">
        <f t="shared" si="0"/>
        <v>56.542483660130728</v>
      </c>
      <c r="R9" s="18">
        <f>Detalles!AH10</f>
        <v>62.5</v>
      </c>
      <c r="S9" s="18">
        <f>Detalles!AJ10</f>
        <v>41.666666666666664</v>
      </c>
      <c r="T9" s="18">
        <f>Detalles!AL10</f>
        <v>50</v>
      </c>
      <c r="U9" s="18">
        <f>Detalles!AN10</f>
        <v>0</v>
      </c>
      <c r="V9" s="19">
        <f t="shared" si="1"/>
        <v>38.541666666666664</v>
      </c>
      <c r="W9" s="42">
        <v>0</v>
      </c>
      <c r="X9" s="20">
        <f t="shared" si="2"/>
        <v>47.542075163398692</v>
      </c>
    </row>
    <row r="10" spans="1:24">
      <c r="A10" s="9" t="str">
        <f>Detalles!A11</f>
        <v xml:space="preserve">CARRASCO GARCIA KIARA CASSANDRA </v>
      </c>
      <c r="B10" s="16">
        <f>Detalles!C11</f>
        <v>100</v>
      </c>
      <c r="C10" s="16">
        <f>Detalles!E11</f>
        <v>70.588235294117652</v>
      </c>
      <c r="D10" s="16">
        <f>Detalles!G11</f>
        <v>100</v>
      </c>
      <c r="E10" s="16">
        <f>Detalles!I11</f>
        <v>0</v>
      </c>
      <c r="F10" s="16">
        <f>Detalles!K11</f>
        <v>85</v>
      </c>
      <c r="G10" s="16">
        <f>Detalles!M11</f>
        <v>100</v>
      </c>
      <c r="H10" s="16">
        <f>Detalles!O11</f>
        <v>100</v>
      </c>
      <c r="I10" s="16">
        <f>Detalles!Q11</f>
        <v>100</v>
      </c>
      <c r="J10" s="16">
        <f>Detalles!S11</f>
        <v>90</v>
      </c>
      <c r="K10" s="16">
        <f>Detalles!U11</f>
        <v>0</v>
      </c>
      <c r="L10" s="16">
        <f>Detalles!W11</f>
        <v>0</v>
      </c>
      <c r="M10" s="16">
        <f>Detalles!Y11</f>
        <v>100</v>
      </c>
      <c r="N10" s="16">
        <f>Detalles!AA11</f>
        <v>100</v>
      </c>
      <c r="O10" s="16">
        <f>Detalles!AC11</f>
        <v>0</v>
      </c>
      <c r="P10" s="16">
        <f>Detalles!AE11</f>
        <v>0</v>
      </c>
      <c r="Q10" s="17">
        <f t="shared" si="0"/>
        <v>63.03921568627451</v>
      </c>
      <c r="R10" s="18">
        <f>Detalles!AH11</f>
        <v>75</v>
      </c>
      <c r="S10" s="18">
        <f>Detalles!AJ11</f>
        <v>58.333333333333336</v>
      </c>
      <c r="T10" s="18">
        <f>Detalles!AL11</f>
        <v>100</v>
      </c>
      <c r="U10" s="18">
        <f>Detalles!AN11</f>
        <v>0</v>
      </c>
      <c r="V10" s="19">
        <f t="shared" si="1"/>
        <v>63.333333333333336</v>
      </c>
      <c r="W10" s="42">
        <v>4</v>
      </c>
      <c r="X10" s="20">
        <f t="shared" si="2"/>
        <v>63.186274509803923</v>
      </c>
    </row>
    <row r="11" spans="1:24">
      <c r="A11" s="9" t="str">
        <f>Detalles!A12</f>
        <v xml:space="preserve">CASTILLO DUARTE KENYA LUCIA </v>
      </c>
      <c r="B11" s="16">
        <f>Detalles!C12</f>
        <v>90</v>
      </c>
      <c r="C11" s="16">
        <f>Detalles!E12</f>
        <v>0</v>
      </c>
      <c r="D11" s="16">
        <f>Detalles!G12</f>
        <v>95</v>
      </c>
      <c r="E11" s="16">
        <f>Detalles!I12</f>
        <v>0</v>
      </c>
      <c r="F11" s="16">
        <f>Detalles!K12</f>
        <v>100</v>
      </c>
      <c r="G11" s="16">
        <f>Detalles!M12</f>
        <v>100</v>
      </c>
      <c r="H11" s="16">
        <f>Detalles!O12</f>
        <v>100</v>
      </c>
      <c r="I11" s="16">
        <f>Detalles!Q12</f>
        <v>91.666666666666671</v>
      </c>
      <c r="J11" s="16">
        <f>Detalles!S12</f>
        <v>90</v>
      </c>
      <c r="K11" s="16">
        <f>Detalles!U12</f>
        <v>0</v>
      </c>
      <c r="L11" s="16">
        <f>Detalles!W12</f>
        <v>0</v>
      </c>
      <c r="M11" s="16">
        <f>Detalles!Y12</f>
        <v>90</v>
      </c>
      <c r="N11" s="16">
        <f>Detalles!AA12</f>
        <v>100</v>
      </c>
      <c r="O11" s="16">
        <f>Detalles!AC12</f>
        <v>0</v>
      </c>
      <c r="P11" s="16">
        <f>Detalles!AE12</f>
        <v>0</v>
      </c>
      <c r="Q11" s="17">
        <f t="shared" si="0"/>
        <v>57.111111111111107</v>
      </c>
      <c r="R11" s="18">
        <f>Detalles!AH12</f>
        <v>0</v>
      </c>
      <c r="S11" s="18">
        <f>Detalles!AJ12</f>
        <v>0</v>
      </c>
      <c r="T11" s="18">
        <f>Detalles!AL12</f>
        <v>6.25</v>
      </c>
      <c r="U11" s="18">
        <f>Detalles!AN12</f>
        <v>0</v>
      </c>
      <c r="V11" s="19">
        <f t="shared" si="1"/>
        <v>1.5625</v>
      </c>
      <c r="W11" s="42">
        <v>0</v>
      </c>
      <c r="X11" s="20">
        <f t="shared" si="2"/>
        <v>29.336805555555554</v>
      </c>
    </row>
    <row r="12" spans="1:24">
      <c r="A12" s="9" t="str">
        <f>Detalles!A13</f>
        <v xml:space="preserve">CRUZ GALVAN SARA CAROLINA </v>
      </c>
      <c r="B12" s="16">
        <f>Detalles!C13</f>
        <v>100</v>
      </c>
      <c r="C12" s="16">
        <f>Detalles!E13</f>
        <v>76.470588235294116</v>
      </c>
      <c r="D12" s="16">
        <f>Detalles!G13</f>
        <v>95</v>
      </c>
      <c r="E12" s="16">
        <f>Detalles!I13</f>
        <v>0</v>
      </c>
      <c r="F12" s="16">
        <f>Detalles!K13</f>
        <v>85</v>
      </c>
      <c r="G12" s="16">
        <f>Detalles!M13</f>
        <v>100</v>
      </c>
      <c r="H12" s="16">
        <f>Detalles!O13</f>
        <v>100</v>
      </c>
      <c r="I12" s="16">
        <f>Detalles!Q13</f>
        <v>83.333333333333329</v>
      </c>
      <c r="J12" s="16">
        <f>Detalles!S13</f>
        <v>90</v>
      </c>
      <c r="K12" s="16">
        <f>Detalles!U13</f>
        <v>0</v>
      </c>
      <c r="L12" s="16">
        <f>Detalles!W13</f>
        <v>0</v>
      </c>
      <c r="M12" s="16">
        <f>Detalles!Y13</f>
        <v>0</v>
      </c>
      <c r="N12" s="16">
        <f>Detalles!AA13</f>
        <v>0</v>
      </c>
      <c r="O12" s="16">
        <f>Detalles!AC13</f>
        <v>0</v>
      </c>
      <c r="P12" s="16">
        <f>Detalles!AE13</f>
        <v>0</v>
      </c>
      <c r="Q12" s="17">
        <f t="shared" si="0"/>
        <v>48.653594771241835</v>
      </c>
      <c r="R12" s="18">
        <f>Detalles!AH13</f>
        <v>43.75</v>
      </c>
      <c r="S12" s="18">
        <f>Detalles!AJ13</f>
        <v>66.666666666666671</v>
      </c>
      <c r="T12" s="18">
        <f>Detalles!AL13</f>
        <v>75</v>
      </c>
      <c r="U12" s="18">
        <f>Detalles!AN13</f>
        <v>0</v>
      </c>
      <c r="V12" s="19">
        <f t="shared" si="1"/>
        <v>46.354166666666671</v>
      </c>
      <c r="W12" s="42">
        <v>0</v>
      </c>
      <c r="X12" s="20">
        <f t="shared" si="2"/>
        <v>47.50388071895425</v>
      </c>
    </row>
    <row r="13" spans="1:24">
      <c r="A13" s="9" t="str">
        <f>Detalles!A14</f>
        <v xml:space="preserve">DIAZ BAÑOS CARLOS ANGEL </v>
      </c>
      <c r="B13" s="16">
        <f>Detalles!C14</f>
        <v>100</v>
      </c>
      <c r="C13" s="16">
        <f>Detalles!E14</f>
        <v>88.235294117647058</v>
      </c>
      <c r="D13" s="16">
        <f>Detalles!G14</f>
        <v>100</v>
      </c>
      <c r="E13" s="16">
        <f>Detalles!I14</f>
        <v>0</v>
      </c>
      <c r="F13" s="16">
        <f>Detalles!K14</f>
        <v>100</v>
      </c>
      <c r="G13" s="16">
        <f>Detalles!M14</f>
        <v>100</v>
      </c>
      <c r="H13" s="16">
        <f>Detalles!O14</f>
        <v>100</v>
      </c>
      <c r="I13" s="16">
        <f>Detalles!Q14</f>
        <v>83.333333333333329</v>
      </c>
      <c r="J13" s="16">
        <f>Detalles!S14</f>
        <v>100</v>
      </c>
      <c r="K13" s="16">
        <f>Detalles!U14</f>
        <v>0</v>
      </c>
      <c r="L13" s="16">
        <f>Detalles!W14</f>
        <v>0</v>
      </c>
      <c r="M13" s="16">
        <f>Detalles!Y14</f>
        <v>0</v>
      </c>
      <c r="N13" s="16">
        <f>Detalles!AA14</f>
        <v>0</v>
      </c>
      <c r="O13" s="16">
        <f>Detalles!AC14</f>
        <v>0</v>
      </c>
      <c r="P13" s="16">
        <f>Detalles!AE14</f>
        <v>0</v>
      </c>
      <c r="Q13" s="17">
        <f t="shared" si="0"/>
        <v>51.437908496732028</v>
      </c>
      <c r="R13" s="18">
        <f>Detalles!AH14</f>
        <v>68.75</v>
      </c>
      <c r="S13" s="18">
        <f>Detalles!AJ14</f>
        <v>0</v>
      </c>
      <c r="T13" s="18">
        <f>Detalles!AL14</f>
        <v>0</v>
      </c>
      <c r="U13" s="18">
        <f>Detalles!AN14</f>
        <v>0</v>
      </c>
      <c r="V13" s="19">
        <f t="shared" si="1"/>
        <v>17.1875</v>
      </c>
      <c r="W13" s="42">
        <v>0</v>
      </c>
      <c r="X13" s="20">
        <f t="shared" si="2"/>
        <v>34.312704248366018</v>
      </c>
    </row>
    <row r="14" spans="1:24">
      <c r="A14" s="9" t="str">
        <f>Detalles!A15</f>
        <v xml:space="preserve">ECHEVERRIA LUGO ANA CAMILA </v>
      </c>
      <c r="B14" s="16">
        <f>Detalles!C15</f>
        <v>100</v>
      </c>
      <c r="C14" s="16">
        <f>Detalles!E15</f>
        <v>70.588235294117652</v>
      </c>
      <c r="D14" s="16">
        <f>Detalles!G15</f>
        <v>90</v>
      </c>
      <c r="E14" s="16">
        <f>Detalles!I15</f>
        <v>0</v>
      </c>
      <c r="F14" s="16">
        <f>Detalles!K15</f>
        <v>100</v>
      </c>
      <c r="G14" s="16">
        <f>Detalles!M15</f>
        <v>100</v>
      </c>
      <c r="H14" s="16">
        <f>Detalles!O15</f>
        <v>100</v>
      </c>
      <c r="I14" s="16">
        <f>Detalles!Q15</f>
        <v>91.666666666666671</v>
      </c>
      <c r="J14" s="16">
        <f>Detalles!S15</f>
        <v>90</v>
      </c>
      <c r="K14" s="16">
        <f>Detalles!U15</f>
        <v>0</v>
      </c>
      <c r="L14" s="16">
        <f>Detalles!W15</f>
        <v>0</v>
      </c>
      <c r="M14" s="16">
        <f>Detalles!Y15</f>
        <v>90</v>
      </c>
      <c r="N14" s="16">
        <f>Detalles!AA15</f>
        <v>0</v>
      </c>
      <c r="O14" s="16">
        <f>Detalles!AC15</f>
        <v>0</v>
      </c>
      <c r="P14" s="16">
        <f>Detalles!AE15</f>
        <v>0</v>
      </c>
      <c r="Q14" s="17">
        <f t="shared" si="0"/>
        <v>55.483660130718953</v>
      </c>
      <c r="R14" s="18">
        <f>Detalles!AH15</f>
        <v>43.75</v>
      </c>
      <c r="S14" s="18">
        <f>Detalles!AJ15</f>
        <v>23.333333333333332</v>
      </c>
      <c r="T14" s="18">
        <f>Detalles!AL15</f>
        <v>0</v>
      </c>
      <c r="U14" s="18">
        <f>Detalles!AN15</f>
        <v>0</v>
      </c>
      <c r="V14" s="19">
        <f t="shared" si="1"/>
        <v>16.770833333333332</v>
      </c>
      <c r="W14" s="42">
        <v>0</v>
      </c>
      <c r="X14" s="20">
        <f t="shared" si="2"/>
        <v>36.127246732026144</v>
      </c>
    </row>
    <row r="15" spans="1:24">
      <c r="A15" s="9" t="str">
        <f>Detalles!A16</f>
        <v xml:space="preserve">ELISERIO FLORES JIMENA </v>
      </c>
      <c r="B15" s="16">
        <f>Detalles!C16</f>
        <v>100</v>
      </c>
      <c r="C15" s="16">
        <f>Detalles!E16</f>
        <v>88.235294117647058</v>
      </c>
      <c r="D15" s="16">
        <f>Detalles!G16</f>
        <v>100</v>
      </c>
      <c r="E15" s="16">
        <f>Detalles!I16</f>
        <v>0</v>
      </c>
      <c r="F15" s="16">
        <f>Detalles!K16</f>
        <v>100</v>
      </c>
      <c r="G15" s="16">
        <f>Detalles!M16</f>
        <v>100</v>
      </c>
      <c r="H15" s="16">
        <f>Detalles!O16</f>
        <v>100</v>
      </c>
      <c r="I15" s="16">
        <f>Detalles!Q16</f>
        <v>91.666666666666671</v>
      </c>
      <c r="J15" s="16">
        <f>Detalles!S16</f>
        <v>90</v>
      </c>
      <c r="K15" s="16">
        <f>Detalles!U16</f>
        <v>0</v>
      </c>
      <c r="L15" s="16">
        <f>Detalles!W16</f>
        <v>0</v>
      </c>
      <c r="M15" s="16">
        <f>Detalles!Y16</f>
        <v>90</v>
      </c>
      <c r="N15" s="16">
        <f>Detalles!AA16</f>
        <v>100</v>
      </c>
      <c r="O15" s="16">
        <f>Detalles!AC16</f>
        <v>0</v>
      </c>
      <c r="P15" s="16">
        <f>Detalles!AE16</f>
        <v>0</v>
      </c>
      <c r="Q15" s="17">
        <f t="shared" si="0"/>
        <v>63.993464052287578</v>
      </c>
      <c r="R15" s="18">
        <f>Detalles!AH16</f>
        <v>93.75</v>
      </c>
      <c r="S15" s="18">
        <f>Detalles!AJ16</f>
        <v>70.833333333333329</v>
      </c>
      <c r="T15" s="18">
        <f>Detalles!AL16</f>
        <v>18.75</v>
      </c>
      <c r="U15" s="18">
        <f>Detalles!AN16</f>
        <v>0</v>
      </c>
      <c r="V15" s="19">
        <f t="shared" si="1"/>
        <v>47.083333333333329</v>
      </c>
      <c r="W15" s="42">
        <v>1</v>
      </c>
      <c r="X15" s="20">
        <f t="shared" si="2"/>
        <v>55.538398692810453</v>
      </c>
    </row>
    <row r="16" spans="1:24">
      <c r="A16" s="9" t="str">
        <f>Detalles!A17</f>
        <v>ENRIQUEZ DIAZ VIANNEY ANAHY</v>
      </c>
      <c r="B16" s="16">
        <f>Detalles!C17</f>
        <v>100</v>
      </c>
      <c r="C16" s="16">
        <f>Detalles!E17</f>
        <v>64.705882352941174</v>
      </c>
      <c r="D16" s="16">
        <f>Detalles!G17</f>
        <v>100</v>
      </c>
      <c r="E16" s="16">
        <f>Detalles!I17</f>
        <v>0</v>
      </c>
      <c r="F16" s="16">
        <f>Detalles!K17</f>
        <v>85</v>
      </c>
      <c r="G16" s="16">
        <f>Detalles!M17</f>
        <v>100</v>
      </c>
      <c r="H16" s="16">
        <f>Detalles!O17</f>
        <v>100</v>
      </c>
      <c r="I16" s="16">
        <f>Detalles!Q17</f>
        <v>83.333333333333329</v>
      </c>
      <c r="J16" s="16">
        <f>Detalles!S17</f>
        <v>90</v>
      </c>
      <c r="K16" s="16">
        <f>Detalles!U17</f>
        <v>0</v>
      </c>
      <c r="L16" s="16">
        <f>Detalles!W17</f>
        <v>0</v>
      </c>
      <c r="M16" s="16">
        <f>Detalles!Y17</f>
        <v>90</v>
      </c>
      <c r="N16" s="16">
        <f>Detalles!AA17</f>
        <v>100</v>
      </c>
      <c r="O16" s="16">
        <f>Detalles!AC17</f>
        <v>0</v>
      </c>
      <c r="P16" s="16">
        <f>Detalles!AE17</f>
        <v>0</v>
      </c>
      <c r="Q16" s="17">
        <f t="shared" si="0"/>
        <v>60.869281045751642</v>
      </c>
      <c r="R16" s="18">
        <f>Detalles!AH17</f>
        <v>90.625</v>
      </c>
      <c r="S16" s="18">
        <f>Detalles!AJ17</f>
        <v>90</v>
      </c>
      <c r="T16" s="18">
        <f>Detalles!AL17</f>
        <v>37.5</v>
      </c>
      <c r="U16" s="18">
        <f>Detalles!AN17</f>
        <v>0</v>
      </c>
      <c r="V16" s="19">
        <f t="shared" si="1"/>
        <v>59.53125</v>
      </c>
      <c r="W16" s="42">
        <v>4</v>
      </c>
      <c r="X16" s="20">
        <f t="shared" si="2"/>
        <v>60.200265522875824</v>
      </c>
    </row>
    <row r="17" spans="1:24">
      <c r="A17" s="9" t="str">
        <f>Detalles!A18</f>
        <v xml:space="preserve">GALVEZ COTA JOSE MANUEL </v>
      </c>
      <c r="B17" s="16">
        <f>Detalles!C18</f>
        <v>100</v>
      </c>
      <c r="C17" s="16">
        <f>Detalles!E18</f>
        <v>82.352941176470594</v>
      </c>
      <c r="D17" s="16">
        <f>Detalles!G18</f>
        <v>100</v>
      </c>
      <c r="E17" s="16">
        <f>Detalles!I18</f>
        <v>0</v>
      </c>
      <c r="F17" s="16">
        <f>Detalles!K18</f>
        <v>70</v>
      </c>
      <c r="G17" s="16">
        <f>Detalles!M18</f>
        <v>100</v>
      </c>
      <c r="H17" s="16">
        <f>Detalles!O18</f>
        <v>100</v>
      </c>
      <c r="I17" s="16">
        <f>Detalles!Q18</f>
        <v>100</v>
      </c>
      <c r="J17" s="16">
        <f>Detalles!S18</f>
        <v>0</v>
      </c>
      <c r="K17" s="16">
        <f>Detalles!U18</f>
        <v>0</v>
      </c>
      <c r="L17" s="16">
        <f>Detalles!W18</f>
        <v>0</v>
      </c>
      <c r="M17" s="16">
        <f>Detalles!Y18</f>
        <v>0</v>
      </c>
      <c r="N17" s="16">
        <f>Detalles!AA18</f>
        <v>0</v>
      </c>
      <c r="O17" s="16">
        <f>Detalles!AC18</f>
        <v>0</v>
      </c>
      <c r="P17" s="16">
        <f>Detalles!AE18</f>
        <v>0</v>
      </c>
      <c r="Q17" s="17">
        <f t="shared" si="0"/>
        <v>43.490196078431374</v>
      </c>
      <c r="R17" s="18">
        <f>Detalles!AH18</f>
        <v>87.5</v>
      </c>
      <c r="S17" s="18">
        <f>Detalles!AJ18</f>
        <v>100</v>
      </c>
      <c r="T17" s="18">
        <f>Detalles!AL18</f>
        <v>75</v>
      </c>
      <c r="U17" s="18">
        <f>Detalles!AN18</f>
        <v>0</v>
      </c>
      <c r="V17" s="19">
        <f t="shared" si="1"/>
        <v>65.625</v>
      </c>
      <c r="W17" s="42">
        <v>0</v>
      </c>
      <c r="X17" s="20">
        <f t="shared" si="2"/>
        <v>54.557598039215691</v>
      </c>
    </row>
    <row r="18" spans="1:24">
      <c r="A18" s="9" t="str">
        <f>Detalles!A19</f>
        <v xml:space="preserve">GAMEZ ESPINOZA NICOLE YAZMIN </v>
      </c>
      <c r="B18" s="16">
        <f>Detalles!C19</f>
        <v>100</v>
      </c>
      <c r="C18" s="16">
        <f>Detalles!E19</f>
        <v>88.235294117647058</v>
      </c>
      <c r="D18" s="16">
        <f>Detalles!G19</f>
        <v>100</v>
      </c>
      <c r="E18" s="16">
        <f>Detalles!I19</f>
        <v>0</v>
      </c>
      <c r="F18" s="16">
        <f>Detalles!K19</f>
        <v>100</v>
      </c>
      <c r="G18" s="16">
        <f>Detalles!M19</f>
        <v>100</v>
      </c>
      <c r="H18" s="16">
        <f>Detalles!O19</f>
        <v>100</v>
      </c>
      <c r="I18" s="16">
        <f>Detalles!Q19</f>
        <v>91.666666666666671</v>
      </c>
      <c r="J18" s="16">
        <f>Detalles!S19</f>
        <v>90</v>
      </c>
      <c r="K18" s="16">
        <f>Detalles!U19</f>
        <v>0</v>
      </c>
      <c r="L18" s="16">
        <f>Detalles!W19</f>
        <v>0</v>
      </c>
      <c r="M18" s="16">
        <f>Detalles!Y19</f>
        <v>90</v>
      </c>
      <c r="N18" s="16">
        <f>Detalles!AA19</f>
        <v>100</v>
      </c>
      <c r="O18" s="16">
        <f>Detalles!AC19</f>
        <v>0</v>
      </c>
      <c r="P18" s="16">
        <f>Detalles!AE19</f>
        <v>0</v>
      </c>
      <c r="Q18" s="17">
        <f t="shared" si="0"/>
        <v>63.993464052287578</v>
      </c>
      <c r="R18" s="18">
        <f>Detalles!AH19</f>
        <v>3.125</v>
      </c>
      <c r="S18" s="18">
        <f>Detalles!AJ19</f>
        <v>79.166666666666671</v>
      </c>
      <c r="T18" s="18">
        <f>Detalles!AL19</f>
        <v>68.75</v>
      </c>
      <c r="U18" s="18">
        <f>Detalles!AN19</f>
        <v>0</v>
      </c>
      <c r="V18" s="19">
        <f t="shared" si="1"/>
        <v>37.760416666666671</v>
      </c>
      <c r="W18" s="42">
        <v>0</v>
      </c>
      <c r="X18" s="20">
        <f t="shared" si="2"/>
        <v>50.876940359477125</v>
      </c>
    </row>
    <row r="19" spans="1:24">
      <c r="A19" s="9" t="str">
        <f>Detalles!A20</f>
        <v xml:space="preserve">GAMEZ TARAZON GLORIA ANAHI </v>
      </c>
      <c r="B19" s="16">
        <f>Detalles!C20</f>
        <v>0</v>
      </c>
      <c r="C19" s="16">
        <f>Detalles!E20</f>
        <v>70.588235294117652</v>
      </c>
      <c r="D19" s="16">
        <f>Detalles!G20</f>
        <v>87.5</v>
      </c>
      <c r="E19" s="16">
        <f>Detalles!I20</f>
        <v>0</v>
      </c>
      <c r="F19" s="16">
        <f>Detalles!K20</f>
        <v>100</v>
      </c>
      <c r="G19" s="16">
        <f>Detalles!M20</f>
        <v>0</v>
      </c>
      <c r="H19" s="16">
        <f>Detalles!O20</f>
        <v>0</v>
      </c>
      <c r="I19" s="16">
        <f>Detalles!Q20</f>
        <v>0</v>
      </c>
      <c r="J19" s="16">
        <f>Detalles!S20</f>
        <v>0</v>
      </c>
      <c r="K19" s="16">
        <f>Detalles!U20</f>
        <v>0</v>
      </c>
      <c r="L19" s="16">
        <f>Detalles!W20</f>
        <v>0</v>
      </c>
      <c r="M19" s="16">
        <f>Detalles!Y20</f>
        <v>0</v>
      </c>
      <c r="N19" s="16">
        <f>Detalles!AA20</f>
        <v>0</v>
      </c>
      <c r="O19" s="16">
        <f>Detalles!AC20</f>
        <v>0</v>
      </c>
      <c r="P19" s="16">
        <f>Detalles!AE20</f>
        <v>0</v>
      </c>
      <c r="Q19" s="17">
        <f t="shared" si="0"/>
        <v>17.205882352941178</v>
      </c>
      <c r="R19" s="18">
        <f>Detalles!AH20</f>
        <v>12.5</v>
      </c>
      <c r="S19" s="18">
        <f>Detalles!AJ20</f>
        <v>0</v>
      </c>
      <c r="T19" s="18">
        <f>Detalles!AL20</f>
        <v>0</v>
      </c>
      <c r="U19" s="18">
        <f>Detalles!AN20</f>
        <v>0</v>
      </c>
      <c r="V19" s="19">
        <f t="shared" si="1"/>
        <v>3.125</v>
      </c>
      <c r="W19" s="42">
        <v>0</v>
      </c>
      <c r="X19" s="20">
        <f t="shared" si="2"/>
        <v>10.165441176470589</v>
      </c>
    </row>
    <row r="20" spans="1:24">
      <c r="A20" s="9" t="str">
        <f>Detalles!A21</f>
        <v xml:space="preserve">GARCIA CAMACHO DARWIN JESUS </v>
      </c>
      <c r="B20" s="16">
        <f>Detalles!C21</f>
        <v>100</v>
      </c>
      <c r="C20" s="16">
        <f>Detalles!E21</f>
        <v>64.705882352941174</v>
      </c>
      <c r="D20" s="16">
        <f>Detalles!G21</f>
        <v>100</v>
      </c>
      <c r="E20" s="16">
        <f>Detalles!I21</f>
        <v>0</v>
      </c>
      <c r="F20" s="16">
        <f>Detalles!K21</f>
        <v>0</v>
      </c>
      <c r="G20" s="16">
        <f>Detalles!M21</f>
        <v>0</v>
      </c>
      <c r="H20" s="16">
        <f>Detalles!O21</f>
        <v>0</v>
      </c>
      <c r="I20" s="16">
        <f>Detalles!Q21</f>
        <v>0</v>
      </c>
      <c r="J20" s="16">
        <f>Detalles!S21</f>
        <v>0</v>
      </c>
      <c r="K20" s="16">
        <f>Detalles!U21</f>
        <v>0</v>
      </c>
      <c r="L20" s="16">
        <f>Detalles!W21</f>
        <v>0</v>
      </c>
      <c r="M20" s="16">
        <f>Detalles!Y21</f>
        <v>0</v>
      </c>
      <c r="N20" s="16">
        <f>Detalles!AA21</f>
        <v>0</v>
      </c>
      <c r="O20" s="16">
        <f>Detalles!AC21</f>
        <v>0</v>
      </c>
      <c r="P20" s="16">
        <f>Detalles!AE21</f>
        <v>0</v>
      </c>
      <c r="Q20" s="17">
        <f t="shared" si="0"/>
        <v>17.647058823529409</v>
      </c>
      <c r="R20" s="18">
        <f>Detalles!AH21</f>
        <v>0</v>
      </c>
      <c r="S20" s="18">
        <f>Detalles!AJ21</f>
        <v>0</v>
      </c>
      <c r="T20" s="18">
        <f>Detalles!AL21</f>
        <v>0</v>
      </c>
      <c r="U20" s="18">
        <f>Detalles!AN21</f>
        <v>0</v>
      </c>
      <c r="V20" s="19">
        <f t="shared" si="1"/>
        <v>0</v>
      </c>
      <c r="W20" s="42">
        <v>0</v>
      </c>
      <c r="X20" s="20">
        <f t="shared" si="2"/>
        <v>8.8235294117647047</v>
      </c>
    </row>
    <row r="21" spans="1:24">
      <c r="A21" s="9" t="str">
        <f>Detalles!A22</f>
        <v xml:space="preserve">GODOY GRIJALVA PAUL ALEJANDRO </v>
      </c>
      <c r="B21" s="16">
        <f>Detalles!C22</f>
        <v>100</v>
      </c>
      <c r="C21" s="16">
        <f>Detalles!E22</f>
        <v>64.705882352941174</v>
      </c>
      <c r="D21" s="16">
        <f>Detalles!G22</f>
        <v>75</v>
      </c>
      <c r="E21" s="16">
        <f>Detalles!I22</f>
        <v>0</v>
      </c>
      <c r="F21" s="16">
        <f>Detalles!K22</f>
        <v>100</v>
      </c>
      <c r="G21" s="16">
        <f>Detalles!M22</f>
        <v>100</v>
      </c>
      <c r="H21" s="16">
        <f>Detalles!O22</f>
        <v>100</v>
      </c>
      <c r="I21" s="16">
        <f>Detalles!Q22</f>
        <v>0</v>
      </c>
      <c r="J21" s="16">
        <f>Detalles!S22</f>
        <v>90</v>
      </c>
      <c r="K21" s="16">
        <f>Detalles!U22</f>
        <v>0</v>
      </c>
      <c r="L21" s="16">
        <f>Detalles!W22</f>
        <v>0</v>
      </c>
      <c r="M21" s="16">
        <f>Detalles!Y22</f>
        <v>85</v>
      </c>
      <c r="N21" s="16">
        <f>Detalles!AA22</f>
        <v>100</v>
      </c>
      <c r="O21" s="16">
        <f>Detalles!AC22</f>
        <v>0</v>
      </c>
      <c r="P21" s="16">
        <f>Detalles!AE22</f>
        <v>0</v>
      </c>
      <c r="Q21" s="17">
        <f t="shared" si="0"/>
        <v>54.313725490196084</v>
      </c>
      <c r="R21" s="18">
        <f>Detalles!AH22</f>
        <v>81.25</v>
      </c>
      <c r="S21" s="18">
        <f>Detalles!AJ22</f>
        <v>33.333333333333336</v>
      </c>
      <c r="T21" s="18">
        <f>Detalles!AL22</f>
        <v>12.5</v>
      </c>
      <c r="U21" s="18">
        <f>Detalles!AN22</f>
        <v>0</v>
      </c>
      <c r="V21" s="19">
        <f t="shared" si="1"/>
        <v>31.770833333333336</v>
      </c>
      <c r="W21" s="42">
        <v>0</v>
      </c>
      <c r="X21" s="20">
        <f t="shared" si="2"/>
        <v>43.04227941176471</v>
      </c>
    </row>
    <row r="22" spans="1:24">
      <c r="A22" s="9" t="str">
        <f>Detalles!A23</f>
        <v xml:space="preserve">HAROS PORTILLO ISABEL </v>
      </c>
      <c r="B22" s="16">
        <f>Detalles!C23</f>
        <v>0</v>
      </c>
      <c r="C22" s="16">
        <f>Detalles!E23</f>
        <v>0</v>
      </c>
      <c r="D22" s="16">
        <f>Detalles!G23</f>
        <v>0</v>
      </c>
      <c r="E22" s="16">
        <f>Detalles!I23</f>
        <v>0</v>
      </c>
      <c r="F22" s="16">
        <f>Detalles!K23</f>
        <v>0</v>
      </c>
      <c r="G22" s="16">
        <f>Detalles!M23</f>
        <v>0</v>
      </c>
      <c r="H22" s="16">
        <f>Detalles!O23</f>
        <v>0</v>
      </c>
      <c r="I22" s="16">
        <f>Detalles!Q23</f>
        <v>0</v>
      </c>
      <c r="J22" s="16">
        <f>Detalles!S23</f>
        <v>0</v>
      </c>
      <c r="K22" s="16">
        <f>Detalles!U23</f>
        <v>0</v>
      </c>
      <c r="L22" s="16">
        <f>Detalles!W23</f>
        <v>0</v>
      </c>
      <c r="M22" s="16">
        <f>Detalles!Y23</f>
        <v>0</v>
      </c>
      <c r="N22" s="16">
        <f>Detalles!AA23</f>
        <v>0</v>
      </c>
      <c r="O22" s="16">
        <f>Detalles!AC23</f>
        <v>0</v>
      </c>
      <c r="P22" s="16">
        <f>Detalles!AE23</f>
        <v>0</v>
      </c>
      <c r="Q22" s="17">
        <f t="shared" si="0"/>
        <v>0</v>
      </c>
      <c r="R22" s="18">
        <f>Detalles!AH23</f>
        <v>0</v>
      </c>
      <c r="S22" s="18">
        <f>Detalles!AJ23</f>
        <v>0</v>
      </c>
      <c r="T22" s="18">
        <f>Detalles!AL23</f>
        <v>0</v>
      </c>
      <c r="U22" s="18">
        <f>Detalles!AN23</f>
        <v>0</v>
      </c>
      <c r="V22" s="19">
        <f t="shared" si="1"/>
        <v>0</v>
      </c>
      <c r="W22" s="42">
        <v>0</v>
      </c>
      <c r="X22" s="20">
        <f t="shared" si="2"/>
        <v>0</v>
      </c>
    </row>
    <row r="23" spans="1:24">
      <c r="A23" s="9" t="str">
        <f>Detalles!A24</f>
        <v xml:space="preserve">HERRERA AHUESTA MARTIN </v>
      </c>
      <c r="B23" s="16">
        <f>Detalles!C24</f>
        <v>100</v>
      </c>
      <c r="C23" s="16">
        <f>Detalles!E24</f>
        <v>70.588235294117652</v>
      </c>
      <c r="D23" s="16">
        <f>Detalles!G24</f>
        <v>100</v>
      </c>
      <c r="E23" s="16">
        <f>Detalles!I24</f>
        <v>0</v>
      </c>
      <c r="F23" s="16">
        <f>Detalles!K24</f>
        <v>0</v>
      </c>
      <c r="G23" s="16">
        <f>Detalles!M24</f>
        <v>100</v>
      </c>
      <c r="H23" s="16">
        <f>Detalles!O24</f>
        <v>100</v>
      </c>
      <c r="I23" s="16">
        <f>Detalles!Q24</f>
        <v>0</v>
      </c>
      <c r="J23" s="16">
        <f>Detalles!S24</f>
        <v>90</v>
      </c>
      <c r="K23" s="16">
        <f>Detalles!U24</f>
        <v>0</v>
      </c>
      <c r="L23" s="16">
        <f>Detalles!W24</f>
        <v>0</v>
      </c>
      <c r="M23" s="16">
        <f>Detalles!Y24</f>
        <v>45</v>
      </c>
      <c r="N23" s="16">
        <f>Detalles!AA24</f>
        <v>0</v>
      </c>
      <c r="O23" s="16">
        <f>Detalles!AC24</f>
        <v>0</v>
      </c>
      <c r="P23" s="16">
        <f>Detalles!AE24</f>
        <v>0</v>
      </c>
      <c r="Q23" s="17">
        <f t="shared" si="0"/>
        <v>40.372549019607845</v>
      </c>
      <c r="R23" s="18">
        <f>Detalles!AH24</f>
        <v>25</v>
      </c>
      <c r="S23" s="18">
        <f>Detalles!AJ24</f>
        <v>25</v>
      </c>
      <c r="T23" s="18">
        <f>Detalles!AL24</f>
        <v>25</v>
      </c>
      <c r="U23" s="18">
        <f>Detalles!AN24</f>
        <v>0</v>
      </c>
      <c r="V23" s="19">
        <f t="shared" si="1"/>
        <v>18.75</v>
      </c>
      <c r="W23" s="42">
        <v>0</v>
      </c>
      <c r="X23" s="20">
        <f t="shared" si="2"/>
        <v>29.561274509803923</v>
      </c>
    </row>
    <row r="24" spans="1:24">
      <c r="A24" s="9" t="str">
        <f>Detalles!A25</f>
        <v xml:space="preserve">HUERTA MARTINEZ ANA ELIZABETH </v>
      </c>
      <c r="B24" s="16">
        <f>Detalles!C25</f>
        <v>100</v>
      </c>
      <c r="C24" s="16">
        <f>Detalles!E25</f>
        <v>76.470588235294116</v>
      </c>
      <c r="D24" s="16">
        <f>Detalles!G25</f>
        <v>100</v>
      </c>
      <c r="E24" s="16">
        <f>Detalles!I25</f>
        <v>0</v>
      </c>
      <c r="F24" s="16">
        <f>Detalles!K25</f>
        <v>100</v>
      </c>
      <c r="G24" s="16">
        <f>Detalles!M25</f>
        <v>100</v>
      </c>
      <c r="H24" s="16">
        <f>Detalles!O25</f>
        <v>100</v>
      </c>
      <c r="I24" s="16">
        <f>Detalles!Q25</f>
        <v>0</v>
      </c>
      <c r="J24" s="16">
        <f>Detalles!S25</f>
        <v>0</v>
      </c>
      <c r="K24" s="16">
        <f>Detalles!U25</f>
        <v>0</v>
      </c>
      <c r="L24" s="16">
        <f>Detalles!W25</f>
        <v>0</v>
      </c>
      <c r="M24" s="16">
        <f>Detalles!Y25</f>
        <v>0</v>
      </c>
      <c r="N24" s="16">
        <f>Detalles!AA25</f>
        <v>100</v>
      </c>
      <c r="O24" s="16">
        <f>Detalles!AC25</f>
        <v>0</v>
      </c>
      <c r="P24" s="16">
        <f>Detalles!AE25</f>
        <v>0</v>
      </c>
      <c r="Q24" s="17">
        <f t="shared" si="0"/>
        <v>45.098039215686278</v>
      </c>
      <c r="R24" s="18">
        <f>Detalles!AH25</f>
        <v>56.25</v>
      </c>
      <c r="S24" s="18">
        <f>Detalles!AJ25</f>
        <v>0</v>
      </c>
      <c r="T24" s="18">
        <f>Detalles!AL25</f>
        <v>75</v>
      </c>
      <c r="U24" s="18">
        <f>Detalles!AN25</f>
        <v>0</v>
      </c>
      <c r="V24" s="19">
        <f t="shared" si="1"/>
        <v>34.0625</v>
      </c>
      <c r="W24" s="42">
        <v>1</v>
      </c>
      <c r="X24" s="20">
        <f t="shared" si="2"/>
        <v>39.580269607843135</v>
      </c>
    </row>
    <row r="25" spans="1:24">
      <c r="A25" s="9" t="str">
        <f>Detalles!A26</f>
        <v xml:space="preserve">IBARRA CAZAREZ KAREN DANIELA </v>
      </c>
      <c r="B25" s="16">
        <f>Detalles!C26</f>
        <v>100</v>
      </c>
      <c r="C25" s="16">
        <f>Detalles!E26</f>
        <v>76.470588235294116</v>
      </c>
      <c r="D25" s="16">
        <f>Detalles!G26</f>
        <v>100</v>
      </c>
      <c r="E25" s="16">
        <f>Detalles!I26</f>
        <v>0</v>
      </c>
      <c r="F25" s="16">
        <f>Detalles!K26</f>
        <v>100</v>
      </c>
      <c r="G25" s="16">
        <f>Detalles!M26</f>
        <v>100</v>
      </c>
      <c r="H25" s="16">
        <f>Detalles!O26</f>
        <v>100</v>
      </c>
      <c r="I25" s="16">
        <f>Detalles!Q26</f>
        <v>91.666666666666671</v>
      </c>
      <c r="J25" s="16">
        <f>Detalles!S26</f>
        <v>90</v>
      </c>
      <c r="K25" s="16">
        <f>Detalles!U26</f>
        <v>0</v>
      </c>
      <c r="L25" s="16">
        <f>Detalles!W26</f>
        <v>0</v>
      </c>
      <c r="M25" s="16">
        <f>Detalles!Y26</f>
        <v>90</v>
      </c>
      <c r="N25" s="16">
        <f>Detalles!AA26</f>
        <v>100</v>
      </c>
      <c r="O25" s="16">
        <f>Detalles!AC26</f>
        <v>0</v>
      </c>
      <c r="P25" s="16">
        <f>Detalles!AE26</f>
        <v>0</v>
      </c>
      <c r="Q25" s="17">
        <f t="shared" si="0"/>
        <v>63.209150326797385</v>
      </c>
      <c r="R25" s="18">
        <f>Detalles!AH26</f>
        <v>75</v>
      </c>
      <c r="S25" s="18">
        <f>Detalles!AJ26</f>
        <v>16.666666666666668</v>
      </c>
      <c r="T25" s="18">
        <f>Detalles!AL26</f>
        <v>12.5</v>
      </c>
      <c r="U25" s="18">
        <f>Detalles!AN26</f>
        <v>0</v>
      </c>
      <c r="V25" s="19">
        <f t="shared" si="1"/>
        <v>27.291666666666668</v>
      </c>
      <c r="W25" s="42">
        <v>1</v>
      </c>
      <c r="X25" s="20">
        <f t="shared" si="2"/>
        <v>45.250408496732028</v>
      </c>
    </row>
    <row r="26" spans="1:24">
      <c r="A26" s="9" t="str">
        <f>Detalles!A27</f>
        <v xml:space="preserve">JUAREZ YANEZ DALIA ELISENA </v>
      </c>
      <c r="B26" s="16">
        <f>Detalles!C27</f>
        <v>100</v>
      </c>
      <c r="C26" s="16">
        <f>Detalles!E27</f>
        <v>82.352941176470594</v>
      </c>
      <c r="D26" s="16">
        <f>Detalles!G27</f>
        <v>100</v>
      </c>
      <c r="E26" s="16">
        <f>Detalles!I27</f>
        <v>0</v>
      </c>
      <c r="F26" s="16">
        <f>Detalles!K27</f>
        <v>100</v>
      </c>
      <c r="G26" s="16">
        <f>Detalles!M27</f>
        <v>100</v>
      </c>
      <c r="H26" s="16">
        <f>Detalles!O27</f>
        <v>100</v>
      </c>
      <c r="I26" s="16">
        <f>Detalles!Q27</f>
        <v>91.666666666666671</v>
      </c>
      <c r="J26" s="16">
        <f>Detalles!S27</f>
        <v>90</v>
      </c>
      <c r="K26" s="16">
        <f>Detalles!U27</f>
        <v>0</v>
      </c>
      <c r="L26" s="16">
        <f>Detalles!W27</f>
        <v>0</v>
      </c>
      <c r="M26" s="16">
        <f>Detalles!Y27</f>
        <v>90</v>
      </c>
      <c r="N26" s="16">
        <f>Detalles!AA27</f>
        <v>100</v>
      </c>
      <c r="O26" s="16">
        <f>Detalles!AC27</f>
        <v>0</v>
      </c>
      <c r="P26" s="16">
        <f>Detalles!AE27</f>
        <v>0</v>
      </c>
      <c r="Q26" s="17">
        <f t="shared" si="0"/>
        <v>63.601307189542482</v>
      </c>
      <c r="R26" s="18">
        <f>Detalles!AH27</f>
        <v>71.875</v>
      </c>
      <c r="S26" s="18">
        <f>Detalles!AJ27</f>
        <v>56.666666666666664</v>
      </c>
      <c r="T26" s="18">
        <f>Detalles!AL27</f>
        <v>43.75</v>
      </c>
      <c r="U26" s="18">
        <f>Detalles!AN27</f>
        <v>0</v>
      </c>
      <c r="V26" s="19">
        <f t="shared" si="1"/>
        <v>48.072916666666664</v>
      </c>
      <c r="W26" s="42">
        <v>4</v>
      </c>
      <c r="X26" s="20">
        <f t="shared" si="2"/>
        <v>55.837111928104576</v>
      </c>
    </row>
    <row r="27" spans="1:24">
      <c r="A27" s="9" t="str">
        <f>Detalles!A28</f>
        <v>LEON LOPEZ XIMENA</v>
      </c>
      <c r="B27" s="16">
        <f>Detalles!C28</f>
        <v>0</v>
      </c>
      <c r="C27" s="16">
        <f>Detalles!E28</f>
        <v>70.588235294117652</v>
      </c>
      <c r="D27" s="16">
        <f>Detalles!G28</f>
        <v>87.5</v>
      </c>
      <c r="E27" s="16">
        <f>Detalles!I28</f>
        <v>0</v>
      </c>
      <c r="F27" s="16">
        <f>Detalles!K28</f>
        <v>100</v>
      </c>
      <c r="G27" s="16">
        <f>Detalles!M28</f>
        <v>100</v>
      </c>
      <c r="H27" s="16">
        <f>Detalles!O28</f>
        <v>100</v>
      </c>
      <c r="I27" s="16">
        <f>Detalles!Q28</f>
        <v>83.333333333333329</v>
      </c>
      <c r="J27" s="16">
        <f>Detalles!S28</f>
        <v>90</v>
      </c>
      <c r="K27" s="16">
        <f>Detalles!U28</f>
        <v>0</v>
      </c>
      <c r="L27" s="16">
        <f>Detalles!W28</f>
        <v>0</v>
      </c>
      <c r="M27" s="16">
        <f>Detalles!Y28</f>
        <v>90</v>
      </c>
      <c r="N27" s="16">
        <f>Detalles!AA28</f>
        <v>100</v>
      </c>
      <c r="O27" s="16">
        <f>Detalles!AC28</f>
        <v>0</v>
      </c>
      <c r="P27" s="16">
        <f>Detalles!AE28</f>
        <v>0</v>
      </c>
      <c r="Q27" s="17">
        <f t="shared" si="0"/>
        <v>54.761437908496738</v>
      </c>
      <c r="R27" s="18">
        <f>Detalles!AH28</f>
        <v>50</v>
      </c>
      <c r="S27" s="18">
        <f>Detalles!AJ28</f>
        <v>33.333333333333336</v>
      </c>
      <c r="T27" s="18">
        <f>Detalles!AL28</f>
        <v>0</v>
      </c>
      <c r="U27" s="18">
        <f>Detalles!AN28</f>
        <v>0</v>
      </c>
      <c r="V27" s="19">
        <f t="shared" si="1"/>
        <v>25.833333333333336</v>
      </c>
      <c r="W27" s="42">
        <v>4</v>
      </c>
      <c r="X27" s="20">
        <f t="shared" si="2"/>
        <v>40.297385620915037</v>
      </c>
    </row>
    <row r="28" spans="1:24">
      <c r="A28" s="9" t="str">
        <f>Detalles!A29</f>
        <v xml:space="preserve">LOPEZ GUTIERREZ XIMENA CECILIA </v>
      </c>
      <c r="B28" s="16">
        <f>Detalles!C29</f>
        <v>100</v>
      </c>
      <c r="C28" s="16">
        <f>Detalles!E29</f>
        <v>70.588235294117652</v>
      </c>
      <c r="D28" s="16">
        <f>Detalles!G29</f>
        <v>100</v>
      </c>
      <c r="E28" s="16">
        <f>Detalles!I29</f>
        <v>0</v>
      </c>
      <c r="F28" s="16">
        <f>Detalles!K29</f>
        <v>100</v>
      </c>
      <c r="G28" s="16">
        <f>Detalles!M29</f>
        <v>100</v>
      </c>
      <c r="H28" s="16">
        <f>Detalles!O29</f>
        <v>100</v>
      </c>
      <c r="I28" s="16">
        <f>Detalles!Q29</f>
        <v>91.666666666666671</v>
      </c>
      <c r="J28" s="16">
        <f>Detalles!S29</f>
        <v>0</v>
      </c>
      <c r="K28" s="16">
        <f>Detalles!U29</f>
        <v>0</v>
      </c>
      <c r="L28" s="16">
        <f>Detalles!W29</f>
        <v>0</v>
      </c>
      <c r="M28" s="16">
        <f>Detalles!Y29</f>
        <v>90</v>
      </c>
      <c r="N28" s="16">
        <f>Detalles!AA29</f>
        <v>100</v>
      </c>
      <c r="O28" s="16">
        <f>Detalles!AC29</f>
        <v>0</v>
      </c>
      <c r="P28" s="16">
        <f>Detalles!AE29</f>
        <v>0</v>
      </c>
      <c r="Q28" s="17">
        <f t="shared" si="0"/>
        <v>56.816993464052288</v>
      </c>
      <c r="R28" s="18">
        <f>Detalles!AH29</f>
        <v>56.25</v>
      </c>
      <c r="S28" s="18">
        <f>Detalles!AJ29</f>
        <v>26.666666666666668</v>
      </c>
      <c r="T28" s="18">
        <f>Detalles!AL29</f>
        <v>12.5</v>
      </c>
      <c r="U28" s="18">
        <f>Detalles!AN29</f>
        <v>0</v>
      </c>
      <c r="V28" s="19">
        <f t="shared" si="1"/>
        <v>25.104166666666668</v>
      </c>
      <c r="W28" s="42">
        <v>1</v>
      </c>
      <c r="X28" s="20">
        <f t="shared" si="2"/>
        <v>40.96058006535948</v>
      </c>
    </row>
    <row r="29" spans="1:24">
      <c r="A29" s="9" t="str">
        <f>Detalles!A30</f>
        <v xml:space="preserve">MEZA DELGADO JORGE ANTONIO </v>
      </c>
      <c r="B29" s="16">
        <f>Detalles!C30</f>
        <v>100</v>
      </c>
      <c r="C29" s="16">
        <f>Detalles!E30</f>
        <v>82.352941176470594</v>
      </c>
      <c r="D29" s="16">
        <f>Detalles!G30</f>
        <v>100</v>
      </c>
      <c r="E29" s="16">
        <f>Detalles!I30</f>
        <v>0</v>
      </c>
      <c r="F29" s="16">
        <f>Detalles!K30</f>
        <v>85</v>
      </c>
      <c r="G29" s="16">
        <f>Detalles!M30</f>
        <v>100</v>
      </c>
      <c r="H29" s="16">
        <f>Detalles!O30</f>
        <v>0</v>
      </c>
      <c r="I29" s="16">
        <f>Detalles!Q30</f>
        <v>91.666666666666671</v>
      </c>
      <c r="J29" s="16">
        <f>Detalles!S30</f>
        <v>90</v>
      </c>
      <c r="K29" s="16">
        <f>Detalles!U30</f>
        <v>0</v>
      </c>
      <c r="L29" s="16">
        <f>Detalles!W30</f>
        <v>0</v>
      </c>
      <c r="M29" s="16">
        <f>Detalles!Y30</f>
        <v>0</v>
      </c>
      <c r="N29" s="16">
        <f>Detalles!AA30</f>
        <v>100</v>
      </c>
      <c r="O29" s="16">
        <f>Detalles!AC30</f>
        <v>0</v>
      </c>
      <c r="P29" s="16">
        <f>Detalles!AE30</f>
        <v>0</v>
      </c>
      <c r="Q29" s="17">
        <f t="shared" si="0"/>
        <v>49.934640522875817</v>
      </c>
      <c r="R29" s="18">
        <f>Detalles!AH30</f>
        <v>87.5</v>
      </c>
      <c r="S29" s="18">
        <f>Detalles!AJ30</f>
        <v>58.333333333333336</v>
      </c>
      <c r="T29" s="18">
        <f>Detalles!AL30</f>
        <v>31.25</v>
      </c>
      <c r="U29" s="18">
        <f>Detalles!AN30</f>
        <v>0</v>
      </c>
      <c r="V29" s="19">
        <f t="shared" si="1"/>
        <v>44.270833333333336</v>
      </c>
      <c r="W29" s="42">
        <v>0</v>
      </c>
      <c r="X29" s="20">
        <f t="shared" si="2"/>
        <v>47.102736928104576</v>
      </c>
    </row>
    <row r="30" spans="1:24">
      <c r="A30" s="9" t="str">
        <f>Detalles!A31</f>
        <v xml:space="preserve">MIRANDA LUGO EDGAR EDUARDO </v>
      </c>
      <c r="B30" s="16">
        <f>Detalles!C31</f>
        <v>0</v>
      </c>
      <c r="C30" s="16">
        <f>Detalles!E31</f>
        <v>76.470588235294116</v>
      </c>
      <c r="D30" s="16">
        <f>Detalles!G31</f>
        <v>0</v>
      </c>
      <c r="E30" s="16">
        <f>Detalles!I31</f>
        <v>0</v>
      </c>
      <c r="F30" s="16">
        <f>Detalles!K31</f>
        <v>0</v>
      </c>
      <c r="G30" s="16">
        <f>Detalles!M31</f>
        <v>0</v>
      </c>
      <c r="H30" s="16">
        <f>Detalles!O31</f>
        <v>0</v>
      </c>
      <c r="I30" s="16">
        <f>Detalles!Q31</f>
        <v>0</v>
      </c>
      <c r="J30" s="16">
        <f>Detalles!S31</f>
        <v>0</v>
      </c>
      <c r="K30" s="16">
        <f>Detalles!U31</f>
        <v>0</v>
      </c>
      <c r="L30" s="16">
        <f>Detalles!W31</f>
        <v>0</v>
      </c>
      <c r="M30" s="16">
        <f>Detalles!Y31</f>
        <v>0</v>
      </c>
      <c r="N30" s="16">
        <f>Detalles!AA31</f>
        <v>0</v>
      </c>
      <c r="O30" s="16">
        <f>Detalles!AC31</f>
        <v>0</v>
      </c>
      <c r="P30" s="16">
        <f>Detalles!AE31</f>
        <v>0</v>
      </c>
      <c r="Q30" s="17">
        <f t="shared" si="0"/>
        <v>5.0980392156862742</v>
      </c>
      <c r="R30" s="18">
        <f>Detalles!AH31</f>
        <v>18.75</v>
      </c>
      <c r="S30" s="18">
        <f>Detalles!AJ31</f>
        <v>0</v>
      </c>
      <c r="T30" s="18">
        <f>Detalles!AL31</f>
        <v>0</v>
      </c>
      <c r="U30" s="18">
        <f>Detalles!AN31</f>
        <v>0</v>
      </c>
      <c r="V30" s="19">
        <f t="shared" si="1"/>
        <v>4.6875</v>
      </c>
      <c r="W30" s="42">
        <v>0</v>
      </c>
      <c r="X30" s="20">
        <f t="shared" si="2"/>
        <v>4.8927696078431371</v>
      </c>
    </row>
    <row r="31" spans="1:24">
      <c r="A31" s="9" t="str">
        <f>Detalles!A32</f>
        <v xml:space="preserve">MONTOYA RIVAS KAROL EMILIANO </v>
      </c>
      <c r="B31" s="16">
        <f>Detalles!C32</f>
        <v>100</v>
      </c>
      <c r="C31" s="16">
        <f>Detalles!E32</f>
        <v>70.588235294117652</v>
      </c>
      <c r="D31" s="16">
        <f>Detalles!G32</f>
        <v>0</v>
      </c>
      <c r="E31" s="16">
        <f>Detalles!I32</f>
        <v>0</v>
      </c>
      <c r="F31" s="16">
        <f>Detalles!K32</f>
        <v>100</v>
      </c>
      <c r="G31" s="16">
        <f>Detalles!M32</f>
        <v>0</v>
      </c>
      <c r="H31" s="16">
        <f>Detalles!O32</f>
        <v>0</v>
      </c>
      <c r="I31" s="16">
        <f>Detalles!Q32</f>
        <v>0</v>
      </c>
      <c r="J31" s="16">
        <f>Detalles!S32</f>
        <v>90</v>
      </c>
      <c r="K31" s="16">
        <f>Detalles!U32</f>
        <v>0</v>
      </c>
      <c r="L31" s="16">
        <f>Detalles!W32</f>
        <v>0</v>
      </c>
      <c r="M31" s="16">
        <f>Detalles!Y32</f>
        <v>0</v>
      </c>
      <c r="N31" s="16">
        <f>Detalles!AA32</f>
        <v>0</v>
      </c>
      <c r="O31" s="16">
        <f>Detalles!AC32</f>
        <v>0</v>
      </c>
      <c r="P31" s="16">
        <f>Detalles!AE32</f>
        <v>0</v>
      </c>
      <c r="Q31" s="17">
        <f t="shared" si="0"/>
        <v>24.039215686274513</v>
      </c>
      <c r="R31" s="18">
        <f>Detalles!AH32</f>
        <v>25</v>
      </c>
      <c r="S31" s="18">
        <f>Detalles!AJ32</f>
        <v>0</v>
      </c>
      <c r="T31" s="18">
        <f>Detalles!AL32</f>
        <v>0</v>
      </c>
      <c r="U31" s="18">
        <f>Detalles!AN32</f>
        <v>0</v>
      </c>
      <c r="V31" s="19">
        <f t="shared" si="1"/>
        <v>6.25</v>
      </c>
      <c r="W31" s="42">
        <v>0</v>
      </c>
      <c r="X31" s="20">
        <f t="shared" si="2"/>
        <v>15.144607843137257</v>
      </c>
    </row>
    <row r="32" spans="1:24">
      <c r="A32" s="9" t="str">
        <f>Detalles!A33</f>
        <v xml:space="preserve">MUNGUIA ELIZALDE JOCELYN PATRICIA </v>
      </c>
      <c r="B32" s="16">
        <f>Detalles!C33</f>
        <v>100</v>
      </c>
      <c r="C32" s="16">
        <f>Detalles!E33</f>
        <v>76.470588235294116</v>
      </c>
      <c r="D32" s="16">
        <f>Detalles!G33</f>
        <v>100</v>
      </c>
      <c r="E32" s="16">
        <f>Detalles!I33</f>
        <v>0</v>
      </c>
      <c r="F32" s="16">
        <f>Detalles!K33</f>
        <v>100</v>
      </c>
      <c r="G32" s="16">
        <f>Detalles!M33</f>
        <v>100</v>
      </c>
      <c r="H32" s="16">
        <f>Detalles!O33</f>
        <v>100</v>
      </c>
      <c r="I32" s="16">
        <f>Detalles!Q33</f>
        <v>0</v>
      </c>
      <c r="J32" s="16">
        <f>Detalles!S33</f>
        <v>100</v>
      </c>
      <c r="K32" s="16">
        <f>Detalles!U33</f>
        <v>0</v>
      </c>
      <c r="L32" s="16">
        <f>Detalles!W33</f>
        <v>0</v>
      </c>
      <c r="M32" s="16">
        <f>Detalles!Y33</f>
        <v>90</v>
      </c>
      <c r="N32" s="16">
        <f>Detalles!AA33</f>
        <v>90</v>
      </c>
      <c r="O32" s="16">
        <f>Detalles!AC33</f>
        <v>0</v>
      </c>
      <c r="P32" s="16">
        <f>Detalles!AE33</f>
        <v>0</v>
      </c>
      <c r="Q32" s="17">
        <f t="shared" si="0"/>
        <v>57.098039215686278</v>
      </c>
      <c r="R32" s="18">
        <f>Detalles!AH33</f>
        <v>25</v>
      </c>
      <c r="S32" s="18">
        <f>Detalles!AJ33</f>
        <v>16.666666666666668</v>
      </c>
      <c r="T32" s="18">
        <f>Detalles!AL33</f>
        <v>62.5</v>
      </c>
      <c r="U32" s="18">
        <f>Detalles!AN33</f>
        <v>0</v>
      </c>
      <c r="V32" s="19">
        <f t="shared" si="1"/>
        <v>26.041666666666668</v>
      </c>
      <c r="W32" s="42">
        <v>0</v>
      </c>
      <c r="X32" s="20">
        <f t="shared" si="2"/>
        <v>41.569852941176471</v>
      </c>
    </row>
    <row r="33" spans="1:24">
      <c r="A33" s="9" t="str">
        <f>Detalles!A34</f>
        <v xml:space="preserve">ORTIZ RUIZ KEVIN YAEL </v>
      </c>
      <c r="B33" s="16">
        <f>Detalles!C34</f>
        <v>100</v>
      </c>
      <c r="C33" s="16">
        <f>Detalles!E34</f>
        <v>82.352941176470594</v>
      </c>
      <c r="D33" s="16">
        <f>Detalles!G34</f>
        <v>100</v>
      </c>
      <c r="E33" s="16">
        <f>Detalles!I34</f>
        <v>0</v>
      </c>
      <c r="F33" s="16">
        <f>Detalles!K34</f>
        <v>100</v>
      </c>
      <c r="G33" s="16">
        <f>Detalles!M34</f>
        <v>100</v>
      </c>
      <c r="H33" s="16">
        <f>Detalles!O34</f>
        <v>100</v>
      </c>
      <c r="I33" s="16">
        <f>Detalles!Q34</f>
        <v>83.333333333333329</v>
      </c>
      <c r="J33" s="16">
        <f>Detalles!S34</f>
        <v>90</v>
      </c>
      <c r="K33" s="16">
        <f>Detalles!U34</f>
        <v>0</v>
      </c>
      <c r="L33" s="16">
        <f>Detalles!W34</f>
        <v>0</v>
      </c>
      <c r="M33" s="16">
        <f>Detalles!Y34</f>
        <v>90</v>
      </c>
      <c r="N33" s="16">
        <f>Detalles!AA34</f>
        <v>100</v>
      </c>
      <c r="O33" s="16">
        <f>Detalles!AC34</f>
        <v>0</v>
      </c>
      <c r="P33" s="16">
        <f>Detalles!AE34</f>
        <v>0</v>
      </c>
      <c r="Q33" s="17">
        <f t="shared" si="0"/>
        <v>63.045751633986931</v>
      </c>
      <c r="R33" s="18">
        <f>Detalles!AH34</f>
        <v>12.5</v>
      </c>
      <c r="S33" s="18">
        <f>Detalles!AJ34</f>
        <v>55</v>
      </c>
      <c r="T33" s="18">
        <f>Detalles!AL34</f>
        <v>68.75</v>
      </c>
      <c r="U33" s="18">
        <f>Detalles!AN34</f>
        <v>0</v>
      </c>
      <c r="V33" s="19">
        <f t="shared" si="1"/>
        <v>34.0625</v>
      </c>
      <c r="W33" s="42">
        <v>0</v>
      </c>
      <c r="X33" s="20">
        <f t="shared" si="2"/>
        <v>48.554125816993462</v>
      </c>
    </row>
    <row r="34" spans="1:24">
      <c r="A34" s="9" t="str">
        <f>Detalles!A35</f>
        <v xml:space="preserve">REYES RODRIGUEZ RODRIGO SERVANDO </v>
      </c>
      <c r="B34" s="16">
        <f>Detalles!C35</f>
        <v>100</v>
      </c>
      <c r="C34" s="16">
        <f>Detalles!E35</f>
        <v>58.823529411764703</v>
      </c>
      <c r="D34" s="16">
        <f>Detalles!G35</f>
        <v>90</v>
      </c>
      <c r="E34" s="16">
        <f>Detalles!I35</f>
        <v>0</v>
      </c>
      <c r="F34" s="16">
        <f>Detalles!K35</f>
        <v>85</v>
      </c>
      <c r="G34" s="16">
        <f>Detalles!M35</f>
        <v>100</v>
      </c>
      <c r="H34" s="16">
        <f>Detalles!O35</f>
        <v>60</v>
      </c>
      <c r="I34" s="16">
        <f>Detalles!Q35</f>
        <v>83.333333333333329</v>
      </c>
      <c r="J34" s="16">
        <f>Detalles!S35</f>
        <v>90</v>
      </c>
      <c r="K34" s="16">
        <f>Detalles!U35</f>
        <v>0</v>
      </c>
      <c r="L34" s="16">
        <f>Detalles!W35</f>
        <v>0</v>
      </c>
      <c r="M34" s="16">
        <f>Detalles!Y35</f>
        <v>0</v>
      </c>
      <c r="N34" s="16">
        <f>Detalles!AA35</f>
        <v>100</v>
      </c>
      <c r="O34" s="16">
        <f>Detalles!AC35</f>
        <v>0</v>
      </c>
      <c r="P34" s="16">
        <f>Detalles!AE35</f>
        <v>0</v>
      </c>
      <c r="Q34" s="17">
        <f t="shared" si="0"/>
        <v>51.143790849673202</v>
      </c>
      <c r="R34" s="18">
        <f>Detalles!AH35</f>
        <v>68.75</v>
      </c>
      <c r="S34" s="18">
        <f>Detalles!AJ35</f>
        <v>46.666666666666664</v>
      </c>
      <c r="T34" s="18">
        <f>Detalles!AL35</f>
        <v>0</v>
      </c>
      <c r="U34" s="18">
        <f>Detalles!AN35</f>
        <v>0</v>
      </c>
      <c r="V34" s="19">
        <f t="shared" si="1"/>
        <v>28.854166666666664</v>
      </c>
      <c r="W34" s="42">
        <v>0</v>
      </c>
      <c r="X34" s="20">
        <f t="shared" si="2"/>
        <v>39.998978758169933</v>
      </c>
    </row>
    <row r="35" spans="1:24">
      <c r="A35" s="9" t="str">
        <f>Detalles!A36</f>
        <v xml:space="preserve">ROBLES PASOS TANYA XIMENA </v>
      </c>
      <c r="B35" s="16">
        <f>Detalles!C36</f>
        <v>100</v>
      </c>
      <c r="C35" s="16">
        <f>Detalles!E36</f>
        <v>52.941176470588232</v>
      </c>
      <c r="D35" s="16">
        <f>Detalles!G36</f>
        <v>100</v>
      </c>
      <c r="E35" s="16">
        <f>Detalles!I36</f>
        <v>0</v>
      </c>
      <c r="F35" s="16">
        <f>Detalles!K36</f>
        <v>100</v>
      </c>
      <c r="G35" s="16">
        <f>Detalles!M36</f>
        <v>100</v>
      </c>
      <c r="H35" s="16">
        <f>Detalles!O36</f>
        <v>100</v>
      </c>
      <c r="I35" s="16">
        <f>Detalles!Q36</f>
        <v>91.666666666666671</v>
      </c>
      <c r="J35" s="16">
        <f>Detalles!S36</f>
        <v>90</v>
      </c>
      <c r="K35" s="16">
        <f>Detalles!U36</f>
        <v>0</v>
      </c>
      <c r="L35" s="16">
        <f>Detalles!W36</f>
        <v>0</v>
      </c>
      <c r="M35" s="16">
        <f>Detalles!Y36</f>
        <v>90</v>
      </c>
      <c r="N35" s="16">
        <f>Detalles!AA36</f>
        <v>100</v>
      </c>
      <c r="O35" s="16">
        <f>Detalles!AC36</f>
        <v>0</v>
      </c>
      <c r="P35" s="16">
        <f>Detalles!AE36</f>
        <v>0</v>
      </c>
      <c r="Q35" s="17">
        <f t="shared" si="0"/>
        <v>61.640522875816991</v>
      </c>
      <c r="R35" s="18">
        <f>Detalles!AH36</f>
        <v>93.75</v>
      </c>
      <c r="S35" s="18">
        <f>Detalles!AJ36</f>
        <v>75</v>
      </c>
      <c r="T35" s="18">
        <f>Detalles!AL36</f>
        <v>0</v>
      </c>
      <c r="U35" s="18">
        <f>Detalles!AN36</f>
        <v>0</v>
      </c>
      <c r="V35" s="19">
        <f t="shared" si="1"/>
        <v>47.1875</v>
      </c>
      <c r="W35" s="42">
        <v>4</v>
      </c>
      <c r="X35" s="20">
        <f t="shared" si="2"/>
        <v>54.414011437908499</v>
      </c>
    </row>
    <row r="36" spans="1:24">
      <c r="A36" s="9" t="str">
        <f>Detalles!A37</f>
        <v xml:space="preserve">RODRIGUEZ DURAZO JOSE LUIS </v>
      </c>
      <c r="B36" s="16">
        <f>Detalles!C37</f>
        <v>100</v>
      </c>
      <c r="C36" s="16">
        <f>Detalles!E37</f>
        <v>0</v>
      </c>
      <c r="D36" s="16">
        <f>Detalles!G37</f>
        <v>100</v>
      </c>
      <c r="E36" s="16">
        <f>Detalles!I37</f>
        <v>0</v>
      </c>
      <c r="F36" s="16">
        <f>Detalles!K37</f>
        <v>0</v>
      </c>
      <c r="G36" s="16">
        <f>Detalles!M37</f>
        <v>0</v>
      </c>
      <c r="H36" s="16">
        <f>Detalles!O37</f>
        <v>0</v>
      </c>
      <c r="I36" s="16">
        <f>Detalles!Q37</f>
        <v>0</v>
      </c>
      <c r="J36" s="16">
        <f>Detalles!S37</f>
        <v>0</v>
      </c>
      <c r="K36" s="16">
        <f>Detalles!U37</f>
        <v>0</v>
      </c>
      <c r="L36" s="16">
        <f>Detalles!W37</f>
        <v>0</v>
      </c>
      <c r="M36" s="16">
        <f>Detalles!Y37</f>
        <v>0</v>
      </c>
      <c r="N36" s="16">
        <f>Detalles!AA37</f>
        <v>0</v>
      </c>
      <c r="O36" s="16">
        <f>Detalles!AC37</f>
        <v>0</v>
      </c>
      <c r="P36" s="16">
        <f>Detalles!AE37</f>
        <v>0</v>
      </c>
      <c r="Q36" s="17">
        <f t="shared" si="0"/>
        <v>13.333333333333334</v>
      </c>
      <c r="R36" s="18">
        <f>Detalles!AH37</f>
        <v>50</v>
      </c>
      <c r="S36" s="18">
        <f>Detalles!AJ37</f>
        <v>0</v>
      </c>
      <c r="T36" s="18">
        <f>Detalles!AL37</f>
        <v>0</v>
      </c>
      <c r="U36" s="18">
        <f>Detalles!AN37</f>
        <v>0</v>
      </c>
      <c r="V36" s="19">
        <f t="shared" si="1"/>
        <v>12.5</v>
      </c>
      <c r="W36" s="42">
        <v>0</v>
      </c>
      <c r="X36" s="20">
        <f t="shared" si="2"/>
        <v>12.916666666666668</v>
      </c>
    </row>
    <row r="37" spans="1:24">
      <c r="A37" s="9" t="str">
        <f>Detalles!A38</f>
        <v xml:space="preserve">ROJAS VALENZUELA DAMARIS ABIGAIL </v>
      </c>
      <c r="B37" s="16">
        <f>Detalles!C38</f>
        <v>100</v>
      </c>
      <c r="C37" s="16">
        <f>Detalles!E38</f>
        <v>76.470588235294116</v>
      </c>
      <c r="D37" s="16">
        <f>Detalles!G38</f>
        <v>100</v>
      </c>
      <c r="E37" s="16">
        <f>Detalles!I38</f>
        <v>0</v>
      </c>
      <c r="F37" s="16">
        <v>90</v>
      </c>
      <c r="G37" s="16">
        <f>Detalles!M38</f>
        <v>100</v>
      </c>
      <c r="H37" s="16">
        <f>Detalles!O38</f>
        <v>100</v>
      </c>
      <c r="I37" s="16">
        <f>Detalles!Q38</f>
        <v>91.666666666666671</v>
      </c>
      <c r="J37" s="16">
        <f>Detalles!S38</f>
        <v>90</v>
      </c>
      <c r="K37" s="16">
        <f>Detalles!U38</f>
        <v>0</v>
      </c>
      <c r="L37" s="16">
        <f>Detalles!W38</f>
        <v>0</v>
      </c>
      <c r="M37" s="16">
        <f>Detalles!Y38</f>
        <v>100</v>
      </c>
      <c r="N37" s="16">
        <f>Detalles!AA38</f>
        <v>100</v>
      </c>
      <c r="O37" s="16">
        <f>Detalles!AC38</f>
        <v>0</v>
      </c>
      <c r="P37" s="16">
        <f>Detalles!AE38</f>
        <v>0</v>
      </c>
      <c r="Q37" s="17">
        <f t="shared" si="0"/>
        <v>63.209150326797385</v>
      </c>
      <c r="R37" s="18">
        <f>Detalles!AH38</f>
        <v>87.5</v>
      </c>
      <c r="S37" s="18">
        <f>Detalles!AJ38</f>
        <v>63.333333333333336</v>
      </c>
      <c r="T37" s="18">
        <f>Detalles!AL38</f>
        <v>43.75</v>
      </c>
      <c r="U37" s="18">
        <f>Detalles!AN38</f>
        <v>0</v>
      </c>
      <c r="V37" s="19">
        <f t="shared" si="1"/>
        <v>49.895833333333336</v>
      </c>
      <c r="W37" s="42">
        <v>1</v>
      </c>
      <c r="X37" s="20">
        <f t="shared" si="2"/>
        <v>56.552491830065364</v>
      </c>
    </row>
    <row r="38" spans="1:24">
      <c r="A38" s="9" t="str">
        <f>Detalles!A39</f>
        <v xml:space="preserve">SERNA MORENO ANDREA ESTEFANIA </v>
      </c>
      <c r="B38" s="16">
        <f>Detalles!C39</f>
        <v>100</v>
      </c>
      <c r="C38" s="16">
        <f>Detalles!E39</f>
        <v>82.352941176470594</v>
      </c>
      <c r="D38" s="16">
        <f>Detalles!G39</f>
        <v>87.5</v>
      </c>
      <c r="E38" s="16">
        <f>Detalles!I39</f>
        <v>0</v>
      </c>
      <c r="F38" s="16">
        <f>Detalles!K39</f>
        <v>0</v>
      </c>
      <c r="G38" s="16">
        <f>Detalles!M39</f>
        <v>100</v>
      </c>
      <c r="H38" s="16">
        <f>Detalles!O39</f>
        <v>100</v>
      </c>
      <c r="I38" s="16">
        <f>Detalles!Q39</f>
        <v>91.666666666666671</v>
      </c>
      <c r="J38" s="16">
        <f>Detalles!S39</f>
        <v>90</v>
      </c>
      <c r="K38" s="16">
        <f>Detalles!U39</f>
        <v>0</v>
      </c>
      <c r="L38" s="16">
        <f>Detalles!W39</f>
        <v>0</v>
      </c>
      <c r="M38" s="16">
        <f>Detalles!Y39</f>
        <v>0</v>
      </c>
      <c r="N38" s="16">
        <f>Detalles!AA39</f>
        <v>100</v>
      </c>
      <c r="O38" s="16">
        <f>Detalles!AC39</f>
        <v>0</v>
      </c>
      <c r="P38" s="16">
        <f>Detalles!AE39</f>
        <v>0</v>
      </c>
      <c r="Q38" s="17">
        <f t="shared" si="0"/>
        <v>50.101307189542482</v>
      </c>
      <c r="R38" s="18">
        <f>Detalles!AH39</f>
        <v>50</v>
      </c>
      <c r="S38" s="18">
        <f>Detalles!AJ39</f>
        <v>30</v>
      </c>
      <c r="T38" s="18">
        <f>Detalles!AL39</f>
        <v>50</v>
      </c>
      <c r="U38" s="18">
        <f>Detalles!AN39</f>
        <v>0</v>
      </c>
      <c r="V38" s="19">
        <f t="shared" si="1"/>
        <v>33.75</v>
      </c>
      <c r="W38" s="42">
        <v>1</v>
      </c>
      <c r="X38" s="20">
        <f t="shared" si="2"/>
        <v>41.925653594771241</v>
      </c>
    </row>
    <row r="39" spans="1:24">
      <c r="A39" s="9" t="str">
        <f>Detalles!A40</f>
        <v xml:space="preserve">SIGALA CAZARES FLORENCIA SOFIA </v>
      </c>
      <c r="B39" s="16">
        <f>Detalles!C40</f>
        <v>0</v>
      </c>
      <c r="C39" s="16">
        <f>Detalles!E40</f>
        <v>82.352941176470594</v>
      </c>
      <c r="D39" s="16">
        <f>Detalles!G40</f>
        <v>87.5</v>
      </c>
      <c r="E39" s="16">
        <f>Detalles!I40</f>
        <v>0</v>
      </c>
      <c r="F39" s="16">
        <f>Detalles!K40</f>
        <v>100</v>
      </c>
      <c r="G39" s="16">
        <f>Detalles!M40</f>
        <v>100</v>
      </c>
      <c r="H39" s="16">
        <f>Detalles!O40</f>
        <v>100</v>
      </c>
      <c r="I39" s="16">
        <f>Detalles!Q40</f>
        <v>91.666666666666671</v>
      </c>
      <c r="J39" s="16">
        <f>Detalles!S40</f>
        <v>90</v>
      </c>
      <c r="K39" s="16">
        <f>Detalles!U40</f>
        <v>0</v>
      </c>
      <c r="L39" s="16">
        <f>Detalles!W40</f>
        <v>0</v>
      </c>
      <c r="M39" s="16">
        <f>Detalles!Y40</f>
        <v>90</v>
      </c>
      <c r="N39" s="16">
        <f>Detalles!AA40</f>
        <v>100</v>
      </c>
      <c r="O39" s="16">
        <f>Detalles!AC40</f>
        <v>0</v>
      </c>
      <c r="P39" s="16">
        <f>Detalles!AE40</f>
        <v>0</v>
      </c>
      <c r="Q39" s="17">
        <f t="shared" si="0"/>
        <v>56.101307189542482</v>
      </c>
      <c r="R39" s="18">
        <f>Detalles!AH40</f>
        <v>68.75</v>
      </c>
      <c r="S39" s="18">
        <f>Detalles!AJ40</f>
        <v>66.666666666666671</v>
      </c>
      <c r="T39" s="18">
        <f>Detalles!AL40</f>
        <v>75</v>
      </c>
      <c r="U39" s="18">
        <f>Detalles!AN40</f>
        <v>0</v>
      </c>
      <c r="V39" s="19">
        <f t="shared" si="1"/>
        <v>53.854166666666671</v>
      </c>
      <c r="W39" s="42">
        <v>1</v>
      </c>
      <c r="X39" s="20">
        <f t="shared" si="2"/>
        <v>54.977736928104576</v>
      </c>
    </row>
    <row r="40" spans="1:24">
      <c r="A40" s="9" t="str">
        <f>Detalles!A41</f>
        <v>TOSCANO VERA CRISTIAN SAUL</v>
      </c>
      <c r="B40" s="16">
        <f>Detalles!C41</f>
        <v>0</v>
      </c>
      <c r="C40" s="16">
        <f>Detalles!E41</f>
        <v>70.588235294117652</v>
      </c>
      <c r="D40" s="16">
        <f>Detalles!G41</f>
        <v>100</v>
      </c>
      <c r="E40" s="16">
        <f>Detalles!I41</f>
        <v>0</v>
      </c>
      <c r="F40" s="16">
        <f>Detalles!K41</f>
        <v>0</v>
      </c>
      <c r="G40" s="16">
        <f>Detalles!M41</f>
        <v>100</v>
      </c>
      <c r="H40" s="16">
        <f>Detalles!O41</f>
        <v>100</v>
      </c>
      <c r="I40" s="16">
        <f>Detalles!Q41</f>
        <v>91.666666666666671</v>
      </c>
      <c r="J40" s="16">
        <f>Detalles!S41</f>
        <v>0</v>
      </c>
      <c r="K40" s="16">
        <f>Detalles!U41</f>
        <v>0</v>
      </c>
      <c r="L40" s="16">
        <f>Detalles!W41</f>
        <v>0</v>
      </c>
      <c r="M40" s="16">
        <f>Detalles!Y41</f>
        <v>0</v>
      </c>
      <c r="N40" s="16">
        <f>Detalles!AA41</f>
        <v>100</v>
      </c>
      <c r="O40" s="16">
        <f>Detalles!AC41</f>
        <v>0</v>
      </c>
      <c r="P40" s="16">
        <f>Detalles!AE41</f>
        <v>0</v>
      </c>
      <c r="Q40" s="17">
        <f t="shared" si="0"/>
        <v>37.483660130718953</v>
      </c>
      <c r="R40" s="18">
        <f>Detalles!AH41</f>
        <v>37.5</v>
      </c>
      <c r="S40" s="18">
        <f>Detalles!AJ41</f>
        <v>16.666666666666668</v>
      </c>
      <c r="T40" s="18">
        <f>Detalles!AL41</f>
        <v>0</v>
      </c>
      <c r="U40" s="18">
        <f>Detalles!AN41</f>
        <v>0</v>
      </c>
      <c r="V40" s="19">
        <f t="shared" si="1"/>
        <v>18.541666666666668</v>
      </c>
      <c r="W40" s="42">
        <v>4</v>
      </c>
      <c r="X40" s="20">
        <f t="shared" si="2"/>
        <v>28.012663398692808</v>
      </c>
    </row>
    <row r="41" spans="1:24">
      <c r="A41" s="9" t="str">
        <f>Detalles!A42</f>
        <v>VASQUEZ SUSTAITA ENRIQUE</v>
      </c>
      <c r="B41" s="16">
        <f>Detalles!C42</f>
        <v>100</v>
      </c>
      <c r="C41" s="16">
        <f>Detalles!E42</f>
        <v>76.470588235294116</v>
      </c>
      <c r="D41" s="16">
        <f>Detalles!G42</f>
        <v>100</v>
      </c>
      <c r="E41" s="16">
        <f>Detalles!I42</f>
        <v>0</v>
      </c>
      <c r="F41" s="16">
        <f>Detalles!K42</f>
        <v>100</v>
      </c>
      <c r="G41" s="16">
        <f>Detalles!M42</f>
        <v>100</v>
      </c>
      <c r="H41" s="16">
        <f>Detalles!O42</f>
        <v>60</v>
      </c>
      <c r="I41" s="16">
        <f>Detalles!Q42</f>
        <v>91.666666666666671</v>
      </c>
      <c r="J41" s="16">
        <f>Detalles!S42</f>
        <v>0</v>
      </c>
      <c r="K41" s="16">
        <f>Detalles!U42</f>
        <v>0</v>
      </c>
      <c r="L41" s="16">
        <f>Detalles!W42</f>
        <v>0</v>
      </c>
      <c r="M41" s="16">
        <f>Detalles!Y42</f>
        <v>0</v>
      </c>
      <c r="N41" s="16">
        <f>Detalles!AA42</f>
        <v>100</v>
      </c>
      <c r="O41" s="16">
        <f>Detalles!AC42</f>
        <v>0</v>
      </c>
      <c r="P41" s="16">
        <f>Detalles!AE42</f>
        <v>0</v>
      </c>
      <c r="Q41" s="17">
        <f t="shared" si="0"/>
        <v>48.542483660130721</v>
      </c>
      <c r="R41" s="18">
        <f>Detalles!AH42</f>
        <v>6.25</v>
      </c>
      <c r="S41" s="18">
        <f>Detalles!AJ42</f>
        <v>0</v>
      </c>
      <c r="T41" s="18">
        <f>Detalles!AL42</f>
        <v>0</v>
      </c>
      <c r="U41" s="18">
        <f>Detalles!AN42</f>
        <v>0</v>
      </c>
      <c r="V41" s="19">
        <f t="shared" si="1"/>
        <v>1.5625</v>
      </c>
      <c r="W41" s="42">
        <v>0</v>
      </c>
      <c r="X41" s="20">
        <f t="shared" si="2"/>
        <v>25.05249183006536</v>
      </c>
    </row>
    <row r="44" spans="1:24">
      <c r="B44" s="30"/>
      <c r="C44" t="s">
        <v>89</v>
      </c>
    </row>
    <row r="45" spans="1:24">
      <c r="B45" s="12"/>
      <c r="C45" t="s">
        <v>90</v>
      </c>
    </row>
  </sheetData>
  <sortState xmlns:xlrd2="http://schemas.microsoft.com/office/spreadsheetml/2017/richdata2" ref="A3:Q41">
    <sortCondition ref="A3:A41"/>
  </sortState>
  <mergeCells count="3">
    <mergeCell ref="B1:Q1"/>
    <mergeCell ref="R1:V1"/>
    <mergeCell ref="X1:X2"/>
  </mergeCells>
  <conditionalFormatting sqref="B3:P41">
    <cfRule type="cellIs" dxfId="0" priority="1" operator="equal">
      <formula>0</formula>
    </cfRule>
  </conditionalFormatting>
  <printOptions verticalCentered="1"/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503E-85AC-4BFF-AD4E-7DFA2C21FCB2}">
  <dimension ref="A2:P43"/>
  <sheetViews>
    <sheetView workbookViewId="0">
      <selection activeCell="A31" sqref="A31"/>
    </sheetView>
  </sheetViews>
  <sheetFormatPr defaultRowHeight="15"/>
  <cols>
    <col min="1" max="1" width="38.7109375" bestFit="1" customWidth="1"/>
    <col min="2" max="16" width="7.28515625" customWidth="1"/>
  </cols>
  <sheetData>
    <row r="2" spans="1:16">
      <c r="A2" s="31" t="str">
        <f>Detalles!A4</f>
        <v xml:space="preserve">ACOSTA GARCIA JUAN ANGEL 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>
      <c r="A3" s="31" t="str">
        <f>Detalles!A5</f>
        <v xml:space="preserve">AHUMADA IBARRA DANNA CAMILA 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>
      <c r="A4" s="31" t="str">
        <f>Detalles!A6</f>
        <v xml:space="preserve">ALBARRAN SOTELO ALEXIA DENISSE 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>
      <c r="A5" s="31" t="e">
        <f>Detalles!#REF!</f>
        <v>#REF!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>
      <c r="A6" s="31" t="str">
        <f>Detalles!A7</f>
        <v xml:space="preserve">ALMODOVAR SERRANO YUZLENE 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</row>
    <row r="7" spans="1:16">
      <c r="A7" s="31" t="str">
        <f>Detalles!A8</f>
        <v xml:space="preserve">ALOMIA VALENZUELA DIEGO ALEJANDRO 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1:16">
      <c r="A8" s="31" t="str">
        <f>Detalles!A9</f>
        <v xml:space="preserve">ALVAREZ PORTILLO ANGELES DANIELA 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>
      <c r="A9" s="31" t="str">
        <f>Detalles!A10</f>
        <v xml:space="preserve">BONILLA PADILLA MIA DANIELA 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6">
      <c r="A10" s="31" t="str">
        <f>Detalles!A11</f>
        <v xml:space="preserve">CARRASCO GARCIA KIARA CASSANDRA 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16">
      <c r="A11" s="31" t="str">
        <f>Detalles!A12</f>
        <v xml:space="preserve">CASTILLO DUARTE KENYA LUCIA 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>
      <c r="A12" s="31" t="str">
        <f>Detalles!A13</f>
        <v xml:space="preserve">CRUZ GALVAN SARA CAROLINA 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1:16">
      <c r="A13" s="31" t="str">
        <f>Detalles!A14</f>
        <v xml:space="preserve">DIAZ BAÑOS CARLOS ANGEL 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>
      <c r="A14" s="31" t="str">
        <f>Detalles!A15</f>
        <v xml:space="preserve">ECHEVERRIA LUGO ANA CAMILA 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>
      <c r="A15" s="31" t="str">
        <f>Detalles!A16</f>
        <v xml:space="preserve">ELISERIO FLORES JIMENA 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 spans="1:16">
      <c r="A16" s="31" t="str">
        <f>Detalles!A17</f>
        <v>ENRIQUEZ DIAZ VIANNEY ANAHY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1:16">
      <c r="A17" s="31" t="str">
        <f>Detalles!A18</f>
        <v xml:space="preserve">GALVEZ COTA JOSE MANUEL 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>
      <c r="A18" s="31" t="str">
        <f>Detalles!A19</f>
        <v xml:space="preserve">GAMEZ ESPINOZA NICOLE YAZMIN 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6">
      <c r="A19" s="31" t="str">
        <f>Detalles!A20</f>
        <v xml:space="preserve">GAMEZ TARAZON GLORIA ANAHI 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16">
      <c r="A20" s="31" t="str">
        <f>Detalles!A21</f>
        <v xml:space="preserve">GARCIA CAMACHO DARWIN JESUS 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6">
      <c r="A21" s="31" t="str">
        <f>Detalles!A22</f>
        <v xml:space="preserve">GODOY GRIJALVA PAUL ALEJANDRO 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16">
      <c r="A22" s="31" t="str">
        <f>Detalles!A23</f>
        <v xml:space="preserve">HAROS PORTILLO ISABEL 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>
      <c r="A23" s="31" t="str">
        <f>Detalles!A24</f>
        <v xml:space="preserve">HERRERA AHUESTA MARTIN 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16">
      <c r="A24" s="31" t="str">
        <f>Detalles!A25</f>
        <v xml:space="preserve">HUERTA MARTINEZ ANA ELIZABETH 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>
      <c r="A25" s="31" t="str">
        <f>Detalles!A26</f>
        <v xml:space="preserve">IBARRA CAZAREZ KAREN DANIELA 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>
      <c r="A26" s="31" t="str">
        <f>Detalles!A27</f>
        <v xml:space="preserve">JUAREZ YANEZ DALIA ELISENA 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>
      <c r="A27" s="31" t="str">
        <f>Detalles!A28</f>
        <v>LEON LOPEZ XIMENA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>
      <c r="A28" s="31" t="str">
        <f>Detalles!A29</f>
        <v xml:space="preserve">LOPEZ GUTIERREZ XIMENA CECILIA 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>
      <c r="A29" s="31" t="e">
        <f>Detalles!#REF!</f>
        <v>#REF!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>
      <c r="A30" s="31" t="str">
        <f>Detalles!A30</f>
        <v xml:space="preserve">MEZA DELGADO JORGE ANTONIO 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>
      <c r="A31" s="31" t="str">
        <f>Detalles!A31</f>
        <v xml:space="preserve">MIRANDA LUGO EDGAR EDUARDO 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>
      <c r="A32" s="31" t="str">
        <f>Detalles!A32</f>
        <v xml:space="preserve">MONTOYA RIVAS KAROL EMILIANO 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>
      <c r="A33" s="31" t="str">
        <f>Detalles!A33</f>
        <v xml:space="preserve">MUNGUIA ELIZALDE JOCELYN PATRICIA 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>
      <c r="A34" s="31" t="str">
        <f>Detalles!A34</f>
        <v xml:space="preserve">ORTIZ RUIZ KEVIN YAEL 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>
      <c r="A35" s="31" t="e">
        <f>Detalles!#REF!</f>
        <v>#REF!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>
      <c r="A36" s="31" t="str">
        <f>Detalles!A35</f>
        <v xml:space="preserve">REYES RODRIGUEZ RODRIGO SERVANDO 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>
      <c r="A37" s="31" t="str">
        <f>Detalles!A36</f>
        <v xml:space="preserve">ROBLES PASOS TANYA XIMENA 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>
      <c r="A38" s="31" t="str">
        <f>Detalles!A37</f>
        <v xml:space="preserve">RODRIGUEZ DURAZO JOSE LUIS 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>
      <c r="A39" s="31" t="str">
        <f>Detalles!A38</f>
        <v xml:space="preserve">ROJAS VALENZUELA DAMARIS ABIGAIL 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>
      <c r="A40" s="31" t="str">
        <f>Detalles!A39</f>
        <v xml:space="preserve">SERNA MORENO ANDREA ESTEFANIA 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>
      <c r="A41" s="31" t="str">
        <f>Detalles!A40</f>
        <v xml:space="preserve">SIGALA CAZARES FLORENCIA SOFIA 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>
      <c r="A42" s="31" t="str">
        <f>Detalles!A41</f>
        <v>TOSCANO VERA CRISTIAN SAUL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>
      <c r="A43" s="31" t="str">
        <f>Detalles!A42</f>
        <v>VASQUEZ SUSTAITA ENRIQUE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EA9-C80E-464D-95FD-23501F241782}">
  <dimension ref="A1:H29"/>
  <sheetViews>
    <sheetView workbookViewId="0">
      <selection activeCell="H27" sqref="H27"/>
    </sheetView>
  </sheetViews>
  <sheetFormatPr defaultRowHeight="15"/>
  <cols>
    <col min="1" max="1" width="5.140625" customWidth="1"/>
    <col min="2" max="2" width="38.7109375" bestFit="1" customWidth="1"/>
    <col min="3" max="6" width="2.28515625" bestFit="1" customWidth="1"/>
    <col min="8" max="8" width="15.42578125" bestFit="1" customWidth="1"/>
  </cols>
  <sheetData>
    <row r="1" spans="1:8">
      <c r="G1" t="s">
        <v>91</v>
      </c>
      <c r="H1" t="s">
        <v>92</v>
      </c>
    </row>
    <row r="2" spans="1:8">
      <c r="A2" s="63">
        <v>2</v>
      </c>
      <c r="B2" s="38" t="s">
        <v>29</v>
      </c>
      <c r="C2" s="61">
        <v>1</v>
      </c>
      <c r="D2" s="61">
        <v>1</v>
      </c>
      <c r="E2" s="61">
        <v>1</v>
      </c>
      <c r="F2" s="61">
        <v>1</v>
      </c>
      <c r="G2" s="61">
        <f>5*SUM(C2:F6)</f>
        <v>20</v>
      </c>
    </row>
    <row r="3" spans="1:8">
      <c r="A3" s="64"/>
      <c r="B3" s="38" t="s">
        <v>26</v>
      </c>
      <c r="C3" s="61"/>
      <c r="D3" s="61"/>
      <c r="E3" s="61"/>
      <c r="F3" s="61"/>
      <c r="G3" s="61"/>
    </row>
    <row r="4" spans="1:8">
      <c r="A4" s="64"/>
      <c r="B4" s="38" t="s">
        <v>32</v>
      </c>
      <c r="C4" s="61"/>
      <c r="D4" s="61"/>
      <c r="E4" s="61"/>
      <c r="F4" s="61"/>
      <c r="G4" s="61"/>
    </row>
    <row r="5" spans="1:8">
      <c r="A5" s="64"/>
      <c r="B5" s="38" t="s">
        <v>27</v>
      </c>
      <c r="C5" s="61"/>
      <c r="D5" s="61"/>
      <c r="E5" s="61"/>
      <c r="F5" s="61"/>
      <c r="G5" s="61"/>
    </row>
    <row r="6" spans="1:8">
      <c r="A6" s="65"/>
      <c r="B6" s="38" t="s">
        <v>49</v>
      </c>
      <c r="C6" s="61"/>
      <c r="D6" s="61"/>
      <c r="E6" s="61"/>
      <c r="F6" s="61"/>
      <c r="G6" s="61"/>
    </row>
    <row r="7" spans="1:8">
      <c r="A7" s="36">
        <v>3</v>
      </c>
      <c r="B7" s="37" t="s">
        <v>54</v>
      </c>
      <c r="C7" s="34"/>
      <c r="D7" s="34"/>
      <c r="E7" s="34"/>
      <c r="F7" s="34"/>
      <c r="G7" s="34"/>
    </row>
    <row r="8" spans="1:8">
      <c r="A8" s="62">
        <v>4</v>
      </c>
      <c r="B8" s="38" t="s">
        <v>38</v>
      </c>
      <c r="C8" s="61">
        <v>1</v>
      </c>
      <c r="D8" s="61">
        <v>1</v>
      </c>
      <c r="E8" s="61">
        <v>1</v>
      </c>
      <c r="F8" s="61">
        <v>1</v>
      </c>
      <c r="G8" s="58">
        <v>20</v>
      </c>
    </row>
    <row r="9" spans="1:8">
      <c r="A9" s="62"/>
      <c r="B9" s="38" t="s">
        <v>57</v>
      </c>
      <c r="C9" s="61"/>
      <c r="D9" s="61"/>
      <c r="E9" s="61"/>
      <c r="F9" s="61"/>
      <c r="G9" s="59"/>
    </row>
    <row r="10" spans="1:8">
      <c r="A10" s="62"/>
      <c r="B10" s="38" t="s">
        <v>48</v>
      </c>
      <c r="C10" s="61"/>
      <c r="D10" s="61"/>
      <c r="E10" s="61"/>
      <c r="F10" s="61"/>
      <c r="G10" s="59"/>
    </row>
    <row r="11" spans="1:8">
      <c r="A11" s="62"/>
      <c r="B11" s="38" t="s">
        <v>62</v>
      </c>
      <c r="C11" s="61"/>
      <c r="D11" s="61"/>
      <c r="E11" s="61"/>
      <c r="F11" s="61"/>
      <c r="G11" s="60"/>
    </row>
    <row r="12" spans="1:8">
      <c r="A12" s="62">
        <v>5</v>
      </c>
      <c r="B12" s="37" t="s">
        <v>40</v>
      </c>
      <c r="C12" s="61"/>
      <c r="D12" s="61"/>
      <c r="E12" s="61"/>
      <c r="F12" s="61"/>
      <c r="G12" s="58"/>
    </row>
    <row r="13" spans="1:8">
      <c r="A13" s="62"/>
      <c r="B13" s="37" t="s">
        <v>55</v>
      </c>
      <c r="C13" s="61"/>
      <c r="D13" s="61"/>
      <c r="E13" s="61"/>
      <c r="F13" s="61"/>
      <c r="G13" s="59"/>
    </row>
    <row r="14" spans="1:8">
      <c r="A14" s="62"/>
      <c r="B14" s="37" t="s">
        <v>33</v>
      </c>
      <c r="C14" s="61"/>
      <c r="D14" s="61"/>
      <c r="E14" s="61"/>
      <c r="F14" s="61"/>
      <c r="G14" s="59"/>
    </row>
    <row r="15" spans="1:8">
      <c r="A15" s="62"/>
      <c r="B15" s="37" t="s">
        <v>63</v>
      </c>
      <c r="C15" s="61"/>
      <c r="D15" s="61"/>
      <c r="E15" s="61"/>
      <c r="F15" s="61"/>
      <c r="G15" s="60"/>
    </row>
    <row r="16" spans="1:8">
      <c r="A16" s="62">
        <v>6</v>
      </c>
      <c r="B16" s="38" t="s">
        <v>43</v>
      </c>
      <c r="C16" s="61"/>
      <c r="D16" s="61"/>
      <c r="E16" s="61"/>
      <c r="F16" s="61"/>
      <c r="G16" s="58"/>
    </row>
    <row r="17" spans="1:8">
      <c r="A17" s="62"/>
      <c r="B17" s="38" t="s">
        <v>51</v>
      </c>
      <c r="C17" s="61"/>
      <c r="D17" s="61"/>
      <c r="E17" s="61"/>
      <c r="F17" s="61"/>
      <c r="G17" s="59"/>
    </row>
    <row r="18" spans="1:8">
      <c r="A18" s="62"/>
      <c r="B18" s="38" t="s">
        <v>56</v>
      </c>
      <c r="C18" s="61"/>
      <c r="D18" s="61"/>
      <c r="E18" s="61"/>
      <c r="F18" s="61"/>
      <c r="G18" s="59"/>
    </row>
    <row r="19" spans="1:8">
      <c r="A19" s="62"/>
      <c r="B19" s="38" t="s">
        <v>25</v>
      </c>
      <c r="C19" s="61"/>
      <c r="D19" s="61"/>
      <c r="E19" s="61"/>
      <c r="F19" s="61"/>
      <c r="G19" s="60"/>
    </row>
    <row r="20" spans="1:8">
      <c r="A20" s="62">
        <v>7</v>
      </c>
      <c r="B20" s="37" t="s">
        <v>37</v>
      </c>
      <c r="C20" s="61">
        <v>1</v>
      </c>
      <c r="D20" s="61"/>
      <c r="E20" s="61"/>
      <c r="F20" s="61"/>
      <c r="G20" s="58">
        <v>5</v>
      </c>
    </row>
    <row r="21" spans="1:8">
      <c r="A21" s="62"/>
      <c r="B21" s="37" t="s">
        <v>47</v>
      </c>
      <c r="C21" s="61"/>
      <c r="D21" s="61"/>
      <c r="E21" s="61"/>
      <c r="F21" s="61"/>
      <c r="G21" s="59"/>
    </row>
    <row r="22" spans="1:8">
      <c r="A22" s="62"/>
      <c r="B22" s="37" t="s">
        <v>46</v>
      </c>
      <c r="C22" s="61"/>
      <c r="D22" s="61"/>
      <c r="E22" s="61"/>
      <c r="F22" s="61"/>
      <c r="G22" s="59"/>
    </row>
    <row r="23" spans="1:8">
      <c r="A23" s="62"/>
      <c r="B23" s="37" t="s">
        <v>59</v>
      </c>
      <c r="C23" s="61"/>
      <c r="D23" s="61"/>
      <c r="E23" s="61"/>
      <c r="F23" s="61"/>
      <c r="G23" s="59"/>
    </row>
    <row r="24" spans="1:8">
      <c r="A24" s="62"/>
      <c r="B24" s="37" t="s">
        <v>50</v>
      </c>
      <c r="C24" s="61"/>
      <c r="D24" s="61"/>
      <c r="E24" s="61"/>
      <c r="F24" s="61"/>
      <c r="G24" s="60"/>
    </row>
    <row r="25" spans="1:8">
      <c r="A25" s="62">
        <v>8</v>
      </c>
      <c r="B25" s="38" t="s">
        <v>61</v>
      </c>
      <c r="C25" s="61">
        <v>1</v>
      </c>
      <c r="D25" s="61"/>
      <c r="E25" s="61"/>
      <c r="F25" s="61"/>
      <c r="G25" s="58">
        <v>5</v>
      </c>
    </row>
    <row r="26" spans="1:8">
      <c r="A26" s="62"/>
      <c r="B26" s="38" t="s">
        <v>60</v>
      </c>
      <c r="C26" s="61"/>
      <c r="D26" s="61"/>
      <c r="E26" s="61"/>
      <c r="F26" s="61"/>
      <c r="G26" s="59"/>
      <c r="H26" t="s">
        <v>93</v>
      </c>
    </row>
    <row r="27" spans="1:8">
      <c r="A27" s="62"/>
      <c r="B27" s="38" t="s">
        <v>30</v>
      </c>
      <c r="C27" s="61"/>
      <c r="D27" s="61"/>
      <c r="E27" s="61"/>
      <c r="F27" s="61"/>
      <c r="G27" s="60"/>
    </row>
    <row r="28" spans="1:8">
      <c r="A28" s="35">
        <v>9</v>
      </c>
      <c r="B28" s="37" t="s">
        <v>45</v>
      </c>
      <c r="C28" s="33"/>
      <c r="D28" s="33"/>
      <c r="E28" s="33"/>
      <c r="F28" s="32"/>
      <c r="G28" s="32"/>
    </row>
    <row r="29" spans="1:8">
      <c r="B29" t="s">
        <v>94</v>
      </c>
      <c r="C29" s="33">
        <v>1</v>
      </c>
      <c r="D29" s="33">
        <v>1</v>
      </c>
      <c r="E29" s="33">
        <v>1</v>
      </c>
      <c r="F29" s="33"/>
      <c r="G29" s="33">
        <v>15</v>
      </c>
      <c r="H29" s="39" t="s">
        <v>95</v>
      </c>
    </row>
  </sheetData>
  <mergeCells count="36">
    <mergeCell ref="F8:F11"/>
    <mergeCell ref="F12:F15"/>
    <mergeCell ref="F16:F19"/>
    <mergeCell ref="F20:F24"/>
    <mergeCell ref="F25:F27"/>
    <mergeCell ref="A2:A6"/>
    <mergeCell ref="C2:C6"/>
    <mergeCell ref="D2:D6"/>
    <mergeCell ref="E2:E6"/>
    <mergeCell ref="F2:F6"/>
    <mergeCell ref="C25:C27"/>
    <mergeCell ref="A8:A11"/>
    <mergeCell ref="A12:A15"/>
    <mergeCell ref="A16:A19"/>
    <mergeCell ref="A20:A24"/>
    <mergeCell ref="A25:A27"/>
    <mergeCell ref="C8:C11"/>
    <mergeCell ref="C12:C15"/>
    <mergeCell ref="C16:C19"/>
    <mergeCell ref="C20:C24"/>
    <mergeCell ref="E25:E27"/>
    <mergeCell ref="D8:D11"/>
    <mergeCell ref="D12:D15"/>
    <mergeCell ref="D16:D19"/>
    <mergeCell ref="D20:D24"/>
    <mergeCell ref="D25:D27"/>
    <mergeCell ref="E8:E11"/>
    <mergeCell ref="E12:E15"/>
    <mergeCell ref="E16:E19"/>
    <mergeCell ref="E20:E24"/>
    <mergeCell ref="G25:G27"/>
    <mergeCell ref="G2:G6"/>
    <mergeCell ref="G8:G11"/>
    <mergeCell ref="G12:G15"/>
    <mergeCell ref="G16:G19"/>
    <mergeCell ref="G20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2022-08-08T19:50:43Z</dcterms:created>
  <dcterms:modified xsi:type="dcterms:W3CDTF">2023-11-24T18:05:19Z</dcterms:modified>
  <cp:category/>
  <cp:contentStatus/>
</cp:coreProperties>
</file>